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70" yWindow="570" windowWidth="19815" windowHeight="9150"/>
  </bookViews>
  <sheets>
    <sheet name="Sheet1" sheetId="1" r:id="rId1"/>
  </sheets>
  <calcPr calcId="145621"/>
  <extLst>
    <ext uri="GoogleSheetsCustomDataVersion1">
      <go:sheetsCustomData xmlns:go="http://customooxmlschemas.google.com/" r:id="rId5" roundtripDataSignature="AMtx7mjkhbfqSnrVnWbcn3aVsHWJ9RNQVg=="/>
    </ext>
  </extLst>
</workbook>
</file>

<file path=xl/calcChain.xml><?xml version="1.0" encoding="utf-8"?>
<calcChain xmlns="http://schemas.openxmlformats.org/spreadsheetml/2006/main">
  <c r="C1300" i="1" l="1"/>
  <c r="C1298" i="1"/>
  <c r="C1296" i="1"/>
  <c r="C1294" i="1"/>
  <c r="C1292" i="1"/>
  <c r="C1290" i="1"/>
  <c r="C1288" i="1"/>
  <c r="C1286" i="1"/>
  <c r="C1284" i="1"/>
  <c r="C1282" i="1"/>
  <c r="C1280" i="1"/>
  <c r="C1278" i="1"/>
  <c r="C1276" i="1"/>
  <c r="C1274" i="1"/>
  <c r="C1272" i="1"/>
  <c r="C1270" i="1"/>
  <c r="C1268" i="1"/>
  <c r="C1266" i="1"/>
  <c r="C1264" i="1"/>
  <c r="C1262" i="1"/>
  <c r="C1260" i="1"/>
  <c r="C1258" i="1"/>
  <c r="C1256" i="1"/>
  <c r="C1254" i="1"/>
  <c r="C1252" i="1"/>
  <c r="C1250" i="1"/>
  <c r="C1248" i="1"/>
  <c r="C1246" i="1"/>
  <c r="C1244" i="1"/>
  <c r="C1242" i="1"/>
  <c r="C1240" i="1"/>
  <c r="C1238" i="1"/>
  <c r="C1236" i="1"/>
  <c r="C1234" i="1"/>
  <c r="C1232" i="1"/>
  <c r="C1230" i="1"/>
  <c r="C1228" i="1"/>
  <c r="C1226" i="1"/>
  <c r="C1224" i="1"/>
  <c r="C1222" i="1"/>
  <c r="C1220" i="1"/>
  <c r="C1218" i="1"/>
  <c r="C1216" i="1"/>
  <c r="C1214" i="1"/>
  <c r="C1212" i="1"/>
  <c r="C1210" i="1"/>
  <c r="C1208" i="1"/>
  <c r="C1206" i="1"/>
  <c r="C1204" i="1"/>
  <c r="C1202" i="1"/>
  <c r="C1200" i="1"/>
  <c r="C1198" i="1"/>
  <c r="C1196" i="1"/>
  <c r="C1194" i="1"/>
  <c r="C1192" i="1"/>
  <c r="C1190" i="1"/>
  <c r="C1188" i="1"/>
  <c r="C1186" i="1"/>
  <c r="C1184" i="1"/>
  <c r="C1182" i="1"/>
  <c r="C1180" i="1"/>
  <c r="C1178" i="1"/>
  <c r="C1176" i="1"/>
  <c r="C1174" i="1"/>
  <c r="C1172" i="1"/>
  <c r="C1170" i="1"/>
  <c r="C1168" i="1"/>
  <c r="C1166" i="1"/>
  <c r="C1164" i="1"/>
  <c r="C1162" i="1"/>
  <c r="C1160" i="1"/>
  <c r="C1158" i="1"/>
  <c r="C1156" i="1"/>
  <c r="C1154" i="1"/>
  <c r="C1152" i="1"/>
  <c r="C1150" i="1"/>
  <c r="C1148" i="1"/>
  <c r="C1146" i="1"/>
  <c r="C1144" i="1"/>
  <c r="C1142" i="1"/>
  <c r="C1140" i="1"/>
  <c r="C1138" i="1"/>
  <c r="C1136" i="1"/>
  <c r="C1134" i="1"/>
  <c r="C1132" i="1"/>
  <c r="C1130" i="1"/>
  <c r="C1128" i="1"/>
  <c r="C1126" i="1"/>
  <c r="C1124" i="1"/>
  <c r="C1122" i="1"/>
  <c r="C1120" i="1"/>
  <c r="C1118" i="1"/>
  <c r="C1116" i="1"/>
  <c r="C1114" i="1"/>
  <c r="C1112" i="1"/>
  <c r="C1110" i="1"/>
  <c r="C1108" i="1"/>
  <c r="C1106" i="1"/>
  <c r="C1104" i="1"/>
  <c r="C1102" i="1"/>
  <c r="C1100" i="1"/>
  <c r="C1098" i="1"/>
  <c r="C1096" i="1"/>
  <c r="C1094" i="1"/>
  <c r="C1092" i="1"/>
  <c r="C1090" i="1"/>
  <c r="C1088" i="1"/>
  <c r="C1086" i="1"/>
  <c r="C1084" i="1"/>
  <c r="C1082" i="1"/>
  <c r="C1080" i="1"/>
  <c r="C1078" i="1"/>
  <c r="C1076" i="1"/>
  <c r="C1074" i="1"/>
  <c r="C1072" i="1"/>
  <c r="C1070" i="1"/>
  <c r="C1068" i="1"/>
  <c r="C1066" i="1"/>
  <c r="C1064" i="1"/>
  <c r="C1062" i="1"/>
  <c r="C1060" i="1"/>
  <c r="C1058" i="1"/>
  <c r="C1056" i="1"/>
  <c r="C1054" i="1"/>
  <c r="C1052" i="1"/>
  <c r="C1050" i="1"/>
  <c r="C1048" i="1"/>
  <c r="C1299" i="1"/>
  <c r="C1295" i="1"/>
  <c r="C1291" i="1"/>
  <c r="C1287" i="1"/>
  <c r="C1283" i="1"/>
  <c r="C1279" i="1"/>
  <c r="C1275" i="1"/>
  <c r="C1271" i="1"/>
  <c r="C1267" i="1"/>
  <c r="C1263" i="1"/>
  <c r="C1259" i="1"/>
  <c r="C1255" i="1"/>
  <c r="C1251" i="1"/>
  <c r="C1247" i="1"/>
  <c r="C1243" i="1"/>
  <c r="C1239" i="1"/>
  <c r="C1235" i="1"/>
  <c r="C1231" i="1"/>
  <c r="C1227" i="1"/>
  <c r="C1223" i="1"/>
  <c r="C1219" i="1"/>
  <c r="C1215" i="1"/>
  <c r="C1211" i="1"/>
  <c r="C1207" i="1"/>
  <c r="C1203" i="1"/>
  <c r="C1199" i="1"/>
  <c r="C1195" i="1"/>
  <c r="C1191" i="1"/>
  <c r="C1187" i="1"/>
  <c r="C1183" i="1"/>
  <c r="C1179" i="1"/>
  <c r="C1175" i="1"/>
  <c r="C1171" i="1"/>
  <c r="C1167" i="1"/>
  <c r="C1163" i="1"/>
  <c r="C1159" i="1"/>
  <c r="C1155" i="1"/>
  <c r="C1151" i="1"/>
  <c r="C1147" i="1"/>
  <c r="C1143" i="1"/>
  <c r="C1139" i="1"/>
  <c r="C1135" i="1"/>
  <c r="C1131" i="1"/>
  <c r="C1127" i="1"/>
  <c r="C1123" i="1"/>
  <c r="C1119" i="1"/>
  <c r="C1115" i="1"/>
  <c r="C1111" i="1"/>
  <c r="C1107" i="1"/>
  <c r="C1103" i="1"/>
  <c r="C1099" i="1"/>
  <c r="C1095" i="1"/>
  <c r="C1091" i="1"/>
  <c r="C1087" i="1"/>
  <c r="C1083" i="1"/>
  <c r="C1079" i="1"/>
  <c r="C1075" i="1"/>
  <c r="C1071" i="1"/>
  <c r="C1067" i="1"/>
  <c r="C1063" i="1"/>
  <c r="C1059" i="1"/>
  <c r="C1055" i="1"/>
  <c r="C1051" i="1"/>
  <c r="C1047" i="1"/>
  <c r="C1045" i="1"/>
  <c r="C1043" i="1"/>
  <c r="C1041" i="1"/>
  <c r="C1039" i="1"/>
  <c r="C1037" i="1"/>
  <c r="C1035" i="1"/>
  <c r="C1033" i="1"/>
  <c r="C1031" i="1"/>
  <c r="C1029" i="1"/>
  <c r="C1027" i="1"/>
  <c r="C1025" i="1"/>
  <c r="C1023" i="1"/>
  <c r="C1021" i="1"/>
  <c r="C1019" i="1"/>
  <c r="C1017" i="1"/>
  <c r="C1015" i="1"/>
  <c r="C1013" i="1"/>
  <c r="C1011" i="1"/>
  <c r="C1009" i="1"/>
  <c r="C1007" i="1"/>
  <c r="C1005" i="1"/>
  <c r="C1003" i="1"/>
  <c r="C1001" i="1"/>
  <c r="C999" i="1"/>
  <c r="C997" i="1"/>
  <c r="C995" i="1"/>
  <c r="C993" i="1"/>
  <c r="C991" i="1"/>
  <c r="C989" i="1"/>
  <c r="C987" i="1"/>
  <c r="C985" i="1"/>
  <c r="C983" i="1"/>
  <c r="C981" i="1"/>
  <c r="C979" i="1"/>
  <c r="C977" i="1"/>
  <c r="C975" i="1"/>
  <c r="C973" i="1"/>
  <c r="C971" i="1"/>
  <c r="C969" i="1"/>
  <c r="C967" i="1"/>
  <c r="C965" i="1"/>
  <c r="C963" i="1"/>
  <c r="C961" i="1"/>
  <c r="C959" i="1"/>
  <c r="C957" i="1"/>
  <c r="C955" i="1"/>
  <c r="C953" i="1"/>
  <c r="C951" i="1"/>
  <c r="C949" i="1"/>
  <c r="C947" i="1"/>
  <c r="C945" i="1"/>
  <c r="C943" i="1"/>
  <c r="C941" i="1"/>
  <c r="C939" i="1"/>
  <c r="C937" i="1"/>
  <c r="C935" i="1"/>
  <c r="C933" i="1"/>
  <c r="C931" i="1"/>
  <c r="C929" i="1"/>
  <c r="C927" i="1"/>
  <c r="C925" i="1"/>
  <c r="C923" i="1"/>
  <c r="C921" i="1"/>
  <c r="C919" i="1"/>
  <c r="C917" i="1"/>
  <c r="C915" i="1"/>
  <c r="C913" i="1"/>
  <c r="C911" i="1"/>
  <c r="C909" i="1"/>
  <c r="C907" i="1"/>
  <c r="C905" i="1"/>
  <c r="C903" i="1"/>
  <c r="C901" i="1"/>
  <c r="C899" i="1"/>
  <c r="C897" i="1"/>
  <c r="C895" i="1"/>
  <c r="C893" i="1"/>
  <c r="C891" i="1"/>
  <c r="C889" i="1"/>
  <c r="C887" i="1"/>
  <c r="C885" i="1"/>
  <c r="C883" i="1"/>
  <c r="C881" i="1"/>
  <c r="C879" i="1"/>
  <c r="C877" i="1"/>
  <c r="C875" i="1"/>
  <c r="C873" i="1"/>
  <c r="C871" i="1"/>
  <c r="C869" i="1"/>
  <c r="C867" i="1"/>
  <c r="C865" i="1"/>
  <c r="C863" i="1"/>
  <c r="C861" i="1"/>
  <c r="C859" i="1"/>
  <c r="C857" i="1"/>
  <c r="C855" i="1"/>
  <c r="C853" i="1"/>
  <c r="C851" i="1"/>
  <c r="C849" i="1"/>
  <c r="C847" i="1"/>
  <c r="C845" i="1"/>
  <c r="C843" i="1"/>
  <c r="C841" i="1"/>
  <c r="C839" i="1"/>
  <c r="C837" i="1"/>
  <c r="C835" i="1"/>
  <c r="C833" i="1"/>
  <c r="C831" i="1"/>
  <c r="C829" i="1"/>
  <c r="C827" i="1"/>
  <c r="C825" i="1"/>
  <c r="C823" i="1"/>
  <c r="C821" i="1"/>
  <c r="C819" i="1"/>
  <c r="C817" i="1"/>
  <c r="C815" i="1"/>
  <c r="C813" i="1"/>
  <c r="C811" i="1"/>
  <c r="C809" i="1"/>
  <c r="C807" i="1"/>
  <c r="C805" i="1"/>
  <c r="C803" i="1"/>
  <c r="C801" i="1"/>
  <c r="C799" i="1"/>
  <c r="C797" i="1"/>
  <c r="C795" i="1"/>
  <c r="C793" i="1"/>
  <c r="C791" i="1"/>
  <c r="C789" i="1"/>
  <c r="C787" i="1"/>
  <c r="C785" i="1"/>
  <c r="C783" i="1"/>
  <c r="C781" i="1"/>
  <c r="C779" i="1"/>
  <c r="C777" i="1"/>
  <c r="C775" i="1"/>
  <c r="C773" i="1"/>
  <c r="C771" i="1"/>
  <c r="C769" i="1"/>
  <c r="C767" i="1"/>
  <c r="C765" i="1"/>
  <c r="C763" i="1"/>
  <c r="C761" i="1"/>
  <c r="C759" i="1"/>
  <c r="C757" i="1"/>
  <c r="C755" i="1"/>
  <c r="C753" i="1"/>
  <c r="C751" i="1"/>
  <c r="C749" i="1"/>
  <c r="C747" i="1"/>
  <c r="C745" i="1"/>
  <c r="C743" i="1"/>
  <c r="C741" i="1"/>
  <c r="C739" i="1"/>
  <c r="C737" i="1"/>
  <c r="C735" i="1"/>
  <c r="C733" i="1"/>
  <c r="C731" i="1"/>
  <c r="C729" i="1"/>
  <c r="C727" i="1"/>
  <c r="C725" i="1"/>
  <c r="C723" i="1"/>
  <c r="C721" i="1"/>
  <c r="C719" i="1"/>
  <c r="C717" i="1"/>
  <c r="C715" i="1"/>
  <c r="C713" i="1"/>
  <c r="C711" i="1"/>
  <c r="C709" i="1"/>
  <c r="C707" i="1"/>
  <c r="C705" i="1"/>
  <c r="C703" i="1"/>
  <c r="C701" i="1"/>
  <c r="C699" i="1"/>
  <c r="C697" i="1"/>
  <c r="C695" i="1"/>
  <c r="C693" i="1"/>
  <c r="C691" i="1"/>
  <c r="C689" i="1"/>
  <c r="C687" i="1"/>
  <c r="C685" i="1"/>
  <c r="C683" i="1"/>
  <c r="C681" i="1"/>
  <c r="C679" i="1"/>
  <c r="C677" i="1"/>
  <c r="C675" i="1"/>
  <c r="C673" i="1"/>
  <c r="C671" i="1"/>
  <c r="C669" i="1"/>
  <c r="C667" i="1"/>
  <c r="C665" i="1"/>
  <c r="C1297" i="1"/>
  <c r="C1289" i="1"/>
  <c r="C1281" i="1"/>
  <c r="C1273" i="1"/>
  <c r="C1265" i="1"/>
  <c r="C1257" i="1"/>
  <c r="C1249" i="1"/>
  <c r="C1241" i="1"/>
  <c r="C1233" i="1"/>
  <c r="C1225" i="1"/>
  <c r="C1217" i="1"/>
  <c r="C1209" i="1"/>
  <c r="C1201" i="1"/>
  <c r="C1193" i="1"/>
  <c r="C1185" i="1"/>
  <c r="C1177" i="1"/>
  <c r="C1169" i="1"/>
  <c r="C1161" i="1"/>
  <c r="C1153" i="1"/>
  <c r="C1145" i="1"/>
  <c r="C1137" i="1"/>
  <c r="C1129" i="1"/>
  <c r="C1121" i="1"/>
  <c r="C1113" i="1"/>
  <c r="C1105" i="1"/>
  <c r="C1097" i="1"/>
  <c r="C1089" i="1"/>
  <c r="C1081" i="1"/>
  <c r="C1073" i="1"/>
  <c r="C1065" i="1"/>
  <c r="C1057" i="1"/>
  <c r="C1049" i="1"/>
  <c r="C1044" i="1"/>
  <c r="C1040" i="1"/>
  <c r="C1036" i="1"/>
  <c r="C1032" i="1"/>
  <c r="C1028" i="1"/>
  <c r="C1024" i="1"/>
  <c r="C1020" i="1"/>
  <c r="C1016" i="1"/>
  <c r="C1012" i="1"/>
  <c r="C1008" i="1"/>
  <c r="C1004" i="1"/>
  <c r="C1000" i="1"/>
  <c r="C996" i="1"/>
  <c r="C992" i="1"/>
  <c r="C988" i="1"/>
  <c r="C984" i="1"/>
  <c r="C980" i="1"/>
  <c r="C976" i="1"/>
  <c r="C972" i="1"/>
  <c r="C968" i="1"/>
  <c r="C964" i="1"/>
  <c r="C960" i="1"/>
  <c r="C956" i="1"/>
  <c r="C952" i="1"/>
  <c r="C948" i="1"/>
  <c r="C944" i="1"/>
  <c r="C940" i="1"/>
  <c r="C936" i="1"/>
  <c r="C932" i="1"/>
  <c r="C928" i="1"/>
  <c r="C924" i="1"/>
  <c r="C920" i="1"/>
  <c r="C916" i="1"/>
  <c r="C912" i="1"/>
  <c r="C908" i="1"/>
  <c r="C904" i="1"/>
  <c r="C900" i="1"/>
  <c r="C896" i="1"/>
  <c r="C892" i="1"/>
  <c r="C888" i="1"/>
  <c r="C884" i="1"/>
  <c r="C880" i="1"/>
  <c r="C876" i="1"/>
  <c r="C872" i="1"/>
  <c r="C868" i="1"/>
  <c r="C864" i="1"/>
  <c r="C860" i="1"/>
  <c r="C856" i="1"/>
  <c r="C852" i="1"/>
  <c r="C848" i="1"/>
  <c r="C844" i="1"/>
  <c r="C840" i="1"/>
  <c r="C836" i="1"/>
  <c r="C832" i="1"/>
  <c r="C828" i="1"/>
  <c r="C824" i="1"/>
  <c r="C820" i="1"/>
  <c r="C816" i="1"/>
  <c r="C812" i="1"/>
  <c r="C808" i="1"/>
  <c r="C804" i="1"/>
  <c r="C800" i="1"/>
  <c r="C796" i="1"/>
  <c r="C792" i="1"/>
  <c r="C788" i="1"/>
  <c r="C784" i="1"/>
  <c r="C780" i="1"/>
  <c r="C776" i="1"/>
  <c r="C772" i="1"/>
  <c r="C768" i="1"/>
  <c r="C764" i="1"/>
  <c r="C760" i="1"/>
  <c r="C756" i="1"/>
  <c r="C752" i="1"/>
  <c r="C748" i="1"/>
  <c r="C744" i="1"/>
  <c r="C740" i="1"/>
  <c r="C736" i="1"/>
  <c r="C732" i="1"/>
  <c r="C728" i="1"/>
  <c r="C724" i="1"/>
  <c r="C720" i="1"/>
  <c r="C716" i="1"/>
  <c r="C712" i="1"/>
  <c r="C708" i="1"/>
  <c r="C704" i="1"/>
  <c r="C700" i="1"/>
  <c r="C696" i="1"/>
  <c r="C692" i="1"/>
  <c r="C688" i="1"/>
  <c r="C684" i="1"/>
  <c r="C680" i="1"/>
  <c r="C676" i="1"/>
  <c r="C672" i="1"/>
  <c r="C668" i="1"/>
  <c r="C664" i="1"/>
  <c r="C662" i="1"/>
  <c r="C660" i="1"/>
  <c r="C658" i="1"/>
  <c r="C656" i="1"/>
  <c r="C654" i="1"/>
  <c r="C652" i="1"/>
  <c r="C650" i="1"/>
  <c r="C648" i="1"/>
  <c r="C646" i="1"/>
  <c r="C644" i="1"/>
  <c r="C642" i="1"/>
  <c r="C640" i="1"/>
  <c r="C638" i="1"/>
  <c r="C636" i="1"/>
  <c r="C634" i="1"/>
  <c r="C632" i="1"/>
  <c r="C630" i="1"/>
  <c r="C628" i="1"/>
  <c r="C626" i="1"/>
  <c r="C624" i="1"/>
  <c r="C622" i="1"/>
  <c r="C620" i="1"/>
  <c r="C618" i="1"/>
  <c r="C616" i="1"/>
  <c r="C614" i="1"/>
  <c r="C612" i="1"/>
  <c r="C610" i="1"/>
  <c r="C608" i="1"/>
  <c r="C606" i="1"/>
  <c r="C604" i="1"/>
  <c r="C602" i="1"/>
  <c r="C600" i="1"/>
  <c r="C598" i="1"/>
  <c r="C596" i="1"/>
  <c r="C594" i="1"/>
  <c r="C592" i="1"/>
  <c r="C590" i="1"/>
  <c r="C588" i="1"/>
  <c r="C586" i="1"/>
  <c r="C584" i="1"/>
  <c r="C582" i="1"/>
  <c r="C580" i="1"/>
  <c r="C578" i="1"/>
  <c r="C576" i="1"/>
  <c r="C574" i="1"/>
  <c r="C572" i="1"/>
  <c r="C570" i="1"/>
  <c r="C568" i="1"/>
  <c r="C566" i="1"/>
  <c r="C564" i="1"/>
  <c r="C562" i="1"/>
  <c r="C560" i="1"/>
  <c r="C558" i="1"/>
  <c r="C556" i="1"/>
  <c r="C554" i="1"/>
  <c r="C552" i="1"/>
  <c r="C550" i="1"/>
  <c r="C548" i="1"/>
  <c r="C546" i="1"/>
  <c r="C544" i="1"/>
  <c r="C542" i="1"/>
  <c r="C540" i="1"/>
  <c r="C538" i="1"/>
  <c r="C536" i="1"/>
  <c r="C534" i="1"/>
  <c r="C532" i="1"/>
  <c r="C530" i="1"/>
  <c r="C528" i="1"/>
  <c r="C526" i="1"/>
  <c r="C524" i="1"/>
  <c r="C522" i="1"/>
  <c r="C520" i="1"/>
  <c r="C518" i="1"/>
  <c r="C516" i="1"/>
  <c r="C514" i="1"/>
  <c r="C512" i="1"/>
  <c r="C510" i="1"/>
  <c r="C508" i="1"/>
  <c r="C506" i="1"/>
  <c r="C504" i="1"/>
  <c r="C502" i="1"/>
  <c r="C500" i="1"/>
  <c r="C498" i="1"/>
  <c r="C496" i="1"/>
  <c r="C494" i="1"/>
  <c r="C492" i="1"/>
  <c r="C490" i="1"/>
  <c r="C488" i="1"/>
  <c r="C486" i="1"/>
  <c r="C484" i="1"/>
  <c r="C482" i="1"/>
  <c r="C480" i="1"/>
  <c r="C478" i="1"/>
  <c r="C476" i="1"/>
  <c r="C474" i="1"/>
  <c r="C472" i="1"/>
  <c r="C470" i="1"/>
  <c r="C468" i="1"/>
  <c r="C466" i="1"/>
  <c r="C464" i="1"/>
  <c r="C462" i="1"/>
  <c r="C460" i="1"/>
  <c r="C458" i="1"/>
  <c r="C456" i="1"/>
  <c r="C454" i="1"/>
  <c r="C452" i="1"/>
  <c r="C450" i="1"/>
  <c r="C448" i="1"/>
  <c r="C446" i="1"/>
  <c r="C444" i="1"/>
  <c r="C442" i="1"/>
  <c r="C440" i="1"/>
  <c r="C438" i="1"/>
  <c r="C436" i="1"/>
  <c r="C434" i="1"/>
  <c r="C432" i="1"/>
  <c r="C430" i="1"/>
  <c r="C428" i="1"/>
  <c r="C426" i="1"/>
  <c r="C424" i="1"/>
  <c r="C422" i="1"/>
  <c r="C420" i="1"/>
  <c r="C418" i="1"/>
  <c r="C416" i="1"/>
  <c r="C414" i="1"/>
  <c r="C412" i="1"/>
  <c r="C410" i="1"/>
  <c r="C408" i="1"/>
  <c r="C406" i="1"/>
  <c r="C404" i="1"/>
  <c r="C402" i="1"/>
  <c r="C400" i="1"/>
  <c r="C398" i="1"/>
  <c r="C396" i="1"/>
  <c r="C394" i="1"/>
  <c r="C392" i="1"/>
  <c r="C390" i="1"/>
  <c r="C388" i="1"/>
  <c r="C386" i="1"/>
  <c r="C384" i="1"/>
  <c r="C382" i="1"/>
  <c r="C380" i="1"/>
  <c r="C378" i="1"/>
  <c r="C376" i="1"/>
  <c r="C374" i="1"/>
  <c r="C372" i="1"/>
  <c r="C370" i="1"/>
  <c r="C368" i="1"/>
  <c r="C366" i="1"/>
  <c r="C364" i="1"/>
  <c r="C362" i="1"/>
  <c r="C360" i="1"/>
  <c r="C358" i="1"/>
  <c r="C356" i="1"/>
  <c r="C354" i="1"/>
  <c r="C352" i="1"/>
  <c r="C350" i="1"/>
  <c r="C348" i="1"/>
  <c r="C346" i="1"/>
  <c r="C344" i="1"/>
  <c r="C342" i="1"/>
  <c r="C340" i="1"/>
  <c r="C338" i="1"/>
  <c r="C336" i="1"/>
  <c r="C334" i="1"/>
  <c r="C332" i="1"/>
  <c r="C330" i="1"/>
  <c r="C328" i="1"/>
  <c r="C326" i="1"/>
  <c r="C324" i="1"/>
  <c r="C322" i="1"/>
  <c r="C320" i="1"/>
  <c r="C318" i="1"/>
  <c r="C316" i="1"/>
  <c r="C314" i="1"/>
  <c r="C312" i="1"/>
  <c r="C310" i="1"/>
  <c r="C308" i="1"/>
  <c r="C306" i="1"/>
  <c r="C304" i="1"/>
  <c r="C302" i="1"/>
  <c r="C300" i="1"/>
  <c r="C298" i="1"/>
  <c r="C296" i="1"/>
  <c r="C294" i="1"/>
  <c r="C292" i="1"/>
  <c r="C290" i="1"/>
  <c r="C288" i="1"/>
  <c r="C286" i="1"/>
  <c r="C284" i="1"/>
  <c r="C282" i="1"/>
  <c r="C280" i="1"/>
  <c r="C278" i="1"/>
  <c r="C276" i="1"/>
  <c r="C274" i="1"/>
  <c r="C272" i="1"/>
  <c r="C270" i="1"/>
  <c r="C268" i="1"/>
  <c r="C266" i="1"/>
  <c r="C264" i="1"/>
  <c r="C262" i="1"/>
  <c r="C260" i="1"/>
  <c r="C258" i="1"/>
  <c r="C256" i="1"/>
  <c r="C254" i="1"/>
  <c r="C252" i="1"/>
  <c r="C250" i="1"/>
  <c r="C248" i="1"/>
  <c r="C246" i="1"/>
  <c r="C244" i="1"/>
  <c r="C242" i="1"/>
  <c r="C240" i="1"/>
  <c r="C238" i="1"/>
  <c r="C236" i="1"/>
  <c r="C234" i="1"/>
  <c r="C232" i="1"/>
  <c r="C230" i="1"/>
  <c r="C228" i="1"/>
  <c r="C226" i="1"/>
  <c r="C224" i="1"/>
  <c r="C222" i="1"/>
  <c r="C220" i="1"/>
  <c r="C218" i="1"/>
  <c r="C216" i="1"/>
  <c r="C214" i="1"/>
  <c r="C212" i="1"/>
  <c r="C210" i="1"/>
  <c r="C208" i="1"/>
  <c r="C206" i="1"/>
  <c r="C204" i="1"/>
  <c r="C202" i="1"/>
  <c r="C200" i="1"/>
  <c r="C198" i="1"/>
  <c r="C196" i="1"/>
  <c r="C194" i="1"/>
  <c r="C192" i="1"/>
  <c r="C190" i="1"/>
  <c r="C188" i="1"/>
  <c r="C186" i="1"/>
  <c r="C184" i="1"/>
  <c r="C182" i="1"/>
  <c r="C180" i="1"/>
  <c r="C178" i="1"/>
  <c r="C176" i="1"/>
  <c r="C174" i="1"/>
  <c r="C172" i="1"/>
  <c r="C170" i="1"/>
  <c r="C168" i="1"/>
  <c r="C166" i="1"/>
  <c r="C164" i="1"/>
  <c r="C162" i="1"/>
  <c r="C160" i="1"/>
  <c r="C158" i="1"/>
  <c r="C156" i="1"/>
  <c r="C154" i="1"/>
  <c r="C152" i="1"/>
  <c r="C150" i="1"/>
  <c r="C148" i="1"/>
  <c r="C146" i="1"/>
  <c r="C144" i="1"/>
  <c r="C142" i="1"/>
  <c r="C140" i="1"/>
  <c r="C138" i="1"/>
  <c r="C136" i="1"/>
  <c r="C134" i="1"/>
  <c r="C132" i="1"/>
  <c r="C130" i="1"/>
  <c r="C128" i="1"/>
  <c r="C126" i="1"/>
  <c r="C124" i="1"/>
  <c r="C122" i="1"/>
  <c r="C120" i="1"/>
  <c r="C118" i="1"/>
  <c r="C116" i="1"/>
  <c r="C114" i="1"/>
  <c r="C112" i="1"/>
  <c r="C110" i="1"/>
  <c r="C108" i="1"/>
  <c r="C106" i="1"/>
  <c r="C104" i="1"/>
  <c r="C102" i="1"/>
  <c r="C100" i="1"/>
  <c r="C98" i="1"/>
  <c r="C96" i="1"/>
  <c r="C94" i="1"/>
  <c r="C92" i="1"/>
  <c r="C90" i="1"/>
  <c r="C88" i="1"/>
  <c r="C86" i="1"/>
  <c r="C84" i="1"/>
  <c r="C82" i="1"/>
  <c r="C80" i="1"/>
  <c r="C78" i="1"/>
  <c r="C76" i="1"/>
  <c r="C74" i="1"/>
  <c r="C72" i="1"/>
  <c r="C70" i="1"/>
  <c r="C68" i="1"/>
  <c r="C66" i="1"/>
  <c r="C64" i="1"/>
  <c r="C62" i="1"/>
  <c r="C60" i="1"/>
  <c r="C58" i="1"/>
  <c r="C56" i="1"/>
  <c r="C54" i="1"/>
  <c r="C52" i="1"/>
  <c r="C50" i="1"/>
  <c r="C48" i="1"/>
  <c r="C46" i="1"/>
  <c r="C44" i="1"/>
  <c r="C42" i="1"/>
  <c r="C40" i="1"/>
  <c r="C38" i="1"/>
  <c r="C36" i="1"/>
  <c r="C34" i="1"/>
  <c r="C32" i="1"/>
  <c r="C30" i="1"/>
  <c r="C28" i="1"/>
  <c r="C26" i="1"/>
  <c r="C24" i="1"/>
  <c r="C22" i="1"/>
  <c r="C20" i="1"/>
  <c r="C18" i="1"/>
  <c r="C16" i="1"/>
  <c r="C14" i="1"/>
  <c r="C12" i="1"/>
  <c r="C10" i="1"/>
  <c r="C8" i="1"/>
  <c r="C6" i="1"/>
  <c r="C4" i="1"/>
  <c r="C2" i="1"/>
  <c r="C1293" i="1"/>
  <c r="C1285" i="1"/>
  <c r="C1277" i="1"/>
  <c r="C1269" i="1"/>
  <c r="C1261" i="1"/>
  <c r="C1253" i="1"/>
  <c r="C1245" i="1"/>
  <c r="C1237" i="1"/>
  <c r="C1229" i="1"/>
  <c r="C1221" i="1"/>
  <c r="C1213" i="1"/>
  <c r="C1205" i="1"/>
  <c r="C1197" i="1"/>
  <c r="C1189" i="1"/>
  <c r="C1181" i="1"/>
  <c r="C1173" i="1"/>
  <c r="C1165" i="1"/>
  <c r="C1157" i="1"/>
  <c r="C1149" i="1"/>
  <c r="C1141" i="1"/>
  <c r="C1133" i="1"/>
  <c r="C1125" i="1"/>
  <c r="C1117" i="1"/>
  <c r="C1109" i="1"/>
  <c r="C1101" i="1"/>
  <c r="C1093" i="1"/>
  <c r="C1085" i="1"/>
  <c r="C1077" i="1"/>
  <c r="C1069" i="1"/>
  <c r="C1061" i="1"/>
  <c r="C1053" i="1"/>
  <c r="C1046" i="1"/>
  <c r="C1042" i="1"/>
  <c r="C1038" i="1"/>
  <c r="C1034" i="1"/>
  <c r="C1030" i="1"/>
  <c r="C1026" i="1"/>
  <c r="C1022" i="1"/>
  <c r="C1018" i="1"/>
  <c r="C1014" i="1"/>
  <c r="C1010" i="1"/>
  <c r="C1006" i="1"/>
  <c r="C1002" i="1"/>
  <c r="C998" i="1"/>
  <c r="C994" i="1"/>
  <c r="C990" i="1"/>
  <c r="C986" i="1"/>
  <c r="C982" i="1"/>
  <c r="C978" i="1"/>
  <c r="C974" i="1"/>
  <c r="C970" i="1"/>
  <c r="C966" i="1"/>
  <c r="C962" i="1"/>
  <c r="C954" i="1"/>
  <c r="C946" i="1"/>
  <c r="C938" i="1"/>
  <c r="C930" i="1"/>
  <c r="C922" i="1"/>
  <c r="C914" i="1"/>
  <c r="C906" i="1"/>
  <c r="C898" i="1"/>
  <c r="C890" i="1"/>
  <c r="C882" i="1"/>
  <c r="C874" i="1"/>
  <c r="C866" i="1"/>
  <c r="C858" i="1"/>
  <c r="C850" i="1"/>
  <c r="C842" i="1"/>
  <c r="C834" i="1"/>
  <c r="C826" i="1"/>
  <c r="C818" i="1"/>
  <c r="C810" i="1"/>
  <c r="C802" i="1"/>
  <c r="C794" i="1"/>
  <c r="C786" i="1"/>
  <c r="C778" i="1"/>
  <c r="C770" i="1"/>
  <c r="C762" i="1"/>
  <c r="C754" i="1"/>
  <c r="C746" i="1"/>
  <c r="C738" i="1"/>
  <c r="C730" i="1"/>
  <c r="C722" i="1"/>
  <c r="C714" i="1"/>
  <c r="C706" i="1"/>
  <c r="C698" i="1"/>
  <c r="C690" i="1"/>
  <c r="C682" i="1"/>
  <c r="C674" i="1"/>
  <c r="C666" i="1"/>
  <c r="C661" i="1"/>
  <c r="C657" i="1"/>
  <c r="C653" i="1"/>
  <c r="C649" i="1"/>
  <c r="C645" i="1"/>
  <c r="C641" i="1"/>
  <c r="C637" i="1"/>
  <c r="C633" i="1"/>
  <c r="C629" i="1"/>
  <c r="C625" i="1"/>
  <c r="C621" i="1"/>
  <c r="C617" i="1"/>
  <c r="C613" i="1"/>
  <c r="C609" i="1"/>
  <c r="C605" i="1"/>
  <c r="C601" i="1"/>
  <c r="C597" i="1"/>
  <c r="C593" i="1"/>
  <c r="C589" i="1"/>
  <c r="C585" i="1"/>
  <c r="C581" i="1"/>
  <c r="C577" i="1"/>
  <c r="C573" i="1"/>
  <c r="C569" i="1"/>
  <c r="C565" i="1"/>
  <c r="C561" i="1"/>
  <c r="C557" i="1"/>
  <c r="C553" i="1"/>
  <c r="C549" i="1"/>
  <c r="C545" i="1"/>
  <c r="C541" i="1"/>
  <c r="C537" i="1"/>
  <c r="C533" i="1"/>
  <c r="C529" i="1"/>
  <c r="C525" i="1"/>
  <c r="C521" i="1"/>
  <c r="C517" i="1"/>
  <c r="C513" i="1"/>
  <c r="C509" i="1"/>
  <c r="C505" i="1"/>
  <c r="C501" i="1"/>
  <c r="C497" i="1"/>
  <c r="C493" i="1"/>
  <c r="C489" i="1"/>
  <c r="C485" i="1"/>
  <c r="C481" i="1"/>
  <c r="C477" i="1"/>
  <c r="C473" i="1"/>
  <c r="C469" i="1"/>
  <c r="C465" i="1"/>
  <c r="C461" i="1"/>
  <c r="C457" i="1"/>
  <c r="C453" i="1"/>
  <c r="C449" i="1"/>
  <c r="C445" i="1"/>
  <c r="C441" i="1"/>
  <c r="C437" i="1"/>
  <c r="C433" i="1"/>
  <c r="C429" i="1"/>
  <c r="C425" i="1"/>
  <c r="C421" i="1"/>
  <c r="C417" i="1"/>
  <c r="C413" i="1"/>
  <c r="C409" i="1"/>
  <c r="C405" i="1"/>
  <c r="C401" i="1"/>
  <c r="C397" i="1"/>
  <c r="C393" i="1"/>
  <c r="C389" i="1"/>
  <c r="C385" i="1"/>
  <c r="C381" i="1"/>
  <c r="C377" i="1"/>
  <c r="C373" i="1"/>
  <c r="C369" i="1"/>
  <c r="C365" i="1"/>
  <c r="C361" i="1"/>
  <c r="C357" i="1"/>
  <c r="C353" i="1"/>
  <c r="C349" i="1"/>
  <c r="C345" i="1"/>
  <c r="C341" i="1"/>
  <c r="C337" i="1"/>
  <c r="C333" i="1"/>
  <c r="C329" i="1"/>
  <c r="C325" i="1"/>
  <c r="C321" i="1"/>
  <c r="C317" i="1"/>
  <c r="C313" i="1"/>
  <c r="C309" i="1"/>
  <c r="C305" i="1"/>
  <c r="C301" i="1"/>
  <c r="C297" i="1"/>
  <c r="C293" i="1"/>
  <c r="C289" i="1"/>
  <c r="C285" i="1"/>
  <c r="C281" i="1"/>
  <c r="C277" i="1"/>
  <c r="C273" i="1"/>
  <c r="C269" i="1"/>
  <c r="C265" i="1"/>
  <c r="C261" i="1"/>
  <c r="C257" i="1"/>
  <c r="C253" i="1"/>
  <c r="C249" i="1"/>
  <c r="C245" i="1"/>
  <c r="C241" i="1"/>
  <c r="C237" i="1"/>
  <c r="C233" i="1"/>
  <c r="C229" i="1"/>
  <c r="C225" i="1"/>
  <c r="C221" i="1"/>
  <c r="C217" i="1"/>
  <c r="C213" i="1"/>
  <c r="C209" i="1"/>
  <c r="C205" i="1"/>
  <c r="C201" i="1"/>
  <c r="C197" i="1"/>
  <c r="C193" i="1"/>
  <c r="C189" i="1"/>
  <c r="C185" i="1"/>
  <c r="C181" i="1"/>
  <c r="C177" i="1"/>
  <c r="C173" i="1"/>
  <c r="C169" i="1"/>
  <c r="C165" i="1"/>
  <c r="C161" i="1"/>
  <c r="C157" i="1"/>
  <c r="C153" i="1"/>
  <c r="C149" i="1"/>
  <c r="C145" i="1"/>
  <c r="C141" i="1"/>
  <c r="C137" i="1"/>
  <c r="C133" i="1"/>
  <c r="C129" i="1"/>
  <c r="C125" i="1"/>
  <c r="C121" i="1"/>
  <c r="C117" i="1"/>
  <c r="C113" i="1"/>
  <c r="C109" i="1"/>
  <c r="C105" i="1"/>
  <c r="C101" i="1"/>
  <c r="C97" i="1"/>
  <c r="C93" i="1"/>
  <c r="C89" i="1"/>
  <c r="C85" i="1"/>
  <c r="C81" i="1"/>
  <c r="C77" i="1"/>
  <c r="C73" i="1"/>
  <c r="C69" i="1"/>
  <c r="C65" i="1"/>
  <c r="C61" i="1"/>
  <c r="C57" i="1"/>
  <c r="C53" i="1"/>
  <c r="C49" i="1"/>
  <c r="C45" i="1"/>
  <c r="C41" i="1"/>
  <c r="C37" i="1"/>
  <c r="C33" i="1"/>
  <c r="C29" i="1"/>
  <c r="C25" i="1"/>
  <c r="C21" i="1"/>
  <c r="C17" i="1"/>
  <c r="C13" i="1"/>
  <c r="C9" i="1"/>
  <c r="C5" i="1"/>
  <c r="C958" i="1"/>
  <c r="C950" i="1"/>
  <c r="C942" i="1"/>
  <c r="C934" i="1"/>
  <c r="C926" i="1"/>
  <c r="C918" i="1"/>
  <c r="C910" i="1"/>
  <c r="C902" i="1"/>
  <c r="C894" i="1"/>
  <c r="C886" i="1"/>
  <c r="C878" i="1"/>
  <c r="C870" i="1"/>
  <c r="C862" i="1"/>
  <c r="C854" i="1"/>
  <c r="C846" i="1"/>
  <c r="C838" i="1"/>
  <c r="C830" i="1"/>
  <c r="C822" i="1"/>
  <c r="C814" i="1"/>
  <c r="C806" i="1"/>
  <c r="C798" i="1"/>
  <c r="C790" i="1"/>
  <c r="C782" i="1"/>
  <c r="C774" i="1"/>
  <c r="C766" i="1"/>
  <c r="C758" i="1"/>
  <c r="C750" i="1"/>
  <c r="C742" i="1"/>
  <c r="C734" i="1"/>
  <c r="C726" i="1"/>
  <c r="C718" i="1"/>
  <c r="C710" i="1"/>
  <c r="C702" i="1"/>
  <c r="C694" i="1"/>
  <c r="C686" i="1"/>
  <c r="C678" i="1"/>
  <c r="C670" i="1"/>
  <c r="C663" i="1"/>
  <c r="C659" i="1"/>
  <c r="C655" i="1"/>
  <c r="C651" i="1"/>
  <c r="C647" i="1"/>
  <c r="C643" i="1"/>
  <c r="C639" i="1"/>
  <c r="C635" i="1"/>
  <c r="C631" i="1"/>
  <c r="C627" i="1"/>
  <c r="C623" i="1"/>
  <c r="C619" i="1"/>
  <c r="C615" i="1"/>
  <c r="C611" i="1"/>
  <c r="C607" i="1"/>
  <c r="C603" i="1"/>
  <c r="C599" i="1"/>
  <c r="C595" i="1"/>
  <c r="C591" i="1"/>
  <c r="C587" i="1"/>
  <c r="C583" i="1"/>
  <c r="C579" i="1"/>
  <c r="C575" i="1"/>
  <c r="C571" i="1"/>
  <c r="C567" i="1"/>
  <c r="C563" i="1"/>
  <c r="C559" i="1"/>
  <c r="C555" i="1"/>
  <c r="C551" i="1"/>
  <c r="C547" i="1"/>
  <c r="C543" i="1"/>
  <c r="C539" i="1"/>
  <c r="C535" i="1"/>
  <c r="C531" i="1"/>
  <c r="C527" i="1"/>
  <c r="C523" i="1"/>
  <c r="C519" i="1"/>
  <c r="C515" i="1"/>
  <c r="C511" i="1"/>
  <c r="C507" i="1"/>
  <c r="C503" i="1"/>
  <c r="C499" i="1"/>
  <c r="C495" i="1"/>
  <c r="C491" i="1"/>
  <c r="C487" i="1"/>
  <c r="C483" i="1"/>
  <c r="C479" i="1"/>
  <c r="C475" i="1"/>
  <c r="C471" i="1"/>
  <c r="C467" i="1"/>
  <c r="C463" i="1"/>
  <c r="C459" i="1"/>
  <c r="C455" i="1"/>
  <c r="C451" i="1"/>
  <c r="C447" i="1"/>
  <c r="C443" i="1"/>
  <c r="C439" i="1"/>
  <c r="C435" i="1"/>
  <c r="C431" i="1"/>
  <c r="C427" i="1"/>
  <c r="C423" i="1"/>
  <c r="C419" i="1"/>
  <c r="C415" i="1"/>
  <c r="C411" i="1"/>
  <c r="C407" i="1"/>
  <c r="C403" i="1"/>
  <c r="C399" i="1"/>
  <c r="C395" i="1"/>
  <c r="C391" i="1"/>
  <c r="C387" i="1"/>
  <c r="C383" i="1"/>
  <c r="C379" i="1"/>
  <c r="C375" i="1"/>
  <c r="C371" i="1"/>
  <c r="C367" i="1"/>
  <c r="C363" i="1"/>
  <c r="C359" i="1"/>
  <c r="C355" i="1"/>
  <c r="C351" i="1"/>
  <c r="C347" i="1"/>
  <c r="C343" i="1"/>
  <c r="C339" i="1"/>
  <c r="C335" i="1"/>
  <c r="C331" i="1"/>
  <c r="C327" i="1"/>
  <c r="C323" i="1"/>
  <c r="C319" i="1"/>
  <c r="C315" i="1"/>
  <c r="C311" i="1"/>
  <c r="C307" i="1"/>
  <c r="C303" i="1"/>
  <c r="C299" i="1"/>
  <c r="C295" i="1"/>
  <c r="C291" i="1"/>
  <c r="C287" i="1"/>
  <c r="C283" i="1"/>
  <c r="C279" i="1"/>
  <c r="C275" i="1"/>
  <c r="C271" i="1"/>
  <c r="C267" i="1"/>
  <c r="C263" i="1"/>
  <c r="C259" i="1"/>
  <c r="C255" i="1"/>
  <c r="C251" i="1"/>
  <c r="C247" i="1"/>
  <c r="C243" i="1"/>
  <c r="C239" i="1"/>
  <c r="C235" i="1"/>
  <c r="C231" i="1"/>
  <c r="C227" i="1"/>
  <c r="C223" i="1"/>
  <c r="C219" i="1"/>
  <c r="C215" i="1"/>
  <c r="C211" i="1"/>
  <c r="C207" i="1"/>
  <c r="C203" i="1"/>
  <c r="C199" i="1"/>
  <c r="C195" i="1"/>
  <c r="C191" i="1"/>
  <c r="C187" i="1"/>
  <c r="C183" i="1"/>
  <c r="C179" i="1"/>
  <c r="C175" i="1"/>
  <c r="C171" i="1"/>
  <c r="C167" i="1"/>
  <c r="C163" i="1"/>
  <c r="C159" i="1"/>
  <c r="C155" i="1"/>
  <c r="C151" i="1"/>
  <c r="C147" i="1"/>
  <c r="C143" i="1"/>
  <c r="C139" i="1"/>
  <c r="C135" i="1"/>
  <c r="C131" i="1"/>
  <c r="C127" i="1"/>
  <c r="C123" i="1"/>
  <c r="C119" i="1"/>
  <c r="C115" i="1"/>
  <c r="C111" i="1"/>
  <c r="C107" i="1"/>
  <c r="C103" i="1"/>
  <c r="C99" i="1"/>
  <c r="C95" i="1"/>
  <c r="C91" i="1"/>
  <c r="C87" i="1"/>
  <c r="C83" i="1"/>
  <c r="C79" i="1"/>
  <c r="C75" i="1"/>
  <c r="C71" i="1"/>
  <c r="C67" i="1"/>
  <c r="C63" i="1"/>
  <c r="C59" i="1"/>
  <c r="C55" i="1"/>
  <c r="C51" i="1"/>
  <c r="C47" i="1"/>
  <c r="C43" i="1"/>
  <c r="C39" i="1"/>
  <c r="C35" i="1"/>
  <c r="C31" i="1"/>
  <c r="C27" i="1"/>
  <c r="C23" i="1"/>
  <c r="C19" i="1"/>
  <c r="C15" i="1"/>
  <c r="C11" i="1"/>
  <c r="C7" i="1"/>
  <c r="C3" i="1"/>
</calcChain>
</file>

<file path=xl/sharedStrings.xml><?xml version="1.0" encoding="utf-8"?>
<sst xmlns="http://schemas.openxmlformats.org/spreadsheetml/2006/main" count="1302" uniqueCount="1283">
  <si>
    <t>text_review</t>
  </si>
  <si>
    <t>score</t>
  </si>
  <si>
    <t>['udah', 'bayar', 'telat', 'koneksinya', 'jelek', 'banget', 'bulannya', 'indikator', 'internetnya', 'nyala', 'ato', 'indikator', 'ponnya', 'nyala', 'warna', 'merah', 'terpaksa', 'provider', 'provider', 'masuk', '']</t>
  </si>
  <si>
    <t>['sedih', 'bayaran', 'lancar', 'tpi', 'koneksinya', 'lemot', 'ditagih', 'mah', 'cepet', 'bener', 'tpi', 'koneksinya', 'secepet', 'tagihan', '']</t>
  </si>
  <si>
    <t>['cepat', 'makasih']</t>
  </si>
  <si>
    <t>['harga', 'doang', 'mahal', 'jaringan', 'lelet', '']</t>
  </si>
  <si>
    <t>['ehh', 'wifi', 'produk', 'gagal', 'gua', 'maen', 'pubg', 'ngelag', 'trs', 'bayar', 'tpi', 'wifinya', 'produk', 'gagal', 'bener', 'wifi', 'asalan']</t>
  </si>
  <si>
    <t>['pasang', 'mahal', 'mahal', 'makai', 'jaringan', 'stabil', 'dalah', 'ganti', 'provider']</t>
  </si>
  <si>
    <t>['sanggat', 'bagus', 'aplikasi', '']</t>
  </si>
  <si>
    <t>['', 'busa', 'ngecek', 'fup', 'minggu', 'fup', 'terpakai', 'gb', '']</t>
  </si>
  <si>
    <t>['jelek', 'gini', 'layanan', 'indihome', 'pas', 'hujan', 'jaringan', 'jalan', 'tolong', 'dongg', 'bayar', 'layanan', 'jelek', '']</t>
  </si>
  <si>
    <t>['tolong', 'yaa', 'indihome', 'wifi', 'eror', 'mulu', 'gimana', 'customer', 'berlangganan', 'udh', 'eror', 'kerjaan', 'terganggu', 'parah', 'banget', 'wifi', 'hadeh', 'bayar', 'telat', 'gangguan', 'parah', 'banget', 'bayar', 'mahal', 'gangguan', 'mulu', 'telepon', 'wifi', 'habis', 'telepon', 'langsung', 'mati', 'wifi', 'parah', 'banget', 'gimana']</t>
  </si>
  <si>
    <t>['aplikasi', 'versi', 'terbaru', 'responsif', 'diperbanyak', 'promonyaa']</t>
  </si>
  <si>
    <t>['bayar', 'deposit', 'lampu', 'indikator', 'internet', 'nyala', 'udh', 'ikutin', 'petunjuk', 'myindihome', 'hasil', 'udh', 'mengecewakan', '']</t>
  </si>
  <si>
    <t>['sod', 'keterangan', 'maaf', 'saldo', 'indihome', 'aktif', 'aktifkan', 'komplin', 'ber', 'kali', 'tetep', 'komplin', 'apliksai']</t>
  </si>
  <si>
    <t>['suruh', 'minimal', 'langgangan', 'biaya', 'mahal', 'pasang', 'minggu', 'troubel', 'aneh']</t>
  </si>
  <si>
    <t>['keluhan', 'emang', 'aplikasi', 'indihome', 'error', '']</t>
  </si>
  <si>
    <t>['wifi', 'lelet', 'jaringan', 'daerah', 'kenceng', 'jaringannya', '']</t>
  </si>
  <si>
    <t>['membantu', 'aplikasinya', 'tingkat', 'trus', 'pelayanannya']</t>
  </si>
  <si>
    <t>['gunanya', 'pasang', 'inet', 'maen', 'game', 'masi', 'kuota', 'coba', 'jeleskan', 'anyink', 'inet', 'loe', 'uda', 'sebar', 'luas', 'negeri', 'loe', 'lelet', 'in', 'usaha', 'lancerin', 'kaga', 'telepon', 'operatot', 'gangguan', 'massal', 'maen', 'game', 'jua', 'ngekill', 'orang', 'negari', 'laen', 'update', 'top', 'kug', 'bener', 'dikit', 'woiiiiiiiiii', 'uda', 'gitu', 'biaya', 'bulanan', 'telet', 'bayar', 'loe', 'denda', 'pas', 'leled', 'loe', 'potongin', 'biaya', 'lelednya', 'bier', 'dirugikan', 'gini', 'anyink', '']</t>
  </si>
  <si>
    <t>['aplikasi', 'keperluan', 'indihome', 'rumah', 'kantor', 'terbantu', 'thanks']</t>
  </si>
  <si>
    <t>['permintaan', 'pencabutan', 'februari', 'telpon', 'indihome', 'tagihan', 'nambah', 'pasang', 'cepet', 'cabut', 'susah']</t>
  </si>
  <si>
    <t>['lemot', 'jaringan', 'indihome']</t>
  </si>
  <si>
    <t>['login']</t>
  </si>
  <si>
    <t>['puas', 'aplikasi']</t>
  </si>
  <si>
    <t>['internet', 'gangguan', 'hamoir', 'normal', 'normal', 'kemaren', 'alhamdulillah', 'laporan', 'berkali', 'kali', 'petugas', 'indihome', 'normal']</t>
  </si>
  <si>
    <t>['langsung', 'lapor', 'gangguan', 'aplikasi', 'praktis']</t>
  </si>
  <si>
    <t>['aplikasi', 'praktis', 'transaksi', 'add', 'mini', 'pack', 'langsung', 'aplikasi']</t>
  </si>
  <si>
    <t>['langganan', 'indihome', 'aplikasi', 'praktis']</t>
  </si>
  <si>
    <t>['aplikasi', 'manteppp', 'dapet', 'poin', 'tukar', 'voucher', 'sesuai', 'kebutuhan']</t>
  </si>
  <si>
    <t>['beli', 'kec', 'mbps', 'test', 'kec', 'mbps', 'kecewa', 'ditipu']</t>
  </si>
  <si>
    <t>['apk', 'sumpah', 'laporan', 'bantuan', 'bot', 'keluhan', 'langsung', '']</t>
  </si>
  <si>
    <t>['berjalan', 'sesuai', 'fungsi', 'kadang', 'error']</t>
  </si>
  <si>
    <t>['wee', 'anjeng', 'gue', 'main', 'roblox', 'disconnect', 'mulu', 'mageran', 'sinyal', 'bagus']</t>
  </si>
  <si>
    <t>['beda', 'mbps', 'mbps', 'disuruh', 'upgrade', 'beda', 'mbps', '']</t>
  </si>
  <si>
    <t>['pelanggan', 'koneksi', 'pelayanan', 'turun', 'pengaduan', 'gangguan', 'call', 'center', 'tetep', 'bayar', 'pakai', 'pulsa', 'trus', 'gimana', 'nasibnya', 'mengalami', 'gangguan', 'koneksi', 'instalasi', 'ngga', 'pulsa', 'the', 'best', 'indihome', '']</t>
  </si>
  <si>
    <t>['indita', 'error', 'pengaduan', 'php', 'error', 'aplikasi', 'terburuk', '']</t>
  </si>
  <si>
    <t>['lag', 'parah', 'ancur']</t>
  </si>
  <si>
    <t>['lihat', 'tagihan', 'aplikasinya', '']</t>
  </si>
  <si>
    <t>['jaringan', 'gajelas', 'suka', 'turun']</t>
  </si>
  <si>
    <t>['mengontol', 'bayar', 'mahal', 'ttp', 'lemot', 'maen', 'doang', 'lag', 'mengecewakan']</t>
  </si>
  <si>
    <t>['lemot']</t>
  </si>
  <si>
    <t>['biasalah']</t>
  </si>
  <si>
    <t>['benerin', 'server', 'mahalin']</t>
  </si>
  <si>
    <t>['jaringan', 'indihome', 'lancar', 'aplikasi', 'nye', 'ngebug']</t>
  </si>
  <si>
    <t>['terbesar', 'indihome', 'layanan', 'lelet', 'nanggapi', 'mengabaikan', 'coba', 'bandingan', 'pln', 'lapor', 'menit', 'teknisi', 'sayang', 'perusahaan', 'etos', 'kerja', '']</t>
  </si>
  <si>
    <t>['parah', 'app', 'sekelas', 'indi', 'managementnya', 'carut', 'marut', 'verifikasi', 'ktp', 'sampe', 'erorr', 'trus', 'gua', 'kasih', 'gagal', 'verifikasi', 'dikasih', 'penyebab', 'tanda', 'ujung', 'hubungi', 'bot', 'nunggu', 'brp', 'ditanggepi', 'jaringan', 'inet', 'buruk', 'app', 'pelayanan', 'buruk', 'pantesan', 'rating', 'jelek', 'telkom', 'evaluasi', 'sdm', '']</t>
  </si>
  <si>
    <t>['menyesalkan', 'teknisi', 'pemasangan']</t>
  </si>
  <si>
    <t>['aplikasinya', 'praktis', 'memudahkan', 'pelanggan', 'info', 'pemakaian', 'cek', 'tagihan', 'bayar', 'tagihan', 'berlangganan', 'paket', 'tambahan', 'indihome', '']</t>
  </si>
  <si>
    <t>['aplikasi', 'membantu', 'bgtt', 'butuh', 'informasi', 'produk', 'pelayanan', 'dimiliki', 'indihome', 'promosi', 'dll', 'thankyou', 'bener', 'bener', 'berkualitas']</t>
  </si>
  <si>
    <t>['hallo', 'min', 'randa', 'terima', 'kasih', 'karna', 'menghadirkan', 'aplikasi', 'indihome', 'karna', 'aplikasi', 'membantu', 'informasi', 'promo', 'paket', 'indihome', 'cepat', 'update', 'terkait', 'promo', 'diberitahukan', 'notifikasi', 'aplikasi', 'indihome', 'sukses', 'indihome', '']</t>
  </si>
  <si>
    <t>['aplikasi', 'myindihome', 'mudah', 'membantu', 'info', 'info', 'terkini', 'paket', 'indihome', 'harga', 'paket', 'indihome', 'produk', 'promo', 'informasi', 'terkait', 'penggunaan', 'indihome']</t>
  </si>
  <si>
    <t>['pengguna', 'aplikasi', 'membantu', 'banget', 'mudah', 'cepat', 'penggunaannya', 'buka', 'aplikasi', 'dikasi', 'salam', 'thank', 'you', 'myindihome']</t>
  </si>
  <si>
    <t>['aplikasi', 'memudahkan', 'pelanggan', 'mencari', 'informasi', 'produk', 'promo', 'promo', 'menarik', 'informasi', 'tagihan', 'mengumpulkan', 'poin', 'hadiah', 'menarik', 'indihome', '']</t>
  </si>
  <si>
    <t>['keren', 'banget', 'apknya', 'membantu', 'situs', 'lengkap', 'mudah', 'pahami', '']</t>
  </si>
  <si>
    <t>['appnya', 'bagus', 'mudah', 'pahami', 'paket', 'mudah', 'tuk', 'lihat', 'lemot', 'membantu', '']</t>
  </si>
  <si>
    <t>['bayar', 'mahal', 'nge', 'lag', 'blok', '']</t>
  </si>
  <si>
    <t>['minggu', 'ditelpon', 'indihome', 'nawari', 'kuota', 'gudget', 'rb', 'sebulan', 'verifikasi', 'email', 'emailnya', '']</t>
  </si>
  <si>
    <t>['koneksitas', 'internet', 'ngalami', 'gangguan', '']</t>
  </si>
  <si>
    <t>['aplikasi', 'indihome', 'memudahkan', 'cek', 'tagihan', 'bulannya', 'mantap']</t>
  </si>
  <si>
    <t>['mantap', 'aplikasi', '']</t>
  </si>
  <si>
    <t>['aplikasi', 'verifikasi', 'layanan', 'indihome', 'diupdate', 'buruk', 'parah']</t>
  </si>
  <si>
    <t>['aplikasi', 'myindihome', 'asik', 'lapor', 'gangguan', 'mudah', 'ntabs']</t>
  </si>
  <si>
    <t>['alhamdulillah', 'mudah', 'mempersimple', 'urusan']</t>
  </si>
  <si>
    <t>['', 'deh', 'mantul']</t>
  </si>
  <si>
    <t>['udah', 'mantap', 'gan', '']</t>
  </si>
  <si>
    <t>['aplikasinya', 'membantu', 'banget', 'thanks', '']</t>
  </si>
  <si>
    <t>['sms', 'indihome', 'kecepatan', 'internet', 'mengalami', 'pelambatan', 'melewati', 'fup', 'pdhl', 'make', 'cuman', 'org', 'kadang', 'org', 'jaringan', 'muter', '']</t>
  </si>
  <si>
    <t>['ganti', 'walpaper', 'mantul']</t>
  </si>
  <si>
    <t>['redeem', 'poin', 'mudah']</t>
  </si>
  <si>
    <t>['ngapa', 'apps', 'upgrade', 'speed', 'keterangan', 'bisanya', '']</t>
  </si>
  <si>
    <t>['wifi', 'leg', 'gunanya', 'bayar', 'rb', 'mending', 'beli', 'kota', 'bayar', 'ribu', 'leg', 'leg', 'mulu']</t>
  </si>
  <si>
    <t>['tips']</t>
  </si>
  <si>
    <t>['login', 'dpt', 'kode', 'otp']</t>
  </si>
  <si>
    <t>['aplikasi', 'menampilkan', 'kuota', 'batas', 'pemakaian', 'maksimal', 'kuota', 'maksimal', 'fup', 'pelanggan', 'mohon', 'akses', 'pelanggan', 'batas', 'maksimal', 'fup', 'pelanggan', '']</t>
  </si>
  <si>
    <t>['good', 'job']</t>
  </si>
  <si>
    <t>['beli', 'addon', 'gampang']</t>
  </si>
  <si>
    <t>['lapor', 'gangguan', 'cepat', 'atasinya']</t>
  </si>
  <si>
    <t>['pengaduan', 'ditindaklanjuti', 'nunggu', 'brp', 'ditindaklanjuti', '']</t>
  </si>
  <si>
    <t>['', 'aplikasi', 'indhihome', 'layanan', 'pngaduan', 'tagihan', 'poin', 'item', 'internet', 'skrang', 'tdak', 'trjadi', 'adukan', 'via', 'aplikasi', 'skrang', 'sdah', 'tdak', 'tdak', 'daerah', 'kel', 'jatibening', 'pondok', 'gede', 'kali', 'trjadi', 'ganguan', 'akibat', 'oknum', 'dri', 'petugas', 'tdak', 'tanggung', 'akibat', 'kabel', 'tersengkol', 'copot', 'memperbaiki', 'kluarkan', 'biaya', 'kmbali', 'trjadi', 'brulang', 'stiap', 'bulannya', '']</t>
  </si>
  <si>
    <t>['udah', 'bayar', 'kecepatan', 'internet', 'menurun', 'kb', '']</t>
  </si>
  <si>
    <t>['ngebug', 'mulu', 'aplikasinya']</t>
  </si>
  <si>
    <t>['lost', 'lost', 'kemarin', 'habis', 'dibenerin', 'lost', 'lost', 'pakai', 'aplikasi', 'pengaduan', 'dibuka', 'zaman', 'speedy', 'indihome', 'berubah', 'gangguan']</t>
  </si>
  <si>
    <t>['aplikasi', 'buka', 'detail', 'tagihan', 'error', 'layar', 'tampilkan', 'berwarna', 'putih', 'ubah', 'paket', 'wifi', 'telfon', 'wifi', 'biaya', 'tagihan', 'berubah']</t>
  </si>
  <si>
    <t>['payah', 'aplikasi', 'error', 'login', 'susah']</t>
  </si>
  <si>
    <t>['aplikasi', 'indihome', 'parah', 'notifikasi', 'erornya', 'mohon', 'diperbaiki', 'kenyamanan', 'sebagi', 'prlanggan', 'terima', 'kasih']</t>
  </si>
  <si>
    <t>['koneksi', 'parah', 'complain', 'blgnya', 'restart', 'trus', 'pdhl', 'hasilnya', 'gaada', 'peningkatan', 'kah', 'indihome', 'bayar', 'mahal', 'dptin', 'koneksi', 'bagus', 'itupun', 'udah', 'mahal', 'pls', 'males', 'make', 'indihome']</t>
  </si>
  <si>
    <t>['renew', 'speed', 'maaf', 'saldo', 'myindihome', 'aktif', 'lakukan', 'blabla', 'transaksi', 'centang', 'hijau', 'masukan', 'kode', 'digit', 'email', 'sms', 'mudah', 'renew', 'speed', 'mohon', 'perbaikan', 'bug', '']</t>
  </si>
  <si>
    <t>['layanan', 'sinyal', 'stabil', 'game', 'kya', 'pubg', 'mobil', 'legend', 'biaya', 'keluarkan', 'dikit', 'harga', 'kualitas', 'berbanding', 'terbalik', 'pantes', 'bully', 'mulu']</t>
  </si>
  <si>
    <t>['lelet', 'ngeselin', 'upgrade', 'kecepatan', 'bolak', 'ngaruh', 'woiy', 'mending', 'mbps', 'terendah', 'bedanya']</t>
  </si>
  <si>
    <t>['aplikasi', 'beta', 'launching', 'gini', 'error', 'mulu']</t>
  </si>
  <si>
    <t>['halo', 'kak', 'indihome', 'dikenal', 'system', 'berlangganan', 'wifi', 'indihome', 'tahunan']</t>
  </si>
  <si>
    <t>['kecewa']</t>
  </si>
  <si>
    <t>['indihome', 'trouble', 'lampu', 'indikator', 'internet', 'mati']</t>
  </si>
  <si>
    <t>['lancar', 'bayar', 'tagihan', 'proses', 'pengaduan', 'bayar', 'tagihan', 'pajangan', 'wifi']</t>
  </si>
  <si>
    <t>['coba', 'inditot', 'yng', 'masang', 'jaringan', 'jembut', 'banget']</t>
  </si>
  <si>
    <t>['tolong', 'tolong', 'trus', 'bahasa', 'gaungkan', 'karna', 'permasalahan', 'teknisi', 'lapangan', 'beres', 'kerrjaan', 'tolong', 'indhome', 'wifi', 'sata', 'mati', 'total', 'kabel', 'optick', 'putus']</t>
  </si>
  <si>
    <t>['kasih', 'bintang', 'kasih', 'bintang', 'pakai', 'indihom', 'mbps', 'bayar', 'telat', 'sehari', 'main', 'gems', 'lambat', 'ngotak', 'andai', 'merk', 'wifi', 'daerah', 'gabakal', 'berlangganan', 'indihom', 'wifi', 'mahal', 'mahal', 'tdak', 'sesuai', 'jaringan', 'tolong', 'perbaikan', 'terimakasih', '']</t>
  </si>
  <si>
    <t>['wifi', 'rusak', 'petugas', 'cpt', 'menanganinya']</t>
  </si>
  <si>
    <t>['membantu', 'penguna', 'indihome', 'cepat', 'tanggap', 'penanganan', 'gangguan']</t>
  </si>
  <si>
    <t>['tgl', 'maret', 'internet', 'tgl', 'diinformasikan', 'tgl', 'maret', 'bayar', 'telat', 'sekolah', 'dicepetin', 'penyelesaian', 'gangguannya']</t>
  </si>
  <si>
    <t>['lambat', 'kecepatan', 'memunculkan', 'menu']</t>
  </si>
  <si>
    <t>['telfon', 'indihom', 'promo', 'menaikan', 'bandwitch', 'sya', 'lancar', 'wifi', 'mbps', 'perubahan', 'dngan', 'mbps', 'indihome', 'serius', 'pelanggan', 'mainkan', '']</t>
  </si>
  <si>
    <t>['butuhkan', 'pengecekan', 'penggunaan', 'indihome', 'cek', 'tagihan', 'terima', 'kasih']</t>
  </si>
  <si>
    <t>['wifinya', 'kadang', 'ngelag', 'udah', 'dibayar', 'lunas']</t>
  </si>
  <si>
    <t>['lelet']</t>
  </si>
  <si>
    <t>['aplikasinya', 'top', 'banget', 'membantu', 'berhubungan', 'indihome', 'rumah', 'kantor', '']</t>
  </si>
  <si>
    <t>['kena', 'loss', 'indihome', 'sampe', 'sekrng', 'loss', 'internet', 'mbps', 'lola', 'bayar', 'kesini', 'parahhh']</t>
  </si>
  <si>
    <t>['sales', 'foto', 'ktp', 'selfi', 'pegang', 'ktp', 'dipercaya', 'indihome', 'menjamin', 'data', 'tsb', 'aman', 'syarat', 'pengajuan', 'online', 'indihome', 'mengharuskan', 'membawa', 'kertas', 'bertuliskan', 'verifikasi', 'indihome', 'rawan', 'salah', '']</t>
  </si>
  <si>
    <t>['', 'banget']</t>
  </si>
  <si>
    <t>['sarankan', 'poin', 'dihapus', 'indihome', 'dapet', 'poin', 'liat', 'poinnya', 'rate', 'rupiah', 'cuman', 'poin', 'rupiah', 'menukar', 'kupon', 'diskon', 'rb', 'lazada', 'syaratnya', 'poin', 'butuh', 'tahunan', 'dapetin', 'diskon', 'rb', 'wkwkwk', 'lucu', 'perusahaan', 'telkom', 'progam', 'ginian', '']</t>
  </si>
  <si>
    <t>['daftar', 'kali', 'sales', 'menginfokan', 'telp', 'dicabut', 'tagihan', 'bulanan', 'berkurang', 'rb', 'plasa', 'telkom', 'mengajukan', 'pencabutan', 'telp', 'alangkah', 'kagetnya', 'dicabut', 'tagihan', 'nyangka', 'serasa', 'ditipu', '']</t>
  </si>
  <si>
    <t>['app', 'cuman', 'berat', 'risih', 'pindah', 'app', 'indi', 'verifikasi', 'ulang', 'konyol', 'sekelas', 'bank', 'login', 'pakai', 'verifikasi', 'email', 'app', 'cuman', 'monitoring', 'penggunaan', 'verifikasi', 'masuk', 'diakal', 'app', 'gitu', 'indihom', 'bank', 'tolonglah', 'gini', 'kerja', 'cerdas', 'males', 'inovatif', 'makan', 'gaji', 'buta', '']</t>
  </si>
  <si>
    <t>['coba', 'jelasin', 'min', 'nambah', 'addon', 'susah', 'mati', 'muncul', 'internal', 'server', 'erorr', 'mulu', 'harga', 'mahal', 'speed', 'diturunkan', 'sesuai', 'omongan', 'salesnya', 'sebanding', 'layanan', '']</t>
  </si>
  <si>
    <t>['lemot', '']</t>
  </si>
  <si>
    <t>['aplikasinya', 'memuaskan', 'semoga', 'jaringan', 'indihomenya', 'lancar', 'indihome', 'terbaik', '']</t>
  </si>
  <si>
    <t>['tersedia', 'aplikasi', 'good', 'job']</t>
  </si>
  <si>
    <t>['memuaskan', 'aplikasinya']</t>
  </si>
  <si>
    <t>['lapor', 'gangguan', 'aplikasi', 'lgs', 'ditangani', 'terimakasih', 'indihome']</t>
  </si>
  <si>
    <t>['apk', 'lemot', 'perbaiki', 'clear', 'cache', 'lemot', '']</t>
  </si>
  <si>
    <t>['tolong', 'donk', 'dipercepat', 'kerjanya', 'telp', 'gangguan', 'masal', 'sehari', 'kelar', 'sampe', 'los', 'mengecewakan', 'disuruh', 'tunggu', 'kepastian', 'tiket', 'laporan', 'karna', 'dalihnya', 'gangguan', 'masal', 'daerah', 'jelambar', 'tolong', 'donk', 'yahh', 'ditegasin', 'kerjanya', 'bertele', '']</t>
  </si>
  <si>
    <t>['santai', 'min', 'angkat', 'rate', 'kasih', 'bintang', '']</t>
  </si>
  <si>
    <t>['mas', 'agus', 'tolong', 'ganggu', 'kemesraan', 'tolong', 'tingkatkan', 'kualitas', 'jaringan', 'kamar', 'kamar', 'mayat', 'salam', 'pengguna', 'indihome', 'cherios']</t>
  </si>
  <si>
    <t>['', 'reting', 'buruk', 'aplikasi', 'kabel', 'rusak', 'nggak', 'singnal', 'los']</t>
  </si>
  <si>
    <t>['berbelit']</t>
  </si>
  <si>
    <t>['mantapp', '']</t>
  </si>
  <si>
    <t>['pengguna', 'indihome', 'mbps', 'tarif', 'tingkat', 'pemakaian', 'indihome', 'sarankan', 'mbps', 'kenai', 'biaya', 'tambahan', 'pemberitahuan', 'via', 'tlp', 'setuju', 'sms', 'indihome', 'penambahan', 'kapasitas', 'sms', 'skrg', 'bayar', 'gmn', 'mohon', 'penjelasannya', '']</t>
  </si>
  <si>
    <t>['', 'sudi', 'kapok']</t>
  </si>
  <si>
    <t>['aplikasi', 'versi', 'terbaru', 'informatif', 'perbanyak', 'promonyaaa']</t>
  </si>
  <si>
    <t>['registrasi', 'login', 'gagal', 'mohon', 'diperbaiki', 'aplikasi']</t>
  </si>
  <si>
    <t>['aplikasi', 'myindihome', 'bener', 'bener', 'memudahkan', 'pelanggan', 'mantul']</t>
  </si>
  <si>
    <t>['butuhkan', 'aplikasi', 'sperti', 'cek', 'pemakaian', 'indihome', 'terima', 'kasih']</t>
  </si>
  <si>
    <t>['berguna', 'kondisi']</t>
  </si>
  <si>
    <t>['jaringan', 'idiot', 'jaringan', 'idiot', 'maksud', 'hati', 'mempermudah', 'mempersulit']</t>
  </si>
  <si>
    <t>['berlangganan', 'internet', 'semoga', 'kedepannya', 'terbaik', '']</t>
  </si>
  <si>
    <t>['indihome', 'lancar', 'kemaen', 'teknisi', 'dtng', 'rmh', 'ganti', 'soket', 'kabel', 'fiber', 'knp', 'lemot', 'ancur', 'parah', 'udh', 'bagus', 'skrng', 'ancur', 'suruh', 'pusat', 'benerin', 'lemot', 'benerin', 'ancur', 'lemot', 'gmn', 'jadwal', 'live', 'hancur', 'gara', 'jaringan', 'ngaco', 'laporan', 'udh', 'hitung', 'lapor', 'tpi', 'knp', 'jaringan', 'kaya', '']</t>
  </si>
  <si>
    <t>['mudah', 'lapor', 'gangguan', 'topppp']</t>
  </si>
  <si>
    <t>['sod', 'makasih', 'yaaaa']</t>
  </si>
  <si>
    <t>['tampilannnya', 'keceh']</t>
  </si>
  <si>
    <t>['beli', 'add', 'gampang', 'banget']</t>
  </si>
  <si>
    <t>['bayar', 'tagihan', 'mudah']</t>
  </si>
  <si>
    <t>['lapor', 'gangguan', 'apps', 'cepet', 'kilat']</t>
  </si>
  <si>
    <t>['', 'indihome', 'pegawai', 'sopan', 'jlan', 'arah', 'sudirman', 'gara', 'keciprtan', 'maki', 'drever', 'ojol', 'nama', 'roby', 'arsld', 'akun', 'fbnya', 'nma', 'panggilan', 'robi', '']</t>
  </si>
  <si>
    <t>['kadang', 'jaringan', 'lemot', 'biaya', 'lumahan', 'mahal']</t>
  </si>
  <si>
    <t>['bener', 'indihome', 'parah', 'banget', 'pasang', 'mbps', 'perangkat', 'pakai', 'super', 'lemot', 'coba', 'upgrade', 'mbps', 'iming', 'marketing', 'buffering', 'kenyataan', 'mbps', 'lemot', 'teknisi', 'dtg', 'solusi', 'solusi', 'bayar', 'putuskan', 'kontrak', 'ganti', 'provider', 'blm', 'pasang', 'pasang', 'indihome', 'pikir', 'deh', '']</t>
  </si>
  <si>
    <t>['tolong', 'diperbaiki', 'apknya', 'mlht', 'fup', 'bsa', 'terimakasih']</t>
  </si>
  <si>
    <t>['jaringan', 'busuk', 'main', 'game', 'online', 'mobile', 'ngelag', 'ngelag']</t>
  </si>
  <si>
    <t>['jelek', 'indihome', 'jaringan', 'mengecewakan']</t>
  </si>
  <si>
    <t>['eror', 'emng', 'aplikasinya', 'buka', 'aplikasi', 'indihome', 'layar', 'putih', 'trus', 'ngehang', 'pdhal', 'buka', 'aplikasi', 'engga', 'udh', 'gtu', 'pilih', 'pembayaran', 'eror', 'gimana', 'coba', 'jga', 'bgtu']</t>
  </si>
  <si>
    <t>['mnyesal', 'langanan', 'akun', 'psg', 'alasanya', 'odp', 'penuh', 'pdhl', 'smping', 'pas', 'terpasang', 'indihome', 'klu', 'fullus', 'pst', 'jlnkn', 'mski', 'jrk', 'lmyn', 'router', 'odpnya', 'tra', 'profit', 'bgs', 'klu', 'pelayanan', 'bumn', 'trutama', 'telkom', 'sprt']</t>
  </si>
  <si>
    <t>['wifi', 'lemot', 'jaringan', 'bagusin', 'dikit']</t>
  </si>
  <si>
    <t>['tolong', 'layanannya', 'diperbaiki', 'its', 'suck', 'bayar', 'mahal', 'mahal', 'lemot', 'udah', 'bayar', 'telat', 'eee', 'lemot', '']</t>
  </si>
  <si>
    <t>['', 'bangetttt', '']</t>
  </si>
  <si>
    <t>['gitu', 'mulu', 'jaringannya', 'udh', 'bayar', 'langsung', 'sinyal', 'nggak', '']</t>
  </si>
  <si>
    <t>['sebulan', 'udah', 'gangguan', 'kali', 'lelet', 'pagi', 'malam', 'subuh', 'bayar', 'telat', 'kapasitas', 'lumayan', 'mantapp']</t>
  </si>
  <si>
    <t>['cuk']</t>
  </si>
  <si>
    <t>['indihome', 'pasang', 'wifi', 'proses', 'kelanjutannya', 'hadehh', 'payah', '']</t>
  </si>
  <si>
    <t>['aplikasinya', 'bagus', 'membantu', 'beli', 'layanan', 'tambahan', 'indihome']</t>
  </si>
  <si>
    <t>['pelayanan', 'buruk', 'laporan', 'penanganan', 'gangguan', 'bohong', 'teknisi', 'perbaiki', 'laporannya', 'tulis', 'diperbaiki', 'teknisi', 'adminnya', 'suka', 'mutar', 'alasan', 'palsu', 'sngatttt', 'buruk']</t>
  </si>
  <si>
    <t>['lumayan', 'muka', 'berganti', 'langsung', 'cek', 'penggunaan', 'lgsg', 'cek', '']</t>
  </si>
  <si>
    <t>['aplikasinya', 'kgk', 'wifinya', 'lag', 'trus', '']</t>
  </si>
  <si>
    <t>['perbaiki', 'sinyal', 'tagihan', 'bayar', 'nge', 'lag', 'bngt', 'masang', 'doang', 'bagus', 'kesini', 'jelek', 'jaringan']</t>
  </si>
  <si>
    <t>['lapor', 'ganguan', 'cepet', 'aplkasi']</t>
  </si>
  <si>
    <t>['mantapp', 'aplikasi']</t>
  </si>
  <si>
    <t>['daftr', 'aplikasi', 'sekarng', 'kabar', 'untu', 'pemasangn', '']</t>
  </si>
  <si>
    <t>['beli', 'addon']</t>
  </si>
  <si>
    <t>['bayar', 'tagihan', 'jga', 'trnyata']</t>
  </si>
  <si>
    <t>['lapor', 'gangguannya', 'cepet', 'banget']</t>
  </si>
  <si>
    <t>['aplikasinya', 'berguna', 'pengguna', 'indihome', 'bintang', 'deh']</t>
  </si>
  <si>
    <t>['top', 'aplikasi', 'myindihome']</t>
  </si>
  <si>
    <t>['aplikasi', 'versi', 'terbaru', 'responsif', 'perbanyak', 'promonya']</t>
  </si>
  <si>
    <t>['langsung', 'langganan', 'indihome', 'langsung', 'aplikasi', 'cepat', 'praktis']</t>
  </si>
  <si>
    <t>['bayar', 'tagihan', 'mudah', 'kartu', 'kredit']</t>
  </si>
  <si>
    <t>['aplikasi', 'keren', 'mantap', '']</t>
  </si>
  <si>
    <t>['mudah', 'dengab', 'indihome']</t>
  </si>
  <si>
    <t>['fitur', 'fitur', 'lengkap', 'tampilannya', 'smooth']</t>
  </si>
  <si>
    <t>['terbantu', 'banget', 'pembayaran', 'aplikasi', 'gausah', 'repot', 'cakep']</t>
  </si>
  <si>
    <t>['aplikasinya', 'berguna', 'mudah', 'transaksi', 'add', '']</t>
  </si>
  <si>
    <t>['nice']</t>
  </si>
  <si>
    <t>['membantu', 'cek', 'tagihan', 'cek', 'penggunaan', 'indihome']</t>
  </si>
  <si>
    <t>['aplikasi', 'myindihome', 'kece', 'gaada', 'obat', 'pisun', '']</t>
  </si>
  <si>
    <t>['membatu', 'pengecekan', 'penggunaan', 'indihome']</t>
  </si>
  <si>
    <t>['alhamdulillah', 'makasi', 'indihome', 'lancar', 'jdnya']</t>
  </si>
  <si>
    <t>['sinkron', 'app', 'teknisi', 'pelayanan', 'teknisi', 'buruk', 'kabar', 'pemasangan', 'tiang', '']</t>
  </si>
  <si>
    <t>['login', 'terusss']</t>
  </si>
  <si>
    <t>['ngelag', 'trussss']</t>
  </si>
  <si>
    <t>['gblok', 'inditod', 'gangguan', 'jaringan', 'emosi', 'padhal', 'bayar', 'tolong', 'inditod', 'gua', 'mahasiswa', 'terganggu', 'gangguan', 'mulu', 'seneng', 'emosi', 'inditod']</t>
  </si>
  <si>
    <t>['tetep', 'ngelag', 'males', 'jaringan', 'mata', 'kga', 'nyampe']</t>
  </si>
  <si>
    <t>['akses']</t>
  </si>
  <si>
    <t>['serung', 'putus', 'putus']</t>
  </si>
  <si>
    <t>['sinyalnya', 'gini', 'banget', 'bumn', 'fupnya', 'ketauan', 'swasta', 'unlimited', 'kecepatannya', '']</t>
  </si>
  <si>
    <t>['tolong', 'direspon', 'komplain', 'layanan', 'callcenter', 'indihome', 'solusi', 'pasang', 'paket', 'wifi', 'indihome', 'ditawarkan', 'pemasangan', 'tlfn', 'rumah', 'pemasangan', 'modem', 'wifie', 'memasang', 'pesawat', 'tlfn', 'setahun', 'memggunakan', 'wifi', 'indihome', 'bayar', 'tagihan', 'sesuai', 'ditagihkan', 'rbu', 'cek', 'bebankan', 'biaya', 'tlfn', 'ribu', 'bln', 'untk', 'tlfn']</t>
  </si>
  <si>
    <t>['gangguan', '']</t>
  </si>
  <si>
    <t>['habis', 'update', 'apk', 'ngestuck']</t>
  </si>
  <si>
    <t>['pls', 'wifi', 'bener', 'sekolah', 'online', 'lemot', 'pls', 'perbaiki', 'gangguan']</t>
  </si>
  <si>
    <t>['', 'bayar', 'mahal', 'sinyalnya', 'lemot', 'game', 'mb']</t>
  </si>
  <si>
    <t>['bintang', 'internetnya', 'hilang', 'restart', 'modem', 'masak', 'sehari', 'kali', 'restart', 'modem', '']</t>
  </si>
  <si>
    <t>['sinyal', 'udah', 'kek', 'taaiii']</t>
  </si>
  <si>
    <t>['parah', 'masang', 'indihome', 'koneksi', 'terputus', 'udah', 'bayar', 'udah', 'call', 'center', 'tetep', 'nihil', 'tolong', 'perbaiki', 'layanannya', 'bayar', 'gratis', '']</t>
  </si>
  <si>
    <t>['fup', 'woe', 'transparan', 'giganya']</t>
  </si>
  <si>
    <t>['review', 'jujur', 'pengalaman', 'nge', 'game', 'jaringan', 'indihome', 'hasilnya', 'okeh', 'ngerti', 'kasih', 'ping', 'lancar', 'contoh', 'ping', 'digame', 'ping', 'jumping', 'mengganggu', 'ping', 'stuck', 'turun', 'jumping', 'note', 'ping', 'dapatkan', 'jaringan', 'telkomsel', 'kouta', 'kemendikbud', '']</t>
  </si>
  <si>
    <t>['buruk', 'cepat', 'kerusakan', 'loss', 'connection', 'loss', 'connection', 'interview', 'online', '']</t>
  </si>
  <si>
    <t>['pending', 'error', 'kemarinan', 'kena', 'lost', 'bayar', 'jikaaa', 'internet', 'indihome', 'telkom', 'lola', 'jaringannya', 'putus', 'jaringan', 'pindah', 'berlangganan', '']</t>
  </si>
  <si>
    <t>['pelayanan', 'nye', 'gangguan']</t>
  </si>
  <si>
    <t>['tolonnnnnnng', 'internet', 'pon', 'nyala', 'merah', 'kali', 'laporan', 'blm', '']</t>
  </si>
  <si>
    <t>['', 'banget', 'bayar', 'mahal', 'ngelag', 'doang', 'hhh', 'pokoknya', 'nyesel']</t>
  </si>
  <si>
    <t>['gangguan', 'gimana', 'ragu']</t>
  </si>
  <si>
    <t>['nahhhh', 'manfaat', 'thanks']</t>
  </si>
  <si>
    <t>['jaringan', 'lambat', 'pol']</t>
  </si>
  <si>
    <t>['membantu', 'transaksi', 'internet', 'aplikasi', 'sukses', 'indihome']</t>
  </si>
  <si>
    <t>['tolong', 'menejemen', 'indihome', 'perbaiki', 'kinerja', 'gimana', 'maju', 'koneksi', 'kecepatan', 'internet', 'wajar', 'byak', 'komplen', 'konsumen', 'kinerja', 'indihome', 'kecepatan', 'stabil', 'pembayar', 'mintanya', 'byar', 'giliran', 'pengunaan', 'sehari', 'puas', 'sesuikan', 'kecepatan', 'bayarnya', 'daun', 'nyari', 'uang', 'susah', 'kebutuhan', 'bayak', 'tolong', 'perbaiki', 'kalah', 'provider', 'sebelah']</t>
  </si>
  <si>
    <t>['aplikasinya', 'membantu', 'memudahkan', 'transaksi', 'tambahan', 'good', 'job', 'myindihome', '']</t>
  </si>
  <si>
    <t>['pelayanan', 'buruk', 'internet', 'mati', '']</t>
  </si>
  <si>
    <t>['indihome', 'sialan', 'tetep', 'stabil', 'menurun', 'kualitas', 'jaringannya', 'tch', 'menguntungkan', 'inimah', 'untung', 'sebelah', 'rugi']</t>
  </si>
  <si>
    <t>['permisi', 'nanya', 'seumpama', 'nge', 'bandwidth', 'mbps', '']</t>
  </si>
  <si>
    <t>['langsung', 'langganan', 'indihome', 'aplikasi', 'praktis', 'cepat', 'prosesnya']</t>
  </si>
  <si>
    <t>['aplikasi', 'terbaru', 'informatif', 'diperbanyak', 'promonya']</t>
  </si>
  <si>
    <t>['bayar', 'tagihan', 'mudah', 'aplikasi']</t>
  </si>
  <si>
    <t>['lapor', 'gangguan', 'cepet', 'apps']</t>
  </si>
  <si>
    <t>['aplikasinya', 'mantap']</t>
  </si>
  <si>
    <t>['php', 'pasang', '']</t>
  </si>
  <si>
    <t>['eyy', 'bangke', 'putusin', 'wifinnya', 'marah', 'wkwkwkwkwkwkwk', 'emang', 'operator', 'syirik']</t>
  </si>
  <si>
    <t>['upgrade', 'speed', 'aplikasi', 'gagal', 'coba', 'gagal', 'gunanya', 'app', 'sulit', '']</t>
  </si>
  <si>
    <t>['upgrade', 'speed', 'susah', 'aplikasi', 'upgrade', 'kecepatan', 'speed']</t>
  </si>
  <si>
    <t>['buruk', 'bagus', 'pemasangan', 'doang', '']</t>
  </si>
  <si>
    <t>['masukan', 'indihome', 'gagal', 'tarooos', 'nomor', 'internet', 'valid', '']</t>
  </si>
  <si>
    <t>['wifi', 'parah', 'indonesia', 'ganti', 'paket', 'gamers', 'nge', 'lag', 'parah', 'main', 'mobile', 'legends', 'kepuasan', '']</t>
  </si>
  <si>
    <t>['nggak', 'deh', 'jelekin', 'produk', 'org', 'kali', 'indihome', 'rumah', 'gangguan', 'kali', 'pulak', 'ngadu', 'aplikasi', 'tolong', 'yaaaa', 'tolong', 'niiihhh', 'indihome', 'tagihan', 'billing', 'langsung', 'bayar', 'telat', 'sehari', 'layanan', 'anak', 'sekolah', 'daring', 'pagi', 'eeiiii', 'mohon', 'ketidaknyamanan', 'atasi', 'mentang', 'mentang', 'nggak', 'saingan', 'yaaa', 'emosi', '']</t>
  </si>
  <si>
    <t>['aplikasinya', 'bagus', 'membantu']</t>
  </si>
  <si>
    <t>['error', 'males', 'layanan', 'kayak', 'gini']</t>
  </si>
  <si>
    <t>['indihome', 'kau', 'niat', 'nga', 'nge', 'layani', 'masyarakat', 'gua', 'bayar', 'mahal', 'jaringan', 'kaya', 'ajg', 'mending', 'gua', 'beli', 'kuota', 'bngsd']</t>
  </si>
  <si>
    <t>['emangnya', 'mb', 'kecepatan', 'sinyal', 'dibawah', 'mb', 'cacat', 'ama', 'kalah', 'ama', 'kartu', 'tri', 'ama', 'indosat', 'tri', 'mb', 'nyentuh', 'mb', 'kaga', 'rada', 'nyesel', 'bayar', 'mahal', 'emosi', '']</t>
  </si>
  <si>
    <t>['provider', 'negara', 'tuhhhh', 'kyk', 'gini', 'jaringannya', 'stabil', 'mantap', 'pokoknya']</t>
  </si>
  <si>
    <t>['otp', 'susah', 'payah', '']</t>
  </si>
  <si>
    <t>['aplikasi', 'indihome', 'bagus', 'bilamana', 'kendala', 'lapor', 'aplikasi', 'cepat', 'ditanganinya', 'mantapp']</t>
  </si>
  <si>
    <t>['poin', 'bulannya']</t>
  </si>
  <si>
    <t>['pemasangan', 'aplikasi', 'indihome', 'prosesnya', 'mudah', 'responnya', 'cepat']</t>
  </si>
  <si>
    <t>['aplikasinya', 'bagus', 'memudahkan', 'cek', 'tagihan', 'bulannya']</t>
  </si>
  <si>
    <t>['mantap', 'aplikasinya', 'bagus', 'internet', 'indihome', 'cepat']</t>
  </si>
  <si>
    <t>['indihome', 'sihhh', 'udah', 'bayar', 'tgl', 'bener', 'sinyall', 'sampe', 'sihh', 'tolonglahhh', 'udah', 'bayar', 'pelayanan', 'kecewa', 'banget']</t>
  </si>
  <si>
    <t>['indihome', 'lancar', 'error', 'mohon', 'bantuan', 'perbaikan']</t>
  </si>
  <si>
    <t>['ngasih', 'ulasan', 'jelek', 'emang', 'indihome', 'lemot', 'gangguan', 'perbaiki']</t>
  </si>
  <si>
    <t>['cuco', 'banget', 'apkna', 'euy']</t>
  </si>
  <si>
    <t>['ngelek', 'banget', 'wifi']</t>
  </si>
  <si>
    <t>['apk', 'ngebantu', 'lapor', 'gangguan']</t>
  </si>
  <si>
    <t>['mohon', 'pencerahan', 'indihome', 'knp', 'skrg', 'pengaduan', 'myindihome']</t>
  </si>
  <si>
    <t>['downlad', 'apk', 'login', 'banget', 'jam', 'pas', 'udah', 'masuk', 'eror', 'eror', 'jugalama', 'auto', 'hapus', 'coba', 'ulang', 'login']</t>
  </si>
  <si>
    <t>['ngegame', 'ngelag', 'nonton', 'ngelag', 'cacat', 'tolol', 'ngelag', 'mulu', 'gangguan', 'mulu', '']</t>
  </si>
  <si>
    <t>['sayang', 'menu', 'pengaturan', 'wifi', 'indihome', 'user', 'name', 'password', 'device', 'trhubung', 'blokir', 'pengguna', 'sembunyikan', 'wifi', 'lainya', 'keamanan', 'pengguna', 'gelap', '']</t>
  </si>
  <si>
    <t>['min', 'suspend', '']</t>
  </si>
  <si>
    <t>['pelayan', 'lambat', 'sdah', 'pasang', 'wifi', 'indihome', 'alasan', 'jalurnya', 'teknisi', 'lambat']</t>
  </si>
  <si>
    <t>['kecewa', 'aplikasi', 'penulisan', 'email', 'salah', 'pengaduan', 'menunggu', 'dirubah', 'coba', 'bantuan', 'mengganti', 'email', 'disitu', 'keterangan', 'email', 'nomer', 'akun', 'erorr', 'tolong', 'dibantu', 'solusi', '']</t>
  </si>
  <si>
    <t>['aplikasi', 'myindihome', 'membantu', 'user', 'friendly', 'pokoknya']</t>
  </si>
  <si>
    <t>['jaringannya', 'jelek', 'banget', 'mb', 'los', 'telat', 'kena', 'denda', 'pelayanannya', 'bagus', 'menang', 'dicover', 'pemerintahan', 'doang']</t>
  </si>
  <si>
    <t>['siaran', 'lancar', 'konfir', 'pelanggan', 'nau', 'nenggunakan', 'canel', 'mola', 'cnn', 'kenaa', 'jasa', '']</t>
  </si>
  <si>
    <t>['bagus']</t>
  </si>
  <si>
    <t>['mantappp']</t>
  </si>
  <si>
    <t>['not', 'bad']</t>
  </si>
  <si>
    <t>['wifi', 'jam', 'subuh', 'mati', 'ngepush', 'rank', 'kepaksa', 'ganti', 'data', 'matinya', 'mendadak', 'mohon', 'bantuannn']</t>
  </si>
  <si>
    <t>['error', 'mulu', 'ajgggggg', '']</t>
  </si>
  <si>
    <t>['kualitas', 'sinyal', 'buruk', 'callcenter', 'copypaste', 'cacad', 'service', '']</t>
  </si>
  <si>
    <t>['cacat', 'gangguan', 'giliran', 'tagihan', 'telfon', 'sue', 'giliran', 'pelanggan', 'laporan', 'nggak', 'respon', 'cabut', 'wifi', 'rumah', 'gua', 'hancurin', 'modem', 'anjim']</t>
  </si>
  <si>
    <t>['buruk', 'kualitas', 'pelayanan', 'mengalami', 'ganggungan', 'malam', 'esokan', 'pengguna', 'mbps', 'dirugikan', 'tagihan', 'trus', 'berjalan', 'jaringan', 'jelek', 'mengalami', 'kerugian']</t>
  </si>
  <si>
    <t>['biaya', 'mahal', 'kualitas', 'cupu']</t>
  </si>
  <si>
    <t>['daerah', 'jepara', 'jateng', 'layanan', 'fast', 'respon', 'makasih', '']</t>
  </si>
  <si>
    <t>['sinyal', 'busuk', 'tarif', 'memalukan', 'banget', 'harga', 'sepadan', 'peforma', 'perbaikan', 'gaada', 'respon', 'teknisi', 'makan', 'gaji', 'buta', '']</t>
  </si>
  <si>
    <t>['ketemuan', 'anying', 'serius', '']</t>
  </si>
  <si>
    <t>['lemot', 'forever', '']</t>
  </si>
  <si>
    <t>['ngga', 'login', 'lapor', 'gangguan', 'indihome']</t>
  </si>
  <si>
    <t>['jaringan', 'internet', 'lemot', 'paket', 'mbps', 'aktualnya', 'speednya', 'maksimal', 'nyampe', 'mbps', '']</t>
  </si>
  <si>
    <t>[]</t>
  </si>
  <si>
    <t>['renew', 'speed', 'mohon', 'penjelasan']</t>
  </si>
  <si>
    <t>['mempermudah', 'pengguna', 'indihome', 'terima', 'kasih']</t>
  </si>
  <si>
    <t>['mudah', 'nyaman', 'pengecekan', 'indihome']</t>
  </si>
  <si>
    <t>['nunggu', 'servis', 'nggak']</t>
  </si>
  <si>
    <t>['memper', 'erit', 'pengeluaran', 'enternet']</t>
  </si>
  <si>
    <t>['namanya', 'indihome', 'care', 'pelanggan', 'ngeluh', 'tanggapan', 'kirim', 'via', 'via', 'twitter', 'respon', 'telpon', 'penanganannya', '']</t>
  </si>
  <si>
    <t>['payah', 'realisasinya', '']</t>
  </si>
  <si>
    <t>['membantu']</t>
  </si>
  <si>
    <t>['kemarin', 'reedem', 'poin', 'myindihome', 'voucher', 'belanja', 'senang', 'aplikasi', 'semoga', 'promonya', '']</t>
  </si>
  <si>
    <t>['mantuuul', 'aplikasiny', 'mempermudah']</t>
  </si>
  <si>
    <t>['mantap', 'aplikasinya']</t>
  </si>
  <si>
    <t>['pembayaran', 'renew', 'speed', 'susahnya', 'ampun']</t>
  </si>
  <si>
    <t>['thn', 'myindihome', 'membantu', 'aplikasinya', 'bagus']</t>
  </si>
  <si>
    <t>['aplikasi', 'myindihome', 'gampang', 'aktivasi', 'add', 'ntabsss']</t>
  </si>
  <si>
    <t>['aplikasi', 'myindihome', 'membantu', 'pelanggan']</t>
  </si>
  <si>
    <t>['maaf', 'kak', 'numpang', 'anak', 'indiehome', 'ngg', 'tolong', 'indiehome', 'jaringan', 'erorr', 'nelpon', 'udah', 'abis', 'rb', 'pulsa', 'gda', 'respon', 'udah', 'indiehome', 'mala', 'ngg', 'mahal', 'doang', 'pelayanan', 'ngg', 'memuaskan', 'pelanggan', '']</t>
  </si>
  <si>
    <t>['niat']</t>
  </si>
  <si>
    <t>['kusuka', 'fitur', 'layanan', 'tambahanya', 'membantu', 'kuota', 'menipis']</t>
  </si>
  <si>
    <t>['mudah', 'den', 'layanan', 'bantuan', 'lapor', 'dimana']</t>
  </si>
  <si>
    <t>['minim', 'bugs', 'versi', '']</t>
  </si>
  <si>
    <t>['versi', 'terupdate', 'responsif', 'perbanyak', 'promonyaa']</t>
  </si>
  <si>
    <t>['penanganan', 'super', 'lambat']</t>
  </si>
  <si>
    <t>['memudahkan', 'pasang', 'aplikasi', 'indihome', 'responnya', 'cepat', 'mudah', 'terima', 'kasih']</t>
  </si>
  <si>
    <t>['aplikasinya', 'mantap', 'membantu', 'laporan', 'gangguan', 'responnya', 'cepat']</t>
  </si>
  <si>
    <t>['indiehome', 'udah', 'admin', 'customer', 'service', 'gimana', 'gue', 'keluhan', 'twitter', 'balesan', '']</t>
  </si>
  <si>
    <t>['udah', 'nunggu', 'dipasang', '']</t>
  </si>
  <si>
    <t>['pelayanan', 'memuaskan']</t>
  </si>
  <si>
    <t>['alhamdulillah', 'terima', 'kasih', '']</t>
  </si>
  <si>
    <t>['fitur', 'lengkap', 'smoot']</t>
  </si>
  <si>
    <t>['very', 'good', 'fast']</t>
  </si>
  <si>
    <t>['berhenti', 'langganan', 'mola', '']</t>
  </si>
  <si>
    <t>['belom', 'bayar', 'udh', 'bayar', 'koneksi', 'udh', 'leg', 'parah', 'mndng', 'distop', 'ajah', 'indihome', 'udh', 'make', 'koneksi', 'leg', 'trs', '']</t>
  </si>
  <si>
    <t>['jos']</t>
  </si>
  <si>
    <t>['bagus', 'mudah', 'verifikasy', 'ktp', 'banget', 'channel', 'kadang', 'kadang', '']</t>
  </si>
  <si>
    <t>['isp', 'mahal', 'lemotnya', 'ampun', 'ping', 'diatas', 'bagusan', 'sinyal', 'dirumah', 'ping', 'udah', 'sebulan', 'mahal', 'dipakai', 'emosi', 'pindah', 'biznet']</t>
  </si>
  <si>
    <t>['memudahkan', 'mantap', 'lanjutkan']</t>
  </si>
  <si>
    <t>['memudahkan', 'customer', 'aplikasi', 'terimakasih']</t>
  </si>
  <si>
    <t>['kecewa', 'indihome', 'maju']</t>
  </si>
  <si>
    <t>['update', 'mantap']</t>
  </si>
  <si>
    <t>['abis', 'lapor', 'gangguan', 'inet', 'los', 'aplikasi', 'gausa', 'telfon', 'pulsa', 'teknisi', 'lgs', 'dateng', 'mantap']</t>
  </si>
  <si>
    <t>['parah', 'jaringan', 'stabil', 'mbps', 'dipake', 'maen', 'game', 'ping', 'jumping']</t>
  </si>
  <si>
    <t>['komplain', 'improve', 'pelayanan', 'mentang', 'pelanggan', 'pelanggan', 'pindah', 'provider']</t>
  </si>
  <si>
    <t>['bayar', 'lambat', 'jaringan', 'cacad', 'ampas', '']</t>
  </si>
  <si>
    <t>['buruk', 'mbps', 'skrg', 'lemah', 'dibandingankan', 'mbps']</t>
  </si>
  <si>
    <t>['', 'make', 'data', 'wifi', 'ajh', 'ngelag', 'tolong', 'optimalkan', 'bisannya', 'naikin', 'tagihan', 'doang', 'kenyamanan', 'pengguna', 'tolong', 'perhatikan']</t>
  </si>
  <si>
    <t>['good', 'apps', 'thanks']</t>
  </si>
  <si>
    <t>['', 'langganan', 'trouble', 'mulu']</t>
  </si>
  <si>
    <t>['indihom', 'pelayanan', 'sampah', 'bet', '']</t>
  </si>
  <si>
    <t>['suka', 'back', 'ground', 'keren', '']</t>
  </si>
  <si>
    <t>['aplikasinya', 'muantap', 'bagoosss']</t>
  </si>
  <si>
    <t>['mempermudah', 'bayar', 'tagihan', 'nambah', 'kecepatan', 'mantap', 'aplikasinya']</t>
  </si>
  <si>
    <t>['memudahkan', 'bayar', 'tagihan']</t>
  </si>
  <si>
    <t>['aplikasi', 'versi', 'terbaru', 'perbanyak', 'promonyaa']</t>
  </si>
  <si>
    <t>['udah', 'semingguan', 'leleeeeetttt', 'buka', 'game', 'buka', 'dana', 'kirim', 'uang', 'lamaaaaaaa', 'cepet']</t>
  </si>
  <si>
    <t>['mudah', 'aplikasinya', 'terimakasih', 'indihome']</t>
  </si>
  <si>
    <t>['aplikasinya', 'membantu', 'layanan', 'indihome', 'fasilitasnya', 'lengkap', 'goodjob', 'myindihome', '']</t>
  </si>
  <si>
    <t>['ulasan', 'biyar', 'nyadar']</t>
  </si>
  <si>
    <t>['ngelag', 'tod']</t>
  </si>
  <si>
    <t>['tolong', 'tingkatkan', 'verifikasi', 'ktp', 'boss']</t>
  </si>
  <si>
    <t>['posting', 'ulang', '']</t>
  </si>
  <si>
    <t>['mantap', 'djiwaaa', '']</t>
  </si>
  <si>
    <t>['top', 'markotop', '']</t>
  </si>
  <si>
    <t>['terima', 'kasih', 'myindihome', '']</t>
  </si>
  <si>
    <t>['aplikasi', 'mantulllll', '']</t>
  </si>
  <si>
    <t>['mohon', 'maaf', 'fitur', 'indita', 'sampe', 'chat', 'respon', 'balesan', 'emang', 'berfungsi', 'mah', 'sediakan', 'fitur', 'fitur', 'pengaduan', 'suruh', 'via', 'telpon', 'langsung', 'plasa', 'keluhan', '']</t>
  </si>
  <si>
    <t>['okkkk']</t>
  </si>
  <si>
    <t>['bayar', 'tagiha']</t>
  </si>
  <si>
    <t>['lapor', 'ganguan', 'apps', 'cepet', 'banget']</t>
  </si>
  <si>
    <t>['aplikasi', 'mantuul']</t>
  </si>
  <si>
    <t>['ribet', 'slowrespon', 'update', 'layanan', 'terbaik']</t>
  </si>
  <si>
    <t>['', 'sip', 'buka', 'app', 'cacad', 'kasian', 'konsumennya', '']</t>
  </si>
  <si>
    <t>['login', 'aplikasi', 'indihome', 'tolong', 'update', 'aplikasi', 'gua', 'ngecek', 'tagihan', 'udah', 'sulit', 'banget']</t>
  </si>
  <si>
    <t>['aplikasinya', 'katrok', 'ngga', 'fungsi', '']</t>
  </si>
  <si>
    <t>['saran', 'aplikasi', 'upgrade', 'liat', 'perangkat', 'terhubung', 'wifi', 'pengguna', 'malinh', 'wifi', 'ijin', 'makasihh', '']</t>
  </si>
  <si>
    <t>['mantap', 'aplikasi', 'memudahkan', 'pelanggan', 'banget']</t>
  </si>
  <si>
    <t>['internet', 'stabil', 'membantu', 'jualan', 'online']</t>
  </si>
  <si>
    <t>['daftar', 'hubungi']</t>
  </si>
  <si>
    <t>['masuk', 'susah', 'masuk', 'ganti', 'antrian', 'coba', 'jam', 'email', '']</t>
  </si>
  <si>
    <t>['nice', 'kenceng']</t>
  </si>
  <si>
    <t>['lancar', 'banget', 'ditambah', 'via', 'aplikasi', 'top']</t>
  </si>
  <si>
    <t>['', 'fast', 'good', 'fitur', 'good', 'service', 'and', 'overall', 'nice']</t>
  </si>
  <si>
    <t>['aplikasinya', 'bagus', 'beli', 'layanan', 'tambahan', 'myindihome']</t>
  </si>
  <si>
    <t>['suka', 'aplikasinya', 'bintang', 'pokonya']</t>
  </si>
  <si>
    <t>['lapor', 'gangguan', 'ribet', 'operator', 'bicara', 'pulsa', 'jalan', 'lapor', 'gangguan', 'via', 'myindihome', 'aplikasinya', 'gangguan', 'layanan', 'wifi', 'mending', 'pindah', 'kecewa', 'bayar', 'tagihan', 'mah', 'pas', 'tanggal']</t>
  </si>
  <si>
    <t>['sinyal', 'jelek', 'gangguan', 'giliran', 'telat', 'denda', 'gede']</t>
  </si>
  <si>
    <t>['wihhh', 'cek', 'tagihan', 'lapor', 'gangguan', 'mudah']</t>
  </si>
  <si>
    <t>['mudah', 'layanan']</t>
  </si>
  <si>
    <t>['', 'bintang', 'dibawah', 'dikemudian', 'bintangnya', 'diturunin', 'bintang', 'cek', 'pemakaian', 'kuota', 'stuck', 'diangka', 'disetiap', '']</t>
  </si>
  <si>
    <t>['buffer', 'mulu', 'niat', 'bisnisnya', '']</t>
  </si>
  <si>
    <t>['nomor', 'terdetek', 'akun', 'email', 'berbeda', 'nomor', 'email', 'solusi', '']</t>
  </si>
  <si>
    <t>['penggunaan', 'poin', 'aplikasi', 'berguna', 'semoga', 'habis', 'bayar', 'tagihan', 'poin', 'dlm', 'poin', 'syaa', 'ditukar', '']</t>
  </si>
  <si>
    <t>['provider', 'indihome', 'ttp', 'terbaik', 'segi', 'jaringan', 'aplikasinya', '']</t>
  </si>
  <si>
    <t>['berkendala', 'lapor', 'via', 'aplikasi', 'lgs', 'cepat', 'penyelesaiannya', 'terimakasih', '']</t>
  </si>
  <si>
    <t>['pasang', 'registrasi', 'aplikasi', 'mudah', '']</t>
  </si>
  <si>
    <t>['pakai', 'indihome', 'semoga', 'kendala', '']</t>
  </si>
  <si>
    <t>['beli', 'paket', 'mb', 'dikasih', 'kb', 'kecepatannya', 'mantaap']</t>
  </si>
  <si>
    <t>['bayar', 'mahal', 'kualitas', 'rendah', 'mengganggu', 'mobilitas', 'cepat', 'mohon', 'layanan', 'indihome', 'meningkatkan', 'kualitas', 'layanan', 'konsumen', 'contoh', 'kendala', 'malam', 'wifi', 'buruk', 'terputus', 'jarak', 'wifi', 'rendah', 'dll', 'login', 'wifi', 'app', 'lengkap', 'eror', 'mohon', 'ditindak', 'lanjuti', '']</t>
  </si>
  <si>
    <t>['indihome', 'tukang', 'lag']</t>
  </si>
  <si>
    <t>['beli', 'paket', 'gampang', 'giliran', 'batalin', 'paket', 'skrg', 'bayar', 'vidio', 'pasang', 'indihome', 'pikir', 'dlu', 'deh', 'mbps', 'nonton', 'yutub', 'maksimal', 'buffering']</t>
  </si>
  <si>
    <t>['mantaf']</t>
  </si>
  <si>
    <t>['mohon', 'bantuannya', 'admin', 'hadeeeh', 'sulit', 'registrasi', 'pakai', 'aplikasi']</t>
  </si>
  <si>
    <t>['tolong', 'daerah', 'kedaung', 'barat', 'sepatan', 'timur', 'perumahan', 'bayur', 'sarana', 'indah', 'masuk', 'instalasi', 'indihome', 'sinyal', 'situ', 'susah', 'pakai', 'wifi', '']</t>
  </si>
  <si>
    <t>['indihome', 'gangguan', 'kemarin', 'smpe', 'wifi', 'mati', 'nyala', 'mati', 'emosi', 'tolonglah', 'bayar', 'terlambat', 'lgi', 'telat', 'sebanding', 'pembayaran', 'sya', 'kasih', 'bintang', 'karna', 'kecewa', 'sinyal', 'terimakasih', '']</t>
  </si>
  <si>
    <t>['simple', 'cek', 'bayarnya', 'teh']</t>
  </si>
  <si>
    <t>['membantu', 'pengguna', 'setia', 'indihome']</t>
  </si>
  <si>
    <t>['mengganti', 'speed', 'pelanggan', 'pemberitahuan', 'cek', 'speed', 'diturunkan', 'sengaja']</t>
  </si>
  <si>
    <t>['', 'allah', 'jaringan', 'gmn', 'bayar', 'tagihan', 'jalan', 'jaringannya', 'mati', 'trs', 'gue', 'ganti', '']</t>
  </si>
  <si>
    <t>['lemotpj']</t>
  </si>
  <si>
    <t>['pelayan', 'berbayar', 'buruk', 'laporan', 'konfirmasi', 'bayar', 'tagihan', 'layanan', 'internet', 'kasih', 'profesional', 'dikit', 'cek', 'lokasi', 'lapangan', 'bacot', 'ketak', 'ketik', 'solusi', 'orang', 'rugikan', 'kejadian']</t>
  </si>
  <si>
    <t>['pengaduan', 'layanan', 'sii', 'udah', 'koneksi', 'belom', 'proses', 'gua', 'bayar', 'nunggak', 'jaringan', 'masal', 'datengin', 'abang', 'cek', 'emang', 'jaringan', 'masal', 'maklumi', 'kabel', 'kendor', 'abis', 'masang', 'wifi', 'rumah', 'berartikan', 'putus', 'lepas', 'gituh', 'tolonglah', 'profesional', 'koneksi', 'putus', 'nyambung', 'plong', 'gituh', 'udah', '']</t>
  </si>
  <si>
    <t>['populer']</t>
  </si>
  <si>
    <t>['bagus', 'membantu', 'pelanggan', 'banget']</t>
  </si>
  <si>
    <t>['bagus', 'pelayanan']</t>
  </si>
  <si>
    <t>['lelet', '']</t>
  </si>
  <si>
    <t>['aplikasi', 'joss', 'gacor']</t>
  </si>
  <si>
    <t>['jaringan', 'ampas']</t>
  </si>
  <si>
    <t>['anak', 'belajar', 'pagi', 'jaringan', 'mati', 'tolong', 'perbaiki', 'trus', 'klw', 'perbaiki', 'error', 'internetnya']</t>
  </si>
  <si>
    <t>['background', 'menarik', 'bagus']</t>
  </si>
  <si>
    <t>['mudah', 'banget', 'lapor', 'gangguan']</t>
  </si>
  <si>
    <t>['hadeh', 'hbis', 'dibayar', 'parah', 'indihome']</t>
  </si>
  <si>
    <t>['renew', 'speed', 'susah', 'banget', 'berhasil', 'virtual', 'jaringan', 'stabil', 'auto', 'gulang', 'tikar', 'kecewa']</t>
  </si>
  <si>
    <t>['ambil', 'paket', 'mbps', 'kualitas', 'internet', 'stabil', 'layanan', 'perbaikan', 'lambat', 'gangguan', 'berulang', 'suruh', 'lapor', 'myindihome', 'beli', 'kuota', 'aplikasi', 'terbuka', 'akibat', 'indihome', 'lemot', '']</t>
  </si>
  <si>
    <t>['aplikasi', 'prakktis']</t>
  </si>
  <si>
    <t>['good', 'banget', 'simple', 'aplikasi']</t>
  </si>
  <si>
    <t>['mantep', 'fiturnya', 'lumayan', 'lengkap']</t>
  </si>
  <si>
    <t>['jaringannya', 'lancar', 'jaya', 'mbps', 'aplikasinya', 'menunjang', 'memonitor', 'layanannya', 'good']</t>
  </si>
  <si>
    <t>['dipasang', 'wifinya', 'jalan', 'udah', 'bermasalah', 'koneksi', 'los', 'warna', 'merah', 'lapor', 'progresnya', 'tunggu', 'teknisi', 'udah', 'jam', 'kagak', 'ampe', 'giliran', 'duit', 'cepat', 'telpon', 'alasan', 'deposit', 'aktif', 'nyesal', 'pakai', 'jaringan', 'indihome', 'mending', 'beli', 'paket', 'internet', 'counter', 'mahal', 'kagak', 'problem', 'kena', 'modem', 'los', 'warna', 'merah']</t>
  </si>
  <si>
    <t>['pelayanan', 'terburuk', 'indihome']</t>
  </si>
  <si>
    <t>['kak', 'bole', 'kasih', 'saran', 'update', 'aplikasi', 'login', 'otp', 'langsung', 'masuk', 'email', 'metode', 'email', 'time', 'otp', 'udah', 'habis', 'otp', 'masuk', 'email', 'alasanya', 'login', 'update', 'app', 'myindihome', '']</t>
  </si>
  <si>
    <t>['', 'telpon', 'promo', 'mbps', 'mbps', 'biaya', 'tambahan', 'ribu', 'pas', 'cek', 'tagihan', 'kecepatan', 'mbps', 'status', 'myindihome', 'suspend']</t>
  </si>
  <si>
    <t>['bagus', 'aplikasinya', 'mantap']</t>
  </si>
  <si>
    <t>['membantu', 'good', 'app']</t>
  </si>
  <si>
    <t>['smua', 'org', 'kasih', 'bintang', 'komen', 'jaringan', 'bagus', 'pdhl', 'pasang', 'indihome', 'liat', 'review', 'pelanggan', 'kayaknya', 'mikir', 'ulang', 'deh', 'pasang', '']</t>
  </si>
  <si>
    <t>['gua', 'kesini', 'kasih', 'rate', 'absolutely', 'busuk', 'kasih', 'star', 'gua', 'kasih', '']</t>
  </si>
  <si>
    <t>['applikasi', 'appan', 'sinyal', 'applikasi', 'ribet', 'bayar', 'isi', 'saldo', 'komplain', 'sinyal', 'tanggapan', 'mundur', 'pelayanannya']</t>
  </si>
  <si>
    <t>['indihome', 'ngak', 'salah', 'lampunya', 'menyala', 'merah', 'ganguan', 'kah', '']</t>
  </si>
  <si>
    <t>['nyesel', 'pilih', 'paket', 'smooa', 'byr', 'paketnya', 'tolingbenerin', 'paaaaak']</t>
  </si>
  <si>
    <t>['sinyal', 'sinyal', 'semut']</t>
  </si>
  <si>
    <t>['ribet', 'fup']</t>
  </si>
  <si>
    <t>['yambah', 'kemari', 'ancur', 'film', 'bayar', 'film', 'bagus', 'film', 'jadul', 'masukin', 'cemana', 'indihome']</t>
  </si>
  <si>
    <t>['gabisa', 'laporan', 'pengaduan', 'layanan', 'wtf']</t>
  </si>
  <si>
    <t>['indihome', 'lelet', 'adja', 'kudduh', 'pindah', 'jaringan', 'adja', 'pdhal', 'byr', 'telat', 'telat', 'sehari', 'adja', 'lngsung', 'putus', 'udah', 'gtu', 'denda', 'telat', 'sehari', 'gede', 'banget', 'byk', 'make', 'buriggg']</t>
  </si>
  <si>
    <t>['sales', 'indihome', 'kompeten', 'layanan', 'indihome', 'mohon', 'sales', 'dibekali', 'pengetahuan', 'layanan']</t>
  </si>
  <si>
    <t>['cintailah', 'produk', 'indonesia']</t>
  </si>
  <si>
    <t>['bad', 'customer', 'service']</t>
  </si>
  <si>
    <t>['parah', 'apgrade', 'mbps', 'msh', 'maen', 'game', 'nge', 'lag']</t>
  </si>
  <si>
    <t>['lag', 'tross', 'gmna', 'bayar', 'tpi', 'ngelag', 'haduhhhhh', 'benerin', '']</t>
  </si>
  <si>
    <t>['pelanggan', 'indihome', 'knp', 'ksh', 'rating', 'segini', 'karna', 'keluhan', 'kabel', 'menjuntai', 'didepan', 'rumah', 'diperbaiki', 'minggu', 'tlp', 'dikasih', 'keluhan', 'operator', 'sinkronkan', 'pengaduan', 'salah', 'lapor', 'keluhan', 'bilangnya', 'ditindak', 'lanjuti', 'detik', 'blm', 'petugas', 'kecewa', 'laporan', 'abaikan', 'indihome', 'banget', '']</t>
  </si>
  <si>
    <t>['aplikasi', 'uda', 'berulang', 'kali', 'chat', 'balasan', 'lapor', 'makan', 'gaji', 'buta', 'audit', 'coba', 'teknisi', 'pemeliharaan', 'seminggu', 'internet', 'solusi', 'beres', '']</t>
  </si>
  <si>
    <t>['tagihan', 'sesuai', 'perjanjian', 'tagihan', 'perjanjian', 'pemakaian', 'muak', 'indihome', 'jaringan', 'stabil', 'tagihan', 'sesuai', 'perjanjian', 'pemasangan', 'mending', 'pindah', 'xlhome', '']</t>
  </si>
  <si>
    <t>['', 'hrs', 'update', 'aplikasi', 'nyabegitu', 'pqkai', 'doang']</t>
  </si>
  <si>
    <t>['mudah', 'berguna', 'cek', 'pemakaian', 'internet', 'layanan']</t>
  </si>
  <si>
    <t>['', 'buruk', 'banget', 'jaringannya', 'sumpah', '']</t>
  </si>
  <si>
    <t>['udah', 'bayarkan', 'tagihan', 'internet', 'tetep', 'isolir', 'telat', 'sehari']</t>
  </si>
  <si>
    <t>['dibenahi']</t>
  </si>
  <si>
    <t>['kenpa', 'indihome', 'bayar', 'cuman', 'skrg', 'kesel', 'murah', 'pindah']</t>
  </si>
  <si>
    <t>['terima', 'kasih', 'myindihome', 'aplikasi', 'sgt', 'memudahkan', 'transaksi', '']</t>
  </si>
  <si>
    <t>['naiss', 'lancar']</t>
  </si>
  <si>
    <t>['payah', 'app', 'terlanjur', 'download', 'delete', 'aplikasi', 'pasang', 'indihome', 'urungkan', 'hak', 'konsumen', 'dihormati', 'manis', 'mulut', 'hasilnya', 'memuaskan', 'konsumen', '']</t>
  </si>
  <si>
    <t>['udah', 'deposit', 'pasang', 'rumah', 'pasang', 'indihome', 'pengembalian', 'deposit', 'proses', 'konfirmasi', 'nomor', 'telpon', 'menghubungi', 'customer', 'indihome', 'pemberitahuan', 'customer', 'servis', 'kirim', 'link', 'konfirmasi', 'pengembalian', 'dana', 'tpi', 'proses', 'brapa', 'customer', 'servis', 'hubungi']</t>
  </si>
  <si>
    <t>['mohon', 'perbaikan', 'indihome', 'mati', 'kemarin']</t>
  </si>
  <si>
    <t>['pelayanan', 'buruk']</t>
  </si>
  <si>
    <t>['telat', 'dikit', 'bunganya', 'gila', 'gilaaa', 'wkwkwkw', 'manaan', 'disuspend', 'wkwkwkw']</t>
  </si>
  <si>
    <t>['kacau', 'pelayanan', 'kualitas', '']</t>
  </si>
  <si>
    <t>['pasang', 'ribet', 'jaringan']</t>
  </si>
  <si>
    <t>['assalamualaikum', 'maaf', 'sebelumx', 'sya', 'sudh', 'hri', 'wifi', 'rumh', 'mati', 'sudh', 'nlp', 'isi', 'resi', 'pengaduan', 'layanan', 'blm', 'progresh', 'kaltim', 'kab', 'paser', 'batu', 'kajang', 'pelayananx', 'sya', 'bagus', '']</t>
  </si>
  <si>
    <t>['promonya', 'murah', 'pengajuan', 'seles', 'edukasi', 'maslah', 'murah', 'ribu', 'ribu', 'daftarnya']</t>
  </si>
  <si>
    <t>['telat', 'bayar', 'denda', 'pdahal', 'intertnenya', 'mati', '']</t>
  </si>
  <si>
    <t>['aplkasi', 'lambat', 'respon', 'langsung', 'tlp', 'aplkasi', 'kurng', 'bagus', 'sangt', 'kecewa', 'deng', 'pelayanan', '']</t>
  </si>
  <si>
    <t>['pembatalan', 'langganan', 'add', 'via', 'aplikasi', 'berfungsi', 'pencet', 'ribuan', 'kali', 'status', 'berubah']</t>
  </si>
  <si>
    <t>['update', 'ngga', 'login', 'kode', 'otp', 'dikirim', 'payahh']</t>
  </si>
  <si>
    <t>['info', 'aplikasi', 'susah', 'user', 'experiencenya', 'jelek', 'ribet', 'ngapa', 'in', 'udah', 'gtu', 'gangguan', 'ternya', 'pas', 'skroll', 'kebawah', 'ngasih', 'bintang', 'wonder', 'why', 'fix', 'ganti', 'bgtu', 'layanan', 'internet', 'masuk']</t>
  </si>
  <si>
    <t>['kualitas', 'layanan', 'buruk', 'banget', 'area', 'rumah', 'penyedia', 'layanan', 'internet', 'biznet', 'mwnding', 'biznet', 'indihome', 'udah', 'mah', 'lemot', 'mahal', 'gangguan', '']</t>
  </si>
  <si>
    <t>['aplikasi', 'update', 'informasi', 'kouta']</t>
  </si>
  <si>
    <t>['packet', 'losss', 'bnyak', 'kaliii', 'sma', 'ping', 'game', 'provider', 'sampah']</t>
  </si>
  <si>
    <t>['bener', 'bener', 'gajelas', 'indihome', 'pembayaran', 'lancar', 'sinyal', 'busuk', 'parah', 'nyesel', 'banget', 'sumpah', 'kasian', 'anak', 'anak', 'belajar', 'terganggu', 'karna', 'wifi', 'indihome', 'gajelas', '']</t>
  </si>
  <si>
    <t>['sinyal', 'terbusuk', 'muka', 'bumi', 'tarif', 'mahal', 'dilakuin', 'provider', 'mending', 'turunin', 'tarif', 'bulanan', 'sebelah', 'kalah', 'udh', 'nyesel', 'provider', '']</t>
  </si>
  <si>
    <t>['', 'wifi', 'ngeleg', 'mulu', 'udah', 'melaporkan', 'sabar', 'sabar', 'perbaikan', 'giliran', 'sabar', 'tagih', 'pembayarnya', 'ancam', 'cabut', 'hadohhhh', 'gmn', 'siii']</t>
  </si>
  <si>
    <t>['gangguan', 'pagi', 'blm', 'internet', 'hrsny', 'potongan', 'harga', 'untuka', 'byr', 'bulananny', '']</t>
  </si>
  <si>
    <t>['malam', 'internet', 'dikomputee', 'dihp', 'lemot', 'padahl', 'bayar']</t>
  </si>
  <si>
    <t>['pelanggan', 'susah', 'daftar', 'aplikasi', 'sampah']</t>
  </si>
  <si>
    <t>['ngga']</t>
  </si>
  <si>
    <t>['pelayananya', '']</t>
  </si>
  <si>
    <t>['mengoperasikan', 'perangkat', 'aplikasinya', 'membaca', 'ulasannya', 'konsumen', 'puas', 'pilihannya', 'terbatas', 'internet', 'data', 'bots', 'mohon', 'balas', '']</t>
  </si>
  <si>
    <t>['mohon', 'diperbaiki', 'layanan', '']</t>
  </si>
  <si>
    <t>['nyesel', 'indihome', '']</t>
  </si>
  <si>
    <t>['aplikasinya', 'chatingan', 'menu', 'suguhkan', 'ari', 'aplikasi', 'kadang', 'susah', 'pengaduannya']</t>
  </si>
  <si>
    <t>['masuk', 'suruh', 'regristrasi', 'udah', 'reg', 'gagal', 'memuaskan', 'banget']</t>
  </si>
  <si>
    <t>['knp', 'indihome', 'lemot', 'teros', 'meeting', 'tergangu', 'tolong', 'perbaiki', 'reset', 'modem']</t>
  </si>
  <si>
    <t>['bergunaaaaaaaaaaaa', '']</t>
  </si>
  <si>
    <t>['maling', 'duh', 'maling', 'tagihan', 'sesuai', 'aplikasi', 'bayar', 'serba', 'salah', 'aneh', 'tagiahnnya', 'aplikasi', 'pass', 'bayar', '']</t>
  </si>
  <si>
    <t>['indihome', 'tolong', 'jaringan', 'kestabilan', 'jaringan', 'upgrade', 'malam', 'lag', 'sore', 'lag', 'saran', 'terima', 'kasih', 'internet', 'asw', 'jaringan', 'kayak', 'babi', 'ajg']</t>
  </si>
  <si>
    <t>['respond', 'percepat']</t>
  </si>
  <si>
    <t>['sanggat', 'berguna', 'cek', 'tagihan', 'pengecekan', 'penggunaan', 'internet']</t>
  </si>
  <si>
    <t>['mudah', 'berguna', 'pengecekannya', 'lapor', 'keluhan']</t>
  </si>
  <si>
    <t>['masuk', 'udah', 'kode', 'otp', 'dikirim']</t>
  </si>
  <si>
    <t>['regirtrasi', 'lihat', 'kolom', 'komentar', 'komplin', 'semoga', 'indihome', 'lgi', 'kecewa', 'gabung', 'lbh', 'kasi', 'bintang', '']</t>
  </si>
  <si>
    <t>['trimakasih', 'jaringannya', 'jarang', 'putus', 'semoga', 'membantu', 'keluarga', '']</t>
  </si>
  <si>
    <t>['penanganan', 'fast', 'respon', 'melalu', 'aplikasi']</t>
  </si>
  <si>
    <t>['aplikasinya', 'bagus']</t>
  </si>
  <si>
    <t>['kualitas', 'jelek', 'uda', 'hr', 'wifi', 'hidup', 'gangguan', 'massal', 'sampe', 'hr', 'selesai', 'diperbaiki', 'bayar', 'wifi', 'telat', 'dikit', 'uda', 'giliran', 'gangguan', 'gini', 'diam', 'indihome', 'pasang', 'wifi', 'dipakai', 'mendinglah', 'gangguan', 'ampe', 'berhari', 'gini', 'dikasi', 'diskon', '']</t>
  </si>
  <si>
    <t>['jelek', 'bngt', 'jaringannya', 'parah']</t>
  </si>
  <si>
    <t>['aplikasi', 'bodong', 'bayar', 'bulanan', 'digagalkan', 'digagalkan', 'lek', 'dibayar', 'yasudah', 'boss', 'jaringan', 'lemot', 'kek', 'babi', 'bos', 'indihomenya']</t>
  </si>
  <si>
    <t>['plyne']</t>
  </si>
  <si>
    <t>['main', 'game', 'online', 'signal', 'jelek', 'malam']</t>
  </si>
  <si>
    <t>['jaringan', 'gaje']</t>
  </si>
  <si>
    <t>['yaya', '']</t>
  </si>
  <si>
    <t>['tulis', 'ulasan', 'respon', 'suruhnya', 'lapor', 'myindihome', 'taunya', 'respon', 'nunggak', 'suruh', 'bayar', 'cepat', 'keluhan', 'tpi', 'jga', 'hiraukan', 'perusahaan', 'sopnya', 'abal', 'abal', 'kecaptan', 'internet', 'mbps', 'terjun', 'bebas', 'mbps', 'penipuan', 'tingkat', 'nasional', '']</t>
  </si>
  <si>
    <t>['dapet', 'poin', 'kebanyakn', 'kota', 'sya', 'subang', 'sedangkn', 'vocher', 'bnyak', 'kota']</t>
  </si>
  <si>
    <t>['kecewa', 'daerah', 'padat', 'penduduk', 'memasang', 'berlangganan', 'kayak', 'gini', 'mengecewakan', 'konsumen']</t>
  </si>
  <si>
    <t>['kasi', 'menhgalami', 'gangguan', 'gangguan', 'tolong', 'penanganan', 'gangguannya', 'percepat', 'perbaikan', 'layanan', 'jaringannya', 'perbaiki', 'gangguan', 'sesering', '']</t>
  </si>
  <si>
    <t>['ganti', 'walpaper', 'lucu']</t>
  </si>
  <si>
    <t>['hati', 'langganan', 'catchplay', 'aplikasi', 'harga', 'sesuai', 'langganan', 'alias', 'penipuan', 'aplikasi', 'tertera', 'pas', 'cek', 'kasar', 'komplain', 'harganya', 'melayani', 'sngat', 'teramat', 'buruk', '']</t>
  </si>
  <si>
    <t>['terimakasih', 'indihome', 'harga', 'mahal', 'gangguan', 'sinyal', 'wifi', 'indihome', 'membantu', 'aktivitas', 'harian']</t>
  </si>
  <si>
    <t>['internet', 'ngotak', 'orang', 'kalah', 'kualitas', 'jelek', 'harga', 'mahal']</t>
  </si>
  <si>
    <t>['instal', 'registrasi', 'mempelajari', 'aplikasinya', 'aplikasinya', 'bagus', 'memudahkan', 'pengguna', 'indihome', 'byk']</t>
  </si>
  <si>
    <t>['wifi', 'lag', 'bermain', 'game', 'berbulan', 'wifi', 'rumah', 'sya', 'lag', 'udh', 'telfon', 'trua', 'ganti', 'modem', 'lag', 'tolong', 'perbaiki', 'sistem', 'menganggu', 'kenyamanan', 'bermain', 'game', 'mengalami', 'lag']</t>
  </si>
  <si>
    <t>['aplikasi', 'jelek', '']</t>
  </si>
  <si>
    <t>['aplikasi', 'cma', 'bsa', 'lihat', 'tagihan', 'doank', 'byk', '']</t>
  </si>
  <si>
    <t>['', 'aplikasi', 'knapa', 'gimana', 'bayar', 'coba', 'tolong', 'secepat', 'diperbaiki', '']</t>
  </si>
  <si>
    <t>['nangis', 'download', 'mb', 'mnt', 'kecepatan', 'mbps', 'hadehh', 'gimana', '']</t>
  </si>
  <si>
    <t>['jaringan', 'bagus', '']</t>
  </si>
  <si>
    <t>['bayar', 'ontime', 'wifi', 'lemot', 'ngelag', 'parah', 'nonton', 'bola', 'tetangga', 'sebelah', 'gol', 'indiehome', 'kick', 'off', 'parah', 'tolong', 'diperbaiki', 'lancar', 'bintang', '']</t>
  </si>
  <si>
    <t>['harga', 'mahal', 'jaringan', 'sampah']</t>
  </si>
  <si>
    <t>['gagal', 'update', 'bantu']</t>
  </si>
  <si>
    <t>['indihome', 'tidore', 'kepulauan', 'permainan', 'tolong', 'cek', 'slot', 'jalan', 'kali', 'daftar', 'resmi', 'alasan', 'full', 'kali', 'tawarkan', 'pasang', 'wifi', 'harga', 'slot', 'dimainkan', 'sengaja', 'diisi', 'memotong', 'daftar', 'resmi', 'ganti', 'pungli', 'biaya', 'extra', 'bereskan', '']</t>
  </si>
  <si>
    <t>['udah', 'aplikasi']</t>
  </si>
  <si>
    <t>['alamat', 'email', 'berubah', 'konfirmasi', 'customer', 'care', '']</t>
  </si>
  <si>
    <t>['pakai', 'paketan', 'mbps', 'ngegame', 'ngelag', 'make', 'orang', 'lancar', 'gimana', 'nyetingnya', 'panduan', 'setting', 'donk', 'dibagi']</t>
  </si>
  <si>
    <t>['lapangan', 'nggak', 'sesuai', 'laporan', '']</t>
  </si>
  <si>
    <t>['jaringan', 'teouble', 'terussssss', 'udah', 'bayar', 'telat', 'langsung', 'dipakai', 'layanannya', 'memuaskan', 'tingkatkanlah', 'pelayanannya', 'penggiat', 'bisnis', 'onlen', 'terganggu', '']</t>
  </si>
  <si>
    <t>['kyk', 'wifi', 'error', 'dibenarkan', 'bener', 'error', 'males', 'deh', 'mah', 'indihome']</t>
  </si>
  <si>
    <t>['koneksi', 'bagus', 'siang', 'kadang', 'lancar']</t>
  </si>
  <si>
    <t>['gangguan', 'komplain', 'respon', 'jaringan', 'internetnya', 'bayar', 'ontime']</t>
  </si>
  <si>
    <t>['memuaskan', 'menangani', 'gangguan', 'cepat', 'merespon', 'pengaduan', 'aplikasi', 'myindihome', 'semoga', 'indihome', 'jaya', '']</t>
  </si>
  <si>
    <t>['aplikasi', 'simpel', 'membantu']</t>
  </si>
  <si>
    <t>['aplikasi', 'membantu']</t>
  </si>
  <si>
    <t>['blas']</t>
  </si>
  <si>
    <t>['jaringan', 'buruk', 'komplain', 'bener', 'dngan', 'mb', '']</t>
  </si>
  <si>
    <t>['mantap', 'aplikasi', 'indihome', 'memudahkan', 'cek', 'tagihan']</t>
  </si>
  <si>
    <t>['aplikasi', 'indihome', 'bagus', 'laporan', 'gangguan']</t>
  </si>
  <si>
    <t>['nunggu', 'sekalinya', 'datengin', 'survey', 'jaringan', 'penuh', 'cepet', 'suruh', 'ngehubungin', 'teknisi', 'deket', 'ngeluarin', 'biaya', 'gimana']</t>
  </si>
  <si>
    <t>['laporan', 'gangguan', 'apps', 'cepet', 'banget', 'atasinya']</t>
  </si>
  <si>
    <t>['aduh', 'telkomsel', 'gmn', 'banget', 'gangguan', '']</t>
  </si>
  <si>
    <t>['', 'mbps', 'lemot', 'banget', 'ditipu', 'konsumen', 'cek', 'in', 'sesuai', 'mbps', 'tolong', 'pelayanannya', 'perbaiki']</t>
  </si>
  <si>
    <t>['www', 'nyangka', 'bagus', 'banget', 'jaringannya', 'terimkasih', '']</t>
  </si>
  <si>
    <t>['terima', 'kasih', 'pelayanan', '']</t>
  </si>
  <si>
    <t>['layanan', 'memuaskan', 'berhenti', 'langganan', 'add', 'ons', '']</t>
  </si>
  <si>
    <t>['indihome', 'jujur', 'sedunia', 'internet', 'lancar', 'stabil', 'cepat', 'dunia', '']</t>
  </si>
  <si>
    <t>['suka', '']</t>
  </si>
  <si>
    <t>['bayar', 'telat', 'udah', 'komplain', 'telpon', 'rumah', 'putus', 'ditunggu', 'itikat', 'baiknya', '']</t>
  </si>
  <si>
    <t>['eroro']</t>
  </si>
  <si>
    <t>['provider', 'terrrlleemoooottttt', 'banget', 'bayar', 'udah', 'lunas', 'jaringan', 'tetep', 'lemott', 'gaada', 'improvisasi', 'pengelola', 'saking', 'lemotnya', 'gabisa', 'kacau', 'download', 'aplikasi', 'jam', '']</t>
  </si>
  <si>
    <t>['bayar', 'tagihan', 'gini', 'koneksi', 'indihome', 'pakai', 'indihome', 'kali', 'nnton', 'ytube', 'muter']</t>
  </si>
  <si>
    <t>['msk', 'indihome', 'dirmh', 'mati', 'layanan', 'pengaduan', 'aplikasi', 'gangguan', 'massal', 'telp', 'gangguan', 'masal', 'cepat', 'tgl', 'helloooo', 'pasang', 'internet', 'kebutuhan', 'anak', 'sekolah', 'gangguan', 'menyelesaikannya', 'mpe', 'gmn', 'anak', 'sekolah', 'kerjaan', 'bayar', 'paketan', 'mang', 'potongan', 'harga', 'internet', 'mati', '']</t>
  </si>
  <si>
    <t>['terang', 'kecewa', 'layanan', 'indihome', 'seminggu', 'berkali', 'kali', 'jaringan', 'loss', 'seharian', 'penuh', 'lapor', 'plaza', 'telkom', 'respon', 'lambat', 'tolong', 'kecewakan', 'pelanggan', '']</t>
  </si>
  <si>
    <t>['paket', 'mbs', 'lelet', '']</t>
  </si>
  <si>
    <t>['lag', 'banget', 'buffering', 'trus', 'nonton', '']</t>
  </si>
  <si>
    <t>['lemot', 'pool', 'bukak', 'aplikasi', 'mengecewakan']</t>
  </si>
  <si>
    <t>['bagus', 'cepat']</t>
  </si>
  <si>
    <t>['parah', 'banget', 'udah', 'semingguan', 'gangguan', 'diperbaiki', 'udah', 'ditelpon', 'indihome', 'respon', '']</t>
  </si>
  <si>
    <t>['aplikasi', 'terburuk', 'karya', 'anak', 'bangsa', 'sad']</t>
  </si>
  <si>
    <t>['paket', 'mbps', 'nyampe', 'mbps', 'kecepatannya', 'lemot']</t>
  </si>
  <si>
    <t>['plat', 'merah', 'bermasalah', '']</t>
  </si>
  <si>
    <t>['indihom', 'lelet', 'bget', 'tuk', 'internet', 'kecewa']</t>
  </si>
  <si>
    <t>['internet', 'februari', 'smpe', 'maret', 'rumah', 'mama', 'bagus', 'dibayar', 'dipake', 'krna', 'berenti', 'wifi', 'surat', 'pemberitahuan', 'bayar', 'rugi', 'penguna', 'gini', 'cabut', 'wifi', 'hrs', 'bayar', 'gimna', 'solusinya', 'krna', 'cabut', 'krna', 'wifinya', 'bagus', 'trina', 'kasih', 'tolong', 'petugasnya', 'ngibulin', 'permainkan', 'konsumen', '']</t>
  </si>
  <si>
    <t>['blank', 'detail', 'layanan', 'mohon', 'klarifikasi', 'terima', 'kasih']</t>
  </si>
  <si>
    <t>['daerah', 'pasang', 'indihome', 'terdaftar', 'pasang']</t>
  </si>
  <si>
    <t>['mengecewakan', 'pelangan', 'dimohon', 'secepatnya', 'perbaikan', 'membayar', 'mahal', 'mahal', 'ttpi', 'pelayanan', 'memuaskan', 'ditambah', 'gangguan', 'internet', 'dpt', 'mengakses', 'tolong', 'indihome', 'jngan', 'terllu', 'mengecewakan', 'pelanggan', 'jngan', 'ngomong', 'perbaikan', 'perbaikan', 'ttpi', 'hasilnya']</t>
  </si>
  <si>
    <t>['membantu', 'info', 'pelaporan', 'ttg', 'produk', 'indihom', '']</t>
  </si>
  <si>
    <t>['bgus']</t>
  </si>
  <si>
    <t>['hadehh', 'login', 'susah', 'bener', 'keslahan', 'tarus', 'mksdnya', 'coba']</t>
  </si>
  <si>
    <t>['internetnya', 'bagus', 'lancar', 'sukses', 'indihome']</t>
  </si>
  <si>
    <t>['aplikasinya', 'bagus', 'memudahkan', 'gue', 'laporan', 'gangguan', 'responya', 'cepat']</t>
  </si>
  <si>
    <t>['udah', 'komplein', 'keluhan', 'dicuekin', '']</t>
  </si>
  <si>
    <t>['langganan', 'indihome', 'langsung', 'aplikasi', 'praktis', 'cepat', 'prosesnya']</t>
  </si>
  <si>
    <t>['aplikasi', 'praktis', 'ngecek', 'pemakaian', 'internet', 'tagihan', 'langsung', 'aplikasi']</t>
  </si>
  <si>
    <t>['mudah', 'pengecekan', 'penggunaan', 'indihomenya', 'terima', 'kasih']</t>
  </si>
  <si>
    <t>['membantu', 'penggunaan', 'indihome', 'cek', 'tagihan', 'bayar', 'terima', 'kasih']</t>
  </si>
  <si>
    <t>['diawal', 'doang', 'indihome', 'bagus', 'kesini', 'parah', 'bayar', 'lancar', 'jaringan', 'los', 'kirim', 'pengaduan', 'perbaikan', 'tanggal', 'gerak', 'perbaikkan', 'suruh', 'nunggu', 'doang', '']</t>
  </si>
  <si>
    <t>['istimewa']</t>
  </si>
  <si>
    <t>['aplikasi', 'gampang', 'ngadat', 'add', 'wifi', 'seamless', 'berkali', 'kali', 'dinonaktifkan', 'muncul', 'tagihannya', 'muncul']</t>
  </si>
  <si>
    <t>['alhamdulillah', 'makasih']</t>
  </si>
  <si>
    <t>['dear', 'indihome', 'jaringan', 'lemooooooottt', 'gileee', 'ndroooooo', 'bayar', 'telat', 'telat', 'dikit', 'diputus', 'jaringan', 'lemotnya', 'kyk', 'msh', 'lbh', 'cepet', 'hotspot', 'plisssss', 'lahhh', 'diperbaiki', 'service', 'kauuuuuu']</t>
  </si>
  <si>
    <t>['aplikasi', 'berguna', 'tagihan', 'muncul', 'internet', 'disuspend', 'layanan', 'payment', 'aplikasi', 'muncul', 'disuspend', 'ujung', 'bayar', 'manual', 'antri', 'loket', '']</t>
  </si>
  <si>
    <t>['', 'bangetlah', 'ditambah', 'undian', 'mnjd', 'pemenangnya', 'amiin', 'ngarep', 'wkwkwk', '']</t>
  </si>
  <si>
    <t>['aplikasi', 'eror', 'sesuai', 'harapkan']</t>
  </si>
  <si>
    <t>['pakai', 'provider', 'indiehome', 'mahal', 'lambat']</t>
  </si>
  <si>
    <t>['bayar', 'gapernah', 'telat', 'respon', 'nunggu', 'sampe', 'seminggu', 'tolong', 'ditingkatkan']</t>
  </si>
  <si>
    <t>['cepat', 'tanggap', 'laporan', 'pelanggan']</t>
  </si>
  <si>
    <t>['indihome', 'terbilang', 'kemahalan', 'pdhal', 'plat', 'merah', 'sediakan', 'internet', 'murah', 'covid', 'bgni']</t>
  </si>
  <si>
    <t>['blank', 'login']</t>
  </si>
  <si>
    <t>['lag', 'aplikasinya']</t>
  </si>
  <si>
    <t>['binggung', 'aplikasi']</t>
  </si>
  <si>
    <t>['aplikasi', 'buruk', 'login', 'daftar', 'nomor', 'telp', 'terdaftar', 'nomor', 'indihome', 'dikenal', 'signal', 'lemot', 'buruk', 'udah', 'gitu', '']</t>
  </si>
  <si>
    <t>['aplikasi', 'layanan', '']</t>
  </si>
  <si>
    <t>['pelayanan', 'lambaaaaaatt', 'kaya', 'jaringan', 'pokonya', 'coba', 'coba', 'indihome', '']</t>
  </si>
  <si>
    <t>['', 'star', 'berfungsi', 'sesuai', 'ekspektasi', 'error', 'mulu', 'maaf', 'data', 'sesuai', 'heran', '']</t>
  </si>
  <si>
    <t>['upgrade', 'speed', 'mbps', 'dikasih', 'sampe', 'mbps', 'mbps', 'parahhh']</t>
  </si>
  <si>
    <t>['login', 'ulang', 'poin', 'myindihomenya', 'ilang', 'udah', 'banget']</t>
  </si>
  <si>
    <t>['pengaduan', 'cuman', 'topik', 'tagihan', 'poin', 'topik', 'jaringan', 'bambangggg']</t>
  </si>
  <si>
    <t>['mending', 'ganti', 'provider', 'ajalah', 'ampas', 'banget', '']</t>
  </si>
  <si>
    <t>['perusahaan', 'telpon', 'benerin', 'kabel', 'putus', 'teknisinya', 'dateng', 'ngehe', '']</t>
  </si>
  <si>
    <t>['cepat', 'penanganan', 'gangguan', 'informasi', 'fup', 'tampilkan', '']</t>
  </si>
  <si>
    <t>['tgl', 'tgl', 'network', 'normal', 'mantul', 'menyecewakan', 'thaks', 'indihome', '']</t>
  </si>
  <si>
    <t>['alasan', 'org', 'bintang']</t>
  </si>
  <si>
    <t>['instal', 'aplikasi', 'laporan', 'gangguan', 'berkali', 'kali', 'malam', 'besok', 'sorenya', 'tanggapan', 'laporan', 'diteruskan', 'teknisi', 'cepat', 'lapor', 'pagi', 'sore', 'teknisi', 'jam', 'kerja', 'jam', 'sore', 'lambaaat', 'respon', 'telkom', 'buruuuuk', 'kinerjanya']</t>
  </si>
  <si>
    <t>['telkom', 'aplikasi', 'maksimal', 'mempermudah', 'pelanggan', 'auto', 'bintang', 'aplikasi', 'spt']</t>
  </si>
  <si>
    <t>['', 'buka', 'aplikasi', 'indihome', 'ngehank', 'cek', 'kuota', '']</t>
  </si>
  <si>
    <t>['kemarin', 'reedem', 'poin', 'voucher', 'belanja', 'seneng', 'semoga', 'nnti', 'pilihan', 'merchannya']</t>
  </si>
  <si>
    <t>['gimana', 'indihome', 'skrng', 'pelayanannya', 'buruk', 'banget', 'komplain', 'twitter', 'fast', 'respon', 'skrng', 'slow', 'respon', 'banget', 'berkali', 'bales', 'pas', 'komplain', 'aplikasi', 'bilangnya', 'jaringan', 'udah', 'bener', 'tlp', 'bilangnya', 'udah', 'bener', 'skrg', 'bener', 'wifi', 'butuh', 'jaringan', 'internetnya', 'tolong', 'diperbaiki', 'rugi', 'pelanggan', 'kayak', 'gini', 'internet', 'hrs', 'bayar', '']</t>
  </si>
  <si>
    <t>['membantu', 'pemgecekam', 'tagihan', 'indihome', 'penggunaan', 'layanannnya', 'terima', 'kasih']</t>
  </si>
  <si>
    <t>['mambantu', 'cek', 'penggunaan', 'indihome', 'terima', 'kasih']</t>
  </si>
  <si>
    <t>['pelayanan', '']</t>
  </si>
  <si>
    <t>['giliran', 'error', 'jaringan', 'petugasnya', 'respon', 'sekalinya', 'respon', 'ganti', 'petugas', 'sanggup', 'jalanin', 'tugas', 'petugas', 'benerin', 'tuntas', 'ganti', 'petugas', 'cabut', 'indihome', 'rumah', 'bayar', 'pelayanan', '']</t>
  </si>
  <si>
    <t>['hallo', 'kak', 'nama', 'noval', 'tinggal', 'kalimantan', 'utara', 'kota', 'tarakan', 'syaa', 'wifi', 'lampu', 'merah', 'udh', 'coba', 'restart', 'wifi', 'tetep', 'perbaikan', 'indihomenya', '']</t>
  </si>
  <si>
    <t>['masak', 'pelanggan', 'pasang', 'speed', 'mbps', 'dikasih', 'harga', 'bln', 'udah', 'pasang', 'speed', 'mbps', 'dikasih', 'harga', 'bln', 'selisih']</t>
  </si>
  <si>
    <t>['jaringan', 'bener']</t>
  </si>
  <si>
    <t>['komplain', 'app', 'ditolak', 'ditelp', 'angkat', 'hapus', 'app', 'grapari']</t>
  </si>
  <si>
    <t>['mencoba', 'jt', 'kali', 'saking', 'muteeeer', 'muter', 'berhasil', 'suruh', 'donlot', '']</t>
  </si>
  <si>
    <t>['tampilan', 'bgus']</t>
  </si>
  <si>
    <t>['semoga', 'lancar', 'promo', 'sjkse']</t>
  </si>
  <si>
    <t>['yeay', 'udah', 'nuker', 'poin', 'manfaat', 'deh']</t>
  </si>
  <si>
    <t>['dapet', 'poin', 'wih', 'mantul', 'aplikasinya']</t>
  </si>
  <si>
    <t>['pas', 'cek', 'tagihan', 'cepet', 'deh', 'total', 'brp']</t>
  </si>
  <si>
    <t>['tingkat', 'kuat', 'signal', 'permudah', 'pelayanan', 'rapih', 'pasang', 'kabel', 'instalasi', 'promo', 'manaa', 'btw', 'terima', 'kasih', '']</t>
  </si>
  <si>
    <t>['terbaik', '']</t>
  </si>
  <si>
    <t>['menonaktifkan', 'add', 'aplikasi', 'gagal', '']</t>
  </si>
  <si>
    <t>['pengaduan', 'layanan', 'lambat']</t>
  </si>
  <si>
    <t>['indihome', 'pasang', 'sinyal', 'hubungi', 'teknisi', 'marah', 'indihome']</t>
  </si>
  <si>
    <t>['wifi', 'taik', 'nyesal', 'pasang', 'wifi', 'indihome', 'main', 'game', 'mobile', 'legends', 'lag', 'kecewa', 'pasang', 'wifi', 'berhenti', 'langganan', 'berhenti', 'giliran', 'ditoko', 'bos', 'pakai', 'wifi', 'bagus', 'banget', 'sinyal', 'kencang', 'indihome']</t>
  </si>
  <si>
    <t>['ampas', 'emang', 'layanan', 'mending', 'bubar', 'malu', 'harga', 'mahal', 'sebelah', 'ampas', 'layanan', 'sebelah', 'mah', 'anti', 'indihome', 'gini', 'gini', 'terpaksa']</t>
  </si>
  <si>
    <t>['buka', 'aplikasi']</t>
  </si>
  <si>
    <t>['lemot', 'pas', 'dirumah', 'sepi', 'sambung']</t>
  </si>
  <si>
    <t>['bagus', 'lambat', 'muncul', 'gambar', 'tulisannya', 'wkwkwkwkw']</t>
  </si>
  <si>
    <t>['jaringannya', 'lelet']</t>
  </si>
  <si>
    <t>['mantul', 'aplikasinya', 'keceh']</t>
  </si>
  <si>
    <t>['parah', 'pemasangan', 'kabar', 'pemasangan']</t>
  </si>
  <si>
    <t>['channel', 'mnctv', 'gtv', 'rcti', 'inews', '']</t>
  </si>
  <si>
    <t>['', 'puas']</t>
  </si>
  <si>
    <t>['', 'dipake', 'gagal', 'login', 'tross', '']</t>
  </si>
  <si>
    <t>['aplikasi', 'engga', 'direspon', 'telkom', 'cabang', 'tolong', 'diedukasi', 'pegawainyg', 'berkeja', 'dicabang', 'terimakasih']</t>
  </si>
  <si>
    <t>['bayar', 'tagihan', 'mudah', 'apps']</t>
  </si>
  <si>
    <t>['excellent']</t>
  </si>
  <si>
    <t>['laporan', 'gangguan', 'cepet', 'banget', 'responnya']</t>
  </si>
  <si>
    <t>['memudahkan', 'pelanggan']</t>
  </si>
  <si>
    <t>['indihome', 'eror', 'juara', 'horeeee']</t>
  </si>
  <si>
    <t>['aplikasi', 'wifinya', 'cacat', 'aplikasinya', 'berlangganan', 'mbps', 'pas', 'speed', 'test', 'cuman', 'mbps', 'download', 'kayak', 'gini', 'kesel', 'indihomw']</t>
  </si>
  <si>
    <t>['upgrade', 'speed', 'aplikasinya', 'gagal', 'muncul', 'the', 'specified', 'pots', 'status', 'not', 'active', 'gagal', 'upgrade', 'speed']</t>
  </si>
  <si>
    <t>['bego', 'daftar', 'persulit', 'mendeteksi', 'alamat', 'uda', 'map', 'gps', 'temu', 'tolol', 'aplikasi']</t>
  </si>
  <si>
    <t>['indihome', 'sabtu', 'minggu', 'lelet', 'banget', 'bayarnya', 'duit', 'daun', 'libur', 'weekend', 'dirumah', 'bukanya', 'wifi', 'lancar', 'lemotnya', 'karuan', '']</t>
  </si>
  <si>
    <t>['mantap', 'jiwa', 'pelayanannya']</t>
  </si>
  <si>
    <t>['pasang', 'dikontraknya', 'kotanya', 'bogor', 'kodeposnya', 'bogor', 'mengisinya', 'tolong', 'bantuannya']</t>
  </si>
  <si>
    <t>['jelek', 'banget', 'stuck', 'login', 'bolak', 'kirim', 'otp', 'masuk', 'sistem', 'bobrok', '']</t>
  </si>
  <si>
    <t>['minggu', 'gangguan', 'gangguan', 'tanggung', 'jam', 'dapet', 'kompensasi', 'merugi', 'iya', 'indihome', 'nasional', 'gosong', '']</t>
  </si>
  <si>
    <t>['sukses']</t>
  </si>
  <si>
    <t>['susah', 'banget', 'fitur', 'pengaduan', 'gabisa', 'diakses']</t>
  </si>
  <si>
    <t>['lbh', 'cepat', 'ditanggapi', '']</t>
  </si>
  <si>
    <t>['fitur', 'aplikasi', 'lengkap', 'efektif', 'membeli', 'layanan', 'tersedia', 'recommanded', 'myindihome']</t>
  </si>
  <si>
    <t>['aplikasinya', 'membantu', 'efektif', 'kerennn', 'indihome']</t>
  </si>
  <si>
    <t>['aplikasinya', 'ngebantu', 'bgtt', 'the', 'best']</t>
  </si>
  <si>
    <t>['aplikasinya', 'membantu', 'memudahkan', 'bertransaksi', 'rumah', 'terima', 'kasih', 'myindihome', '']</t>
  </si>
  <si>
    <t>['aplikasinya', 'mantulllll', '']</t>
  </si>
  <si>
    <t>['login', 'susah', 'kirim', 'otp', 'berhasil']</t>
  </si>
  <si>
    <t>['aplikasi', 'praktis', 'beli', 'add', 'minipack', 'langsung', 'aplikasi']</t>
  </si>
  <si>
    <t>['aplikasi', 'versi', 'terbaru', 'informatif', 'promonya', 'diperbanyak', 'yaaa']</t>
  </si>
  <si>
    <t>['angin', 'ujan', 'langsung', 'lemot', '']</t>
  </si>
  <si>
    <t>['idwms', 'blank', 'putih']</t>
  </si>
  <si>
    <t>['lapor', 'gangguan', 'cepet']</t>
  </si>
  <si>
    <t>['login', 'otp', 'nomor', 'merepotkan', 'gunanya', 'password', 'login', 'kode', 'otp', 'nomor', '']</t>
  </si>
  <si>
    <t>['aplikasi', 'diupdate', 'blank', 'putih', 'pas', 'klik', 'status', 'langganan', 'blank', 'putih', 'udah', 'coba', 'hasilnya', 'pas', 'klik', 'status', 'langganan', 'blank', 'putih', 'doang']</t>
  </si>
  <si>
    <t>['aplikasi', 'indihome', 'memudahkan', 'cek', 'tagihan', 'bulannya']</t>
  </si>
  <si>
    <t>['mantab', 'aplikasinya']</t>
  </si>
  <si>
    <t>['puas']</t>
  </si>
  <si>
    <t>['gangguan', 'internet', 'rumah', 'langsung', 'lapor', 'aplikasi', 'indihome', 'prosesnya', 'mudah', 'responnya', 'cepat', 'mantappp']</t>
  </si>
  <si>
    <t>['ngebantu', 'fitur', 'sod']</t>
  </si>
  <si>
    <t>['poin', 'masuk', 'komplain', 'kesemua', 'indihome', 'clear', 'cache', 'history', 'relogin', 'coba', 'apalah', 'poin', 'muncul', 'tertera', 'aplikasi', 'pembayaran', 'poinnya', 'udah', 'sok', 'poin', 'silahkan', 'check', 'poin', 'indihome', '']</t>
  </si>
  <si>
    <t>['berlangganan', 'add', 'aplikasi', 'wihh', 'mantul']</t>
  </si>
  <si>
    <t>['lumayan', 'cek', 'usage', 'makasih', 'yaaaaaa']</t>
  </si>
  <si>
    <t>['lumayan', 'memuaskan']</t>
  </si>
  <si>
    <t>['informasinya', 'detil']</t>
  </si>
  <si>
    <t>['gaj', 'upgrade', 'speed', 'vertivikasi', '']</t>
  </si>
  <si>
    <t>['aplikasi', 'busuk', 'fitur', 'pengaduan', 'responsible', 'informasinya', 'menyesatkan']</t>
  </si>
  <si>
    <t>['layanan', 'cepat', 'normal', 'penggunaanya']</t>
  </si>
  <si>
    <t>['lemot', 'banget', 'rugi', 'bayar', 'telat', 'jaringan', 'ganti', 'senang', 'hati', '']</t>
  </si>
  <si>
    <t>['kenpa', 'jaringan', 'indihome', 'buruk', 'tolong', 'perjelas', 'pelanggan']</t>
  </si>
  <si>
    <t>['pelayanan', 'gangguan', 'los', 'warna', 'merah', 'indikator', 'cepat', 'tertangani', '']</t>
  </si>
  <si>
    <t>['app', 'pas', 'liat', 'info', 'laporan', 'gangguang', 'blank', 'trus', 'pas', 'liat', 'profil', 'blank', '']</t>
  </si>
  <si>
    <t>['jaringan', 'jelek']</t>
  </si>
  <si>
    <t>['wifi', 'gua', 'merah', 'udah', 'jam', 'gua', 'laporan', 'apk', 'jam', 'tlpn', 'besok', 'pengecekan', 'engga', 'fungsi', 'gangguan', 'mulu', 'mending', 'copot', 'catatan', 'balikin', 'deposit', 'engga', 'bayar', 'denda', 'seminggu', 'gangguan', 'ganggu', 'cari', 'duit', 'susah', 'bener', 'rumah', 'mbps', 'kadang', 'gangguan', 'kuota', 'sendri', 'rumah', 'engga', '']</t>
  </si>
  <si>
    <t>['komplain', 'poin', 'nunggu', 'kerja', 'aduuuhhh', 'bumn', '']</t>
  </si>
  <si>
    <t>['kitu', '']</t>
  </si>
  <si>
    <t>['aplikasi', 'kode', 'otp', 'gabisa', 'masukkin', 'kodenya']</t>
  </si>
  <si>
    <t>['aplikasi', 'praktis', 'ngecek', 'pemakaian', 'internet', 'tagihan', 'bulanan', 'langsung', 'aplikasi']</t>
  </si>
  <si>
    <t>['langganan', 'indihome', 'langsung', 'aplikasi', 'cepat', 'praktis']</t>
  </si>
  <si>
    <t>['sinyal', 'wifi', 'kadang', 'bagus', 'kadang', 'lemot', 'komplain', 'nama', 'salah', 'tlp', 'email', 'berubah', 'seandainya', 'dilokasi', 'lbh', 'pindah', 'operator', '']</t>
  </si>
  <si>
    <t>['bos', 'cem', 'kau', 'notif', 'bayar', 'wifi', 'terima', 'notif', 'transaksi', 'pembayaran', 'berhasil', 'sms', 'bos', 'selang', 'terima', 'notif', 'whatsapp', 'diperingati', 'tagihan', 'wifi', 'cem', 'bayar', 'kek', 'gini', 'tekejut', 'lupa', 'bayar', 'cem', 'kemaren', 'cem', '']</t>
  </si>
  <si>
    <t>['maju', 'indihome', 'bagus', 'aplikasinya']</t>
  </si>
  <si>
    <t>['pasang', 'indihome', 'lamah', 'telkom', 'tunggu', 'layanan', 'indihome', 'jelek', '']</t>
  </si>
  <si>
    <t>['yaampun', 'indihome', 'perasaan', 'pembayaran', 'lancar', 'telat', 'koneksi', 'lelet', 'banget', 'ujung', 'beli', 'kuota', 'gitu', 'mending', 'kaga', 'indihome', 'kuota', 'tetep', 'boros', 'bayaran', 'indihome', 'tetep']</t>
  </si>
  <si>
    <t>['berterima', 'kasih', 'myindihome', 'kmrn', 'internet', 'mati', 'lapor', 'myindihome', 'tersolusikan']</t>
  </si>
  <si>
    <t>['aplikasinya', 'bagus', 'layanan', 'myindihome']</t>
  </si>
  <si>
    <t>['aplikasinya', 'bagus', 'tampilannya', 'oke', 'bermanfaat']</t>
  </si>
  <si>
    <t>['mantappp', 'aplikasinya']</t>
  </si>
  <si>
    <t>['aplikasi', 'myindihome', 'mantap', 'pandemi', 'memudahkan', 'orang', 'bertransaksi', 'langsung', 'plasa', 'telkom', 'sukses', 'telkom', 'myindihome', '']</t>
  </si>
  <si>
    <t>['semenjak', 'aplikasi', 'myindihome', 'info', 'indihome', 'didapatkan', 'mudah', 'aplikasi', 'terima', 'kasih']</t>
  </si>
  <si>
    <t>['mudah', 'pengecakan', 'penggunaan', 'internet', 'pengguna', 'indihome', 'terima', 'kasih']</t>
  </si>
  <si>
    <t>['yeyyy', 'mantul', 'aplikasi']</t>
  </si>
  <si>
    <t>['beli', 'addon', 'mudah', 'gampang']</t>
  </si>
  <si>
    <t>['laporan', 'gangguan', 'apps', 'cepet', 'banget', 'responnyya', 'langsung', 'dtaang', 'teknisi']</t>
  </si>
  <si>
    <t>['tampillannya', 'kece']</t>
  </si>
  <si>
    <t>['payah', 'login']</t>
  </si>
  <si>
    <t>['kak', 'nanya', 'registrasi', 'udah', 'tahap', 'pemasangan', 'cek', 'lokasi', 'dipasang', 'lokasi', 'membatalkan', 'kak', '']</t>
  </si>
  <si>
    <t>['mantap', 'pilihan', 'addon', 'penularan', 'poin']</t>
  </si>
  <si>
    <t>['mantap', 'gampang', 'konstrol', 'pemakaian']</t>
  </si>
  <si>
    <t>['mantab', '']</t>
  </si>
  <si>
    <t>['', 'oke', '']</t>
  </si>
  <si>
    <t>['mantul', 'lancar', 'sukses', '']</t>
  </si>
  <si>
    <t>['pembayaran', 'telat', 'langsung', 'diblok', 'keluhan', 'lambat', 'responnya', 'dikasih', 'respon', 'cepat', 'nga', 'dibalas', 'lgi', 'capek', 'dehhh']</t>
  </si>
  <si>
    <t>['aplikasi', 'bagus']</t>
  </si>
  <si>
    <t>['semudah', 'apk']</t>
  </si>
  <si>
    <t>['costumer', 'complain', 'respon', 'abaikan', 'wifi', 'gue', 'los', 'mulu', 'teknisi', 'dateng', 'prcuma', 'bsok', 'atw', 'jam', 'los', 'lapor', 'respon', 'bayar', 'doang', 'mahal', 'ngecewain', 'masalahnyaa', 'internet', 'daring', 'pendemi', 'tolong', 'cuekin', 'penggunannyaa']</t>
  </si>
  <si>
    <t>['jelek', 'bangettt', 'udah', 'kali', 'wifi', 'gangguan', 'mulu', 'udah', 'ngadu', 'indihome', 'kerjain', 'cek', 'tinggal', 'semaleman', 'telat', 'bayar', 'denda', 'kena', 'gangguan', 'leha', 'leha', '']</t>
  </si>
  <si>
    <t>['sebulan', 'problem', 'fast', 'respon', 'penangannya', 'sampe', 'berminggu', 'bayaran', 'bulannya', 'jalan', 'gapernah', 'tpi', 'problem', 'sampe', 'kli', 'hadehhh', 'bumn', 'pusiiinnngggg']</t>
  </si>
  <si>
    <t>['parahhhhh', 'mendingan', 'oxigen', 'indihome', 'kebanyakan', 'gangguan', '']</t>
  </si>
  <si>
    <t>['indihome', 'gangguan']</t>
  </si>
  <si>
    <t>['selamat', 'pagi', 'siang', 'malam', 'kompleks', 'pasangkan', 'terminalnya', 'yahh', 'kompleks', 'pasangkan', 'sekitaran', 'rmh', 'pasangkan', 'wifi', 'ajukan', 'blng', 'tunggu', 'udah', 'pasangkan', 'pasang', 'pesan', 'myindihome', 'blng', 'tunggu', 'bagaimna', 'telkom']</t>
  </si>
  <si>
    <t>['parah', 'wifi', 'dirmh', 'make', 'cuman', 'tpi', 'kerasa', 'kaya', 'wifi', 'indomaret']</t>
  </si>
  <si>
    <t>['gangguan', 'bete']</t>
  </si>
  <si>
    <t>['akses', 'parah', '']</t>
  </si>
  <si>
    <t>['jelek']</t>
  </si>
  <si>
    <t>['buruk', 'banget', 'login', 'aplikasi', 'nomor', 'indihome', 'udah', 'terhubung']</t>
  </si>
  <si>
    <t>['pelanggan', 'suruh', 'bayar', 'giliran', 'udah', 'dibayar', 'koneksi', 'tetep', 'lemot', 'emang', 'bego', '']</t>
  </si>
  <si>
    <t>['perbaiki', 'jaringan', 'kasih', 'harga', 'masuk', 'akal', 'sesuai', 'jaringan', 'kasih', 'pembanding', 'biznet', 'dapet', 'kec', 'mbps', 'indihome', 'kabel', 'kecepatan', 'mbps', 'tolong', 'sii', 'kasib', 'harga', 'harganya', 'tolong', 'banget', '']</t>
  </si>
  <si>
    <t>['tersambung']</t>
  </si>
  <si>
    <t>['kecewa', 'sinyal', 'lemah', 'ganguan', 'fitur', 'aplikasi', 'oke', 'kualitas', 'sinyalny', 'sebanding', 'harganya', '']</t>
  </si>
  <si>
    <t>['bintang', 'berbicara', 'bintang', 'myindihome', '']</t>
  </si>
  <si>
    <t>['pelayanan', 'memuaskan', 'pelanggan', 'bayar', 'telat', 'gangguan', 'minggu', 'belajar', 'memakai', 'tenaga', 'tenaga', 'murah', 'tehnisinya', 'selesai', 'diperbaiki', 'minggu', 'bermasalah', 'perbaiki', 'perbaiki', 'gara', 'gara', 'rokok', 'kopi', 'ajang', 'pendapatan', 'tambahan', 'tolong', 'terkait', 'indihome', 'penanganan', 'diselesaikan', 'tuntas']</t>
  </si>
  <si>
    <t>['knapa', 'renew', 'speednya', 'ndk', 'mohon', 'infonya', 'makash']</t>
  </si>
  <si>
    <t>['super', 'dupell', 'kecewaaa', 'indihome', 'sring', 'gangguan', 'bayar', 'mah', 'rutin', 'lancar', 'pelayanan', 'burukkkkkkkk', 'stiap', 'mendekati', 'bayar', 'mesti', 'jaringan', 'terputus', 'kendalanya', 'jaringan', 'trussss', 'alesanya', 'kabel', 'gigit', 'tikus', 'iya', 'stiap', 'kabel', 'gigit', 'tikus', 'terussssss', '']</t>
  </si>
  <si>
    <t>['top', 'markotop']</t>
  </si>
  <si>
    <t>['kali', 'jaringan', 'bermasalah', 'disuruh', 'restart', 'modem', 'jaringannya', 'niat', 'kerja', 'mending', 'kuli']</t>
  </si>
  <si>
    <t>['']</t>
  </si>
  <si>
    <t>['susah', 'verifikasi', 'aktifkan', 'isi', 'saldo', 'dompet']</t>
  </si>
  <si>
    <t>['gokilll', 'upgrade', 'kecepatan', 'langsung', 'berubah', 'applikasi']</t>
  </si>
  <si>
    <t>['transaksi', 'add', 'gampang', 'aplikasi', 'myindihome']</t>
  </si>
  <si>
    <t>['', 'banget', 'membantu']</t>
  </si>
  <si>
    <t>['keren', 'aplikasi', 'myindihome', 'user', 'friendly']</t>
  </si>
  <si>
    <t>['membantu', 'pelanggan', 'aplikasinya']</t>
  </si>
  <si>
    <t>['terima', 'kasih', 'indihome']</t>
  </si>
  <si>
    <t>['judul', 'lapor', 'gangguan']</t>
  </si>
  <si>
    <t>['poin', 'mantappp']</t>
  </si>
  <si>
    <t>['mantap', 'aplikasi', 'indihome', 'membantu', 'cek', 'tagihan', 'bulannya']</t>
  </si>
  <si>
    <t>['memudah', 'aplikasi', 'kesana', 'kesini']</t>
  </si>
  <si>
    <t>['mantab', 'serba', 'mudah']</t>
  </si>
  <si>
    <t>['memudahkan', 'teknisi', 'langsung']</t>
  </si>
  <si>
    <t>['jaringannya', 'gangguan', 'minggu', 'gangguan', 'bayar', 'tgl', 'bermasalah', 'kali', 'solusinya', 'mbps', 'tolong', 'indihome', 'perbaiki', 'oake', 'wifi', 'boong', 'beli', 'kuota', 'pengaduan', 'banget', 'responnya', 'kali', 'gangguan', 'kekantor', 'lapor', 'tolong', 'mmng', 'gangguan', 'perbaiki', 'bener', 'bener', 'ngerepotin', 'gini', '']</t>
  </si>
  <si>
    <t>['parah', 'pakai', 'apk', 'respon', 'penanganannya', 'lambat', 'apalgi', 'internet', 'terhambat', 'kecewa']</t>
  </si>
  <si>
    <t>['', '']</t>
  </si>
  <si>
    <t>['kualitas', 'fasilitas', 'pelayanan', 'memuaskan', 'pelanggannya']</t>
  </si>
  <si>
    <t>['mempermudah', 'layanan', 'pelanggan', 'calon', 'pelanggan']</t>
  </si>
  <si>
    <t>['tolong', 'murahin', 'pengen', 'pasang', 'sediakan', 'mbps', 'gitu', 'indihome', 'terima', 'kasih']</t>
  </si>
  <si>
    <t>['aplikasinya', 'mantapp']</t>
  </si>
  <si>
    <t>['alhamdulillah', 'poinnya', 'udah', 'masuk', 'redeem', 'deh', 'hehehe']</t>
  </si>
  <si>
    <t>['terima', 'kasih', 'mudah', 'sod', 'heheh']</t>
  </si>
  <si>
    <t>['bagus', 'aplikasinya', 'sayy']</t>
  </si>
  <si>
    <t>['aplikasi', 'praktis', 'mudah']</t>
  </si>
  <si>
    <t>['download', 'update', 'update', 'gimana', '']</t>
  </si>
  <si>
    <t>['rincian', 'tagihan', 'munculkan', 'kak', 'but', 'far', 'good', '']</t>
  </si>
  <si>
    <t>['lapornya', 'via', 'aplikasi', 'lgs', 'dihubungi', 'teknisi', 'tanggap', 'terimakasih', 'indihome']</t>
  </si>
  <si>
    <t>['lancar', 'aplikasinya', 'bagus', 'mempermudah', '']</t>
  </si>
  <si>
    <t>['speed', 'demand', 'ngk', '']</t>
  </si>
  <si>
    <t>['parah', 'daerahku', 'main', 'game', 'mobile', 'kaya', 'pubg', 'pas', 'perang', 'rame', 'sinyal', 'dropp', 'tolong', 'diperbaiki', 'mbps']</t>
  </si>
  <si>
    <t>['ngontrak', 'kampung', 'melayu', 'firtmedia', 'fup', 'lancar', 'jaya', 'ngontrak', 'bekasi', 'indihome', 'fup', 'parah', 'jaringannya', 'udah', 'gitu', 'liat', 'teknisi', 'manjat', 'tiang', 'mulu', 'parah', 'andai', 'provider', 'udah', 'profokasiin', 'indihome']</t>
  </si>
  <si>
    <t>['indihome', 'login', 'kode', 'verifikasi', 'error', 'udh', 'habis', 'kode', 'masuk', 'kode', 'dimasukin', 'gitu', 'org', 'udah', 'habis', 'ujung', 'ujungnya', 'nunggu', 'jam', 'udah', 'jam', 'gitu', 'ujung', 'ujungnya', 'nunggu', 'sampe', 'kucing', 'beranak', 'gajah', 'aplikasi', 'mubadzir', 'besok', 'jiga', 'auto', 'hapus', '']</t>
  </si>
  <si>
    <t>['register', 'susah', 'komplain', 'udah', 'cma', 'suruh', 'restar', 'modem', 'udah', 'restart', 'kali', 'mohon', 'perbaiki']</t>
  </si>
  <si>
    <t>['makasih', 'myindihome', 'membantu']</t>
  </si>
  <si>
    <t>['myindihome', 'emng', 'duanya']</t>
  </si>
  <si>
    <t>['lapor', 'sia', 'sia', 'ajaa']</t>
  </si>
  <si>
    <t>['aplikasi', 'sampah', 'pelayanan', 'sampah']</t>
  </si>
  <si>
    <t>['tampilan', 'bgus', 'ganti', 'walpaper']</t>
  </si>
  <si>
    <t>['manteb']</t>
  </si>
  <si>
    <t>['lapor', 'gangguan', 'cepeg', 'banget']</t>
  </si>
  <si>
    <t>['mantaaps', '']</t>
  </si>
  <si>
    <t>['good', '']</t>
  </si>
  <si>
    <t>['aplikasi', 'terbaik', 'dapet', 'poin', 'ditukar', 'voucher', 'sesuai', 'kebutuhan']</t>
  </si>
  <si>
    <t>['aplikasi', 'versi', 'terbaru', 'promonya', 'perbanyak', 'yaa']</t>
  </si>
  <si>
    <t>['indihome', 'parah', 'jeleknya', 'signal', 'muter', 'melulu', 'meningkat', 'dlm', 'kualitas', 'down', 'gencar', 'promo', 'peningkatan', 'mutu']</t>
  </si>
  <si>
    <t>['ngecek', 'tagihan', 'pemakaian', 'internet', 'langsung', 'aplikasi', 'cepat', 'praktis']</t>
  </si>
  <si>
    <t>['aman', 'nmbah', 'add', '']</t>
  </si>
  <si>
    <t>['', 'semoga', 'aplksinya', 'segi', 'pelayanan', 'kecepatan', 'mengatasi', '']</t>
  </si>
  <si>
    <t>['cek', 'detail', 'tagihan', 'mesti', 'ribet', '']</t>
  </si>
  <si>
    <t>['kecewa', 'indihome', 'jelek', 'perampok', 'jaringan', 'tagihan', 'jalan', 'telat', 'bayar', 'denda', 'lapor', 'gangguan', 'tanggapi', 'serius', 'lempar', 'bola', 'akna', 'rekomendasi', 'indihome', 'teman', 'beli', 'kucing', 'karung', '']</t>
  </si>
  <si>
    <t>['paket', 'mbps', 'jaringan', 'kacau', 'mbps', 'download', 'nonton', 'buffering', 'main', 'game', 'lagg', 'parah', 'bayar', 'full', 'kasi', 'pelayanan', 'kayak', 'gini', 'malas', 'indihome', 'mah', 'jaringan', 'jelek', 'kecewa', 'bayar', 'mahal', 'pelayanan', 'jelek', 'kendala', 'koneksi', 'los', 'jaringan', 'jelek', 'payah', 'mah', 'org', 'kabur', '']</t>
  </si>
  <si>
    <t>['akses', 'mudah', 'kadang', 'gangguan', 'akibat', 'kabel', 'putus', '']</t>
  </si>
  <si>
    <t>['jaringan', 'buruk', 'parah', 'kyk', 'sampah', 'jaringan', 'indihome', 'andalkan', 'bwt', 'laporan', 'gangguan', 'thn', 'laporan', 'berpuluh', 'puluh', 'kali', 'ttp', 'jaringanx', 'kyk', 'sampah', 'jka', 'minggu', 'lgi', 'jatinganx', 'ttp', 'putusin', 'indihomex', 'ngasih', 'tmn', 'saudaraq', 'sumpah', 'pasanv', 'internet', 'drpd', 'disuruh', 'byr', 'jaringanx', 'kyk', 'sampah', 'sumpah', 'jaringanx', 'parah', 'kayak', 'sampah', '']</t>
  </si>
  <si>
    <t>['suka', 'aplikasinya', 'poin', 'pelanggan', 'ditukar', 'merchant', '']</t>
  </si>
  <si>
    <t>['gangguan', 'mulu', '']</t>
  </si>
  <si>
    <t>['jelek', 'kabeh', 'indihome', 'masang', 'wifi', 'eror', 'tanggal', 'indihome', 'telpon', 'respon', 'banget', 'ampe', 'tanggal', 'wifi', 'gua', 'mati', 'bangkrut', 'perusahaan', 'serius']</t>
  </si>
  <si>
    <t>['mantapp']</t>
  </si>
  <si>
    <t>['coba']</t>
  </si>
  <si>
    <t>['pengaturan', 'pergantian', 'pasword', 'berfungsi', 'berkali', 'ganti', 'paswod', 'keterangannya', 'sukses', 'dicoba', 'aktif', 'dgunakan', 'pasword', 'kali', '']</t>
  </si>
  <si>
    <t>['isi', 'saldo', 'gimana', 'instruksinya', '']</t>
  </si>
  <si>
    <t>['', 'deh']</t>
  </si>
  <si>
    <t>['jaringan', 'taik', 'merah', 'mulu', 'suh', 'bangkrut', 'wey', 'indhomo']</t>
  </si>
  <si>
    <t>['ping', 'stabil', 'kaltim', 'sangatta', 'rantau', 'pulung']</t>
  </si>
  <si>
    <t>['unreg', 'wifi', 'seamless', 'payah', '']</t>
  </si>
  <si>
    <t>['gimana', 'indihome', 'diperbaiki', 'jaringannya', 'lagg', 'mulu', 'stabil', 'trs']</t>
  </si>
  <si>
    <t>['pagi', 'siang', 'malam', 'jaringan', 'bagus', 'malam', 'malam', 'jelek', 'kaya', 'internet', 'zimbabwe']</t>
  </si>
  <si>
    <t>['buruk', 'aplikasi', 'buka', 'profile', 'buka', 'detail', 'langsung', 'blank', 'putih', '']</t>
  </si>
  <si>
    <t>['komplain', 'tanggal', 'maret', 'dinihari', 'jam', 'tanggal', 'jam', 'pegawai', 'telkom', 'alamat', 'kecamatan', 'tebo', 'kabupaten', 'tebo', 'provinsi', 'jambi', 'dijanjikan', 'melulu', 'respon', 'pegawai', 'telkomnya', 'kemana', 'pakai', 'produk', 'telkom', 'mengecewakan']</t>
  </si>
  <si>
    <t>['low', 'respon', 'banget', 'salah', 'pelayanan', 'terburuk', '']</t>
  </si>
  <si>
    <t>['rinci', 'mudah', 'dipahami', '']</t>
  </si>
  <si>
    <t>['aplikasi', 'gimana', 'login', 'susah', 'banget', 'nomor', 'email', 'gagal', 'udah', 'berkali', 'kali', 'dicek', 'masukin', 'nomor', 'email', 'salah', 'tolong', 'benerin', 'bug', 'device', 'pakai', 'samsung', '']</t>
  </si>
  <si>
    <t>['mantap', 'surantappppppppppp']</t>
  </si>
  <si>
    <t>['mantuk', 'banget']</t>
  </si>
  <si>
    <t>['membantu', 'aplikasi']</t>
  </si>
  <si>
    <t>['myindihome', 'emng', 'juara', 'deh', 'deh', 'aplikasinya']</t>
  </si>
  <si>
    <t>['lagging']</t>
  </si>
  <si>
    <t>['indihome', 'udah', 'berlangganan', 'internet', 'lemot', 'pasang', 'perbulan', 'bayarnya', 'murah', 'paketnya', 'bodoh', 'kasih', 'promo', 'pemasang', 'kejar', 'pelanggan']</t>
  </si>
  <si>
    <t>['bayar', 'tagihan', 'mudah', 'banget']</t>
  </si>
  <si>
    <t>['beli', 'addon', 'gampang', 'banget']</t>
  </si>
  <si>
    <t>['puas', 'jaringan', '']</t>
  </si>
  <si>
    <t>['dibayarkan', 'tanggal', 'bulannya', 'tanggal', 'bulannya', 'pemberitahuan', 'tagihan', 'koordinasi', '']</t>
  </si>
  <si>
    <t>['semoga', 'indihome']</t>
  </si>
  <si>
    <t>['puas', 'banget', 'penggunaan']</t>
  </si>
  <si>
    <t>['background', 'suka', 'banget', '']</t>
  </si>
  <si>
    <t>['pagi', 'lampu', 'router', 'warna', 'merah', 'gaada', 'akses', 'internet', 'udah', 'coba', 'hubungin', 'admin', 'twitter', 'gaada', 'kelanjutan', 'perbaikan', 'dikasih', 'link', 'web', 'indihome', 'udah', 'kali', 'restart', 'gaada', 'perubahan', 'download', 'aplikasi', 'smg', 'cpt', 'ditanganin', 'pusing', 'pagi', 'gada', 'akses', 'internet', 'duh']</t>
  </si>
  <si>
    <t>['mengecewakan', 'minggu', 'blm', 'aktif', 'wifi', 'slalu']</t>
  </si>
  <si>
    <t>['mantul', 'aplikasi', 'myindihome', 'kece', '']</t>
  </si>
  <si>
    <t>['teknisi', 'males', 'daerah', 'bandung', 'selatan', 'gamau', 'ribet', 'males', '']</t>
  </si>
  <si>
    <t>['good', 'service', 'broo']</t>
  </si>
  <si>
    <t>['cakep', 'banget', 'monitor', 'langsung', 'aplikasi']</t>
  </si>
  <si>
    <t>['kegunaan', 'gua', 'gunain', 'bayar', 'tagihan', 'nambah', 'kecepatan']</t>
  </si>
  <si>
    <t>['internet', 'cepat', 'lancar', 'kendala']</t>
  </si>
  <si>
    <t>['memudahkankan', 'cek', 'pemakai', 'internet', 'penambahan', 'layanan', 'terima', 'kasih']</t>
  </si>
  <si>
    <t>['dikit', 'verifikasi']</t>
  </si>
  <si>
    <t>['tolong', 'fitur', 'chat', 'indita', 'ditambahin', 'fitur', 'upload', 'gambar', 'kirim', 'screen', 'shot', 'foto', 'susah', 'chat', 'customer', 'service', 'ditingkatkan', 'nunggu', 'balasan', 'chat', 'banget', 'indihome', 'layanannya', 'kemajuan', '']</t>
  </si>
  <si>
    <t>['bagus', 'banget', 'aplikasinya', 'gampang', 'bayar', 'tagihan', 'notifnya']</t>
  </si>
  <si>
    <t>['nice', 'job']</t>
  </si>
  <si>
    <t>['paraaaahh', 'unlimited', 'puf', 'udah', 'mendekati', 'lemotnya', 'ampun', 'mbps', 'cek', 'mbps', 'daripda', 'menyesal']</t>
  </si>
  <si>
    <t>['kontrak', 'perbulan', 'trs', 'tagihan', 'pemberitahuan', '']</t>
  </si>
  <si>
    <t>['mantul', 'aplikasinya', 'teh']</t>
  </si>
  <si>
    <t>['lelet', 'conektingnya']</t>
  </si>
  <si>
    <t>['cepat', 'respon', 'kendala', '']</t>
  </si>
  <si>
    <t>['aplikasi', 'praktis', 'langganan', 'indihome', 'langsung', 'aplikasi', 'mantap', 'lahh']</t>
  </si>
  <si>
    <t>['lapor', 'gangguan', 'langsung', 'aplikasi', 'praktis', 'simple']</t>
  </si>
  <si>
    <t>['lemot', 'lemot']</t>
  </si>
  <si>
    <t>['mmbantu']</t>
  </si>
  <si>
    <t>['uang', 'jaminan', 'kembalikan']</t>
  </si>
  <si>
    <t>['makasiiiiihhhhh', 'wfh', 'gampang', 'maubregis', 'apapun', 'hehehe']</t>
  </si>
  <si>
    <t>['jaringan', 'stabil', 'kadang', 'lemot', 'kadang', 'lemot', 'diajak', 'buru', 'trs', 'pengaduan', 'tiket', 'eksekusinya', 'rubah', 'melayaninya', 'kepuasan', 'pelanggan', 'akn', 'membesarkan', 'indihome', 'tks']</t>
  </si>
  <si>
    <t>['tlp', 'pengaduan', 'operator', 'pura', 'budeg', 'alasan', 'suara', 'terdengar', 'smoga', 'budeg', 'beneran', '']</t>
  </si>
  <si>
    <t>['jaringan', 'internetnya', 'jelek', '']</t>
  </si>
  <si>
    <t>['paan', 'ajg', 'gua', 'bayar', 'jaringan', 'kaya', 'bangsd', 'main', 'kaya', 'ajg', 'indibome', 'bngsd']</t>
  </si>
  <si>
    <t>['indihom', 'terbaik', 'pokoknya', 'capek', 'komplain', 'mulu']</t>
  </si>
  <si>
    <t>['buruk', 'koneksi', 'gajelas', 'main', 'game', 'lost', 'conection', 'worth', 'main', 'game', 'indihome', 'bayar', 'wajib', 'internet', 'suram', 'pindah', 'biznet', 'lancar', 'komplain', 'cepet', 'nyelesain', 'kek', 'lelet']</t>
  </si>
  <si>
    <t>['paket', 'mbps', 'jaringan', 'los', 'pemakaian', 'full', 'sebulan', 'bayar', 'full', 'telat', 'bayar', 'diputus', 'kecewa', 'pelayanan', 'indihome', 'gini', 'pelanggan', 'kabur', 'beralih', 'knp', '']</t>
  </si>
  <si>
    <t>['pengajuan', 'indihome', 'pasang', '']</t>
  </si>
  <si>
    <t>['indihome', 'penuh', 'responya', 'tanggap', 'pelayanan', 'bagus', 'jaringan']</t>
  </si>
  <si>
    <t>['haduh', 'main', 'game', 'wifi', 'mbps', 'ngelag', 'kali', 'loo', 'tolong', 'kalah', 'data', 'seluler', 'meringan', 'beban', 'konsumen', 'dikit', 'napa', 'bah', 'lampu', 'lintas', 'kuning', 'hijau', 'merah', 'aidah', 'tolong', 'kecewa', 'pelanggan', '']</t>
  </si>
  <si>
    <t>['pindah', 'paket', 'paket', 'internet', 'telpon', 'paket', 'internet', 'mbps', 'taguhannya', 'berubah', 'ribu', 'bayar', 'ribu', 'ditelpon', 'berkali', 'kali', 'silahkan', 'logout', 'aplikasi', 'login', 'udah', 'ikutin', 'tetep', 'tagihannya', 'sesuai', 'paket', 'jaringan', 'gangguan', 'hubungin', 'kemana', 'cepat', 'respon', 'berbelit', 'telpon', 'pusat']</t>
  </si>
  <si>
    <t>['', 'mantap']</t>
  </si>
  <si>
    <t>['jaringannya', 'ilang', 'kota']</t>
  </si>
  <si>
    <t>['telkom', 'bagus', 'masak', 'tagihan', 'melunjak', 'seseuai', 'laporan', 'lapor', 'tetep', 'baca', 'pesan', 'memakai', 'telkom', 'pakai', 'profeder', 'indihome', 'menyakitkan', 'hati', 'penjelasan', 'korupsi', 'bulannya', '']</t>
  </si>
  <si>
    <t>['lelet', 'super', 'lelet', 'gangguan', 'siang', 'kemarin', 'langsung', 'komplen', 'pemeliharaan', 'teknisinya', 'selesai', 'modem', 'los', 'merah', 'sore', 'los', 'komplen', 'twitter', 'admin', 'pemeliharaan', 'admin', 'pemeliharaan', 'komplen', 'lwt', 'besok', 'teknisi', 'perbaiki', 'bener', '']</t>
  </si>
  <si>
    <t>['pelayanan', 'teknisi', 'lamban', '']</t>
  </si>
  <si>
    <t>['bagus', 'membantu']</t>
  </si>
  <si>
    <t>['aplikasinya', 'keren', 'gaada', 'obat', 'add', 'mudah', 'ribet', '']</t>
  </si>
  <si>
    <t>['aplikasi', 'myindihome', 'kece', 'abis', 'mempermudah', 'pelanggan', 'ntabs']</t>
  </si>
  <si>
    <t>['error', 'mulu', 'tersambung', 'internet', 'idupin', 'make']</t>
  </si>
  <si>
    <t>['kecewa', 'zoom', 'sehari', 'mati', 'kacau', 'sbg', 'trainer', 'sulit', 'mengecewakan', 'pke', 'telkom', 'memutus', 'pemberitahuan', '']</t>
  </si>
  <si>
    <t>['jaringan', 'lelet', 'bener', 'perbaiki', 'daerah', 'singkwang']</t>
  </si>
  <si>
    <t>['udah', 'seminggu', 'koneksi', 'jelek', 'banget', 'masak', 'cuman', 'nonton', 'youtube', 'pakai', 'resolusi', 'dikit', 'lag', 'dikit', 'lag', 'aplgi', 'main', 'game', 'lag', 'parah']</t>
  </si>
  <si>
    <t>['tolong', 'aplikasinya', 'diperbaiki', 'eror', 'ngehang', 'bayar', 'aplikasi', 'pdhl', 'indihome', 'mbps', 'kebaca', 'download', 'kisaran', 'mbps', 'kompetitor', 'masuk', 'didaerah', 'langsung', 'ganti', 'provider']</t>
  </si>
  <si>
    <t>['terima', 'kasih', 'nambah', 'kecepatan', 'lumayan', 'membantu', 'internet', 'putus', 'putusnya', 'dikurangi', 'min', '']</t>
  </si>
  <si>
    <t>['sip', 'solved']</t>
  </si>
  <si>
    <t>['ngelag', 'bufering', 'lihat', 'kadang', 'sinyal', 'hilang']</t>
  </si>
  <si>
    <t>['membantu', 'cek', 'tagihan', 'pembayaran', 'tagih', 'layanan', 'langsung', 'kesana', 'kesini']</t>
  </si>
  <si>
    <t>['membantu', 'pasang', 'cek', 'lokasi', 'terima', 'kasih']</t>
  </si>
  <si>
    <t>['udah', 'diverifikasi', 'pusat', 'pemasangan', 'pelanggan', 'sampek', 'skrang', 'dipasang', 'tanggal', 'tolong', 'kasih', 'kepastian']</t>
  </si>
  <si>
    <t>['nuker', 'poin', 'bermnafaat']</t>
  </si>
  <si>
    <t>['pas', 'lapor', 'cepet']</t>
  </si>
  <si>
    <t>['mantapppppp', 'terima', 'kasih']</t>
  </si>
  <si>
    <t>['bagus', 'aplikasinya', 'gue', 'laporan', 'gangguan', 'aplikasi', 'indihome', 'responnya', 'cepat', 'mantapp']</t>
  </si>
  <si>
    <t>['indihome', 'internetnya', 'cepet', 'bangettt']</t>
  </si>
  <si>
    <t>['pemasangan', 'mudah', 'cepat', 'mantapp', 'pelayanannya', 'bagus']</t>
  </si>
  <si>
    <t>['cek', 'tagihan', 'bulannya', 'mudah', 'praktisss']</t>
  </si>
  <si>
    <t>['aplikasi', 'bagus', 'membantu', 'cek', 'tagihan', 'pemasangan', 'poin', 'beli', 'speed', 'demand']</t>
  </si>
  <si>
    <t>['teu', 'puguh']</t>
  </si>
  <si>
    <t>['parah', 'wifi', 'hahaha']</t>
  </si>
  <si>
    <t>['pelayanan', 'buruk', 'jelek', '']</t>
  </si>
  <si>
    <t>['', 'respon', 'minggu', 'nunggu', 'konfirmasi', 'tlp', 'masuk', 'daftar', 'aplikasi', 'eror', 'gimana', 'indihome']</t>
  </si>
  <si>
    <t>['indihome', 'parah']</t>
  </si>
  <si>
    <t>['', 'versi', 'terbarunya', 'masah', 'jelek', 'menyebalkan', 'fitur', 'lihat', 'kuota', 'pemakaian', 'ditiadakan', '']</t>
  </si>
  <si>
    <t>['ujian', 'jan', 'mati', 'mendadak', 'cok']</t>
  </si>
  <si>
    <t>['aplikasi', 'praktis', 'ngecek', 'tagihan', 'pemakaian', 'internet', 'langsung', 'aplikasi']</t>
  </si>
  <si>
    <t>['susah', 'banget', 'ampun', 'jaringan']</t>
  </si>
  <si>
    <t>['langganan', 'inidhome', 'langganan', 'aplikasi', 'praktis', 'cepat']</t>
  </si>
  <si>
    <t>['kesini', 'parah', 'sinyalnya', '']</t>
  </si>
  <si>
    <t>['ghj']</t>
  </si>
  <si>
    <t>['udah', 'wifi', 'telpon', 'gabisa', 'pas', 'komplain', 'gangguan', 'massal', 'gangguan', 'tolong', 'seger', 'cek', 'perbaiki', 'bayar', 'doang', 'mahal', 'kualitas', 'jelek']</t>
  </si>
  <si>
    <t>['', 'mengganti', 'nomor', 'akun', 'indihome', 'diinfokan', 'teknisi', 'merubah', 'data', 'akun', 'plaza', 'telkom', 'efisien', 'menyita', '']</t>
  </si>
  <si>
    <t>['aplikasi', 'engga', 'kaya', 'masuk', 'aplikasi', 'berat', 'lemot', 'penanganan', 'lambat', '']</t>
  </si>
  <si>
    <t>['error', 'error', 'indihome', 'kesel', 'bayar', 'telat', 'dierrorin', 'langganan', 'disabar', 'sabarin', 'biarpun', 'error', 'error', 'kesel']</t>
  </si>
  <si>
    <t>['instal', 'netflix', 'android', 'terimakasih', '']</t>
  </si>
  <si>
    <t>['tolong', 'carikan', 'rino', 'anggoro', 'dharma', 'nipu', 'modem', 'biaya', 'instalasi', 'dikenakan', 'charge', 'area', 'tangerang', 'orang', 'beraksi', 'sales', 'bintaro', 'gratis', 'karyawan', 'kog', 'nipu', 'pecat', 'penipu']</t>
  </si>
  <si>
    <t>['verifikasi', 'ktp', 'cek', 'tagihannya', 'fitur', 'pengaduan', 'layanannya', 'buka', 'wifi', 'tagihannya', 'parahh', 'kontak', 'teknisinya', 'hubungi', 'slow', 'respon']</t>
  </si>
  <si>
    <t>['download', 'apk', 'ngga', 'dipake']</t>
  </si>
  <si>
    <t>['update', 'terahir', 'sampah', 'perbaiki', 'loading', 'mulu', 'buka', 'blank', 'detik', 'trs', 'loading', 'pdhl', 'update', 'normal']</t>
  </si>
  <si>
    <t>['tida', 'rincian', 'tagihanya']</t>
  </si>
  <si>
    <t>['permudah', 'metode', 'bayar', 'aturaya']</t>
  </si>
  <si>
    <t>['kecewa', 'memakai', 'myindihome', 'udh', 'internet', 'terputus', 'normal', 'pembayaran', 'telat', 'udh', 'langsung', 'mati', 'blm', 'laporan', 'kasih', 'skrg', 'blm', 'respon', '']</t>
  </si>
  <si>
    <t>['isp', 'lawak', 'udah', 'kerjanya', 'monopoli', 'mentang', 'mentang', 'bumn', 'lawak', 'emang', 'jaringan', 'ilang', 'giliran', 'maintain', 'keterangan', 'suruh', 'restart', 'modem', 'cih']</t>
  </si>
  <si>
    <t>['indihome', 'lancar']</t>
  </si>
  <si>
    <t>['okee']</t>
  </si>
  <si>
    <t>['eror', 'terosssss']</t>
  </si>
  <si>
    <t>['mantap', 'myindihime']</t>
  </si>
  <si>
    <t>['suka', 'bnget', 'deh', 'sma', 'aplikasi']</t>
  </si>
  <si>
    <t>['halah', 'perbulan', 'rb', 'kualitas', 'jaringan', 'lemot', 'jelek', 'lelet', 'ngelag', 'kayak', 'rb', 'pokoknya', 'tanggung', 'naikkan', 'kecepatan', 'jaringan', 'gbps', 'gratis', 'lemot', 'banget', 'kek', 'siput', 'pelanggan', 'kecewa', 'kayak', 'gini', 'mending', 'ditutup']</t>
  </si>
  <si>
    <t>['mempermudah', 'semoga', 'merchantnya', 'dapet', 'discount', '']</t>
  </si>
  <si>
    <t>['jaringan', 'terburuk', 'indihome', 'jaringannya', 'jelek']</t>
  </si>
  <si>
    <t>['baghooos', 'banyakin', 'promonya', 'min']</t>
  </si>
  <si>
    <t>['aplikasiny', 'bagusss', 'membantu']</t>
  </si>
  <si>
    <t>['mantuull', 'aplikasinya']</t>
  </si>
  <si>
    <t>['alhamdulillah', 'makasi', '']</t>
  </si>
  <si>
    <t>['thankssss', 'hidup', 'mudah', 'aplikasi']</t>
  </si>
  <si>
    <t>['aplikasinya', 'mantul', 'bngt', 'lengkap', 'fiturnya', 'joss']</t>
  </si>
  <si>
    <t>['tampilannya', 'smooth', 'simple', 'lumayan']</t>
  </si>
  <si>
    <t>['membantu', 'praktis', 'moga', 'bug']</t>
  </si>
  <si>
    <t>['bayar', 'mahal', 'maen', 'game', 'lambat', 'hah', '']</t>
  </si>
  <si>
    <t>['jaringan', 'jelek', 'pelayanan', 'jelek', 'melapor', 'keluhan', 'tpi', 'seminggu', 'teknisinya', 'perbaiki', 'coba', 'daerahku', 'wifi', 'indihome', 'mahal', 'lambat']</t>
  </si>
  <si>
    <t>['indihome', 'internetnya', 'cepat', 'banget', 'mantul']</t>
  </si>
  <si>
    <t>['cek', 'tagihan', 'bulannya', 'mantap']</t>
  </si>
  <si>
    <t>['aplikasi', 'indihome', 'membantu', 'laporan', 'gangguan', 'responnya', 'cepat']</t>
  </si>
  <si>
    <t>['membantu', 'registrasi', 'rumah', 'kondisi']</t>
  </si>
  <si>
    <t>['membatu', 'pengecakan', 'indihome', 'cek', 'gihan']</t>
  </si>
  <si>
    <t>['layanan', 'fiturnya', 'memudahkan', 'informatif']</t>
  </si>
  <si>
    <t>['pelayananya', 'teknisinya', 'memuaskan', 'terimakasih']</t>
  </si>
  <si>
    <t>['suka', 'aplikasi', 'pengguna', 'indihome', 'poin', 'ditukar', 'voucher', 'menarik', 'terima', 'kasih']</t>
  </si>
  <si>
    <t>['aplikasinya', 'bagus', 'poin', 'ditukar', 'voucher', 'bintang', 'myindihome', '']</t>
  </si>
  <si>
    <t>['nyaman', 'fitur', 'normal']</t>
  </si>
  <si>
    <t>['peforma', 'aplikasi', 'parah']</t>
  </si>
  <si>
    <t>['giliran', 'bayar', 'nye', 'maunnye', 'cepet', 'giliran', 'error', 'wifi', 'nye', 'respons', 'nye', 'tagian', 'doang', 'cepet']</t>
  </si>
  <si>
    <t>['aplikasi', 'otak', 'kali', 'update', 'gimana', 'login', 'perbaiki', 'makan', 'gaji', 'buta', 'doang', '']</t>
  </si>
  <si>
    <t>['pasang', 'langganan', 'wifi', 'dipasang', 'cuman', 'wifi', 'useetv', 'lgsg', 'dipasang', 'teknisi', 'sampe', 'krna', 'teknisi', 'alasan', 'dtg', 'kontak', 'pusat', 'ganti', 'teknisi', 'teknisi', 'langganan', 'useetv', 'itupun', 'downgrade', 'stlh', 'upgrade', 'mbps', 'kesini', 'lemot', 'sinyalnya', 'mengecewakan', 'kalopun', 'rmh', 'jaringan', 'indihome', 'ganti', '']</t>
  </si>
  <si>
    <t>['aplikasinya', 'lelet']</t>
  </si>
  <si>
    <t>['emang', 'aneh', 'indihome', 'sumpah', 'kecewa', 'banget', 'indihome', 'pembayaran', 'bulanan', 'menentu', 'diawal', 'pemasangan', 'bayar', 'pembayarannya', 'ditambah', 'pembayaran', 'bingung', 'tambahan', 'biaya', 'bayar', 'gangguan', 'jaringan', 'terpaksa', 'telat', 'tgl', 'kena', 'gangguan', 'pembayaran', 'pembayaran', 'nua', 'indihome']</t>
  </si>
  <si>
    <t>['aplikasi', 'lapor', 'lapor', 'ditanggepin', 'sabtu', 'minggu', 'libur', 'pelayanan', '']</t>
  </si>
  <si>
    <t>['kaga', 'maen', 'dll', 'nge', 'lagg', 'parah', 'anjg', 'pantes', 'murah', 'ngentd']</t>
  </si>
  <si>
    <t>['parah', 'banget', 'angin', 'hujan', 'internet', 'dipakai', 'ttp', 'ngelag', 'parah', 'giliran', 'jatah', 'pembayaran', 'telat', 'bayar', 'udah', 'kena', 'denda']</t>
  </si>
  <si>
    <t>['pelayanan', 'cepat', 'tanggap', 'alhamdulillah']</t>
  </si>
  <si>
    <t>['cepat', 'penanganannya', 'pertahankan', 'bravo']</t>
  </si>
  <si>
    <t>['kekecewaan', 'daftar', 'via', 'sales', 'booth', 'kerja', 'teknisinya', 'uang', 'perbaikan', 'tiang', 'rokok', 'dll', 'kwitansi', 'pdahal', 'mreka', 'digaji', 'pelanggan', 'tiang', 'tiang', 'pdahal', 'pasang', 'uang', 'perbaikan', 'lucu', 'nanya', 'salesnya', 'knp', 'nikmatin', 'manfaatnya', 'uda', 'uang', 'marah', 'hina', 'bukti', 'chat', 'cmn', 'nanya', 'knp', 'bayar', 'hina', 'aplikasinya', 'bug', 'respon', '']</t>
  </si>
  <si>
    <t>['canggih', '']</t>
  </si>
  <si>
    <t>['smart', 'flexible']</t>
  </si>
  <si>
    <t>['error', 'ganti', 'nomer', '']</t>
  </si>
  <si>
    <t>['rto', 'request', 'time', 'out', 'jam', 'hmm', 'jam', 'kerja', 'meeting', 'online', 'terpaksa', 'izin', 'rutinan', 'rto', 'jam', 'malam', 'jam', 'kerja', 'hmm', 'meresahkan', 'banget', 'bayar', 'banget', 'gapernah', 'telat', 'tiket', 'gaguna', 'gaada', 'teknisi', 'krna', 'gangguan', 'jam', 'jam', 'rate', 'bintang', 'entar', 'jaringan', '']</t>
  </si>
  <si>
    <t>['alhamdulillah', 'semoga', 'lancar']</t>
  </si>
  <si>
    <t>['mantap', 'jiwa', 'gamau', 'provider']</t>
  </si>
  <si>
    <t>['merchentnya', 'tukar', 'poin', 'menarik']</t>
  </si>
  <si>
    <t>['fiturnya', 'menarik']</t>
  </si>
  <si>
    <t>['bertemanlah', 'indihome']</t>
  </si>
  <si>
    <t>['jaringan', 'bagus', 'sebentar', 'lancar', 'sebentar', 'lag', 'daerah', 'sumut', 'pematangsiantar', 'mohon', 'diperbaiki', 'membayar', 'sesuai', 'tenggat', 'bayarnya', 'mohon', 'diperbaiki', 'kompensasi', 'kejadian', 'terulang', 'terimakasih']</t>
  </si>
  <si>
    <t>['aplikasi', 'bermanfaat', 'ngecek', 'pemakaian', 'internet', 'tagihan', 'bulanan']</t>
  </si>
  <si>
    <t>['bagus', 'kemudahan', 'transaksinya']</t>
  </si>
  <si>
    <t>['akses', 'internet', 'pas', 'laporkan', 'keluhan', 'lemot', 'udah', 'tunggu', 'sampe', 'menit', 'muter', 'kekirim', 'keluhanya', 'payah', 'bener', '']</t>
  </si>
  <si>
    <t>['aplikasi', 'tampilan', 'bagus']</t>
  </si>
  <si>
    <t>['hebat', 'aplikasi', 'the', 'best']</t>
  </si>
  <si>
    <t>['mantap', 'indihome', 'membantu']</t>
  </si>
  <si>
    <t>['nge', 'lag', 'masukin', 'nomor', 'pelanggan', 'terdaftar', 'melulu', 'aneh', '']</t>
  </si>
  <si>
    <t>['upgrade', 'speed', 'via', 'myindihome', 'gampang', 'mantap', 'lahh']</t>
  </si>
  <si>
    <t>['bayar', 'diselesaikan', 'time', 'keluhan', 'diselesaikan', 'last', 'time', 'alasannya', 'trus', 'blg', 'teknisi', 'dtg', 'rumah', 'dateng', 'penyelesaiannya', 'gmn', 'keluhan', 'pelanggan']</t>
  </si>
  <si>
    <t>['nyesel', 'masang', 'wifi', 'indihome', 'udah', 'jalan', 'minggu', 'habis', 'lagg', 'parah', 'buka', 'sosmed', 'loadingnya', 'sinyal', 'wifinya', 'bagus', 'udah', 'mbps', 'lagnya', 'mengecewakan', 'uang', 'tagihan', 'bulanan', 'telat', 'setimpal', 'kecewa', 'parah']</t>
  </si>
  <si>
    <t>['tantangan', 'terbaru', 'open', 'detail', 'tagihan', 'hahaha']</t>
  </si>
  <si>
    <t>['aman', '']</t>
  </si>
  <si>
    <t>['tolong', 'komplain', 'sambungan', 'internet', 'indihome', 'mati', 'balasan', 'dibiarkan', 'gitu', 'bayar', 'jamin', 'pelayanan', '']</t>
  </si>
  <si>
    <t>['terima', 'kasih', 'aplikasi', 'indihome', 'memudahkan', 'laporan', 'gangguan', 'responnya', 'cepat']</t>
  </si>
  <si>
    <t>['mantap', 'dapet', 'poin', 'bulannya']</t>
  </si>
  <si>
    <t>['kemarin', 'inet', 'gangguan', 'laporan', 'gangguan', 'aplikasi', 'indihome', 'menunggu', 'konfimasi', 'telp', 'petugasnya', 'langsung', 'mantapp', 'makasih', 'indihome', '']</t>
  </si>
  <si>
    <t>['cek', 'tagihan', 'bulannya', 'aplikasi', 'indihome']</t>
  </si>
  <si>
    <t>['pemasangan', 'aplikasi', 'indihome', 'cepat', 'banget', 'mudah', 'mantappp']</t>
  </si>
  <si>
    <t>['mantab']</t>
  </si>
  <si>
    <t>['aplikasinya', 'ting', 'ting']</t>
  </si>
  <si>
    <t>['aplikasi', 'suka', 'error']</t>
  </si>
  <si>
    <t>['saran', 'min', 'kuantitas', 'dikejar', 'kualitas', 'diutamakan', 'tarif', 'info', 'tagihan', 'padahl', 'pemakaian', 'normal', 'aplikasi', 'lemot', 'banget', 'min', 'lihat', 'fitur', 'utama', 'loading', 'muncul', 'icon', 'refresh', '']</t>
  </si>
  <si>
    <t>['bayar', 'mahal', 'stabil', 'jarang']</t>
  </si>
  <si>
    <t>['percuman', 'pakai', 'wifi', 'ujung', 'ujung', 'lemot', 'penggunaan', 'kuota', 'wifi', 'wifi', 'lemot']</t>
  </si>
  <si>
    <t>['tolong', 'kerusakan', 'udah', 'capek', 'kerja', 'seharian', 'pengen', 'hiburan', 'jaringan', 'ngak', 'beres', 'nasional', 'indihome', 'orng', 'indonesia', 'kah', 'terimakasih', 'semoga', 'hidup', 'sllu', 'senang', '']</t>
  </si>
  <si>
    <t>['karyawan', 'nama', 'rino', 'anggoro', 'dharma', 'penipu', 'megang', 'area', 'tangerang', 'hati', 'daerah', 'tangerang', 'alat', 'modem', 'disuruh', 'bayar', 'taunya', 'gratis', 'kantor', 'email', 'tindak', 'penipu', 'kog', 'disuruh', 'kerja', 'aneh']</t>
  </si>
  <si>
    <t>['senang', 'banget', 'berlangganan', 'indihome', 'lebh', 'tahunan', 'semoga', 'kedepan', 'lbh', 'indihome', 'kualitas', 'smkin', '']</t>
  </si>
  <si>
    <t>['jaringan', 'lelet']</t>
  </si>
  <si>
    <t>['indihome', 'lemot', 'lelet']</t>
  </si>
  <si>
    <t>['mantaap', 'membantu', 'pengecekan', 'penggunaan', 'info']</t>
  </si>
  <si>
    <t>['sinyal', 'terkadang', 'mati', 'macetnya', 'buruk', 'mending', 'pasang', 'mahal', 'sinyal', 'mati', 'minggunya', 'diaplikasinya', 'update', 'buka', 'memuaskan', 'buruk', 'bayarnya', 'lumayan', 'perbulannya', 'buruk', '']</t>
  </si>
  <si>
    <t>['nyesel', 'berlanggan', 'indihome', 'paket', 'internet', 'stb', 'pasang', 'udah', 'deposit', 'dibikin', 'janji', 'manis', 'doang', 'teknisi', 'tolong', 'indihome', 'pelanggan', 'kecewa']</t>
  </si>
  <si>
    <t>['indihome', 'mati', 'gangguan', 'lampu', 'los', 'nyala', 'warna', 'merah', 'pengaduan', 'susah', '']</t>
  </si>
  <si>
    <t>['pelayanan', 'memuaskan', '']</t>
  </si>
  <si>
    <t>['good', 'job', 'telkom', 'semoga', 'inovatif']</t>
  </si>
  <si>
    <t>['peningkatan']</t>
  </si>
  <si>
    <t>['dicoba']</t>
  </si>
  <si>
    <t>['bagus', 'banget', 'bermanfaat', 'pokok']</t>
  </si>
  <si>
    <t>['lag', 'gangguan', 'service', 'slow', 'respon']</t>
  </si>
  <si>
    <t>['nice', 'apps', 'helpfull']</t>
  </si>
  <si>
    <t>['gampang', 'transaksi', 'add', 'aplikasi', 'myindihome', 'mantull']</t>
  </si>
  <si>
    <t>['aplikasi', 'versi', 'terbaru', 'informatif', 'promonya', 'diperbanyak', 'yaa']</t>
  </si>
  <si>
    <t>['mengecewakan', 'lapor', 'gangguan', 'dsruh', 'nunggu', 'krna', 'gangguan', 'sistem', 'pengajuan', 'mencabutan', 'layanan', 'pdahal', 'skali', 'memgajukan', 'pemcabutan', 'layanan', 'bayar', 'mahal', 'bsa', 'internet', '']</t>
  </si>
  <si>
    <t>['manfaat', 'memudahkan', 'lapor', 'gangguan']</t>
  </si>
  <si>
    <t>['mantab', 'lanjutkan']</t>
  </si>
  <si>
    <t>['mudah', 'cek', 'tagihan', 'nanya', 'penggunaan', 'langsung', 'cek']</t>
  </si>
  <si>
    <t>['simpel', 'ribet', 'cek', 'penggunaan', 'internet', 'layanan', 'kesana', 'kesini', '']</t>
  </si>
  <si>
    <t>['daftar', 'dlu', 'adminnya', 'kayaknya', 'maksa', 'pasang', 'setujui', 'sampek', 'minggu', 'kabar', 'lihat', 'email', 'dibatalkan', 'aneh', 'gabener', 'udah', 'harganya', 'dicantumin', 'web', 'ditawarkan', 'balesnya', 'lol']</t>
  </si>
  <si>
    <t>['keren', 'lapor', 'gangguan', 'aplikasi', 'petugas', 'dtg', 'perbaikan', 'plasa', 'lapor', '']</t>
  </si>
  <si>
    <t>['kemarin', 'urgent', 'pasang', 'indihome', 'rumah', 'sempet', 'plasa', 'teman', 'menyarankan', 'aplikasi', 'myindihome', 'nyangka', 'pasang', 'indihome', 'semudah', 'terima', 'kasih', 'telkom']</t>
  </si>
  <si>
    <t>['lapor', 'gangguan', 'mudah']</t>
  </si>
  <si>
    <t>['mantap', 'redeem', 'poin', 'lumayan', 'hihihihi']</t>
  </si>
  <si>
    <t>['kerennn', 'aplikasinya', 'bermanfaat']</t>
  </si>
  <si>
    <t>['bayar', 'deposit', 'tagihan', 'pemasangan', 'salesnya', 'deposit', 'pembayaran', 'tagihan', 'terpotong', 'otomatis', 'smp', 'chat', 'dibulan', 'tagihan', 'utuh', 'hubungi', 'jawabannya', 'disuruh', 'menghubungi', 'sles', 'pemasangan', 'uang', 'indihome', 'hati', 'hati', 'uang', 'lari', 'kemana', 'ikhlas']</t>
  </si>
  <si>
    <t>['', 'nice', 'apl']</t>
  </si>
  <si>
    <t>['aplikasi', 'keren', 'cuman', 'fitur', 'pembayaran', 'tolong', 'ditambah']</t>
  </si>
  <si>
    <t>['nyesek', 'deeh', 'langganan', 'indomi', 'tagihannya', 'upgrade', 'nambah', 'rb', 'perak', 'giliran', 'tagihanuncul', 'nambah', 'penipu', 'banget', 'hati', 'kuntul']</t>
  </si>
  <si>
    <t>['', 'good']</t>
  </si>
  <si>
    <t>['transaksi', 'sod', 'mantul']</t>
  </si>
  <si>
    <t>['aplikasi', 'indihome', 'error', 'kemarin', 'membuka', 'aplikasi', 'berhenti', 'login', 'error']</t>
  </si>
  <si>
    <t>['dinaplikasi', 'membantu']</t>
  </si>
  <si>
    <t>['best', 'aplikasi']</t>
  </si>
  <si>
    <t>['aplikasinya', 'kece', 'add', 'gampang', 'bangettt', '']</t>
  </si>
  <si>
    <t>['alhamdulillah', 'lancar', 'wfh', 'lapor', 'gangguan', 'cepet', 'ditangani', 'teknsi', 'makasih', 'yaaaa']</t>
  </si>
  <si>
    <t>['tampilannya', 'keceh']</t>
  </si>
  <si>
    <t>['laporan', 'gangguan', 'apos', 'kilat', 'banget', 'langsung', 'ditlpon', 'teknisi']</t>
  </si>
  <si>
    <t>['stelah', 'perbaharui', 'buka', 'apkilasix', 'rusak']</t>
  </si>
  <si>
    <t>['blm', 'memuaskan']</t>
  </si>
  <si>
    <t>['bingung', 'limit', 'koutanya', 'fup', 'unlimitide', 'perbandingan', 'speed', 'download', 'mbps', 'upload', 'mbps', 'ping', 'gaseimbang', 'mudahan', 'perbaikan', 'management', 'bandwith', 'terkesan', 'itung', 'ngan', 'kouta', 'pelanggan', 'puas', 'karna', 'kena', 'fup', 'ratting', 'naikin', 'amiin']</t>
  </si>
  <si>
    <t>['maaf', 'skrg', 'indihome', 'sod', 'kemarin', 'kendala', 'skrg', 'sudha', 'tertera', 'pembelian', 'penambahan', 'kuota', 'mohon', 'pnjelasannya']</t>
  </si>
  <si>
    <t>['tukar', 'point', 'point', 'kesedot', 'berhasil', 'voucher', '']</t>
  </si>
  <si>
    <t>['lemot', 'maaf', 'skrg', 'indihome', 'mbps', 'lemot', 'harga', 'rb', 'bln', 'move', 'layanan', 'mbps', 'harga', 'rb', 'bln', 'lancar', 'jaya', '']</t>
  </si>
  <si>
    <t>['indihome', 'erorr', 'kah', 'lampu', 'pon', 'berkedip', 'jaringannya', '']</t>
  </si>
  <si>
    <t>['user', 'rusak', 'pelaporan', 'layanan', 'memuaskan', '']</t>
  </si>
  <si>
    <t>['udah', 'oke', 'kayaknya', 'fiturnya']</t>
  </si>
  <si>
    <t>['blm']</t>
  </si>
  <si>
    <t>['makan', 'uang', 'haram', 'kasih', 'terbaik', 'konsumennya', 'udh', 'bayar', 'mahal', 'ngecewain']</t>
  </si>
  <si>
    <t>['puas', 'aplikasi', 'youtube', 'smart', 'koq', 'diakses', 'yuotube', 'login', 'dibuka', 'tks']</t>
  </si>
  <si>
    <t>['lelet', 'parah']</t>
  </si>
  <si>
    <t>['fitur', 'udah', 'lengkap', 'mantap']</t>
  </si>
  <si>
    <t>['keren', 'keren', 'aplikasi', 'game', 'tambahan', 'dibuka', 'perihal', 'indihome']</t>
  </si>
  <si>
    <t>['jaringan', 'bayar', 'ontime', 'jaringan', 'gag', 'hak', 'konsumen', 'kenyamanan', 'pengguna', 'gag', 'ngerasa', 'temen', 'indihome', 'komplain', 'jaringan', 'perbaiki', 'sistem', 'jaringannya', 'gag', 'pelanggan', 'kecewa', 'kecuali', 'gag', 'bayar', 'bayar', 'ontime', 'jaringan', 'ngadat', 'ngadat', 'disepelekan', '']</t>
  </si>
  <si>
    <t>['tlg', 'petugas', 'indihome', 'nyala', 'eror', 'indihome', 'alasannya', 'jaringan', 'masal', 'eror', 'tpi', 'eror', 'bener', 'kecewa', 'sma', 'indihome', '']</t>
  </si>
  <si>
    <t>['', 'pasang', 'indohome', 'pikir', 'pikir', 'recomend', 'salesnya', 'jaringan', 'bagus', 'cepet', 'dll', 'jaringan', 'down', 'hai', 'admin', 'gagal', 'ujian', 'gara', 'gara', 'jaringanmu', 'thanks', 'jaringan', 'lemot', 'harga', 'mahal', 'istimewa', '']</t>
  </si>
  <si>
    <t>['sebulan', 'wifi', 'error']</t>
  </si>
  <si>
    <t>['mohon', 'petugas', 'indihome', 'nyala', 'eror', 'eror', 'trus', 'gimana', 'pelayanannya', 'puas', 'bayar', 'kecewa', '']</t>
  </si>
  <si>
    <t>['menu', 'lengkap', 'ditambah', 'informasi', 'kuota', 'tersisa', 'terpakai', 'ditambah', 'pembayaran', 'linkaja', 'ovo', '']</t>
  </si>
  <si>
    <t>['pelayanan', 'customer', 'servicenya', 'buruk']</t>
  </si>
  <si>
    <t>['mendaftar', 'layanan', 'indihome', 'pemasangan', 'lambat', 'tpi', 'sdah', 'masuk', 'kepastian', 'tihang', 'sdah']</t>
  </si>
  <si>
    <t>['susah', 'log', 'nomor', 'email']</t>
  </si>
  <si>
    <t>['bgus', 'memprmudah', 'urusan', 'menghemat']</t>
  </si>
  <si>
    <t>['goood']</t>
  </si>
  <si>
    <t>['okelah', 'opsi']</t>
  </si>
  <si>
    <t>['tolong', 'update', 'perbaiki', 'aplikasi', 'say', 'cek', 'tagihan', 'sesuai', 'konfirmasi', 'telkom', 'aplikasi', 'indihome', 'sesuai', 'tagihan', 'telkom', 'sesuai']</t>
  </si>
  <si>
    <t>['indihom', 'kont']</t>
  </si>
  <si>
    <t>['login', 'susah']</t>
  </si>
  <si>
    <t>['mudah', 'cek', 'penggunaan', 'indihomenya', 'mudah', 'cek', 'tagihan', 'indihome']</t>
  </si>
  <si>
    <t>['kemajuan', 'apps', 'mantap']</t>
  </si>
  <si>
    <t>['beli', 'addon', 'mudah', 'rekomend']</t>
  </si>
  <si>
    <t>['lapor', 'gangguan', 'gercep', 'apps']</t>
  </si>
  <si>
    <t>['upgrade', 'paket', 'mudah']</t>
  </si>
  <si>
    <t>['aplikasi', 'sampah', 'nich', 'login']</t>
  </si>
  <si>
    <t>['jaringan', 'indihomenya', 'buruk', 'cepat', 'ketimbang', 'paket', 'data']</t>
  </si>
  <si>
    <t>['hai', 'admin', 'buka', 'lihat', 'layanan', 'berubah', 'putih', 'layar', 'app', 'udah', 'restart', 'aplikasi', 'berulang', 'kali', 'perubahan', 'udah', 'hapus', 'cache', 'kesal', '']</t>
  </si>
  <si>
    <t>['hany', 'orang', 'kolot', 'pakai', 'provider', 'intermet', 'bumn', 'blm', 'udah', 'tergiur', 'sales', 'seles', 'bagus', 'afterseles', 'buruk', 'ganti', 'dirutnya', 'jokowi', '']</t>
  </si>
  <si>
    <t>['pasang', 'nyoba']</t>
  </si>
  <si>
    <t>['hujan', 'internet', 'mati', 'kali', 'laporan', 'teknisi', 'cuman', 'lihat', 'lihat', 'doang', 'pulang']</t>
  </si>
  <si>
    <t>['aplikasi', 'membantu', 'ditempat', 'jaringan', 'youtube', 'pakai', 'stb', 'bermasalah']</t>
  </si>
  <si>
    <t>['mantap', 'aplikasinya', 'ngbantu', 'banget']</t>
  </si>
  <si>
    <t>['laporan', 'gangguan', 'aplikasi', 'gercep', 'langsung', 'atasi']</t>
  </si>
  <si>
    <t>['gimana']</t>
  </si>
  <si>
    <t>['manteb', 'aplikasi']</t>
  </si>
  <si>
    <t>['indihome', 'punyaku', 'lancar', 'badai', 'menghadang', 'ttp', 'lancar', 'hambatan']</t>
  </si>
  <si>
    <t>['lemoth', 'jam', 'gini', 'gangguan', 'kali']</t>
  </si>
  <si>
    <t>['parah', 'udah', 'lemotnya', 'ampun', 'udah', 'pengaduan', 'lemot', '']</t>
  </si>
  <si>
    <t>['terimakasih', 'indihome', 'merespon', 'keluhan', 'pasca', 'komplain', 'teknisi', 'perbaikan', 'rumah', 'speed', 'internet', 'rumah', 'stabil', 'terimakasih', 'respon']</t>
  </si>
  <si>
    <t>['woi', 'wifi', 'gua', 'putus', 'nyambung', 'emang', 'indihome', 'cuman', 'ngakali', 'pelanggan', 'pasang', 'wifi', 'mending', 'indihome', 'indihome', 'mikirin', 'kenyamanan', 'pengguna', 'telpon', 'mulut', 'sok', 'manis', 'pas', 'wifi', 'pakek', 'masalh', 'merah', 'putus', 'nyambung', 'ngelag', 'wifi', 'gua', 'udh', 'ribu', 'cuman', 'orang', 'pakek']</t>
  </si>
  <si>
    <t>['laporan', 'gangguanmelalui', 'apk', 'koq', 'petugas', 'dtg', 'mmperbaiki', 'tolong', 'secepatnya', 'udah', 'sabar', 'sampe', 'kasian', 'anak', 'wfh', 'kuliah', 'online', '']</t>
  </si>
  <si>
    <t>['kesininya', 'error', 'lapor', 'gangguan', 'layanan', 'responnya', 'lambat', 'berbelit', 'pelanggam', 'setia', 'gangguan', 'password', 'kesalahan', 'setting', 'bunyinya', '']</t>
  </si>
  <si>
    <t>['baca', 'revieu', 'ragu', '']</t>
  </si>
  <si>
    <t>['', 'lemot', 'lemot', 'lemot']</t>
  </si>
  <si>
    <t>['indihome', 'cuman', 'bacot', 'doang', 'apk', 'ngebantu', 'ngga', 'jaringan', 'ngelag', 'mampus', 'buka', 'sosmed', 'ngga', 'jaringan', 'indihome', 'ditetapkan', 'jaringan', 'keluhan', 'asia', 'congrats']</t>
  </si>
  <si>
    <t>['knpa', 'sekrang', 'indihome', 'lelet', 'banget', '']</t>
  </si>
  <si>
    <t>['duh', 'perusahaan', 'bumn', 'terburuk', 'bagus', 'mohon', 'ditingkatkan', 'layanan', 'buruk', 'defisit', 'duid', 'neg', 'ra', 'haduhh', 'adain', 'kek', 'layanan', 'prabayar', 'langganan', 'bayar', 'langganan', 'gausah', 'bayar', 'negri', 'gitu', 'lupa', 'negri', '']</t>
  </si>
  <si>
    <t>['dimudahkan', 'aplikasi', 'myindihome', 'terima', 'kasih', '']</t>
  </si>
  <si>
    <t>['', 'cool', 'min', 'aplikasi', 'memudahkan', 'berhubungan', 'indihome', 'berinovasi', 'yaaa', 'internetnya', 'indonesia', 'thank', 'you', 'much']</t>
  </si>
  <si>
    <t>['aplikasi', 'buruk', 'komplain', 'tuntas', 'tukar', 'poin']</t>
  </si>
  <si>
    <t>['gangguan', 'teknisi', 'daerah', 'pontianak', 'lelet', 'ampun', 'gangguan', 'langsung', 'lapor', 'udah', 'brp', 'teknisi', 'provider', 'udah', 'ganti', 'liat', 'provider', 'masuk', 'langsung', 'ganti', '']</t>
  </si>
  <si>
    <t>['mengecewakan', 'udah', 'registrasi', 'pemasangan', 'indihome', 'situs', 'indihome', 'tanggal', 'february', 'maret', 'tugas', 'pemasangan', 'wifi', 'dihubungi', 'petugas', 'pemasangan', 'diawal', 'registrasi', 'disuruh', 'tunggu', 'kerja', 'pemasangan', 'wifi', 'nunggu', 'nggak', 'progres']</t>
  </si>
  <si>
    <t>['baca', 'instal', 'berlangganan', 'indihome', 'pengalaman', 'layanan', 'memuaskan', 'uang', 'udah', 'mahal', 'lelet', 'giliran', 'laporan', 'internet', 'hilang', 'balas', 'bayar', 'paket', 'tanggal', 'gangguan', 'sinyal', 'konfensasi']</t>
  </si>
  <si>
    <t>['jafdi', 'gampang', 'layanan']</t>
  </si>
  <si>
    <t>['aplikasi', 'dibutuhkan', 'pelanggan', 'memasang', 'migrasi', 'paket', 'dll', 'praktis', 'dizaman', 'digital', 'semoga', 'kedepannya', 'indihome', 'maju', 'update', 'produk', 'informasi', 'lainnnya']</t>
  </si>
  <si>
    <t>['install', 'aplikasi', 'myindihome', 'mudah', 'informasi', 'permintaan', 'pengaduan', 'layanan', 'terima', 'kasih', 'aplikasi', 'indihome', 'membantu', 'kasih', 'bintang', '']</t>
  </si>
  <si>
    <t>['like', 'banget']</t>
  </si>
  <si>
    <t>['pelayanan', 'janji', 'palsu', 'banget', 'udah', 'dibuatkan', 'request', 'pembatalan', 'cek', 'tagihan', 'mendekati', 'rb', 'gila', 'udah', 'pendemi', 'lihat', 'rakyatnya', 'udah', 'gitu', 'youtube', 'dibuka', 'ditelp', 'pembayaran', 'bayar', 'bayar', 'tagihannua', 'rb', 'membantu', 'memiskinkan', 'rakyat', '']</t>
  </si>
  <si>
    <t>['', 'bintang', 'kecewa', 'kemarin', 'upgrade', 'mbps', 'lancar', 'berjalan', 'sat', 'minggu', 'wifi', 'lelet', 'upgrade', 'mbps', 'ngirim', 'ampun', 'tolong', 'diperbaiki', 'indihome', 'pelanggannya', 'puas', 'komplain']</t>
  </si>
  <si>
    <t>['layanan', 'ditingkatkan', '']</t>
  </si>
  <si>
    <t>['makasih', 'yaa', 'udah', 'mempermudah', 'urusan']</t>
  </si>
  <si>
    <t>['bagus', 'apk', 'woy']</t>
  </si>
  <si>
    <t>['mantap', 'aplikasi', 'myindihome', 'memudahkan', 'pelanggan', 'beli', 'add', 'fiturfitur', 'tersedia', '']</t>
  </si>
  <si>
    <t>['bagus', 'apk', 'simple', 'praktis', '']</t>
  </si>
  <si>
    <t>['bagus', 'apk', 'thanks']</t>
  </si>
  <si>
    <t>['bagus', 'apk', 'thnx']</t>
  </si>
  <si>
    <t>['aplikasinya', 'berguna', 'upgrade', 'add', 'semoga', 'kedepannya', 'fiturnya', 'ditambahin', '']</t>
  </si>
  <si>
    <t>['kemari', 'bagus', 'layanannya', 'thanks', 'indihome', '']</t>
  </si>
  <si>
    <t>['waaaaah', 'terima', 'kasih', 'indihome', 'aplikasi', 'juaraaaaa', 'pandemi', 'kaya', 'gini', 'mudah', 'dehhh', 'registasi', 'bayar', 'tagihan', 'add', 'laporan', 'gangguan', 'mesti', 'plasa', 'telpon', 'call', 'center', 'fitur', 'indita', 'keren', 'banget', 'aplikasinya', 'semangat', 'maju', 'berkembang', 'telkom', 'indihome', '']</t>
  </si>
  <si>
    <t>['pelanggan', 'kesel', 'wifi', 'nyala', 'tpi', 'respon', 'cepet', 'udh', 'lancar', 'terima', 'kasih', '']</t>
  </si>
  <si>
    <t>['bohong', 'gua', 'pindah', 'play', 'play', 'namanya', 'dicabut', 'pesawat', 'tlpnya', 'tpi', 'pasang', 'sgtu', 'bayarnya', 'perubahan', 'chanel', 'ilang', 'bangke']</t>
  </si>
  <si>
    <t>['pelayanan', 'customer', 'cepat', 'tanggap', 'ramah', 'puaslah', 'pokoknya', 'bermanfaat', 'aplikasi', 'myindihome', 'add', 'upgrade', 'speed', 'puas', 'pokoknya', 'thank', 'youuuu']</t>
  </si>
  <si>
    <t>['pelanggan', 'indihome', 'kecewa', 'layanannya', 'ngeleg', 'bnyak', 'ngeles', 'laporan', 'uda', 'kali', 'smpai', 'blom', 'tpi', 'tagihan', 'rutin', 'bnget', 'absen', 'pengunjung', 'sya', 'srankan', 'indihome']</t>
  </si>
  <si>
    <t>['menghubungi', 'pengaduan', 'koneksi', 'aplikasi']</t>
  </si>
  <si>
    <t>['memuaskan', 'pengembalian', 'uang', 'deposit', 'direalisasikan', 'secepat', 'nagih', 'tunggakan', 'dibayar', 'indihome', 'membayar', 'deposit', 'konsumen', 'berlangganan', 'ditahan', 'pembayaran', 'deposit', 'pelanggan', 'realisasikan', 'menahan', 'duit', 'org', '']</t>
  </si>
  <si>
    <t>['penawaran', 'unik', 'appnya']</t>
  </si>
  <si>
    <t>['rincian', 'tagahan']</t>
  </si>
  <si>
    <t>['kesini', 'indihome', 'alasan', 'udah', 'telat', 'bayar', 'tagihan', 'giliran', 'cabut', 'usee', 'tvnya', 'bayarnya', 'maksudnya', 'coba', 'alasannya', 'muter', 'menjengkelkan', '']</t>
  </si>
  <si>
    <t>['sukaaa', 'bingit', 'aplikasi', 'mudah', 'banget']</t>
  </si>
  <si>
    <t>['pakai', 'aplikasi', 'indihome', 'ganti', 'buka', 'aplikasinya', 'lgi', 'email', 'udah', 'trus', 'email', 'msh', 'blm', 'masuk', 'regestrasi', 'mulu']</t>
  </si>
  <si>
    <t>['terima', 'kasih', 'aplikasi', 'bermanfaat']</t>
  </si>
  <si>
    <t>['mantapppp', 'aplikasi']</t>
  </si>
  <si>
    <t>['cek', 'tagihan', 'beli', 'add', 'aplikasi', 'muantab']</t>
  </si>
  <si>
    <t>['membantu', 'joossss']</t>
  </si>
  <si>
    <t>['mudah', 'praktis', 'permudah', 'penggunaan', 'layanan', 'aplikasinya']</t>
  </si>
  <si>
    <t>['kadang', 'eror', 'layanan', 'pengaduan', 'buruk', 'jogja', 'jam', 'telfon', 'suaranya', 'ulangi', 'kali', 'suara', 'pulsa', 'habis']</t>
  </si>
  <si>
    <t>['kelur', 'pasang', 'diem', 'menunggu', 'pemasangannya']</t>
  </si>
  <si>
    <t>['baguuuusss']</t>
  </si>
  <si>
    <t>['perbaiki', 'suruh', 'hub', 'udh', 'tindak', 'parah', 'udah', 'bayar', 'lancar', 'pelayanan', 'buruk', 'banget', '']</t>
  </si>
  <si>
    <t>['wifi', 'eror', 'sebulan', 'rusak', 'benerin', 'eror', 'tingkatkan']</t>
  </si>
  <si>
    <t>['kesal', 'indihome', 'lelet', 'laporkan', 'indihome', 'datangnya', 'lambat', 'memakai', 'data', 'seluler', 'mohon', 'indihomenya', 'perbagus', 'bayar', 'rb', 'memakai', 'wifi', 'bener', 'bener', 'kesal', 'indihome']</t>
  </si>
  <si>
    <t>['profesional', 'bayar', 'tagihan', 'berfungsi']</t>
  </si>
  <si>
    <t>['aplikasi', 'mudah']</t>
  </si>
  <si>
    <t>['indihome', 'hidup', 'trus', 'mati', 'mati', 'nyala', 'mati', 'trus', 'deh', 'bayar', 'lancar', 'lapor', 'dimana', '']</t>
  </si>
  <si>
    <t>['youtube', 'lemot', 'bagimana', 'tagihan', 'lancar', 'internet', 'lemot', 'kualitas', 'menurun', 'indihome', '']</t>
  </si>
  <si>
    <t>['jarang', 'gangguan']</t>
  </si>
  <si>
    <t>['login', '']</t>
  </si>
  <si>
    <t>['kirain', 'cek', 'odp', 'telkom']</t>
  </si>
  <si>
    <t>['apk', 'update', 'update', 'gabisa', 'login', 'payahhh']</t>
  </si>
  <si>
    <t>['gimana', 'aplikasinya', 'indihomenya', 'sod', 'kadang', 'kadang', 'kadang', 'beli', 'kadang', 'kebanyakan', 'beli', 'niat', 'jualan', 'nggak', 'nggak', 'nyaman', 'pakai', 'indihome']</t>
  </si>
  <si>
    <t>['pemakai', 'indihome', 'jaman', 'cirebon', 'bagus', 'skg', 'area', 'makam', 'haji', 'surakarta', 'indihome', 'lelet', 'signal', 'wifi', 'ilang', 'tggu', 'bru', 'connect', 'induhome', 'skg', 'bagus', 'kualitasnya', 'syg', 'daerah', 'biznett', 'blm', 'msuk', 'udh', 'masuk', 'mnding', 'ganti', 'biznett']</t>
  </si>
  <si>
    <t>['macet', 'klic']</t>
  </si>
  <si>
    <t>['berlangganan', 'indihome', 'memasukan', 'tagihan', 'gameqoo', 'konfirmasi', 'izin', 'hasil', 'tagihan', 'kali', 'didik', 'karyawannya', 'donwload', 'aplikasi', 'berlangganan', 'gameqoonya', 'kecewa', 'parah']</t>
  </si>
  <si>
    <t>['nggak', 'login', 'messagenya', 'mohon', 'tunggu', 'nunggu']</t>
  </si>
  <si>
    <t>['praktis', 'aplikasi']</t>
  </si>
  <si>
    <t>['laporannya', 'cepat', 'responya']</t>
  </si>
  <si>
    <t>['top']</t>
  </si>
  <si>
    <t>['kecewa', 'indihome', '']</t>
  </si>
  <si>
    <t>['lapor', 'gangguan', 'cihuy', 'banget', 'cepet']</t>
  </si>
  <si>
    <t>['udah', 'keren', 'banget', 'keamanan', 'fingerprint', '']</t>
  </si>
  <si>
    <t>['mantap', 'sod', 'udh']</t>
  </si>
  <si>
    <t>['aplikasi', 'versi', 'terbaru', 'responsiff', 'diperbanyak', 'promonyaa']</t>
  </si>
  <si>
    <t>['aplikasi', 'praktis', 'beli', 'add', 'minipack', 'sesuai', 'kebutuhan', 'mantap']</t>
  </si>
  <si>
    <t>['gilaaa', 'tagihannya', 'mahal', 'amatt', 'recomended', '']</t>
  </si>
  <si>
    <t>['parahhhhh', 'pelayanan', 'sungguh', 'mengecewakan', '']</t>
  </si>
  <si>
    <t>['kece', 'aplikasinya', 'gampang', 'add', '']</t>
  </si>
  <si>
    <t>['keren', 'aplikasi', 'myindihomenya', 'gacor', 'ntabs']</t>
  </si>
  <si>
    <t>['aplikasi', 'memudahkan']</t>
  </si>
  <si>
    <t>['mantap', 'apk', 'membantu']</t>
  </si>
  <si>
    <t>['bagus', 'serba', 'gampang']</t>
  </si>
  <si>
    <t>['baguus', 'kebantu', 'banget', '']</t>
  </si>
  <si>
    <t>['pilihan', 'pembayaran', 'tagihanya', 'perbanyak', '']</t>
  </si>
  <si>
    <t>['apps', 'lemot', 'hang', 'diperbaiki']</t>
  </si>
  <si>
    <t>['pengaduan', 'layanan', 'via', 'call', 'center', 'pagi', 'infonya', 'kabel', 'optik', 'siang', 'teknisi', 'siang', 'teknisinya', 'infokan', 'bermasalah', 'tiang', 'instalasi', 'secepatnya', 'diperbaiki', 'sore', 'telp', 'call', 'center', 'diperbaiki', 'bermasalah', 'massal', 'heran', 'sbg', 'org', 'awam', 'jam', 'berbeda', 'pembicaraan', 'pengaduan', 'blm', 'selesai', 'selesai', 'udah', 'putus', 'telpnya', 'mohon', 'maaf', 'indihome', 'spt', 'prosedurnya', '']</t>
  </si>
  <si>
    <t>['jaringan', 'lemoot', 'nggak', 'stabil', 'tementemen', 'suka', 'trading', 'mending', 'indie', 'home', '']</t>
  </si>
  <si>
    <t>['', 'jaringan', 'perna', 'bener']</t>
  </si>
  <si>
    <t>['poin', 'bulannya', 'pembayaran', 'mantappp']</t>
  </si>
  <si>
    <t>['tuker', 'poin', 'tambahin', 'merchantnya']</t>
  </si>
  <si>
    <t>['aplikasi', 'indihome', 'membantu', 'cek', 'tagihan', 'sukses', 'indihome']</t>
  </si>
  <si>
    <t>['tampilan', 'bagus', 'ganti', 'walpaper']</t>
  </si>
  <si>
    <t>['lapor', 'internet']</t>
  </si>
  <si>
    <t>['loading', 'serba', 'praktis']</t>
  </si>
  <si>
    <t>['mantaps', 'indihome', '']</t>
  </si>
  <si>
    <t>['setalah', 'update', 'aplikasi', 'buka', 'aplikasi', 'cenderung', 'buruk', 'performa', 'aplikasi', 'telpon', 'perbaikan', 'perbaikan', 'sampe', 'sebulan']</t>
  </si>
  <si>
    <t>['aplikasinya', 'mantuuuuulll']</t>
  </si>
  <si>
    <t>['aplikasinya', 'lengkap', 'mudah', '']</t>
  </si>
  <si>
    <t>['aplikasinya', 'mantap', 'beli', 'layanan', 'tambahan', 'cepat']</t>
  </si>
  <si>
    <t>['wifi', 'indihome', 'lost', 'koneksi', 'udh', 'pengaduan', 'ditangani', 'tanggal', 'feb', 'udh', 'seminggu', 'sampe', 'tagihan', 'udh', 'masuk', 'udh', 'bayar', 'tanggung', 'indihome', 'bagus', 'pasang', 'swasta']</t>
  </si>
  <si>
    <t>['wehhh', 'sampah', 'sinyal', 'jam', 'eror', 'gangguan', 'jam', 'siang', 'tetangga', 'meresakan', 'hall', 'jam', 'siang', 'eror', 'jam', 'eror', 'gangguan', 'bayar', 'nunggak', 'sinyal', 'kyk', 'gini', 'tolong', 'profesional', 'jaringannya', 'nelpon', 'kasih', 'solusi', 'restart', 'modem', 'gitu', 'terusss', 'hasil', 'hadehhhhhhhh', 'rugi', 'kyk', 'gini', 'pengen', 'oindah', 'bizznet']</t>
  </si>
  <si>
    <t>['udah', 'tegor', 'lemot', 'wifi', 'dikit', 'wifi', 'merah', '']</t>
  </si>
  <si>
    <t>['haloooo', 'indihome', 'wifi', 'mati', 'udah', 'complain', 'kemana', 'hunting', 'udah', 'berkali', 'kali', 'dihubungi', 'operator', 'sibuk', 'melayani', 'pelanggan', 'laiinya', 'disambut', 'hunting', 'solusi', 'tercepat', 'era', 'digital', 'indihome', 'wifi', 'mati', 'tagihan', 'normal', 'mengecewakan', 'pelayanan']</t>
  </si>
  <si>
    <t>['gangguan']</t>
  </si>
  <si>
    <t>['', 'indihome', 'kadang', 'sinyal']</t>
  </si>
  <si>
    <t>['terimakasih', 'aplikasi', 'membantu']</t>
  </si>
  <si>
    <t>['saran', 'gue', 'indihome', '']</t>
  </si>
  <si>
    <t>['pilihan', 'paket', 'sesuai']</t>
  </si>
  <si>
    <t>['mudah', 'praktis', 'pelanggan']</t>
  </si>
  <si>
    <t>['indihome', 'mohon', 'saran', 'lapor', 'kantor', 'cabang', 'jakarta', 'utara', 'pindah', 'alamat', 'sudh', 'kerja', 'koq', 'kaga', 'mohon', 'penjelasannya', '']</t>
  </si>
  <si>
    <t>['indihome', 'tolong', 'membuka', 'aplikasi', 'snak', 'vidio', 'aneh', 'banget', 'wifi', 'buka', 'youtube', 'lancar', 'banget', 'giliran', 'buka', 'snak', 'vidio', 'langsung', 'cek', 'koneksi', 'jaringan', 'tolong', 'perbaiki']</t>
  </si>
  <si>
    <t>['memuaskan', 'hujan', 'padti', 'indihome', 'mati', 'main', 'afk', 'mulu', 'taik', 'udah', 'pandemi', 'internet', 'hrs', 'plaing', 'diandalkan']</t>
  </si>
  <si>
    <t>['suruh', 'instagram', 'indihomecare', 'pas', 'disuruh', 'kirim', 'indihome', 'diem', 'ngabarin', 'nama', 'orang', 'maul', 'kecewa', 'parah', 'pasang', 'indihome', 'mending', 'deh', 'pelayanan', 'kecewa', 'parah', 'pokoknya']</t>
  </si>
  <si>
    <t>['sinyal', 'stabil', 'beda', 'biznet', 'subuh', 'nggk', 'stabil']</t>
  </si>
  <si>
    <t>['tanggal', 'udah', 'lemot', 'pembayaran', 'tanggal', 'tanggal', 'aneh', 'gimana', 'udah', 'mah', 'february', 'cuman', 'pangkas', 'massa', 'pembayarannya', 'lemot', 'bosss', 'perbaiki']</t>
  </si>
  <si>
    <t>['januari', 'rincian', 'pemakaian', 'internetnya', 'susah', 'melewati', 'fup', 'memakai', 'fup', 'yaaa', '']</t>
  </si>
  <si>
    <t>['semenjak', 'upgrade', 'mbps', 'apk', 'akses', 'kuota', 'seluler', 'klu', 'kuota', 'pasang', 'wifi', 'nyesel', 'upgrade', 'orang', 'telp', 'promo', 'alasanya', 'kecewa']</t>
  </si>
  <si>
    <t>['bagusssss']</t>
  </si>
  <si>
    <t>['telat', 'bayar', 'knp', 'ttep', 'lemot', 'cok', '']</t>
  </si>
  <si>
    <t>['wifi', 'lemot', 'banget', 'udah', 'matikn', 'hidup', 'lemot', 'sinyal', 'parah', 'bnget']</t>
  </si>
  <si>
    <t>['mohon', 'jaringan', 'stabilkan', 'kecewa', 'kecepatan', 'jaringan', 'stabil', 'melemah']</t>
  </si>
  <si>
    <t>['fup', 'turun', 'kaya', 'internet', 'pakai', 'koneksi', '']</t>
  </si>
  <si>
    <t>['lumayan', 'bagus']</t>
  </si>
  <si>
    <t>['best']</t>
  </si>
  <si>
    <t>['mantap', 'mudah', 'nambah', 'add', 'aplikasi', 'myindihome', '']</t>
  </si>
  <si>
    <t>['pelayanannya', 'terbaik', 'puas', 'layanan', 'indihome', 'indihome', 'terimakasih', 'membatu', 'during', 'belajar', 'keren']</t>
  </si>
  <si>
    <t>['aplikasi', 'praktis', 'lapor', 'gangguan', 'langsung', 'aplikasi', 'simple', 'cepat', 'tangani']</t>
  </si>
  <si>
    <t>['kali', 'update', 'aplikasi', 'maakin', 'kece', 'good', 'job', 'indihome', 'mempermudah', 'customer', 'good']</t>
  </si>
  <si>
    <t>['langsung', 'langganan', 'indihome', 'aplikasi', 'cepat', 'praktis']</t>
  </si>
  <si>
    <t>['aplikasi', 'membantu', 'cek', 'paket', 'tagihan', '']</t>
  </si>
  <si>
    <t>['indihome', 'minggu', 'berfungsi', 'laporan', 'berkali', 'kali', 'tindak', 'disuruh', 'menunggu', 'alasannya', 'terisolir', 'telat', 'bayar', 'tagihan', 'mengecewakan', '']</t>
  </si>
  <si>
    <t>['gangguan', 'sampe', 'minggu', 'gangguan', 'hehhhh']</t>
  </si>
  <si>
    <t>['membantu', 'tingkatkan', 'amanah', 'membantu', 'membutuhkan', 'pandang', 'bulu', '']</t>
  </si>
  <si>
    <t>['aplikasi', 'hapus', 'deh', 'pasang', 'tindak', 'lapor', 'gangguan', 'tindak', 'status', 'doang', 'dear', 'team', 'developer', 'kerjaan', 'sia', 'apps', 'sma', 'departemen', 'hasil', 'hargai', '']</t>
  </si>
  <si>
    <t>['harganya', 'mahal', 'kualitas', 'murahan', 'udh', 'mahal', 'kualitasnya', 'perbaiki', 'doang', 'smuanya', 'bagus', 'kualitasnya', 'indihomo', '']</t>
  </si>
  <si>
    <t>['teknisi', 'dateng', '']</t>
  </si>
  <si>
    <t>['cakep', 'aplikasinya', '']</t>
  </si>
  <si>
    <t>['jelek', 'banget', 'wifine', 'eror', 'potongan', 'giliran', 'bayar', 'telat', 'langsung', 'off', '']</t>
  </si>
  <si>
    <t>['wifi', 'knp', '']</t>
  </si>
  <si>
    <t>['', 'comen', 'provider', 'terrrburuk', 'blm', 'nyambung', 'mnding', 'jangann', 'cari', 'provider', 'internet', 'jaman', 'batu', 'kena', 'ujan', 'dikit', 'lelet', 'kena', 'petir', 'dikit', 'lelet', 'kena', 'lelet', 'aneh', 'gaada', 'perbaikan', 'fix', 'hitungan', 'karam']</t>
  </si>
  <si>
    <t>['bagus', 'tingkatkan']</t>
  </si>
  <si>
    <t>['', 'complain', 'responnya', 'males', 'malesan', 'pelayanan', 'teknisi', 'buruk', 'menghubungi', 'teknisi', 'susah', 'direspon', 'hellooooooooooooooo', 'gue', 'bayar', 'telat', 'perusahaan', 'telkom', 'berdiri', 'puluhan', 'sdm', 'sungguh', 'miris', '']</t>
  </si>
  <si>
    <t>['indihome', 'lemot']</t>
  </si>
  <si>
    <t>['pelayanan', 'jelek', 'pengaduan', 'kemarin', 'internet', 'jam', 'siang', 'skrg', 'blm', 'perbaikan', '']</t>
  </si>
  <si>
    <t>['gangguan', 'cepat', 'teratasi']</t>
  </si>
  <si>
    <t>['membantu', 'membayar', 'tagihan']</t>
  </si>
  <si>
    <t>['makasih', 'bayar', 'tagihan', 'mudah', 'ditambah', 'transfer', 'bank', 'min', '']</t>
  </si>
  <si>
    <t>['parah', 'sumpah', 'kecewa', 'banget', 'provider', 'indihome', 'jaringan', 'busuk', 'mahal', 'doang', 'terpaksa', 'provider', 'doang', 'pilih', 'busuk', 'banget', 'jaringannya', '']</t>
  </si>
  <si>
    <t>['bagus', 'banget']</t>
  </si>
  <si>
    <t>['keren', '']</t>
  </si>
  <si>
    <t>['cepet', 'cek', 'usage', 'mantap']</t>
  </si>
  <si>
    <t>['yeyyy', 'serba', 'gampang', 'dijaman', 'skrg', 'thanks', 'aplikasi']</t>
  </si>
  <si>
    <t>['indihome', 'parah', 'internet', 'kirim', 'teknisi', 'kesini', 'teknisi', 'internet', 'kembalikan', 'normal', 'pagi', 'internet', 'jalan', 'anak', 'sekolah', 'butuh', 'internet', 'bayar', 'mahal', 'internet', 'laporan', 'kali', 'lho', 'tolong', 'mempermainkan', 'customer', 'bayar', 'terlambat', 'bayar', 'telat', 'menit', 'internet', 'diputus']</t>
  </si>
  <si>
    <t>['elo', 'baca', 'bilangin', 'ngatasi', 'nggak', 'difollow', '']</t>
  </si>
  <si>
    <t>['pelayanan', 'myindihome', 'memuaskan']</t>
  </si>
  <si>
    <t>['', 'pakai', 'indihome', 'gua', 'nyesel', 'pakai', 'lelet', 'parah', 'buka', 'youtube', 'lelet', 'lapor', 'tetep', 'lelet', 'hubungi', 'call', 'center', 'ribet', 'parah', 'daerahnya', 'jaringan', 'bizznet', 'pakai', 'temen', 'gua', 'lancar', 'jaya', '']</t>
  </si>
  <si>
    <t>['jaringan', 'lemot', 'lelet', 'stabil', 'ngelag', 'game', 'sdah', 'mahal', 'lelet', 'hedeh']</t>
  </si>
  <si>
    <t>['tolong', 'slot', 'odp', 'iya', 'daerah', 'pasang', 'karna', 'slot', 'odp', 'penuh', 'orang', 'pasang', 'wifi', 'orang', 'pasang', 'wifi', 'daerah', 'rugi', 'wifi', 'orang', 'gini', '']</t>
  </si>
  <si>
    <t>['kecepatannya', 'ampas', 'mahal', 'recommended', 'banget', 'pasang', 'indihome']</t>
  </si>
  <si>
    <t>['gangguannya', 'internet', 'terhubung', 'akses', 'udah', 'laporan', 'tanggapan', 'mengecewakan', 'pelayanannya', '']</t>
  </si>
  <si>
    <t>['kode', 'verifikasi', 'login', 'masuk', 'sms', 'nomor', 'trus', 'gimana', '']</t>
  </si>
  <si>
    <t>['aplikasinya', 'update', 'bagus', 'mantap']</t>
  </si>
  <si>
    <t>['inetnya', 'kenceng', 'banget', 'lokasi', 'aplikasinya', 'membantu', 'banget']</t>
  </si>
  <si>
    <t>['promo', 'banyakin', 'bagus', 'aplikasinya']</t>
  </si>
  <si>
    <t>['indihome', 'jago', 'banget', 'aplikasi']</t>
  </si>
  <si>
    <t>['jaya', 'bumn', 'indihome', 'maju']</t>
  </si>
  <si>
    <t>['mohon', 'maaf', 'bintang', 'blm', 'conek', 'laporan', 'blm', 'tindaklanjuti']</t>
  </si>
  <si>
    <t>['aplikasinya', 'memudahkan', 'detail', 'update', 'informasi', 'indihome', 'kereeeeen', 'laporan', 'lgsg', 'deh', 'udh', 'sampe', 'mananya', '']</t>
  </si>
  <si>
    <t>['', 'sukaaaaaa', 'aplikasinya']</t>
  </si>
  <si>
    <t>['keren', 'banget', 'aplikasi', 'mempermudah', 'layanan', 'cek', 'cek', 'paket', 'jaya', 'indihome', 'semoga', 'jaringannya', 'diperluas', '']</t>
  </si>
  <si>
    <t>['produk', 'layanan', 'jaringan', 'internet', 'indihome', 'membantu', 'rumah', 'wfh', 'keluhan', 'langsung', 'layanan', 'sosial', 'media', 'twitter', 'tanggapan', 'cepat', 'teratasi', 'terima', 'kasih', 'pelayanan', '']</t>
  </si>
  <si>
    <t>['aplikasinya', 'membantu', 'mudah', 'cek', 'tagihan', 'pembayarnnya', 'memudahkan', 'upgrade', 'speed', 'aplikasi']</t>
  </si>
  <si>
    <t>['aplikasi', 'membantu', 'pelayanan', 'indihome']</t>
  </si>
  <si>
    <t>['', 'daftar', 'udah', 'email', 'udah', 'apk', 'aneh']</t>
  </si>
  <si>
    <t>['provider', 'samp', 'ping', 'stabil', 'upload', '']</t>
  </si>
  <si>
    <t>['aplikasinya', 'cepet', 'update', 'terbaru', 'ngebantu', 'layanan', 'indihome', 'cek', 'seputar', 'layanan', 'indihome', 'mudah', 'banget', '']</t>
  </si>
  <si>
    <t>['ribet', 'cek', 'paket', 'cek', 'tagihan', 'beli', 'paket', 'wifi', 'seamless', 'diluar', 'rmh', 'jaringan', 'indihome', 'asikkk', 'bangetttttt', 'terhubung', 'jaringan', 'dahhh', 'yuhuuuu', '']</t>
  </si>
  <si>
    <t>['aplikasi', 'myindihome', 'membantu', 'bangeet', 'gausah', 'repot', 'repot', 'dateng', 'plasa', 'upgrade', 'speed', 'makasih']</t>
  </si>
  <si>
    <t>['aplikasnya', 'good']</t>
  </si>
  <si>
    <t>['bagus', '']</t>
  </si>
  <si>
    <t>['mantap', 'aplikasinya', 'membatu', 'mudah', 'upgrade', 'speed', 'beli', 'add', 'aplikasi', 'maju', 'indihome', '']</t>
  </si>
  <si>
    <t>['parah', 'mengecewakan', 'jaringan', 'lemoot', 'jelek']</t>
  </si>
  <si>
    <t>['aplikasi', 'berguna', 'plasa', 'telkom', 'rumah', 'udh', 'mantap', '']</t>
  </si>
  <si>
    <t>['gangguan', 'lapor', 'aplikasi', 'indihome', 'pelayananya', 'ramah']</t>
  </si>
  <si>
    <t>['dapet', 'poin', 'merchantnya', 'menarik', '']</t>
  </si>
  <si>
    <t>['aplikasi', 'indihome', 'membantu', 'promo', 'yaaa', 'makasih']</t>
  </si>
  <si>
    <t>['pemasangan', 'aplikasi', 'indihome', 'mudah', 'cepat', 'mantappp']</t>
  </si>
  <si>
    <t>['aplikasi', 'indihome', 'membantu', 'gangguan', 'laporan', 'aplikasi', 'responnya', 'cepat']</t>
  </si>
  <si>
    <t>['lelet', 'kompensasi']</t>
  </si>
  <si>
    <t>['membantu', 'aplikasinya', 'cek', 'tagihan', 'upgrade', 'migrasi', 'pokoknya', 'aplikasi', 'mantep', 'makasih', 'mempermudah']</t>
  </si>
  <si>
    <t>['tgl', 'udah', 'laporan', 'teknisi', 'muncul', 'diarahin', 'kesini', 'gmn', 'kelanjutannya', '']</t>
  </si>
  <si>
    <t>['apk', 'bagus', 'lemot', 'banget', 'suka', 'kesell', 'buka', 'apk']</t>
  </si>
  <si>
    <t>['aplikasi', 'membantu', 'terselesaikan', 'aplikasi', 'terima', 'kasih', 'indihome', 'mempermudah', 'pelanggan', '']</t>
  </si>
  <si>
    <t>['interface', 'aplikasi', 'nyaman', 'layanannya', 'slowrespond', '']</t>
  </si>
  <si>
    <t>['gimana', 'kemarin', 'udah', 'mengajukan', 'pergantian', 'nomor', 'telepon', 'keindihome', 'sampe', 'belom', 'pergantian', 'nomor', 'sampe', 'login']</t>
  </si>
  <si>
    <t>['praktis', 'banget', 'aplikasinya', 'memudahkan', 'rumah', 'informasi', 'produk', 'layanan', 'indihome', 'cepat', 'puas', 'maju', 'indihome', 'ditunggu', 'inovasi', 'inovasi', 'terbaru', 'update', 'mantaaaaapppp']</t>
  </si>
  <si>
    <t>['wahhhhh', 'pandemi', 'kaya', 'gini', 'aplikasi', 'lengkap', 'pasang', 'liat', 'tagihan', 'bulanan', 'add', 'upgrade', 'kecepatan', 'dll', 'aplikasi', 'pelaporan', 'kendala', 'mantapsssssss', 'bingitzzzzzz', 'aplikasinya', 'maaciwwwwww', 'indihome', '']</t>
  </si>
  <si>
    <t>['laporan', 'gangguan', 'langsung', 'plasa', 'telkom', 'aplikasi', 'myindihome', 'langsung', 'pelaporan', 'aplikasi', 'mudah', 'praktis', 'banget', 'good', '']</t>
  </si>
  <si>
    <t>['aplikasinya', 'bagus', 'banget', 'membantu', 'memudahkan', 'pelanggan', 'berlangganan', 'mencari', 'informasi', 'paket', 'promo', 'menarik', 'terima', 'kasih', 'myindihome', 'sukses', '']</t>
  </si>
  <si>
    <t>['pasang', 'dateng', 'plasa', 'telkom', 'udah', 'daftar', 'aplikasi', 'cek', 'jaringan', 'lokasi', 'upgrade', 'speed', 'nambah', 'konten', 'langsung', 'aplikasi', 'seneng', 'gaperlu', 'dateng', 'plasa']</t>
  </si>
  <si>
    <t>['aplikasi', 'myindihome', 'membantu', 'pengecekkan', 'layanan', 'indihome', 'tukar', 'point', 'upgrade', 'speed', 'mudah', 'aplikasi', 'terbaik', '']</t>
  </si>
  <si>
    <t>['suka', 'susah', 'akses']</t>
  </si>
  <si>
    <t>['aplikasi', 'membantu', 'cek', 'tagihan', 'laporan', 'dll', 'mantaplah', '']</t>
  </si>
  <si>
    <t>['aplikasinya', 'membantu', 'banget', 'kendala', 'pelaporan', 'cepet', 'tanggepin', 'diraguin', 'mudah', 'diaksesnya', 'the', 'best', 'emang', 'indihome', 'yakkkk', '']</t>
  </si>
  <si>
    <t>['siiip']</t>
  </si>
  <si>
    <t>['sinyal', 'lambat', 'mohon', 'perbaiki', 'sinyal', 'hilang']</t>
  </si>
  <si>
    <t>['lumayan']</t>
  </si>
  <si>
    <t>['wow', 'mantul']</t>
  </si>
  <si>
    <t>['semudah', 'ituuuuu']</t>
  </si>
  <si>
    <t>['', 'apaa', 'bayar', 'aplikasi', 'wow']</t>
  </si>
  <si>
    <t>['simple', 'dipakenya', 'cucooo', 'staaay']</t>
  </si>
  <si>
    <t>['simple', 'dipakenya']</t>
  </si>
  <si>
    <t>['tanggal', 'sampe', 'jaringan', 'internet', 'teknisinya', 'kemana', 'bayar', 'full', 'sebulan', 'layanan', 'kepake', 'tragis', 'semoga', 'berkah', '']</t>
  </si>
  <si>
    <t>['guud']</t>
  </si>
  <si>
    <t>['laporan', 'gangguan', 'cepet', 'banget', 'atasinya', 'mantap']</t>
  </si>
  <si>
    <t>['laporan', 'gangguan', 'cepet', 'bangef', 'aplikasi']</t>
  </si>
  <si>
    <t>['beli', 'addon', 'aplikasi', 'gampang', 'banget', 'langsung', 'aktif']</t>
  </si>
  <si>
    <t>['bayar', 'tagihan', 'aplikasi', 'simple']</t>
  </si>
  <si>
    <t>['laporan', 'gangguan', 'aplikasi', 'kalah', 'cepet', 'langsung', 'atasi']</t>
  </si>
  <si>
    <t>['rincian', 'tagihan', '']</t>
  </si>
  <si>
    <t>['mudah', 'pengecekan', 'penggunaan', 'layanan', 'hubungi', 'kesana', 'ksini']</t>
  </si>
  <si>
    <t>['indihome', 'aneh', 'nonton', 'skali', 'bukanya', 'gara', 'gara', 'wifi', 'indihome', 'gunanya', 'gimana']</t>
  </si>
  <si>
    <t>['mudah', 'rumah', 'pasang']</t>
  </si>
  <si>
    <t>['terimakasih', 'berkat', 'aplikasi', 'inetnya', 'wfh', 'mudah']</t>
  </si>
  <si>
    <t>['pasang', 'indihome', 'nunggu', 'bulanan', 'nunggu', 'pembangunan', 'dipercepat', 'terimakasih']</t>
  </si>
  <si>
    <t>['kecewa', 'berat', 'indihome', 'udah', 'mahal', 'internet', 'mati', 'mulu', 'lapor', 'aplikasi', 'bilangnya', 'aplikasi', 'gangguan', 'masal', 'pas', 'manggil', 'teknisi', 'telpon', 'pas', 'dateng', 'gangguan', 'masal', 'daerah', 'hadehh', 'kapokk']</t>
  </si>
  <si>
    <t>['paraaaah', 'lemot', '']</t>
  </si>
  <si>
    <t>['louding', 'internet', 'putus', 'putus', 'mohon', 'maaf', 'bintang']</t>
  </si>
  <si>
    <t>['indihome', 'emang', 'super', 'super', 'leemoot', '']</t>
  </si>
  <si>
    <t>['kasih', 'bintang', 'login', 'kode', 'otp', 'terkirim', 'pas', 'habis', 'mulu', 'udah', 'kali', 'suruh', 'nunggu', 'jam', 'besoknya', 'coba', 'tetep', 'kode', 'otpnya', 'masuk', 'pas', 'udah', 'habis', '']</t>
  </si>
  <si>
    <t>['lemoootttttt']</t>
  </si>
  <si>
    <t>['sampah', 'aneh']</t>
  </si>
  <si>
    <t>text_review_english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</si>
</sst>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ont>
    <font>
      <b/>
      <sz val="11"/>
      <color theme="1"/>
      <name val="Calibri"/>
    </font>
    <font>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0"/>
  <sheetViews>
    <sheetView tabSelected="1" workbookViewId="0">
      <selection activeCell="C2" sqref="C2"/>
    </sheetView>
  </sheetViews>
  <sheetFormatPr defaultColWidth="14.42578125" defaultRowHeight="15" customHeight="1" x14ac:dyDescent="0.25"/>
  <cols>
    <col min="1" max="2" width="8.7109375" customWidth="1"/>
    <col min="3" max="3" width="17.5703125" customWidth="1"/>
    <col min="4" max="27" width="8.7109375" customWidth="1"/>
  </cols>
  <sheetData>
    <row r="1" spans="1:4" x14ac:dyDescent="0.25">
      <c r="B1" s="1" t="s">
        <v>0</v>
      </c>
      <c r="C1" s="2" t="s">
        <v>1282</v>
      </c>
      <c r="D1" s="1" t="s">
        <v>1</v>
      </c>
    </row>
    <row r="2" spans="1:4" x14ac:dyDescent="0.25">
      <c r="A2" s="1">
        <v>0</v>
      </c>
      <c r="B2" s="3" t="s">
        <v>2</v>
      </c>
      <c r="C2" s="3" t="str">
        <f ca="1">IFERROR(__xludf.DUMMYFUNCTION("GOOGLETRANSLATE(B2,""id"",""en"")"),"['already', 'pay', 'late', 'connection', 'ugly', 'really', 'month', 'indicator', 'internet', 'on', 'or', 'indicator', ' The pounds', 'on', 'color', 'red', 'forced', 'provider', 'provider', 'enter', ""]")</f>
        <v>['already', 'pay', 'late', 'connection', 'ugly', 'really', 'month', 'indicator', 'internet', 'on', 'or', 'indicator', ' The pounds', 'on', 'color', 'red', 'forced', 'provider', 'provider', 'enter', "]</v>
      </c>
      <c r="D2" s="3">
        <v>2</v>
      </c>
    </row>
    <row r="3" spans="1:4" x14ac:dyDescent="0.25">
      <c r="A3" s="1">
        <v>1</v>
      </c>
      <c r="B3" s="3" t="s">
        <v>3</v>
      </c>
      <c r="C3" s="3" t="str">
        <f ca="1">IFERROR(__xludf.DUMMYFUNCTION("GOOGLETRANSLATE(B3,""id"",""en"")"),"['sad', 'pay', 'smooth', 'TPI', 'connection', 'slow', 'billed', 'mah', 'fast', 'right', 'TPI', 'connection', ' Secure ',' Bill ',' ']")</f>
        <v>['sad', 'pay', 'smooth', 'TPI', 'connection', 'slow', 'billed', 'mah', 'fast', 'right', 'TPI', 'connection', ' Secure ',' Bill ',' ']</v>
      </c>
      <c r="D3" s="3">
        <v>1</v>
      </c>
    </row>
    <row r="4" spans="1:4" x14ac:dyDescent="0.25">
      <c r="A4" s="1">
        <v>3</v>
      </c>
      <c r="B4" s="3" t="s">
        <v>4</v>
      </c>
      <c r="C4" s="3" t="str">
        <f ca="1">IFERROR(__xludf.DUMMYFUNCTION("GOOGLETRANSLATE(B4,""id"",""en"")"),"['Fast', 'Thanks']")</f>
        <v>['Fast', 'Thanks']</v>
      </c>
      <c r="D4" s="3">
        <v>5</v>
      </c>
    </row>
    <row r="5" spans="1:4" x14ac:dyDescent="0.25">
      <c r="A5" s="1">
        <v>4</v>
      </c>
      <c r="B5" s="3" t="s">
        <v>5</v>
      </c>
      <c r="C5" s="3" t="str">
        <f ca="1">IFERROR(__xludf.DUMMYFUNCTION("GOOGLETRANSLATE(B5,""id"",""en"")"),"['Price', 'Doang', 'Expensive', 'Network', 'Leet', '']")</f>
        <v>['Price', 'Doang', 'Expensive', 'Network', 'Leet', '']</v>
      </c>
      <c r="D5" s="3">
        <v>1</v>
      </c>
    </row>
    <row r="6" spans="1:4" x14ac:dyDescent="0.25">
      <c r="A6" s="1">
        <v>5</v>
      </c>
      <c r="B6" s="3" t="s">
        <v>6</v>
      </c>
      <c r="C6" s="3" t="str">
        <f ca="1">IFERROR(__xludf.DUMMYFUNCTION("GOOGLETRANSLATE(B6,""id"",""en"")"),"['ehh', 'wifi', 'product', 'failed', 'cave', 'maen', 'pub', 'ngelag', 'trs',' pay ',' TPI ',' wifinya ',' Products', 'Failed', 'Bener', 'WiFi', 'Orange']")</f>
        <v>['ehh', 'wifi', 'product', 'failed', 'cave', 'maen', 'pub', 'ngelag', 'trs',' pay ',' TPI ',' wifinya ',' Products', 'Failed', 'Bener', 'WiFi', 'Orange']</v>
      </c>
      <c r="D6" s="3">
        <v>1</v>
      </c>
    </row>
    <row r="7" spans="1:4" x14ac:dyDescent="0.25">
      <c r="A7" s="1">
        <v>6</v>
      </c>
      <c r="B7" s="3" t="s">
        <v>7</v>
      </c>
      <c r="C7" s="3" t="str">
        <f ca="1">IFERROR(__xludf.DUMMYFUNCTION("GOOGLETRANSLATE(B7,""id"",""en"")"),"['Tide', 'expensive', 'expensive', 'Makai', 'network', 'stable', 'Dalah', 'replace', 'provider']")</f>
        <v>['Tide', 'expensive', 'expensive', 'Makai', 'network', 'stable', 'Dalah', 'replace', 'provider']</v>
      </c>
      <c r="D7" s="3">
        <v>1</v>
      </c>
    </row>
    <row r="8" spans="1:4" x14ac:dyDescent="0.25">
      <c r="A8" s="1">
        <v>7</v>
      </c>
      <c r="B8" s="3" t="s">
        <v>8</v>
      </c>
      <c r="C8" s="3" t="str">
        <f ca="1">IFERROR(__xludf.DUMMYFUNCTION("GOOGLETRANSLATE(B8,""id"",""en"")"),"['Sangat', 'good', 'application', '']")</f>
        <v>['Sangat', 'good', 'application', '']</v>
      </c>
      <c r="D8" s="3">
        <v>5</v>
      </c>
    </row>
    <row r="9" spans="1:4" x14ac:dyDescent="0.25">
      <c r="A9" s="1">
        <v>8</v>
      </c>
      <c r="B9" s="3" t="s">
        <v>9</v>
      </c>
      <c r="C9" s="3" t="str">
        <f ca="1">IFERROR(__xludf.DUMMYFUNCTION("GOOGLETRANSLATE(B9,""id"",""en"")"),"['', 'Foam', 'Caskek', 'FUP', 'Week', 'FUP', 'used', 'GB', ""]")</f>
        <v>['', 'Foam', 'Caskek', 'FUP', 'Week', 'FUP', 'used', 'GB', "]</v>
      </c>
      <c r="D9" s="3">
        <v>1</v>
      </c>
    </row>
    <row r="10" spans="1:4" x14ac:dyDescent="0.25">
      <c r="A10" s="1">
        <v>9</v>
      </c>
      <c r="B10" s="3" t="s">
        <v>10</v>
      </c>
      <c r="C10" s="3" t="str">
        <f ca="1">IFERROR(__xludf.DUMMYFUNCTION("GOOGLETRANSLATE(B10,""id"",""en"")"),"['ugly', 'gini', 'service', 'indihome', 'right', 'rain', 'network', 'road', 'please', 'dongg', 'pay', 'service', ' bad', '']")</f>
        <v>['ugly', 'gini', 'service', 'indihome', 'right', 'rain', 'network', 'road', 'please', 'dongg', 'pay', 'service', ' bad', '']</v>
      </c>
      <c r="D10" s="3">
        <v>1</v>
      </c>
    </row>
    <row r="11" spans="1:4" x14ac:dyDescent="0.25">
      <c r="A11" s="1">
        <v>10</v>
      </c>
      <c r="B11" s="3" t="s">
        <v>11</v>
      </c>
      <c r="C11" s="3" t="str">
        <f ca="1">IFERROR(__xludf.DUMMYFUNCTION("GOOGLETRANSLATE(B11,""id"",""en"")"),"['Please', 'yaa', 'indihome', 'wifi', 'error', 'mulu', 'what', 'customer', 'subscribe', 'udh', 'error', 'work', ' Disrupted ',' Severe ',' really ',' WiFi ',' Hadeh ',' Pay ',' late ',' disorder ',' severe ',' really ',' pay ',' expensive ',' disorder ' ,"&amp;" 'Mulu', 'telephone', 'wifi', 'run out', 'telephone', 'direct', 'dead', 'wifi', 'severe', 'really', 'what']")</f>
        <v>['Please', 'yaa', 'indihome', 'wifi', 'error', 'mulu', 'what', 'customer', 'subscribe', 'udh', 'error', 'work', ' Disrupted ',' Severe ',' really ',' WiFi ',' Hadeh ',' Pay ',' late ',' disorder ',' severe ',' really ',' pay ',' expensive ',' disorder ' , 'Mulu', 'telephone', 'wifi', 'run out', 'telephone', 'direct', 'dead', 'wifi', 'severe', 'really', 'what']</v>
      </c>
      <c r="D11" s="3">
        <v>1</v>
      </c>
    </row>
    <row r="12" spans="1:4" x14ac:dyDescent="0.25">
      <c r="A12" s="1">
        <v>11</v>
      </c>
      <c r="B12" s="3" t="s">
        <v>12</v>
      </c>
      <c r="C12" s="3" t="str">
        <f ca="1">IFERROR(__xludf.DUMMYFUNCTION("GOOGLETRANSLATE(B12,""id"",""en"")"),"['Application', 'version', 'Latest', 'Responsive', 'multiplied', 'promoa']")</f>
        <v>['Application', 'version', 'Latest', 'Responsive', 'multiplied', 'promoa']</v>
      </c>
      <c r="D12" s="3">
        <v>5</v>
      </c>
    </row>
    <row r="13" spans="1:4" x14ac:dyDescent="0.25">
      <c r="A13" s="1">
        <v>13</v>
      </c>
      <c r="B13" s="3" t="s">
        <v>13</v>
      </c>
      <c r="C13" s="3" t="str">
        <f ca="1">IFERROR(__xludf.DUMMYFUNCTION("GOOGLETRANSLATE(B13,""id"",""en"")"),"['pay', 'deposit', 'lights',' indicators', 'internet', 'on', 'UDH', 'Follow', 'instructions',' Myindihome ',' results', 'Udh', ' disappointing', '']")</f>
        <v>['pay', 'deposit', 'lights',' indicators', 'internet', 'on', 'UDH', 'Follow', 'instructions',' Myindihome ',' results', 'Udh', ' disappointing', '']</v>
      </c>
      <c r="D13" s="3">
        <v>1</v>
      </c>
    </row>
    <row r="14" spans="1:4" x14ac:dyDescent="0.25">
      <c r="A14" s="1">
        <v>14</v>
      </c>
      <c r="B14" s="3" t="s">
        <v>14</v>
      </c>
      <c r="C14" s="3" t="str">
        <f ca="1">IFERROR(__xludf.DUMMYFUNCTION("GOOGLETRANSLATE(B14,""id"",""en"")"),"['SOD', 'Description', 'Sorry', 'Balance', 'Indihome', 'On', 'Activate', 'Komplin', 'Ber', 'Tetep', 'Tetep', ' Appsai ']")</f>
        <v>['SOD', 'Description', 'Sorry', 'Balance', 'Indihome', 'On', 'Activate', 'Komplin', 'Ber', 'Tetep', 'Tetep', ' Appsai ']</v>
      </c>
      <c r="D14" s="3">
        <v>1</v>
      </c>
    </row>
    <row r="15" spans="1:4" x14ac:dyDescent="0.25">
      <c r="A15" s="1">
        <v>15</v>
      </c>
      <c r="B15" s="3" t="s">
        <v>15</v>
      </c>
      <c r="C15" s="3" t="str">
        <f ca="1">IFERROR(__xludf.DUMMYFUNCTION("GOOGLETRANSLATE(B15,""id"",""en"")"),"['Have', 'minimal', 'chances', 'cost', 'expensive', 'pairs', 'week', 'troubel', 'strange']")</f>
        <v>['Have', 'minimal', 'chances', 'cost', 'expensive', 'pairs', 'week', 'troubel', 'strange']</v>
      </c>
      <c r="D15" s="3">
        <v>1</v>
      </c>
    </row>
    <row r="16" spans="1:4" x14ac:dyDescent="0.25">
      <c r="A16" s="1">
        <v>16</v>
      </c>
      <c r="B16" s="3" t="s">
        <v>16</v>
      </c>
      <c r="C16" s="3" t="str">
        <f ca="1">IFERROR(__xludf.DUMMYFUNCTION("GOOGLETRANSLATE(B16,""id"",""en"")"),"['complaints', 'emang', 'application', 'indihome', 'error', '']")</f>
        <v>['complaints', 'emang', 'application', 'indihome', 'error', '']</v>
      </c>
      <c r="D16" s="3">
        <v>1</v>
      </c>
    </row>
    <row r="17" spans="1:4" x14ac:dyDescent="0.25">
      <c r="A17" s="1">
        <v>18</v>
      </c>
      <c r="B17" s="3" t="s">
        <v>17</v>
      </c>
      <c r="C17" s="3" t="str">
        <f ca="1">IFERROR(__xludf.DUMMYFUNCTION("GOOGLETRANSLATE(B17,""id"",""en"")"),"['wifi', 'slow', 'network', 'area', 'kenceng', 'network', '']")</f>
        <v>['wifi', 'slow', 'network', 'area', 'kenceng', 'network', '']</v>
      </c>
      <c r="D17" s="3">
        <v>1</v>
      </c>
    </row>
    <row r="18" spans="1:4" x14ac:dyDescent="0.25">
      <c r="A18" s="1">
        <v>19</v>
      </c>
      <c r="B18" s="3" t="s">
        <v>18</v>
      </c>
      <c r="C18" s="3" t="str">
        <f ca="1">IFERROR(__xludf.DUMMYFUNCTION("GOOGLETRANSLATE(B18,""id"",""en"")"),"['Help', 'The application', 'level', 'then', 'service']")</f>
        <v>['Help', 'The application', 'level', 'then', 'service']</v>
      </c>
      <c r="D18" s="3">
        <v>5</v>
      </c>
    </row>
    <row r="19" spans="1:4" x14ac:dyDescent="0.25">
      <c r="A19" s="1">
        <v>20</v>
      </c>
      <c r="B19" s="3" t="s">
        <v>19</v>
      </c>
      <c r="C19" s="3" t="str">
        <f ca="1">IFERROR(__xludf.DUMMYFUNCTION("GOOGLETRANSLATE(B19,""id"",""en"")"),"['Nailing', 'Install', 'Inet', 'Maen', 'Game', 'Masi', 'Quota', 'Try', 'Dege', 'Anyink', 'Inet', 'Loe', ' Uda ',' Spread ',' Extensive ',' Negeri ',' Loe ',' Leet ',' In ',' Earth ',' Lancerin ',' Kaga ',' Telephone ',' Operatot ',' Disorders' , 'Bulk', '"&amp;"Maen', 'Game', 'Jua', 'Ngekill', 'People', 'Negari', 'Laen', 'Update', 'Top', 'Kug', 'Bener', ' a little ',' woiiiiiiiiii ',' uda ',' that's', 'cost', 'monthly', 'telet', 'pay', 'loe', 'fine', 'right', 'LELEED', 'LOE' , 'Collect', 'Costs', 'Leled', 'Bier'"&amp;", 'harmed', 'Gini', 'Anyink', ""]")</f>
        <v>['Nailing', 'Install', 'Inet', 'Maen', 'Game', 'Masi', 'Quota', 'Try', 'Dege', 'Anyink', 'Inet', 'Loe', ' Uda ',' Spread ',' Extensive ',' Negeri ',' Loe ',' Leet ',' In ',' Earth ',' Lancerin ',' Kaga ',' Telephone ',' Operatot ',' Disorders' , 'Bulk', 'Maen', 'Game', 'Jua', 'Ngekill', 'People', 'Negari', 'Laen', 'Update', 'Top', 'Kug', 'Bener', ' a little ',' woiiiiiiiiii ',' uda ',' that's', 'cost', 'monthly', 'telet', 'pay', 'loe', 'fine', 'right', 'LELEED', 'LOE' , 'Collect', 'Costs', 'Leled', 'Bier', 'harmed', 'Gini', 'Anyink', "]</v>
      </c>
      <c r="D19" s="3">
        <v>1</v>
      </c>
    </row>
    <row r="20" spans="1:4" x14ac:dyDescent="0.25">
      <c r="A20" s="1">
        <v>21</v>
      </c>
      <c r="B20" s="3" t="s">
        <v>20</v>
      </c>
      <c r="C20" s="3" t="str">
        <f ca="1">IFERROR(__xludf.DUMMYFUNCTION("GOOGLETRANSLATE(B20,""id"",""en"")"),"['application', 'needs', 'Indihome', 'home', 'office', 'helped', 'Thanks']")</f>
        <v>['application', 'needs', 'Indihome', 'home', 'office', 'helped', 'Thanks']</v>
      </c>
      <c r="D20" s="3">
        <v>5</v>
      </c>
    </row>
    <row r="21" spans="1:4" ht="15.75" customHeight="1" x14ac:dyDescent="0.25">
      <c r="A21" s="1">
        <v>23</v>
      </c>
      <c r="B21" s="3" t="s">
        <v>21</v>
      </c>
      <c r="C21" s="3" t="str">
        <f ca="1">IFERROR(__xludf.DUMMYFUNCTION("GOOGLETRANSLATE(B21,""id"",""en"")"),"['request', 'revocation', 'February', 'telephone', 'Indihome', 'bills', 'add', 'pairs', 'fast', 'unplug', 'difficult']")</f>
        <v>['request', 'revocation', 'February', 'telephone', 'Indihome', 'bills', 'add', 'pairs', 'fast', 'unplug', 'difficult']</v>
      </c>
      <c r="D21" s="3">
        <v>1</v>
      </c>
    </row>
    <row r="22" spans="1:4" ht="15.75" customHeight="1" x14ac:dyDescent="0.25">
      <c r="A22" s="1">
        <v>24</v>
      </c>
      <c r="B22" s="3" t="s">
        <v>22</v>
      </c>
      <c r="C22" s="3" t="str">
        <f ca="1">IFERROR(__xludf.DUMMYFUNCTION("GOOGLETRANSLATE(B22,""id"",""en"")"),"['Lemot', 'Network', 'Indihome']")</f>
        <v>['Lemot', 'Network', 'Indihome']</v>
      </c>
      <c r="D22" s="3">
        <v>1</v>
      </c>
    </row>
    <row r="23" spans="1:4" ht="15.75" customHeight="1" x14ac:dyDescent="0.25">
      <c r="A23" s="1">
        <v>26</v>
      </c>
      <c r="B23" s="3" t="s">
        <v>23</v>
      </c>
      <c r="C23" s="3" t="str">
        <f ca="1">IFERROR(__xludf.DUMMYFUNCTION("GOOGLETRANSLATE(B23,""id"",""en"")"),"['login']")</f>
        <v>['login']</v>
      </c>
      <c r="D23" s="3">
        <v>5</v>
      </c>
    </row>
    <row r="24" spans="1:4" ht="15.75" customHeight="1" x14ac:dyDescent="0.25">
      <c r="A24" s="1">
        <v>27</v>
      </c>
      <c r="B24" s="3" t="s">
        <v>24</v>
      </c>
      <c r="C24" s="3" t="str">
        <f ca="1">IFERROR(__xludf.DUMMYFUNCTION("GOOGLETRANSLATE(B24,""id"",""en"")"),"['Satisfied', 'application']")</f>
        <v>['Satisfied', 'application']</v>
      </c>
      <c r="D24" s="3">
        <v>5</v>
      </c>
    </row>
    <row r="25" spans="1:4" ht="15.75" customHeight="1" x14ac:dyDescent="0.25">
      <c r="A25" s="1">
        <v>28</v>
      </c>
      <c r="B25" s="3" t="s">
        <v>25</v>
      </c>
      <c r="C25" s="3" t="str">
        <f ca="1">IFERROR(__xludf.DUMMYFUNCTION("GOOGLETRANSLATE(B25,""id"",""en"")"),"['Internet', 'Disorders',' Hamoir ',' Normal ',' Normal ',' Yesterday ',' Alhamdulillah ',' Report ',' Many ',' Times', 'Officer', 'Indihome', ' normal']")</f>
        <v>['Internet', 'Disorders',' Hamoir ',' Normal ',' Normal ',' Yesterday ',' Alhamdulillah ',' Report ',' Many ',' Times', 'Officer', 'Indihome', ' normal']</v>
      </c>
      <c r="D25" s="3">
        <v>4</v>
      </c>
    </row>
    <row r="26" spans="1:4" ht="15.75" customHeight="1" x14ac:dyDescent="0.25">
      <c r="A26" s="1">
        <v>29</v>
      </c>
      <c r="B26" s="3" t="s">
        <v>26</v>
      </c>
      <c r="C26" s="3" t="str">
        <f ca="1">IFERROR(__xludf.DUMMYFUNCTION("GOOGLETRANSLATE(B26,""id"",""en"")"),"['Direct', 'Report', 'Disruption', 'Application', 'Practical']")</f>
        <v>['Direct', 'Report', 'Disruption', 'Application', 'Practical']</v>
      </c>
      <c r="D26" s="3">
        <v>5</v>
      </c>
    </row>
    <row r="27" spans="1:4" ht="15.75" customHeight="1" x14ac:dyDescent="0.25">
      <c r="A27" s="1">
        <v>30</v>
      </c>
      <c r="B27" s="3" t="s">
        <v>27</v>
      </c>
      <c r="C27" s="3" t="str">
        <f ca="1">IFERROR(__xludf.DUMMYFUNCTION("GOOGLETRANSLATE(B27,""id"",""en"")"),"['Application', 'Practical', 'Transaction', 'Add', 'Mini', 'Pack', 'Direct', 'Application']")</f>
        <v>['Application', 'Practical', 'Transaction', 'Add', 'Mini', 'Pack', 'Direct', 'Application']</v>
      </c>
      <c r="D27" s="3">
        <v>5</v>
      </c>
    </row>
    <row r="28" spans="1:4" ht="15.75" customHeight="1" x14ac:dyDescent="0.25">
      <c r="A28" s="1">
        <v>31</v>
      </c>
      <c r="B28" s="3" t="s">
        <v>28</v>
      </c>
      <c r="C28" s="3" t="str">
        <f ca="1">IFERROR(__xludf.DUMMYFUNCTION("GOOGLETRANSLATE(B28,""id"",""en"")"),"['subscription', 'Indihome', 'Application', 'Practical']")</f>
        <v>['subscription', 'Indihome', 'Application', 'Practical']</v>
      </c>
      <c r="D28" s="3">
        <v>5</v>
      </c>
    </row>
    <row r="29" spans="1:4" ht="15.75" customHeight="1" x14ac:dyDescent="0.25">
      <c r="A29" s="1">
        <v>32</v>
      </c>
      <c r="B29" s="3" t="s">
        <v>29</v>
      </c>
      <c r="C29" s="3" t="str">
        <f ca="1">IFERROR(__xludf.DUMMYFUNCTION("GOOGLETRANSLATE(B29,""id"",""en"")"),"['application', 'manteppp', 'get', 'point', 'exchange', 'voucher', 'suits', 'need']")</f>
        <v>['application', 'manteppp', 'get', 'point', 'exchange', 'voucher', 'suits', 'need']</v>
      </c>
      <c r="D29" s="3">
        <v>5</v>
      </c>
    </row>
    <row r="30" spans="1:4" ht="15.75" customHeight="1" x14ac:dyDescent="0.25">
      <c r="A30" s="1">
        <v>33</v>
      </c>
      <c r="B30" s="3" t="s">
        <v>30</v>
      </c>
      <c r="C30" s="3" t="str">
        <f ca="1">IFERROR(__xludf.DUMMYFUNCTION("GOOGLETRANSLATE(B30,""id"",""en"")"),"['buy', 'Kec', 'Mbps', 'Test', 'Kec', 'Mbps', 'Disappointed', 'cheated']")</f>
        <v>['buy', 'Kec', 'Mbps', 'Test', 'Kec', 'Mbps', 'Disappointed', 'cheated']</v>
      </c>
      <c r="D30" s="3">
        <v>1</v>
      </c>
    </row>
    <row r="31" spans="1:4" ht="15.75" customHeight="1" x14ac:dyDescent="0.25">
      <c r="A31" s="1">
        <v>35</v>
      </c>
      <c r="B31" s="3" t="s">
        <v>31</v>
      </c>
      <c r="C31" s="3" t="str">
        <f ca="1">IFERROR(__xludf.DUMMYFUNCTION("GOOGLETRANSLATE(B31,""id"",""en"")"),"['apk', 'oath', 'report', 'help', 'bot', 'complaints', 'direct', '']")</f>
        <v>['apk', 'oath', 'report', 'help', 'bot', 'complaints', 'direct', '']</v>
      </c>
      <c r="D31" s="3">
        <v>1</v>
      </c>
    </row>
    <row r="32" spans="1:4" ht="15.75" customHeight="1" x14ac:dyDescent="0.25">
      <c r="A32" s="1">
        <v>36</v>
      </c>
      <c r="B32" s="3" t="s">
        <v>32</v>
      </c>
      <c r="C32" s="3" t="str">
        <f ca="1">IFERROR(__xludf.DUMMYFUNCTION("GOOGLETRANSLATE(B32,""id"",""en"")"),"['run', 'according to', 'function', 'sometimes', 'error']")</f>
        <v>['run', 'according to', 'function', 'sometimes', 'error']</v>
      </c>
      <c r="D32" s="3">
        <v>3</v>
      </c>
    </row>
    <row r="33" spans="1:4" ht="15.75" customHeight="1" x14ac:dyDescent="0.25">
      <c r="A33" s="1">
        <v>37</v>
      </c>
      <c r="B33" s="3" t="s">
        <v>33</v>
      </c>
      <c r="C33" s="3" t="str">
        <f ca="1">IFERROR(__xludf.DUMMYFUNCTION("GOOGLETRANSLATE(B33,""id"",""en"")"),"['wee', 'anjeng', 'me', 'play', 'roblox', 'disconnect', 'mulu', 'magger', 'signal', 'good']")</f>
        <v>['wee', 'anjeng', 'me', 'play', 'roblox', 'disconnect', 'mulu', 'magger', 'signal', 'good']</v>
      </c>
      <c r="D33" s="3">
        <v>1</v>
      </c>
    </row>
    <row r="34" spans="1:4" ht="15.75" customHeight="1" x14ac:dyDescent="0.25">
      <c r="A34" s="1">
        <v>38</v>
      </c>
      <c r="B34" s="3" t="s">
        <v>34</v>
      </c>
      <c r="C34" s="3" t="str">
        <f ca="1">IFERROR(__xludf.DUMMYFUNCTION("GOOGLETRANSLATE(B34,""id"",""en"")"),"['Different', 'Mbps', 'Mbps', 'told', 'Upgrade', 'Different', 'Mbps', ""]")</f>
        <v>['Different', 'Mbps', 'Mbps', 'told', 'Upgrade', 'Different', 'Mbps', "]</v>
      </c>
      <c r="D34" s="3">
        <v>3</v>
      </c>
    </row>
    <row r="35" spans="1:4" ht="15.75" customHeight="1" x14ac:dyDescent="0.25">
      <c r="A35" s="1">
        <v>39</v>
      </c>
      <c r="B35" s="3" t="s">
        <v>35</v>
      </c>
      <c r="C35" s="3" t="str">
        <f ca="1">IFERROR(__xludf.DUMMYFUNCTION("GOOGLETRANSLATE(B35,""id"",""en"")"),"['customer', 'connection', 'service', 'down', 'complaint', 'disorder', 'call', 'center', 'tetep', 'pay', 'use', 'pulse', ' Then ',' how ',' his fate ',' experienced ',' disorder ',' connection ',' installation ',' no ',' pulse ',' The ',' Best ',' Indihom"&amp;"e ', ""]")</f>
        <v>['customer', 'connection', 'service', 'down', 'complaint', 'disorder', 'call', 'center', 'tetep', 'pay', 'use', 'pulse', ' Then ',' how ',' his fate ',' experienced ',' disorder ',' connection ',' installation ',' no ',' pulse ',' The ',' Best ',' Indihome ', "]</v>
      </c>
      <c r="D35" s="3">
        <v>1</v>
      </c>
    </row>
    <row r="36" spans="1:4" ht="15.75" customHeight="1" x14ac:dyDescent="0.25">
      <c r="A36" s="1">
        <v>40</v>
      </c>
      <c r="B36" s="3" t="s">
        <v>36</v>
      </c>
      <c r="C36" s="3" t="str">
        <f ca="1">IFERROR(__xludf.DUMMYFUNCTION("GOOGLETRANSLATE(B36,""id"",""en"")"),"['Indita', 'Error', 'Complaints', 'PHP', 'Error', 'Application', 'Worst', '']")</f>
        <v>['Indita', 'Error', 'Complaints', 'PHP', 'Error', 'Application', 'Worst', '']</v>
      </c>
      <c r="D36" s="3">
        <v>1</v>
      </c>
    </row>
    <row r="37" spans="1:4" ht="15.75" customHeight="1" x14ac:dyDescent="0.25">
      <c r="A37" s="1">
        <v>41</v>
      </c>
      <c r="B37" s="3" t="s">
        <v>37</v>
      </c>
      <c r="C37" s="3" t="str">
        <f ca="1">IFERROR(__xludf.DUMMYFUNCTION("GOOGLETRANSLATE(B37,""id"",""en"")"),"['lag', 'severe', 'threat']")</f>
        <v>['lag', 'severe', 'threat']</v>
      </c>
      <c r="D37" s="3">
        <v>1</v>
      </c>
    </row>
    <row r="38" spans="1:4" ht="15.75" customHeight="1" x14ac:dyDescent="0.25">
      <c r="A38" s="1">
        <v>42</v>
      </c>
      <c r="B38" s="3" t="s">
        <v>38</v>
      </c>
      <c r="C38" s="3" t="str">
        <f ca="1">IFERROR(__xludf.DUMMYFUNCTION("GOOGLETRANSLATE(B38,""id"",""en"")"),"['See', 'Bill', 'Application', '']")</f>
        <v>['See', 'Bill', 'Application', '']</v>
      </c>
      <c r="D38" s="3">
        <v>3</v>
      </c>
    </row>
    <row r="39" spans="1:4" ht="15.75" customHeight="1" x14ac:dyDescent="0.25">
      <c r="A39" s="1">
        <v>43</v>
      </c>
      <c r="B39" s="3" t="s">
        <v>39</v>
      </c>
      <c r="C39" s="3" t="str">
        <f ca="1">IFERROR(__xludf.DUMMYFUNCTION("GOOGLETRANSLATE(B39,""id"",""en"")"),"['network', 'gajelas', 'like', 'down']")</f>
        <v>['network', 'gajelas', 'like', 'down']</v>
      </c>
      <c r="D39" s="3">
        <v>2</v>
      </c>
    </row>
    <row r="40" spans="1:4" ht="15.75" customHeight="1" x14ac:dyDescent="0.25">
      <c r="A40" s="1">
        <v>44</v>
      </c>
      <c r="B40" s="3" t="s">
        <v>40</v>
      </c>
      <c r="C40" s="3" t="str">
        <f ca="1">IFERROR(__xludf.DUMMYFUNCTION("GOOGLETRANSLATE(B40,""id"",""en"")"),"['Multolers', 'Pay', 'expensive', 'TTP', 'slow', 'Maen', 'Doang', 'lag', 'disappointing']")</f>
        <v>['Multolers', 'Pay', 'expensive', 'TTP', 'slow', 'Maen', 'Doang', 'lag', 'disappointing']</v>
      </c>
      <c r="D40" s="3">
        <v>1</v>
      </c>
    </row>
    <row r="41" spans="1:4" ht="15.75" customHeight="1" x14ac:dyDescent="0.25">
      <c r="A41" s="1">
        <v>45</v>
      </c>
      <c r="B41" s="3" t="s">
        <v>41</v>
      </c>
      <c r="C41" s="3" t="str">
        <f ca="1">IFERROR(__xludf.DUMMYFUNCTION("GOOGLETRANSLATE(B41,""id"",""en"")"),"['slow']")</f>
        <v>['slow']</v>
      </c>
      <c r="D41" s="3">
        <v>1</v>
      </c>
    </row>
    <row r="42" spans="1:4" ht="15.75" customHeight="1" x14ac:dyDescent="0.25">
      <c r="A42" s="1">
        <v>46</v>
      </c>
      <c r="B42" s="3" t="s">
        <v>42</v>
      </c>
      <c r="C42" s="3" t="str">
        <f ca="1">IFERROR(__xludf.DUMMYFUNCTION("GOOGLETRANSLATE(B42,""id"",""en"")"),"['Nastalah']")</f>
        <v>['Nastalah']</v>
      </c>
      <c r="D42" s="3">
        <v>1</v>
      </c>
    </row>
    <row r="43" spans="1:4" ht="15.75" customHeight="1" x14ac:dyDescent="0.25">
      <c r="A43" s="1">
        <v>47</v>
      </c>
      <c r="B43" s="3" t="s">
        <v>43</v>
      </c>
      <c r="C43" s="3" t="str">
        <f ca="1">IFERROR(__xludf.DUMMYFUNCTION("GOOGLETRANSLATE(B43,""id"",""en"")"),"['Benerin', 'Server', 'Mahalin']")</f>
        <v>['Benerin', 'Server', 'Mahalin']</v>
      </c>
      <c r="D43" s="3">
        <v>1</v>
      </c>
    </row>
    <row r="44" spans="1:4" ht="15.75" customHeight="1" x14ac:dyDescent="0.25">
      <c r="A44" s="1">
        <v>48</v>
      </c>
      <c r="B44" s="3" t="s">
        <v>44</v>
      </c>
      <c r="C44" s="3" t="str">
        <f ca="1">IFERROR(__xludf.DUMMYFUNCTION("GOOGLETRANSLATE(B44,""id"",""en"")"),"['Network', 'Indihome', 'smooth', 'application', 'NYE', 'Ngebug']")</f>
        <v>['Network', 'Indihome', 'smooth', 'application', 'NYE', 'Ngebug']</v>
      </c>
      <c r="D44" s="3">
        <v>1</v>
      </c>
    </row>
    <row r="45" spans="1:4" ht="15.75" customHeight="1" x14ac:dyDescent="0.25">
      <c r="A45" s="1">
        <v>50</v>
      </c>
      <c r="B45" s="3" t="s">
        <v>45</v>
      </c>
      <c r="C45" s="3" t="str">
        <f ca="1">IFERROR(__xludf.DUMMYFUNCTION("GOOGLETRANSLATE(B45,""id"",""en"")"),"['The biggest', 'indihome', 'service', 'slow', 'nanggapi', 'ignore', 'try', 'comparison', 'PLN', 'report', 'minute', 'technician', ' Honey ',' company ',' ethos', 'work', '']")</f>
        <v>['The biggest', 'indihome', 'service', 'slow', 'nanggapi', 'ignore', 'try', 'comparison', 'PLN', 'report', 'minute', 'technician', ' Honey ',' company ',' ethos', 'work', '']</v>
      </c>
      <c r="D45" s="3">
        <v>1</v>
      </c>
    </row>
    <row r="46" spans="1:4" ht="15.75" customHeight="1" x14ac:dyDescent="0.25">
      <c r="A46" s="1">
        <v>51</v>
      </c>
      <c r="B46" s="3" t="s">
        <v>46</v>
      </c>
      <c r="C46" s="3" t="str">
        <f ca="1">IFERROR(__xludf.DUMMYFUNCTION("GOOGLETRANSLATE(B46,""id"",""en"")"),"['Severe', 'App', 'class',' Indi ',' Management ',' Carut ',' Marut ',' Verification ',' KTP ',' Sampe ',' Erri ',' then ',' cave ',' love ',' failed ',' verification ',' given ',' cause ',' sign ',' tip ',' contact ',' bot ',' wait ',' brp ',' meanded ' "&amp;", 'network', 'inet', 'bad', 'app', 'service', 'bad', 'pantesan', 'rating', 'ugly', 'telkom', 'evaluation', 'sdm', ' ']")</f>
        <v>['Severe', 'App', 'class',' Indi ',' Management ',' Carut ',' Marut ',' Verification ',' KTP ',' Sampe ',' Erri ',' then ',' cave ',' love ',' failed ',' verification ',' given ',' cause ',' sign ',' tip ',' contact ',' bot ',' wait ',' brp ',' meanded ' , 'network', 'inet', 'bad', 'app', 'service', 'bad', 'pantesan', 'rating', 'ugly', 'telkom', 'evaluation', 'sdm', ' ']</v>
      </c>
      <c r="D46" s="3">
        <v>1</v>
      </c>
    </row>
    <row r="47" spans="1:4" ht="15.75" customHeight="1" x14ac:dyDescent="0.25">
      <c r="A47" s="1">
        <v>52</v>
      </c>
      <c r="B47" s="3" t="s">
        <v>47</v>
      </c>
      <c r="C47" s="3" t="str">
        <f ca="1">IFERROR(__xludf.DUMMYFUNCTION("GOOGLETRANSLATE(B47,""id"",""en"")"),"['regret', 'technician', 'installation']")</f>
        <v>['regret', 'technician', 'installation']</v>
      </c>
      <c r="D47" s="3">
        <v>1</v>
      </c>
    </row>
    <row r="48" spans="1:4" ht="15.75" customHeight="1" x14ac:dyDescent="0.25">
      <c r="A48" s="1">
        <v>53</v>
      </c>
      <c r="B48" s="3" t="s">
        <v>48</v>
      </c>
      <c r="C48" s="3" t="str">
        <f ca="1">IFERROR(__xludf.DUMMYFUNCTION("GOOGLETRANSLATE(B48,""id"",""en"")"),"['The application', 'practical', 'makes it easy', 'customer', 'info', 'usage', 'check', 'bill', 'pay', 'bill', 'subscribe', 'package', ' Additional ',' Indihome ',' ']")</f>
        <v>['The application', 'practical', 'makes it easy', 'customer', 'info', 'usage', 'check', 'bill', 'pay', 'bill', 'subscribe', 'package', ' Additional ',' Indihome ',' ']</v>
      </c>
      <c r="D48" s="3">
        <v>5</v>
      </c>
    </row>
    <row r="49" spans="1:4" ht="15.75" customHeight="1" x14ac:dyDescent="0.25">
      <c r="A49" s="1">
        <v>54</v>
      </c>
      <c r="B49" s="3" t="s">
        <v>49</v>
      </c>
      <c r="C49" s="3" t="str">
        <f ca="1">IFERROR(__xludf.DUMMYFUNCTION("GOOGLETRANSLATE(B49,""id"",""en"")"),"['Application', 'Help', 'BGTT', 'Need', 'Information', 'Products',' Service ',' owned ',' Indihome ',' promotion ',' etc. ',' Thankyou ',' Really ',' Bener ',' quality ']")</f>
        <v>['Application', 'Help', 'BGTT', 'Need', 'Information', 'Products',' Service ',' owned ',' Indihome ',' promotion ',' etc. ',' Thankyou ',' Really ',' Bener ',' quality ']</v>
      </c>
      <c r="D49" s="3">
        <v>5</v>
      </c>
    </row>
    <row r="50" spans="1:4" ht="15.75" customHeight="1" x14ac:dyDescent="0.25">
      <c r="A50" s="1">
        <v>55</v>
      </c>
      <c r="B50" s="3" t="s">
        <v>50</v>
      </c>
      <c r="C50" s="3" t="str">
        <f ca="1">IFERROR(__xludf.DUMMYFUNCTION("GOOGLETRANSLATE(B50,""id"",""en"")"),"['Hello', 'Min', 'Randa', 'Accept', 'Love', 'Karna', 'Present', 'Application', 'Indihome', 'Karna', 'Application', 'Help', ' Information ',' Promo ',' Package ',' Indihome ',' Fast ',' Update ',' Related ',' Promo ',' Notified ',' Notification ',' Applica"&amp;"tion ',' Indihome ',' Success' , 'Indihome', '']")</f>
        <v>['Hello', 'Min', 'Randa', 'Accept', 'Love', 'Karna', 'Present', 'Application', 'Indihome', 'Karna', 'Application', 'Help', ' Information ',' Promo ',' Package ',' Indihome ',' Fast ',' Update ',' Related ',' Promo ',' Notified ',' Notification ',' Application ',' Indihome ',' Success' , 'Indihome', '']</v>
      </c>
      <c r="D50" s="3">
        <v>5</v>
      </c>
    </row>
    <row r="51" spans="1:4" ht="15.75" customHeight="1" x14ac:dyDescent="0.25">
      <c r="A51" s="1">
        <v>56</v>
      </c>
      <c r="B51" s="3" t="s">
        <v>51</v>
      </c>
      <c r="C51" s="3" t="str">
        <f ca="1">IFERROR(__xludf.DUMMYFUNCTION("GOOGLETRANSLATE(B51,""id"",""en"")"),"['application', 'myindihome', 'easy', 'help', 'info', 'info', 'latest', 'package', 'indihome', 'price', 'package', 'indihome', ' Products', 'promo', 'information', 'related', 'use', 'indihome']")</f>
        <v>['application', 'myindihome', 'easy', 'help', 'info', 'info', 'latest', 'package', 'indihome', 'price', 'package', 'indihome', ' Products', 'promo', 'information', 'related', 'use', 'indihome']</v>
      </c>
      <c r="D51" s="3">
        <v>5</v>
      </c>
    </row>
    <row r="52" spans="1:4" ht="15.75" customHeight="1" x14ac:dyDescent="0.25">
      <c r="A52" s="1">
        <v>57</v>
      </c>
      <c r="B52" s="3" t="s">
        <v>52</v>
      </c>
      <c r="C52" s="3" t="str">
        <f ca="1">IFERROR(__xludf.DUMMYFUNCTION("GOOGLETRANSLATE(B52,""id"",""en"")"),"['user', 'application', 'help', 'really', 'easy', 'fast', 'use', 'open', 'application', 'dikasi', 'greetings', 'thank you,' You ',' myindihome ']")</f>
        <v>['user', 'application', 'help', 'really', 'easy', 'fast', 'use', 'open', 'application', 'dikasi', 'greetings', 'thank you,' You ',' myindihome ']</v>
      </c>
      <c r="D52" s="3">
        <v>5</v>
      </c>
    </row>
    <row r="53" spans="1:4" ht="15.75" customHeight="1" x14ac:dyDescent="0.25">
      <c r="A53" s="1">
        <v>58</v>
      </c>
      <c r="B53" s="3" t="s">
        <v>53</v>
      </c>
      <c r="C53" s="3" t="str">
        <f ca="1">IFERROR(__xludf.DUMMYFUNCTION("GOOGLETRANSLATE(B53,""id"",""en"")"),"['application', 'makes it easy', 'customer', 'search', 'information', 'product', 'promo', 'promo', 'interesting', 'information', 'bill', 'collect', ' Points', 'prizes',' interesting ',' Indihome ',' ']")</f>
        <v>['application', 'makes it easy', 'customer', 'search', 'information', 'product', 'promo', 'promo', 'interesting', 'information', 'bill', 'collect', ' Points', 'prizes',' interesting ',' Indihome ',' ']</v>
      </c>
      <c r="D53" s="3">
        <v>5</v>
      </c>
    </row>
    <row r="54" spans="1:4" ht="15.75" customHeight="1" x14ac:dyDescent="0.25">
      <c r="A54" s="1">
        <v>59</v>
      </c>
      <c r="B54" s="3" t="s">
        <v>54</v>
      </c>
      <c r="C54" s="3" t="str">
        <f ca="1">IFERROR(__xludf.DUMMYFUNCTION("GOOGLETRANSLATE(B54,""id"",""en"")"),"['Cool', 'really', 'APK', 'Help', 'site', 'complete', 'easy', 'understand', '']")</f>
        <v>['Cool', 'really', 'APK', 'Help', 'site', 'complete', 'easy', 'understand', '']</v>
      </c>
      <c r="D54" s="3">
        <v>5</v>
      </c>
    </row>
    <row r="55" spans="1:4" ht="15.75" customHeight="1" x14ac:dyDescent="0.25">
      <c r="A55" s="1">
        <v>60</v>
      </c>
      <c r="B55" s="3" t="s">
        <v>55</v>
      </c>
      <c r="C55" s="3" t="str">
        <f ca="1">IFERROR(__xludf.DUMMYFUNCTION("GOOGLETRANSLATE(B55,""id"",""en"")"),"['app', 'good', 'easy', 'understand', 'package', 'easy', 'tuk', 'see', 'slow', 'help', ""]")</f>
        <v>['app', 'good', 'easy', 'understand', 'package', 'easy', 'tuk', 'see', 'slow', 'help', "]</v>
      </c>
      <c r="D55" s="3">
        <v>5</v>
      </c>
    </row>
    <row r="56" spans="1:4" ht="15.75" customHeight="1" x14ac:dyDescent="0.25">
      <c r="A56" s="1">
        <v>61</v>
      </c>
      <c r="B56" s="3" t="s">
        <v>56</v>
      </c>
      <c r="C56" s="3" t="str">
        <f ca="1">IFERROR(__xludf.DUMMYFUNCTION("GOOGLETRANSLATE(B56,""id"",""en"")"),"['Pay', 'expensive', 'Nge', 'lag', 'block', '']")</f>
        <v>['Pay', 'expensive', 'Nge', 'lag', 'block', '']</v>
      </c>
      <c r="D56" s="3">
        <v>1</v>
      </c>
    </row>
    <row r="57" spans="1:4" ht="15.75" customHeight="1" x14ac:dyDescent="0.25">
      <c r="A57" s="1">
        <v>63</v>
      </c>
      <c r="B57" s="3" t="s">
        <v>57</v>
      </c>
      <c r="C57" s="3" t="str">
        <f ca="1">IFERROR(__xludf.DUMMYFUNCTION("GOOGLETRANSLATE(B57,""id"",""en"")"),"['Week', 'Called', 'Indihome', 'Nawari', 'Quota', 'Gudget', 'RB', 'A Month', 'Verification', 'Email', 'Email', ""]")</f>
        <v>['Week', 'Called', 'Indihome', 'Nawari', 'Quota', 'Gudget', 'RB', 'A Month', 'Verification', 'Email', 'Email', "]</v>
      </c>
      <c r="D57" s="3">
        <v>1</v>
      </c>
    </row>
    <row r="58" spans="1:4" ht="15.75" customHeight="1" x14ac:dyDescent="0.25">
      <c r="A58" s="1">
        <v>64</v>
      </c>
      <c r="B58" s="3" t="s">
        <v>58</v>
      </c>
      <c r="C58" s="3" t="str">
        <f ca="1">IFERROR(__xludf.DUMMYFUNCTION("GOOGLETRANSLATE(B58,""id"",""en"")"),"['Connectness', 'Internet', 'Nursing', 'Disorders', ""]")</f>
        <v>['Connectness', 'Internet', 'Nursing', 'Disorders', "]</v>
      </c>
      <c r="D58" s="3">
        <v>3</v>
      </c>
    </row>
    <row r="59" spans="1:4" ht="15.75" customHeight="1" x14ac:dyDescent="0.25">
      <c r="A59" s="1">
        <v>65</v>
      </c>
      <c r="B59" s="3" t="s">
        <v>59</v>
      </c>
      <c r="C59" s="3" t="str">
        <f ca="1">IFERROR(__xludf.DUMMYFUNCTION("GOOGLETRANSLATE(B59,""id"",""en"")"),"['Application', 'Indihome', 'Easy to', 'Check', 'Bill', 'Moon', 'Mantap']")</f>
        <v>['Application', 'Indihome', 'Easy to', 'Check', 'Bill', 'Moon', 'Mantap']</v>
      </c>
      <c r="D59" s="3">
        <v>5</v>
      </c>
    </row>
    <row r="60" spans="1:4" ht="15.75" customHeight="1" x14ac:dyDescent="0.25">
      <c r="A60" s="1">
        <v>66</v>
      </c>
      <c r="B60" s="3" t="s">
        <v>60</v>
      </c>
      <c r="C60" s="3" t="str">
        <f ca="1">IFERROR(__xludf.DUMMYFUNCTION("GOOGLETRANSLATE(B60,""id"",""en"")"),"['steady', 'application', '']")</f>
        <v>['steady', 'application', '']</v>
      </c>
      <c r="D60" s="3">
        <v>5</v>
      </c>
    </row>
    <row r="61" spans="1:4" ht="15.75" customHeight="1" x14ac:dyDescent="0.25">
      <c r="A61" s="1">
        <v>67</v>
      </c>
      <c r="B61" s="3" t="s">
        <v>61</v>
      </c>
      <c r="C61" s="3" t="str">
        <f ca="1">IFERROR(__xludf.DUMMYFUNCTION("GOOGLETRANSLATE(B61,""id"",""en"")"),"['application', 'verification', 'service', 'indihome', 'updated', 'bad', 'severe']")</f>
        <v>['application', 'verification', 'service', 'indihome', 'updated', 'bad', 'severe']</v>
      </c>
      <c r="D61" s="3">
        <v>1</v>
      </c>
    </row>
    <row r="62" spans="1:4" ht="15.75" customHeight="1" x14ac:dyDescent="0.25">
      <c r="A62" s="1">
        <v>68</v>
      </c>
      <c r="B62" s="3" t="s">
        <v>62</v>
      </c>
      <c r="C62" s="3" t="str">
        <f ca="1">IFERROR(__xludf.DUMMYFUNCTION("GOOGLETRANSLATE(B62,""id"",""en"")"),"['Application', 'Myindihome', 'Asik', 'Report', 'Disorders', 'Easy', 'Ntabs']")</f>
        <v>['Application', 'Myindihome', 'Asik', 'Report', 'Disorders', 'Easy', 'Ntabs']</v>
      </c>
      <c r="D62" s="3">
        <v>5</v>
      </c>
    </row>
    <row r="63" spans="1:4" ht="15.75" customHeight="1" x14ac:dyDescent="0.25">
      <c r="A63" s="1">
        <v>69</v>
      </c>
      <c r="B63" s="3" t="s">
        <v>63</v>
      </c>
      <c r="C63" s="3" t="str">
        <f ca="1">IFERROR(__xludf.DUMMYFUNCTION("GOOGLETRANSLATE(B63,""id"",""en"")"),"['Alhamdulillah', 'easy', 'periments', 'business']")</f>
        <v>['Alhamdulillah', 'easy', 'periments', 'business']</v>
      </c>
      <c r="D63" s="3">
        <v>5</v>
      </c>
    </row>
    <row r="64" spans="1:4" ht="15.75" customHeight="1" x14ac:dyDescent="0.25">
      <c r="A64" s="1">
        <v>70</v>
      </c>
      <c r="B64" s="3" t="s">
        <v>64</v>
      </c>
      <c r="C64" s="3" t="str">
        <f ca="1">IFERROR(__xludf.DUMMYFUNCTION("GOOGLETRANSLATE(B64,""id"",""en"")"),"['', 'deh', 'mantul']")</f>
        <v>['', 'deh', 'mantul']</v>
      </c>
      <c r="D64" s="3">
        <v>5</v>
      </c>
    </row>
    <row r="65" spans="1:4" ht="15.75" customHeight="1" x14ac:dyDescent="0.25">
      <c r="A65" s="1">
        <v>72</v>
      </c>
      <c r="B65" s="3" t="s">
        <v>65</v>
      </c>
      <c r="C65" s="3" t="str">
        <f ca="1">IFERROR(__xludf.DUMMYFUNCTION("GOOGLETRANSLATE(B65,""id"",""en"")"),"['already', 'steady', 'gan', '']")</f>
        <v>['already', 'steady', 'gan', '']</v>
      </c>
      <c r="D65" s="3">
        <v>5</v>
      </c>
    </row>
    <row r="66" spans="1:4" ht="15.75" customHeight="1" x14ac:dyDescent="0.25">
      <c r="A66" s="1">
        <v>73</v>
      </c>
      <c r="B66" s="3" t="s">
        <v>66</v>
      </c>
      <c r="C66" s="3" t="str">
        <f ca="1">IFERROR(__xludf.DUMMYFUNCTION("GOOGLETRANSLATE(B66,""id"",""en"")"),"['The application', 'help', 'really', 'Thanks', '']")</f>
        <v>['The application', 'help', 'really', 'Thanks', '']</v>
      </c>
      <c r="D66" s="3">
        <v>5</v>
      </c>
    </row>
    <row r="67" spans="1:4" ht="15.75" customHeight="1" x14ac:dyDescent="0.25">
      <c r="A67" s="1">
        <v>74</v>
      </c>
      <c r="B67" s="3" t="s">
        <v>67</v>
      </c>
      <c r="C67" s="3" t="str">
        <f ca="1">IFERROR(__xludf.DUMMYFUNCTION("GOOGLETRANSLATE(B67,""id"",""en"")"),"['SMS', 'Indihome', 'Speed', 'Internet', 'experience', 'slowdown', 'past', 'FUP', 'PDHL', 'make', 'just', 'org', ' Sometimes', 'org', 'network', 'muter', '']")</f>
        <v>['SMS', 'Indihome', 'Speed', 'Internet', 'experience', 'slowdown', 'past', 'FUP', 'PDHL', 'make', 'just', 'org', ' Sometimes', 'org', 'network', 'muter', '']</v>
      </c>
      <c r="D67" s="3">
        <v>2</v>
      </c>
    </row>
    <row r="68" spans="1:4" ht="15.75" customHeight="1" x14ac:dyDescent="0.25">
      <c r="A68" s="1">
        <v>76</v>
      </c>
      <c r="B68" s="3" t="s">
        <v>68</v>
      </c>
      <c r="C68" s="3" t="str">
        <f ca="1">IFERROR(__xludf.DUMMYFUNCTION("GOOGLETRANSLATE(B68,""id"",""en"")"),"['Change', 'Walpaper', 'Mantul']")</f>
        <v>['Change', 'Walpaper', 'Mantul']</v>
      </c>
      <c r="D68" s="3">
        <v>5</v>
      </c>
    </row>
    <row r="69" spans="1:4" ht="15.75" customHeight="1" x14ac:dyDescent="0.25">
      <c r="A69" s="1">
        <v>77</v>
      </c>
      <c r="B69" s="3" t="s">
        <v>69</v>
      </c>
      <c r="C69" s="3" t="str">
        <f ca="1">IFERROR(__xludf.DUMMYFUNCTION("GOOGLETRANSLATE(B69,""id"",""en"")"),"['Redeem', 'Points', 'Easy']")</f>
        <v>['Redeem', 'Points', 'Easy']</v>
      </c>
      <c r="D69" s="3">
        <v>5</v>
      </c>
    </row>
    <row r="70" spans="1:4" ht="15.75" customHeight="1" x14ac:dyDescent="0.25">
      <c r="A70" s="1">
        <v>79</v>
      </c>
      <c r="B70" s="3" t="s">
        <v>70</v>
      </c>
      <c r="C70" s="3" t="str">
        <f ca="1">IFERROR(__xludf.DUMMYFUNCTION("GOOGLETRANSLATE(B70,""id"",""en"")"),"['Ngeta', 'Apps', 'Upgrade', 'Speed', 'Description', 'Usually', '']")</f>
        <v>['Ngeta', 'Apps', 'Upgrade', 'Speed', 'Description', 'Usually', '']</v>
      </c>
      <c r="D70" s="3">
        <v>1</v>
      </c>
    </row>
    <row r="71" spans="1:4" ht="15.75" customHeight="1" x14ac:dyDescent="0.25">
      <c r="A71" s="1">
        <v>80</v>
      </c>
      <c r="B71" s="3" t="s">
        <v>71</v>
      </c>
      <c r="C71" s="3" t="str">
        <f ca="1">IFERROR(__xludf.DUMMYFUNCTION("GOOGLETRANSLATE(B71,""id"",""en"")"),"['wifi', 'leg', 'use', 'pay', 'rb', 'mending', 'buy', 'city', 'pay', 'thousand', 'leg', 'leg', ' Mulu ']")</f>
        <v>['wifi', 'leg', 'use', 'pay', 'rb', 'mending', 'buy', 'city', 'pay', 'thousand', 'leg', 'leg', ' Mulu ']</v>
      </c>
      <c r="D71" s="3">
        <v>1</v>
      </c>
    </row>
    <row r="72" spans="1:4" ht="15.75" customHeight="1" x14ac:dyDescent="0.25">
      <c r="A72" s="1">
        <v>81</v>
      </c>
      <c r="B72" s="3" t="s">
        <v>72</v>
      </c>
      <c r="C72" s="3" t="str">
        <f ca="1">IFERROR(__xludf.DUMMYFUNCTION("GOOGLETRANSLATE(B72,""id"",""en"")"),"['Tips']")</f>
        <v>['Tips']</v>
      </c>
      <c r="D72" s="3">
        <v>5</v>
      </c>
    </row>
    <row r="73" spans="1:4" ht="15.75" customHeight="1" x14ac:dyDescent="0.25">
      <c r="A73" s="1">
        <v>82</v>
      </c>
      <c r="B73" s="3" t="s">
        <v>73</v>
      </c>
      <c r="C73" s="3" t="str">
        <f ca="1">IFERROR(__xludf.DUMMYFUNCTION("GOOGLETRANSLATE(B73,""id"",""en"")"),"['Login', 'DPT', 'Code', 'OTP']")</f>
        <v>['Login', 'DPT', 'Code', 'OTP']</v>
      </c>
      <c r="D73" s="3">
        <v>1</v>
      </c>
    </row>
    <row r="74" spans="1:4" ht="15.75" customHeight="1" x14ac:dyDescent="0.25">
      <c r="A74" s="1">
        <v>84</v>
      </c>
      <c r="B74" s="3" t="s">
        <v>74</v>
      </c>
      <c r="C74" s="3" t="str">
        <f ca="1">IFERROR(__xludf.DUMMYFUNCTION("GOOGLETRANSLATE(B74,""id"",""en"")"),"['application', 'display', 'quota', 'limit', 'usage', 'maximum', 'quota', 'maximum', 'fup', 'customer', 'beg', 'access',' Customers', 'limits',' maximum ',' fup ',' customers', '']")</f>
        <v>['application', 'display', 'quota', 'limit', 'usage', 'maximum', 'quota', 'maximum', 'fup', 'customer', 'beg', 'access',' Customers', 'limits',' maximum ',' fup ',' customers', '']</v>
      </c>
      <c r="D74" s="3">
        <v>2</v>
      </c>
    </row>
    <row r="75" spans="1:4" ht="15.75" customHeight="1" x14ac:dyDescent="0.25">
      <c r="A75" s="1">
        <v>85</v>
      </c>
      <c r="B75" s="3" t="s">
        <v>75</v>
      </c>
      <c r="C75" s="3" t="str">
        <f ca="1">IFERROR(__xludf.DUMMYFUNCTION("GOOGLETRANSLATE(B75,""id"",""en"")"),"['Good', 'Job']")</f>
        <v>['Good', 'Job']</v>
      </c>
      <c r="D75" s="3">
        <v>4</v>
      </c>
    </row>
    <row r="76" spans="1:4" ht="15.75" customHeight="1" x14ac:dyDescent="0.25">
      <c r="A76" s="1">
        <v>86</v>
      </c>
      <c r="B76" s="3" t="s">
        <v>76</v>
      </c>
      <c r="C76" s="3" t="str">
        <f ca="1">IFERROR(__xludf.DUMMYFUNCTION("GOOGLETRANSLATE(B76,""id"",""en"")"),"['buy', 'addon', 'easy']")</f>
        <v>['buy', 'addon', 'easy']</v>
      </c>
      <c r="D76" s="3">
        <v>5</v>
      </c>
    </row>
    <row r="77" spans="1:4" ht="15.75" customHeight="1" x14ac:dyDescent="0.25">
      <c r="A77" s="1">
        <v>89</v>
      </c>
      <c r="B77" s="3" t="s">
        <v>77</v>
      </c>
      <c r="C77" s="3" t="str">
        <f ca="1">IFERROR(__xludf.DUMMYFUNCTION("GOOGLETRANSLATE(B77,""id"",""en"")"),"['Report', 'disorder', 'fast', 'on it']")</f>
        <v>['Report', 'disorder', 'fast', 'on it']</v>
      </c>
      <c r="D77" s="3">
        <v>5</v>
      </c>
    </row>
    <row r="78" spans="1:4" ht="15.75" customHeight="1" x14ac:dyDescent="0.25">
      <c r="A78" s="1">
        <v>90</v>
      </c>
      <c r="B78" s="3" t="s">
        <v>78</v>
      </c>
      <c r="C78" s="3" t="str">
        <f ca="1">IFERROR(__xludf.DUMMYFUNCTION("GOOGLETRANSLATE(B78,""id"",""en"")"),"['complaint', 'followed up', 'Wait', 'brp', 'followed up', ""]")</f>
        <v>['complaint', 'followed up', 'Wait', 'brp', 'followed up', "]</v>
      </c>
      <c r="D78" s="3">
        <v>1</v>
      </c>
    </row>
    <row r="79" spans="1:4" ht="15.75" customHeight="1" x14ac:dyDescent="0.25">
      <c r="A79" s="1">
        <v>91</v>
      </c>
      <c r="B79" s="3" t="s">
        <v>79</v>
      </c>
      <c r="C79" s="3" t="str">
        <f ca="1">IFERROR(__xludf.DUMMYFUNCTION("GOOGLETRANSLATE(B79,""id"",""en"")"),"['', 'application', 'indhihome', 'service', 'pngaduan', 'bill', 'point', 'item', 'internet', 'skrang', 'tdak', 'trjadi', 'stir ',' via ',' application ',' skrang ',' sdah ',' tdak ',' tdak ',' area ',' kel ',' jatibening ',' cottage ',' gede ',' times', '"&amp;"trjadi', 'ganguan', 'as a result', 'person', 'dri', 'officer', 'tdak', 'responsibility', 'due to', 'cable', 'crop', 'dislodial', 'fix ',' Kept ',' fees', 'kmbali', 'trjadi', 'brang', 'every month', 'month', '']")</f>
        <v>['', 'application', 'indhihome', 'service', 'pngaduan', 'bill', 'point', 'item', 'internet', 'skrang', 'tdak', 'trjadi', 'stir ',' via ',' application ',' skrang ',' sdah ',' tdak ',' tdak ',' area ',' kel ',' jatibening ',' cottage ',' gede ',' times', 'trjadi', 'ganguan', 'as a result', 'person', 'dri', 'officer', 'tdak', 'responsibility', 'due to', 'cable', 'crop', 'dislodial', 'fix ',' Kept ',' fees', 'kmbali', 'trjadi', 'brang', 'every month', 'month', '']</v>
      </c>
      <c r="D79" s="3">
        <v>2</v>
      </c>
    </row>
    <row r="80" spans="1:4" ht="15.75" customHeight="1" x14ac:dyDescent="0.25">
      <c r="A80" s="1">
        <v>92</v>
      </c>
      <c r="B80" s="3" t="s">
        <v>80</v>
      </c>
      <c r="C80" s="3" t="str">
        <f ca="1">IFERROR(__xludf.DUMMYFUNCTION("GOOGLETRANSLATE(B80,""id"",""en"")"),"['already', 'pay', 'speed', 'internet', 'downhill', 'kb', '']")</f>
        <v>['already', 'pay', 'speed', 'internet', 'downhill', 'kb', '']</v>
      </c>
      <c r="D80" s="3">
        <v>1</v>
      </c>
    </row>
    <row r="81" spans="1:4" ht="15.75" customHeight="1" x14ac:dyDescent="0.25">
      <c r="A81" s="1">
        <v>93</v>
      </c>
      <c r="B81" s="3" t="s">
        <v>81</v>
      </c>
      <c r="C81" s="3" t="str">
        <f ca="1">IFERROR(__xludf.DUMMYFUNCTION("GOOGLETRANSLATE(B81,""id"",""en"")"),"['Ngebug', 'Mulu', 'The application']")</f>
        <v>['Ngebug', 'Mulu', 'The application']</v>
      </c>
      <c r="D81" s="3">
        <v>1</v>
      </c>
    </row>
    <row r="82" spans="1:4" ht="15.75" customHeight="1" x14ac:dyDescent="0.25">
      <c r="A82" s="1">
        <v>94</v>
      </c>
      <c r="B82" s="3" t="s">
        <v>82</v>
      </c>
      <c r="C82" s="3" t="str">
        <f ca="1">IFERROR(__xludf.DUMMYFUNCTION("GOOGLETRANSLATE(B82,""id"",""en"")"),"['Lost', 'Lost', 'Yesterday', 'Out', 'Lost', 'Lost', 'Lost', 'Use', 'Application', 'Complaint', 'Opened', 'Age', ' Speedy ',' Indihome ',' Changed ',' Disruption ']")</f>
        <v>['Lost', 'Lost', 'Yesterday', 'Out', 'Lost', 'Lost', 'Lost', 'Use', 'Application', 'Complaint', 'Opened', 'Age', ' Speedy ',' Indihome ',' Changed ',' Disruption ']</v>
      </c>
      <c r="D82" s="3">
        <v>1</v>
      </c>
    </row>
    <row r="83" spans="1:4" ht="15.75" customHeight="1" x14ac:dyDescent="0.25">
      <c r="A83" s="1">
        <v>95</v>
      </c>
      <c r="B83" s="3" t="s">
        <v>83</v>
      </c>
      <c r="C83" s="3" t="str">
        <f ca="1">IFERROR(__xludf.DUMMYFUNCTION("GOOGLETRANSLATE(B83,""id"",""en"")"),"['Application', 'Open', 'Details',' Bill ',' Error ',' Screen ',' Show ',' Colored ',' White ',' Change ',' Package ',' WiFi ',' TELFON ',' WIFI ',' Costs', 'Bill', 'Change']")</f>
        <v>['Application', 'Open', 'Details',' Bill ',' Error ',' Screen ',' Show ',' Colored ',' White ',' Change ',' Package ',' WiFi ',' TELFON ',' WIFI ',' Costs', 'Bill', 'Change']</v>
      </c>
      <c r="D83" s="3">
        <v>1</v>
      </c>
    </row>
    <row r="84" spans="1:4" ht="15.75" customHeight="1" x14ac:dyDescent="0.25">
      <c r="A84" s="1">
        <v>96</v>
      </c>
      <c r="B84" s="3" t="s">
        <v>84</v>
      </c>
      <c r="C84" s="3" t="str">
        <f ca="1">IFERROR(__xludf.DUMMYFUNCTION("GOOGLETRANSLATE(B84,""id"",""en"")"),"['poor', 'application', 'error', 'login', 'difficult']")</f>
        <v>['poor', 'application', 'error', 'login', 'difficult']</v>
      </c>
      <c r="D84" s="3">
        <v>1</v>
      </c>
    </row>
    <row r="85" spans="1:4" ht="15.75" customHeight="1" x14ac:dyDescent="0.25">
      <c r="A85" s="1">
        <v>97</v>
      </c>
      <c r="B85" s="3" t="s">
        <v>85</v>
      </c>
      <c r="C85" s="3" t="str">
        <f ca="1">IFERROR(__xludf.DUMMYFUNCTION("GOOGLETRANSLATE(B85,""id"",""en"")"),"['Application', 'Indihome', 'Severe', 'Notification', 'Error', 'Please', 'Repaired', 'Comfort', 'Sebagi', 'Prlanggar', 'Thank', 'Love']")</f>
        <v>['Application', 'Indihome', 'Severe', 'Notification', 'Error', 'Please', 'Repaired', 'Comfort', 'Sebagi', 'Prlanggar', 'Thank', 'Love']</v>
      </c>
      <c r="D85" s="3">
        <v>1</v>
      </c>
    </row>
    <row r="86" spans="1:4" ht="15.75" customHeight="1" x14ac:dyDescent="0.25">
      <c r="A86" s="1">
        <v>98</v>
      </c>
      <c r="B86" s="3" t="s">
        <v>86</v>
      </c>
      <c r="C86" s="3" t="str">
        <f ca="1">IFERROR(__xludf.DUMMYFUNCTION("GOOGLETRANSLATE(B86,""id"",""en"")"),"['Connection', 'Severe', 'Complain', 'BLGnya', 'restart', 'then', 'pdhl', 'result', 'no', 'improvement', 'kah', 'indihome', ' Pay, 'expensive', 'wound', 'connection', 'good', 'and then', 'already', 'expensive', 'pls', 'Males', 'make', 'indihome']")</f>
        <v>['Connection', 'Severe', 'Complain', 'BLGnya', 'restart', 'then', 'pdhl', 'result', 'no', 'improvement', 'kah', 'indihome', ' Pay, 'expensive', 'wound', 'connection', 'good', 'and then', 'already', 'expensive', 'pls', 'Males', 'make', 'indihome']</v>
      </c>
      <c r="D86" s="3">
        <v>1</v>
      </c>
    </row>
    <row r="87" spans="1:4" ht="15.75" customHeight="1" x14ac:dyDescent="0.25">
      <c r="A87" s="1">
        <v>99</v>
      </c>
      <c r="B87" s="3" t="s">
        <v>87</v>
      </c>
      <c r="C87" s="3" t="str">
        <f ca="1">IFERROR(__xludf.DUMMYFUNCTION("GOOGLETRANSLATE(B87,""id"",""en"")"),"['Renew', 'Speed', 'Sorry', 'Balance', 'Myindihome', 'On', 'Do', 'Blabla', 'Transaction', 'Check', 'Green', 'Enter', ' Code ',' Digit ',' Email ',' SMS ',' Easy ',' Renew ',' Speed ​​',' Please ',' Repair ',' Bug ', ""]")</f>
        <v>['Renew', 'Speed', 'Sorry', 'Balance', 'Myindihome', 'On', 'Do', 'Blabla', 'Transaction', 'Check', 'Green', 'Enter', ' Code ',' Digit ',' Email ',' SMS ',' Easy ',' Renew ',' Speed ​​',' Please ',' Repair ',' Bug ', "]</v>
      </c>
      <c r="D87" s="3">
        <v>1</v>
      </c>
    </row>
    <row r="88" spans="1:4" ht="15.75" customHeight="1" x14ac:dyDescent="0.25">
      <c r="A88" s="1">
        <v>100</v>
      </c>
      <c r="B88" s="3" t="s">
        <v>88</v>
      </c>
      <c r="C88" s="3" t="str">
        <f ca="1">IFERROR(__xludf.DUMMYFUNCTION("GOOGLETRANSLATE(B88,""id"",""en"")"),"['service', 'signal', 'stable', 'game', 'Kya', 'pub', 'car', 'legend', 'cost', 'remove', 'little', 'price', ' Quality ',' Compared ',' Reverse ',' Pantes', 'Bully', 'Mulu']")</f>
        <v>['service', 'signal', 'stable', 'game', 'Kya', 'pub', 'car', 'legend', 'cost', 'remove', 'little', 'price', ' Quality ',' Compared ',' Reverse ',' Pantes', 'Bully', 'Mulu']</v>
      </c>
      <c r="D88" s="3">
        <v>1</v>
      </c>
    </row>
    <row r="89" spans="1:4" ht="15.75" customHeight="1" x14ac:dyDescent="0.25">
      <c r="A89" s="1">
        <v>101</v>
      </c>
      <c r="B89" s="3" t="s">
        <v>89</v>
      </c>
      <c r="C89" s="3" t="str">
        <f ca="1">IFERROR(__xludf.DUMMYFUNCTION("GOOGLETRANSLATE(B89,""id"",""en"")"),"['LEG', 'Ngeselin', 'Upgrade', 'Speed', 'Alternating', 'Nyar', 'Woiy', 'Mending', 'Mbps', 'Lowest', 'The difference']")</f>
        <v>['LEG', 'Ngeselin', 'Upgrade', 'Speed', 'Alternating', 'Nyar', 'Woiy', 'Mending', 'Mbps', 'Lowest', 'The difference']</v>
      </c>
      <c r="D89" s="3">
        <v>2</v>
      </c>
    </row>
    <row r="90" spans="1:4" ht="15.75" customHeight="1" x14ac:dyDescent="0.25">
      <c r="A90" s="1">
        <v>103</v>
      </c>
      <c r="B90" s="3" t="s">
        <v>90</v>
      </c>
      <c r="C90" s="3" t="str">
        <f ca="1">IFERROR(__xludf.DUMMYFUNCTION("GOOGLETRANSLATE(B90,""id"",""en"")"),"['Application', 'Beta', 'Launching', 'Gini', 'Error', 'Mulu']")</f>
        <v>['Application', 'Beta', 'Launching', 'Gini', 'Error', 'Mulu']</v>
      </c>
      <c r="D90" s="3">
        <v>1</v>
      </c>
    </row>
    <row r="91" spans="1:4" ht="15.75" customHeight="1" x14ac:dyDescent="0.25">
      <c r="A91" s="1">
        <v>104</v>
      </c>
      <c r="B91" s="3" t="s">
        <v>91</v>
      </c>
      <c r="C91" s="3" t="str">
        <f ca="1">IFERROR(__xludf.DUMMYFUNCTION("GOOGLETRANSLATE(B91,""id"",""en"")"),"['Hello', 'Sis', 'Indihome', 'Known', 'System', 'subscribe', 'WiFi', 'Indihome', 'Annual']")</f>
        <v>['Hello', 'Sis', 'Indihome', 'Known', 'System', 'subscribe', 'WiFi', 'Indihome', 'Annual']</v>
      </c>
      <c r="D91" s="3">
        <v>2</v>
      </c>
    </row>
    <row r="92" spans="1:4" ht="15.75" customHeight="1" x14ac:dyDescent="0.25">
      <c r="A92" s="1">
        <v>105</v>
      </c>
      <c r="B92" s="3" t="s">
        <v>92</v>
      </c>
      <c r="C92" s="3" t="str">
        <f ca="1">IFERROR(__xludf.DUMMYFUNCTION("GOOGLETRANSLATE(B92,""id"",""en"")"),"['disappointed']")</f>
        <v>['disappointed']</v>
      </c>
      <c r="D92" s="3">
        <v>1</v>
      </c>
    </row>
    <row r="93" spans="1:4" ht="15.75" customHeight="1" x14ac:dyDescent="0.25">
      <c r="A93" s="1">
        <v>106</v>
      </c>
      <c r="B93" s="3" t="s">
        <v>93</v>
      </c>
      <c r="C93" s="3" t="str">
        <f ca="1">IFERROR(__xludf.DUMMYFUNCTION("GOOGLETRANSLATE(B93,""id"",""en"")"),"['Indihome', 'Trouble', 'Lights', 'Indicators', 'Internet', 'Dead']")</f>
        <v>['Indihome', 'Trouble', 'Lights', 'Indicators', 'Internet', 'Dead']</v>
      </c>
      <c r="D93" s="3">
        <v>1</v>
      </c>
    </row>
    <row r="94" spans="1:4" ht="15.75" customHeight="1" x14ac:dyDescent="0.25">
      <c r="A94" s="1">
        <v>107</v>
      </c>
      <c r="B94" s="3" t="s">
        <v>94</v>
      </c>
      <c r="C94" s="3" t="str">
        <f ca="1">IFERROR(__xludf.DUMMYFUNCTION("GOOGLETRANSLATE(B94,""id"",""en"")"),"['smooth', 'pay', 'bill', 'process', 'complaint', 'pay', 'bill', 'display', 'wifi']")</f>
        <v>['smooth', 'pay', 'bill', 'process', 'complaint', 'pay', 'bill', 'display', 'wifi']</v>
      </c>
      <c r="D94" s="3">
        <v>1</v>
      </c>
    </row>
    <row r="95" spans="1:4" ht="15.75" customHeight="1" x14ac:dyDescent="0.25">
      <c r="A95" s="1">
        <v>108</v>
      </c>
      <c r="B95" s="3" t="s">
        <v>95</v>
      </c>
      <c r="C95" s="3" t="str">
        <f ca="1">IFERROR(__xludf.DUMMYFUNCTION("GOOGLETRANSLATE(B95,""id"",""en"")"),"['Try', 'inditot', 'yng', 'masang', 'network', 'hairy', 'really']")</f>
        <v>['Try', 'inditot', 'yng', 'masang', 'network', 'hairy', 'really']</v>
      </c>
      <c r="D95" s="3">
        <v>1</v>
      </c>
    </row>
    <row r="96" spans="1:4" ht="15.75" customHeight="1" x14ac:dyDescent="0.25">
      <c r="A96" s="1">
        <v>109</v>
      </c>
      <c r="B96" s="3" t="s">
        <v>96</v>
      </c>
      <c r="C96" s="3" t="str">
        <f ca="1">IFERROR(__xludf.DUMMYFUNCTION("GOOGLETRANSLATE(B96,""id"",""en"")"),"['Please', 'please', 'then', 'Language', 'it's out', 'because', 'technicians',' field ',' SERES ',' KERRJAAN ',' Please ',' Indhome ',' WIFI ',' SATA ',' Dead ',' Total ',' Cable ',' Optick ',' Disconnect ']")</f>
        <v>['Please', 'please', 'then', 'Language', 'it's out', 'because', 'technicians',' field ',' SERES ',' KERRJAAN ',' Please ',' Indhome ',' WIFI ',' SATA ',' Dead ',' Total ',' Cable ',' Optick ',' Disconnect ']</v>
      </c>
      <c r="D96" s="3">
        <v>1</v>
      </c>
    </row>
    <row r="97" spans="1:4" ht="15.75" customHeight="1" x14ac:dyDescent="0.25">
      <c r="A97" s="1">
        <v>110</v>
      </c>
      <c r="B97" s="3" t="s">
        <v>97</v>
      </c>
      <c r="C97" s="3" t="str">
        <f ca="1">IFERROR(__xludf.DUMMYFUNCTION("GOOGLETRANSLATE(B97,""id"",""en"")"),"['love', 'star', 'love', 'star', 'use', 'indihom', 'mbps',' paid ',' late ',' a day ',' play ',' gems', ' Slow ',' Ngilak ',' If ',' Brand ',' WiFi ',' Region ',' Gabakal ',' subscribe ',' Indihom ',' WiFi ',' expensive ',' expensive ',' tdak ' , 'accordi"&amp;"ng to', 'network', 'please', 'improvement', 'thank you', ""]")</f>
        <v>['love', 'star', 'love', 'star', 'use', 'indihom', 'mbps',' paid ',' late ',' a day ',' play ',' gems', ' Slow ',' Ngilak ',' If ',' Brand ',' WiFi ',' Region ',' Gabakal ',' subscribe ',' Indihom ',' WiFi ',' expensive ',' expensive ',' tdak ' , 'according to', 'network', 'please', 'improvement', 'thank you', "]</v>
      </c>
      <c r="D97" s="3">
        <v>1</v>
      </c>
    </row>
    <row r="98" spans="1:4" ht="15.75" customHeight="1" x14ac:dyDescent="0.25">
      <c r="A98" s="1">
        <v>111</v>
      </c>
      <c r="B98" s="3" t="s">
        <v>98</v>
      </c>
      <c r="C98" s="3" t="str">
        <f ca="1">IFERROR(__xludf.DUMMYFUNCTION("GOOGLETRANSLATE(B98,""id"",""en"")"),"['wifi', 'broken', 'officer', 'CPT', 'handle it']")</f>
        <v>['wifi', 'broken', 'officer', 'CPT', 'handle it']</v>
      </c>
      <c r="D98" s="3">
        <v>5</v>
      </c>
    </row>
    <row r="99" spans="1:4" ht="15.75" customHeight="1" x14ac:dyDescent="0.25">
      <c r="A99" s="1">
        <v>112</v>
      </c>
      <c r="B99" s="3" t="s">
        <v>99</v>
      </c>
      <c r="C99" s="3" t="str">
        <f ca="1">IFERROR(__xludf.DUMMYFUNCTION("GOOGLETRANSLATE(B99,""id"",""en"")"),"['Help', 'user', 'indihome', 'fast', 'responsive', 'handling', 'disorder']")</f>
        <v>['Help', 'user', 'indihome', 'fast', 'responsive', 'handling', 'disorder']</v>
      </c>
      <c r="D99" s="3">
        <v>5</v>
      </c>
    </row>
    <row r="100" spans="1:4" ht="15.75" customHeight="1" x14ac:dyDescent="0.25">
      <c r="A100" s="1">
        <v>113</v>
      </c>
      <c r="B100" s="3" t="s">
        <v>100</v>
      </c>
      <c r="C100" s="3" t="str">
        <f ca="1">IFERROR(__xludf.DUMMYFUNCTION("GOOGLETRANSLATE(B100,""id"",""en"")"),"['TGL', 'March', 'Internet', 'date', 'informed', 'date', 'March', 'pay', 'late', 'school', 'is completed', 'settlement', ' His disturbance ']")</f>
        <v>['TGL', 'March', 'Internet', 'date', 'informed', 'date', 'March', 'pay', 'late', 'school', 'is completed', 'settlement', ' His disturbance ']</v>
      </c>
      <c r="D100" s="3">
        <v>1</v>
      </c>
    </row>
    <row r="101" spans="1:4" ht="15.75" customHeight="1" x14ac:dyDescent="0.25">
      <c r="A101" s="1">
        <v>114</v>
      </c>
      <c r="B101" s="3" t="s">
        <v>101</v>
      </c>
      <c r="C101" s="3" t="str">
        <f ca="1">IFERROR(__xludf.DUMMYFUNCTION("GOOGLETRANSLATE(B101,""id"",""en"")"),"['slow', 'speed', 'raises', 'menu']")</f>
        <v>['slow', 'speed', 'raises', 'menu']</v>
      </c>
      <c r="D101" s="3">
        <v>1</v>
      </c>
    </row>
    <row r="102" spans="1:4" ht="15.75" customHeight="1" x14ac:dyDescent="0.25">
      <c r="A102" s="1">
        <v>115</v>
      </c>
      <c r="B102" s="3" t="s">
        <v>102</v>
      </c>
      <c r="C102" s="3" t="str">
        <f ca="1">IFERROR(__xludf.DUMMYFUNCTION("GOOGLETRANSLATE(B102,""id"",""en"")"),"['Telfon', 'Indihom', 'promo', 'raises',' bandwitch ',' Sya ',' smooth ',' wifi ',' Mbps', 'change', 'dngan', 'Mbps',' Indihome ',' serious', 'Customer', 'Play', ""]")</f>
        <v>['Telfon', 'Indihom', 'promo', 'raises',' bandwitch ',' Sya ',' smooth ',' wifi ',' Mbps', 'change', 'dngan', 'Mbps',' Indihome ',' serious', 'Customer', 'Play', "]</v>
      </c>
      <c r="D102" s="3">
        <v>2</v>
      </c>
    </row>
    <row r="103" spans="1:4" ht="15.75" customHeight="1" x14ac:dyDescent="0.25">
      <c r="A103" s="1">
        <v>116</v>
      </c>
      <c r="B103" s="3" t="s">
        <v>103</v>
      </c>
      <c r="C103" s="3" t="str">
        <f ca="1">IFERROR(__xludf.DUMMYFUNCTION("GOOGLETRANSLATE(B103,""id"",""en"")"),"['need', 'checks', 'use', 'indihome', 'check', 'bill', 'thank', 'love']")</f>
        <v>['need', 'checks', 'use', 'indihome', 'check', 'bill', 'thank', 'love']</v>
      </c>
      <c r="D103" s="3">
        <v>5</v>
      </c>
    </row>
    <row r="104" spans="1:4" ht="15.75" customHeight="1" x14ac:dyDescent="0.25">
      <c r="A104" s="1">
        <v>117</v>
      </c>
      <c r="B104" s="3" t="s">
        <v>104</v>
      </c>
      <c r="C104" s="3" t="str">
        <f ca="1">IFERROR(__xludf.DUMMYFUNCTION("GOOGLETRANSLATE(B104,""id"",""en"")"),"['wifinya', 'Sometimes', 'ngelag', 'already', 'paid', 'paid']")</f>
        <v>['wifinya', 'Sometimes', 'ngelag', 'already', 'paid', 'paid']</v>
      </c>
      <c r="D104" s="3">
        <v>5</v>
      </c>
    </row>
    <row r="105" spans="1:4" ht="15.75" customHeight="1" x14ac:dyDescent="0.25">
      <c r="A105" s="1">
        <v>118</v>
      </c>
      <c r="B105" s="3" t="s">
        <v>105</v>
      </c>
      <c r="C105" s="3" t="str">
        <f ca="1">IFERROR(__xludf.DUMMYFUNCTION("GOOGLETRANSLATE(B105,""id"",""en"")"),"['Leet']")</f>
        <v>['Leet']</v>
      </c>
      <c r="D105" s="3">
        <v>1</v>
      </c>
    </row>
    <row r="106" spans="1:4" ht="15.75" customHeight="1" x14ac:dyDescent="0.25">
      <c r="A106" s="1">
        <v>119</v>
      </c>
      <c r="B106" s="3" t="s">
        <v>106</v>
      </c>
      <c r="C106" s="3" t="str">
        <f ca="1">IFERROR(__xludf.DUMMYFUNCTION("GOOGLETRANSLATE(B106,""id"",""en"")"),"['The application', 'Top', 'really', 'help', 'related', 'Indihome', 'home', 'office', '']")</f>
        <v>['The application', 'Top', 'really', 'help', 'related', 'Indihome', 'home', 'office', '']</v>
      </c>
      <c r="D106" s="3">
        <v>5</v>
      </c>
    </row>
    <row r="107" spans="1:4" ht="15.75" customHeight="1" x14ac:dyDescent="0.25">
      <c r="A107" s="1">
        <v>120</v>
      </c>
      <c r="B107" s="3" t="s">
        <v>107</v>
      </c>
      <c r="C107" s="3" t="str">
        <f ca="1">IFERROR(__xludf.DUMMYFUNCTION("GOOGLETRANSLATE(B107,""id"",""en"")"),"['Loss', 'Loss', 'Indihome', 'Sampe', 'Sekrng', 'Loss', 'Internet', 'Mbps', 'Lola', 'Pay', 'here', 'parahhh']")</f>
        <v>['Loss', 'Loss', 'Indihome', 'Sampe', 'Sekrng', 'Loss', 'Internet', 'Mbps', 'Lola', 'Pay', 'here', 'parahhh']</v>
      </c>
      <c r="D107" s="3">
        <v>1</v>
      </c>
    </row>
    <row r="108" spans="1:4" ht="15.75" customHeight="1" x14ac:dyDescent="0.25">
      <c r="A108" s="1">
        <v>121</v>
      </c>
      <c r="B108" s="3" t="s">
        <v>108</v>
      </c>
      <c r="C108" s="3" t="str">
        <f ca="1">IFERROR(__xludf.DUMMYFUNCTION("GOOGLETRANSLATE(B108,""id"",""en"")"),"['Sales',' photo ',' KTP ',' Selfi ',' Hold ',' KTP ',' Trusted ',' Indihome ',' guarantee ',' data ',' TSB ',' Safe ',' Requirements', 'Submission', 'Online', 'Indihome', 'requires',' bring ',' paper ',' read ',' Verification ',' Indihome ',' prone ',' w"&amp;"rong ', ""]")</f>
        <v>['Sales',' photo ',' KTP ',' Selfi ',' Hold ',' KTP ',' Trusted ',' Indihome ',' guarantee ',' data ',' TSB ',' Safe ',' Requirements', 'Submission', 'Online', 'Indihome', 'requires',' bring ',' paper ',' read ',' Verification ',' Indihome ',' prone ',' wrong ', "]</v>
      </c>
      <c r="D108" s="3">
        <v>1</v>
      </c>
    </row>
    <row r="109" spans="1:4" ht="15.75" customHeight="1" x14ac:dyDescent="0.25">
      <c r="A109" s="1">
        <v>122</v>
      </c>
      <c r="B109" s="3" t="s">
        <v>109</v>
      </c>
      <c r="C109" s="3" t="str">
        <f ca="1">IFERROR(__xludf.DUMMYFUNCTION("GOOGLETRANSLATE(B109,""id"",""en"")"),"['', 'very']")</f>
        <v>['', 'very']</v>
      </c>
      <c r="D109" s="3">
        <v>5</v>
      </c>
    </row>
    <row r="110" spans="1:4" ht="15.75" customHeight="1" x14ac:dyDescent="0.25">
      <c r="A110" s="1">
        <v>123</v>
      </c>
      <c r="B110" s="3" t="s">
        <v>110</v>
      </c>
      <c r="C110" s="3" t="str">
        <f ca="1">IFERROR(__xludf.DUMMYFUNCTION("GOOGLETRANSLATE(B110,""id"",""en"")"),"['Suggest', 'Points',' Removed ',' Indihome ',' Get ',' Points', 'Liat', 'Polls',' Rate ',' Rupiah ',' Cuman ',' Points', ' Rupiah ',' Swap ',' Coupon ',' Discount ',' RB ',' LAZADA ',' Requirements', 'Points',' Need ',' Annual ',' Dapetin ',' Discount ',"&amp;"' Rb ' , 'wkwkwk', 'funny', 'company', 'telkom', 'progam', 'ginian', '']")</f>
        <v>['Suggest', 'Points',' Removed ',' Indihome ',' Get ',' Points', 'Liat', 'Polls',' Rate ',' Rupiah ',' Cuman ',' Points', ' Rupiah ',' Swap ',' Coupon ',' Discount ',' RB ',' LAZADA ',' Requirements', 'Points',' Need ',' Annual ',' Dapetin ',' Discount ',' Rb ' , 'wkwkwk', 'funny', 'company', 'telkom', 'progam', 'ginian', '']</v>
      </c>
      <c r="D110" s="3">
        <v>1</v>
      </c>
    </row>
    <row r="111" spans="1:4" ht="15.75" customHeight="1" x14ac:dyDescent="0.25">
      <c r="A111" s="1">
        <v>124</v>
      </c>
      <c r="B111" s="3" t="s">
        <v>111</v>
      </c>
      <c r="C111" s="3" t="str">
        <f ca="1">IFERROR(__xludf.DUMMYFUNCTION("GOOGLETRANSLATE(B111,""id"",""en"")"),"['list', 'times',' sales', 'informing', 'telephone', 'revoked', 'bills',' monthly ',' reduced ',' rb ',' plaza ',' telkom ',' Submit ',' Revocation ',' Tel ',' How ',' Shocked ',' Revoked ',' Bill ',' Do It ',' Serasa ',' Cheated ', ""]")</f>
        <v>['list', 'times',' sales', 'informing', 'telephone', 'revoked', 'bills',' monthly ',' reduced ',' rb ',' plaza ',' telkom ',' Submit ',' Revocation ',' Tel ',' How ',' Shocked ',' Revoked ',' Bill ',' Do It ',' Serasa ',' Cheated ', "]</v>
      </c>
      <c r="D111" s="3">
        <v>1</v>
      </c>
    </row>
    <row r="112" spans="1:4" ht="15.75" customHeight="1" x14ac:dyDescent="0.25">
      <c r="A112" s="1">
        <v>125</v>
      </c>
      <c r="B112" s="3" t="s">
        <v>112</v>
      </c>
      <c r="C112" s="3" t="str">
        <f ca="1">IFERROR(__xludf.DUMMYFUNCTION("GOOGLETRANSLATE(B112,""id"",""en"")"),"['APP', 'Cuman', 'Heavy', 'Uncomfortable', 'Moving', 'App', 'Indi', 'Verification', 'reset', 'silly', 'class',' Bank ',' Login ',' use ',' verification ',' email ',' app ',' just ',' monitoring ',' use ',' verification ',' entry ',' dedicated ',' app ',' "&amp;"that's' , 'Indihom', 'Bank', 'Help', 'Gini', 'work', 'smart', 'Males', 'innovative', 'eat', 'salary', 'blind', ""]")</f>
        <v>['APP', 'Cuman', 'Heavy', 'Uncomfortable', 'Moving', 'App', 'Indi', 'Verification', 'reset', 'silly', 'class',' Bank ',' Login ',' use ',' verification ',' email ',' app ',' just ',' monitoring ',' use ',' verification ',' entry ',' dedicated ',' app ',' that's' , 'Indihom', 'Bank', 'Help', 'Gini', 'work', 'smart', 'Males', 'innovative', 'eat', 'salary', 'blind', "]</v>
      </c>
      <c r="D112" s="3">
        <v>1</v>
      </c>
    </row>
    <row r="113" spans="1:4" ht="15.75" customHeight="1" x14ac:dyDescent="0.25">
      <c r="A113" s="1">
        <v>126</v>
      </c>
      <c r="B113" s="3" t="s">
        <v>113</v>
      </c>
      <c r="C113" s="3" t="str">
        <f ca="1">IFERROR(__xludf.DUMMYFUNCTION("GOOGLETRANSLATE(B113,""id"",""en"")"),"['Try', 'explained', 'min', 'add', 'addon', 'difficult', 'dead', 'appears',' internal ',' server ',' error ',' mulu ',' Prices', 'expensive', 'speed', 'derived', 'according to', 'talk', 'sales',' comparable ',' service ', ""]")</f>
        <v>['Try', 'explained', 'min', 'add', 'addon', 'difficult', 'dead', 'appears',' internal ',' server ',' error ',' mulu ',' Prices', 'expensive', 'speed', 'derived', 'according to', 'talk', 'sales',' comparable ',' service ', "]</v>
      </c>
      <c r="D113" s="3">
        <v>1</v>
      </c>
    </row>
    <row r="114" spans="1:4" ht="15.75" customHeight="1" x14ac:dyDescent="0.25">
      <c r="A114" s="1">
        <v>127</v>
      </c>
      <c r="B114" s="3" t="s">
        <v>114</v>
      </c>
      <c r="C114" s="3" t="str">
        <f ca="1">IFERROR(__xludf.DUMMYFUNCTION("GOOGLETRANSLATE(B114,""id"",""en"")"),"['slow', '']")</f>
        <v>['slow', '']</v>
      </c>
      <c r="D114" s="3">
        <v>1</v>
      </c>
    </row>
    <row r="115" spans="1:4" ht="15.75" customHeight="1" x14ac:dyDescent="0.25">
      <c r="A115" s="1">
        <v>128</v>
      </c>
      <c r="B115" s="3" t="s">
        <v>115</v>
      </c>
      <c r="C115" s="3" t="str">
        <f ca="1">IFERROR(__xludf.DUMMYFUNCTION("GOOGLETRANSLATE(B115,""id"",""en"")"),"['The application', 'satisfying', 'Hopefully', 'Network', 'Indihomen', 'Current', 'Indihome', 'Best', ""]")</f>
        <v>['The application', 'satisfying', 'Hopefully', 'Network', 'Indihomen', 'Current', 'Indihome', 'Best', "]</v>
      </c>
      <c r="D115" s="3">
        <v>5</v>
      </c>
    </row>
    <row r="116" spans="1:4" ht="15.75" customHeight="1" x14ac:dyDescent="0.25">
      <c r="A116" s="1">
        <v>129</v>
      </c>
      <c r="B116" s="3" t="s">
        <v>116</v>
      </c>
      <c r="C116" s="3" t="str">
        <f ca="1">IFERROR(__xludf.DUMMYFUNCTION("GOOGLETRANSLATE(B116,""id"",""en"")"),"['Available', 'application', 'good', 'job']")</f>
        <v>['Available', 'application', 'good', 'job']</v>
      </c>
      <c r="D116" s="3">
        <v>5</v>
      </c>
    </row>
    <row r="117" spans="1:4" ht="15.75" customHeight="1" x14ac:dyDescent="0.25">
      <c r="A117" s="1">
        <v>130</v>
      </c>
      <c r="B117" s="3" t="s">
        <v>117</v>
      </c>
      <c r="C117" s="3" t="str">
        <f ca="1">IFERROR(__xludf.DUMMYFUNCTION("GOOGLETRANSLATE(B117,""id"",""en"")"),"['satisfying', 'the application']")</f>
        <v>['satisfying', 'the application']</v>
      </c>
      <c r="D117" s="3">
        <v>5</v>
      </c>
    </row>
    <row r="118" spans="1:4" ht="15.75" customHeight="1" x14ac:dyDescent="0.25">
      <c r="A118" s="1">
        <v>131</v>
      </c>
      <c r="B118" s="3" t="s">
        <v>118</v>
      </c>
      <c r="C118" s="3" t="str">
        <f ca="1">IFERROR(__xludf.DUMMYFUNCTION("GOOGLETRANSLATE(B118,""id"",""en"")"),"['Report', 'disruption', 'application', 'LGS', 'handled', 'thank you', 'indihome']")</f>
        <v>['Report', 'disruption', 'application', 'LGS', 'handled', 'thank you', 'indihome']</v>
      </c>
      <c r="D118" s="3">
        <v>5</v>
      </c>
    </row>
    <row r="119" spans="1:4" ht="15.75" customHeight="1" x14ac:dyDescent="0.25">
      <c r="A119" s="1">
        <v>133</v>
      </c>
      <c r="B119" s="3" t="s">
        <v>119</v>
      </c>
      <c r="C119" s="3" t="str">
        <f ca="1">IFERROR(__xludf.DUMMYFUNCTION("GOOGLETRANSLATE(B119,""id"",""en"")"),"['apk', 'slow', 'fix', 'clear', 'cache', 'slow', '']")</f>
        <v>['apk', 'slow', 'fix', 'clear', 'cache', 'slow', '']</v>
      </c>
      <c r="D119" s="3">
        <v>1</v>
      </c>
    </row>
    <row r="120" spans="1:4" ht="15.75" customHeight="1" x14ac:dyDescent="0.25">
      <c r="A120" s="1">
        <v>135</v>
      </c>
      <c r="B120" s="3" t="s">
        <v>120</v>
      </c>
      <c r="C120" s="3" t="str">
        <f ca="1">IFERROR(__xludf.DUMMYFUNCTION("GOOGLETRANSLATE(B120,""id"",""en"")"),"['Please', 'Donk', 'accelerated', 'work', 'Tel', 'disorder', 'Mass',' a day ',' finished ',' Until ',' Los', 'disappointing', ' Told ',' Wait ',' Certainty ',' Ticket ',' Report ',' Karna ',' Disastal ',' Disruption ',' Mass', 'Region', 'Jelambar', 'Pleas"&amp;"e', 'Donk' , 'yahh', 'was disrolled', 'work', 'Teparted', '']")</f>
        <v>['Please', 'Donk', 'accelerated', 'work', 'Tel', 'disorder', 'Mass',' a day ',' finished ',' Until ',' Los', 'disappointing', ' Told ',' Wait ',' Certainty ',' Ticket ',' Report ',' Karna ',' Disastal ',' Disruption ',' Mass', 'Region', 'Jelambar', 'Please', 'Donk' , 'yahh', 'was disrolled', 'work', 'Teparted', '']</v>
      </c>
      <c r="D120" s="3">
        <v>1</v>
      </c>
    </row>
    <row r="121" spans="1:4" ht="15.75" customHeight="1" x14ac:dyDescent="0.25">
      <c r="A121" s="1">
        <v>136</v>
      </c>
      <c r="B121" s="3" t="s">
        <v>121</v>
      </c>
      <c r="C121" s="3" t="str">
        <f ca="1">IFERROR(__xludf.DUMMYFUNCTION("GOOGLETRANSLATE(B121,""id"",""en"")"),"['relax', 'min', 'lift', 'rate', 'love', 'star', '']")</f>
        <v>['relax', 'min', 'lift', 'rate', 'love', 'star', '']</v>
      </c>
      <c r="D121" s="3">
        <v>5</v>
      </c>
    </row>
    <row r="122" spans="1:4" ht="15.75" customHeight="1" x14ac:dyDescent="0.25">
      <c r="A122" s="1">
        <v>137</v>
      </c>
      <c r="B122" s="3" t="s">
        <v>122</v>
      </c>
      <c r="C122" s="3" t="str">
        <f ca="1">IFERROR(__xludf.DUMMYFUNCTION("GOOGLETRANSLATE(B122,""id"",""en"")"),"['mas',' agus', 'please', 'disturbing', 'intimacy', 'please', 'improve', 'quality', 'network', 'room', 'room', 'corpse', ' Greetings', 'User', 'Indihome', 'cherios']")</f>
        <v>['mas',' agus', 'please', 'disturbing', 'intimacy', 'please', 'improve', 'quality', 'network', 'room', 'room', 'corpse', ' Greetings', 'User', 'Indihome', 'cherios']</v>
      </c>
      <c r="D122" s="3">
        <v>3</v>
      </c>
    </row>
    <row r="123" spans="1:4" ht="15.75" customHeight="1" x14ac:dyDescent="0.25">
      <c r="A123" s="1">
        <v>138</v>
      </c>
      <c r="B123" s="3" t="s">
        <v>123</v>
      </c>
      <c r="C123" s="3" t="str">
        <f ca="1">IFERROR(__xludf.DUMMYFUNCTION("GOOGLETRANSLATE(B123,""id"",""en"")"),"['', 'Reting', 'bad', 'application', 'cable', 'broken', 'no', 'singnal', 'los']")</f>
        <v>['', 'Reting', 'bad', 'application', 'cable', 'broken', 'no', 'singnal', 'los']</v>
      </c>
      <c r="D123" s="3">
        <v>1</v>
      </c>
    </row>
    <row r="124" spans="1:4" ht="15.75" customHeight="1" x14ac:dyDescent="0.25">
      <c r="A124" s="1">
        <v>139</v>
      </c>
      <c r="B124" s="3" t="s">
        <v>124</v>
      </c>
      <c r="C124" s="3" t="str">
        <f ca="1">IFERROR(__xludf.DUMMYFUNCTION("GOOGLETRANSLATE(B124,""id"",""en"")"),"['Kink']")</f>
        <v>['Kink']</v>
      </c>
      <c r="D124" s="3">
        <v>1</v>
      </c>
    </row>
    <row r="125" spans="1:4" ht="15.75" customHeight="1" x14ac:dyDescent="0.25">
      <c r="A125" s="1">
        <v>140</v>
      </c>
      <c r="B125" s="3" t="s">
        <v>125</v>
      </c>
      <c r="C125" s="3" t="str">
        <f ca="1">IFERROR(__xludf.DUMMYFUNCTION("GOOGLETRANSLATE(B125,""id"",""en"")"),"['mantapp', '']")</f>
        <v>['mantapp', '']</v>
      </c>
      <c r="D125" s="3">
        <v>5</v>
      </c>
    </row>
    <row r="126" spans="1:4" ht="15.75" customHeight="1" x14ac:dyDescent="0.25">
      <c r="A126" s="1">
        <v>141</v>
      </c>
      <c r="B126" s="3" t="s">
        <v>126</v>
      </c>
      <c r="C126" s="3" t="str">
        <f ca="1">IFERROR(__xludf.DUMMYFUNCTION("GOOGLETRANSLATE(B126,""id"",""en"")"),"['User', 'Indihome', 'Mbps',' Rates', 'Level', 'Use', 'Indihome', 'Suggest', 'Mbps',' Kenai ',' Costs', 'Additional', ' NOTICE ',' VIA ',' TLP ',' Agree ',' SMS ',' Indihome ',' Addition ',' Capacity ',' SMS ',' SKRG ',' Pay ',' GMN ',' Please ' , 'explan"&amp;"ation', '']")</f>
        <v>['User', 'Indihome', 'Mbps',' Rates', 'Level', 'Use', 'Indihome', 'Suggest', 'Mbps',' Kenai ',' Costs', 'Additional', ' NOTICE ',' VIA ',' TLP ',' Agree ',' SMS ',' Indihome ',' Addition ',' Capacity ',' SMS ',' SKRG ',' Pay ',' GMN ',' Please ' , 'explanation', '']</v>
      </c>
      <c r="D126" s="3">
        <v>1</v>
      </c>
    </row>
    <row r="127" spans="1:4" ht="15.75" customHeight="1" x14ac:dyDescent="0.25">
      <c r="A127" s="1">
        <v>142</v>
      </c>
      <c r="B127" s="3" t="s">
        <v>127</v>
      </c>
      <c r="C127" s="3" t="str">
        <f ca="1">IFERROR(__xludf.DUMMYFUNCTION("GOOGLETRANSLATE(B127,""id"",""en"")"),"['', 'Sudi', 'kapok']")</f>
        <v>['', 'Sudi', 'kapok']</v>
      </c>
      <c r="D127" s="3">
        <v>1</v>
      </c>
    </row>
    <row r="128" spans="1:4" ht="15.75" customHeight="1" x14ac:dyDescent="0.25">
      <c r="A128" s="1">
        <v>143</v>
      </c>
      <c r="B128" s="3" t="s">
        <v>128</v>
      </c>
      <c r="C128" s="3" t="str">
        <f ca="1">IFERROR(__xludf.DUMMYFUNCTION("GOOGLETRANSLATE(B128,""id"",""en"")"),"['Application', 'version', 'latest', 'informative', 'multiply', 'promoaa']")</f>
        <v>['Application', 'version', 'latest', 'informative', 'multiply', 'promoaa']</v>
      </c>
      <c r="D128" s="3">
        <v>5</v>
      </c>
    </row>
    <row r="129" spans="1:4" ht="15.75" customHeight="1" x14ac:dyDescent="0.25">
      <c r="A129" s="1">
        <v>144</v>
      </c>
      <c r="B129" s="3" t="s">
        <v>129</v>
      </c>
      <c r="C129" s="3" t="str">
        <f ca="1">IFERROR(__xludf.DUMMYFUNCTION("GOOGLETRANSLATE(B129,""id"",""en"")"),"['Registration', 'Login', 'FAILURE', 'Please', 'Repaired', 'Application']")</f>
        <v>['Registration', 'Login', 'FAILURE', 'Please', 'Repaired', 'Application']</v>
      </c>
      <c r="D129" s="3">
        <v>2</v>
      </c>
    </row>
    <row r="130" spans="1:4" ht="15.75" customHeight="1" x14ac:dyDescent="0.25">
      <c r="A130" s="1">
        <v>146</v>
      </c>
      <c r="B130" s="3" t="s">
        <v>130</v>
      </c>
      <c r="C130" s="3" t="str">
        <f ca="1">IFERROR(__xludf.DUMMYFUNCTION("GOOGLETRANSLATE(B130,""id"",""en"")"),"['Application', 'Myindihome', 'Bener', 'Bener', 'Facilitates', 'Customer', 'Mantul']")</f>
        <v>['Application', 'Myindihome', 'Bener', 'Bener', 'Facilitates', 'Customer', 'Mantul']</v>
      </c>
      <c r="D130" s="3">
        <v>5</v>
      </c>
    </row>
    <row r="131" spans="1:4" ht="15.75" customHeight="1" x14ac:dyDescent="0.25">
      <c r="A131" s="1">
        <v>147</v>
      </c>
      <c r="B131" s="3" t="s">
        <v>131</v>
      </c>
      <c r="C131" s="3" t="str">
        <f ca="1">IFERROR(__xludf.DUMMYFUNCTION("GOOGLETRANSLATE(B131,""id"",""en"")"),"['need', 'application', 'like', 'check', 'use', 'indihome', 'thank', 'love']")</f>
        <v>['need', 'application', 'like', 'check', 'use', 'indihome', 'thank', 'love']</v>
      </c>
      <c r="D131" s="3">
        <v>5</v>
      </c>
    </row>
    <row r="132" spans="1:4" ht="15.75" customHeight="1" x14ac:dyDescent="0.25">
      <c r="A132" s="1">
        <v>148</v>
      </c>
      <c r="B132" s="3" t="s">
        <v>132</v>
      </c>
      <c r="C132" s="3" t="str">
        <f ca="1">IFERROR(__xludf.DUMMYFUNCTION("GOOGLETRANSLATE(B132,""id"",""en"")"),"['Useful', 'condition']")</f>
        <v>['Useful', 'condition']</v>
      </c>
      <c r="D132" s="3">
        <v>5</v>
      </c>
    </row>
    <row r="133" spans="1:4" ht="15.75" customHeight="1" x14ac:dyDescent="0.25">
      <c r="A133" s="1">
        <v>149</v>
      </c>
      <c r="B133" s="3" t="s">
        <v>133</v>
      </c>
      <c r="C133" s="3" t="str">
        <f ca="1">IFERROR(__xludf.DUMMYFUNCTION("GOOGLETRANSLATE(B133,""id"",""en"")"),"['Network', 'idiot', 'network', 'idiot', 'purpose', 'heart', 'makes it easier', 'make it difficult']")</f>
        <v>['Network', 'idiot', 'network', 'idiot', 'purpose', 'heart', 'makes it easier', 'make it difficult']</v>
      </c>
      <c r="D133" s="3">
        <v>1</v>
      </c>
    </row>
    <row r="134" spans="1:4" ht="15.75" customHeight="1" x14ac:dyDescent="0.25">
      <c r="A134" s="1">
        <v>150</v>
      </c>
      <c r="B134" s="3" t="s">
        <v>134</v>
      </c>
      <c r="C134" s="3" t="str">
        <f ca="1">IFERROR(__xludf.DUMMYFUNCTION("GOOGLETRANSLATE(B134,""id"",""en"")"),"['subscribe', 'internet', 'hope', 'in the future', 'best', ""]")</f>
        <v>['subscribe', 'internet', 'hope', 'in the future', 'best', "]</v>
      </c>
      <c r="D134" s="3">
        <v>5</v>
      </c>
    </row>
    <row r="135" spans="1:4" ht="15.75" customHeight="1" x14ac:dyDescent="0.25">
      <c r="A135" s="1">
        <v>151</v>
      </c>
      <c r="B135" s="3" t="s">
        <v>135</v>
      </c>
      <c r="C135" s="3" t="str">
        <f ca="1">IFERROR(__xludf.DUMMYFUNCTION("GOOGLETRANSLATE(B135,""id"",""en"")"),"['Indihome', 'smooth', 'Kemaen', 'technicians',' DTNG ',' RMH ',' Change ',' socket ',' cable ',' fiber ',' knp ',' slow ',' Threat ',' Severe ',' UDH ',' Bagus', 'Skrng', 'Ancur', 'Order', 'Center', 'Benerin', 'Lemot', 'Benerin', 'Threat', 'Slow' , 'GMN'"&amp;", 'Schedule', 'Live', 'Destroyed', 'Gara', 'NGAU', 'NGACO', 'Report', 'UDH', 'Count', 'Report', 'TPI', ' Knp ',' Network ',' Rich ',' ']")</f>
        <v>['Indihome', 'smooth', 'Kemaen', 'technicians',' DTNG ',' RMH ',' Change ',' socket ',' cable ',' fiber ',' knp ',' slow ',' Threat ',' Severe ',' UDH ',' Bagus', 'Skrng', 'Ancur', 'Order', 'Center', 'Benerin', 'Lemot', 'Benerin', 'Threat', 'Slow' , 'GMN', 'Schedule', 'Live', 'Destroyed', 'Gara', 'NGAU', 'NGACO', 'Report', 'UDH', 'Count', 'Report', 'TPI', ' Knp ',' Network ',' Rich ',' ']</v>
      </c>
      <c r="D135" s="3">
        <v>1</v>
      </c>
    </row>
    <row r="136" spans="1:4" ht="15.75" customHeight="1" x14ac:dyDescent="0.25">
      <c r="A136" s="1">
        <v>152</v>
      </c>
      <c r="B136" s="3" t="s">
        <v>136</v>
      </c>
      <c r="C136" s="3" t="str">
        <f ca="1">IFERROR(__xludf.DUMMYFUNCTION("GOOGLETRANSLATE(B136,""id"",""en"")"),"['easy', 'report', 'disorder', 'topppp']")</f>
        <v>['easy', 'report', 'disorder', 'topppp']</v>
      </c>
      <c r="D136" s="3">
        <v>5</v>
      </c>
    </row>
    <row r="137" spans="1:4" ht="15.75" customHeight="1" x14ac:dyDescent="0.25">
      <c r="A137" s="1">
        <v>153</v>
      </c>
      <c r="B137" s="3" t="s">
        <v>137</v>
      </c>
      <c r="C137" s="3" t="str">
        <f ca="1">IFERROR(__xludf.DUMMYFUNCTION("GOOGLETRANSLATE(B137,""id"",""en"")"),"['sod', 'thanks', 'yaaaa']")</f>
        <v>['sod', 'thanks', 'yaaaa']</v>
      </c>
      <c r="D137" s="3">
        <v>5</v>
      </c>
    </row>
    <row r="138" spans="1:4" ht="15.75" customHeight="1" x14ac:dyDescent="0.25">
      <c r="A138" s="1">
        <v>156</v>
      </c>
      <c r="B138" s="3" t="s">
        <v>138</v>
      </c>
      <c r="C138" s="3" t="str">
        <f ca="1">IFERROR(__xludf.DUMMYFUNCTION("GOOGLETRANSLATE(B138,""id"",""en"")"),"['looks', 'Keceh']")</f>
        <v>['looks', 'Keceh']</v>
      </c>
      <c r="D138" s="3">
        <v>5</v>
      </c>
    </row>
    <row r="139" spans="1:4" ht="15.75" customHeight="1" x14ac:dyDescent="0.25">
      <c r="A139" s="1">
        <v>157</v>
      </c>
      <c r="B139" s="3" t="s">
        <v>139</v>
      </c>
      <c r="C139" s="3" t="str">
        <f ca="1">IFERROR(__xludf.DUMMYFUNCTION("GOOGLETRANSLATE(B139,""id"",""en"")"),"['buy', 'add', 'easy', 'really']")</f>
        <v>['buy', 'add', 'easy', 'really']</v>
      </c>
      <c r="D139" s="3">
        <v>5</v>
      </c>
    </row>
    <row r="140" spans="1:4" ht="15.75" customHeight="1" x14ac:dyDescent="0.25">
      <c r="A140" s="1">
        <v>158</v>
      </c>
      <c r="B140" s="3" t="s">
        <v>140</v>
      </c>
      <c r="C140" s="3" t="str">
        <f ca="1">IFERROR(__xludf.DUMMYFUNCTION("GOOGLETRANSLATE(B140,""id"",""en"")"),"['Pay', 'bill', 'easy']")</f>
        <v>['Pay', 'bill', 'easy']</v>
      </c>
      <c r="D140" s="3">
        <v>5</v>
      </c>
    </row>
    <row r="141" spans="1:4" ht="15.75" customHeight="1" x14ac:dyDescent="0.25">
      <c r="A141" s="1">
        <v>159</v>
      </c>
      <c r="B141" s="3" t="s">
        <v>141</v>
      </c>
      <c r="C141" s="3" t="str">
        <f ca="1">IFERROR(__xludf.DUMMYFUNCTION("GOOGLETRANSLATE(B141,""id"",""en"")"),"['Report', 'Disruption', 'Apps', 'fast', 'lightning']")</f>
        <v>['Report', 'Disruption', 'Apps', 'fast', 'lightning']</v>
      </c>
      <c r="D141" s="3">
        <v>5</v>
      </c>
    </row>
    <row r="142" spans="1:4" ht="15.75" customHeight="1" x14ac:dyDescent="0.25">
      <c r="A142" s="1">
        <v>160</v>
      </c>
      <c r="B142" s="3" t="s">
        <v>142</v>
      </c>
      <c r="C142" s="3" t="str">
        <f ca="1">IFERROR(__xludf.DUMMYFUNCTION("GOOGLETRANSLATE(B142,""id"",""en"")"),"['', 'Indihome', 'employees',' polite ',' jlan ',' direction ',' sudirman ',' gara ',' kecipritan ',' maki ',' drever ',' ojol ',' name ',' Roby ',' Arsld ',' account ',' FB ',' NMA ',' call ',' Robi ',' ']")</f>
        <v>['', 'Indihome', 'employees',' polite ',' jlan ',' direction ',' sudirman ',' gara ',' kecipritan ',' maki ',' drever ',' ojol ',' name ',' Roby ',' Arsld ',' account ',' FB ',' NMA ',' call ',' Robi ',' ']</v>
      </c>
      <c r="D142" s="3">
        <v>1</v>
      </c>
    </row>
    <row r="143" spans="1:4" ht="15.75" customHeight="1" x14ac:dyDescent="0.25">
      <c r="A143" s="1">
        <v>161</v>
      </c>
      <c r="B143" s="3" t="s">
        <v>143</v>
      </c>
      <c r="C143" s="3" t="str">
        <f ca="1">IFERROR(__xludf.DUMMYFUNCTION("GOOGLETRANSLATE(B143,""id"",""en"")"),"['Sometimes', 'network', 'slow', 'fees', 'namahan', 'expensive']")</f>
        <v>['Sometimes', 'network', 'slow', 'fees', 'namahan', 'expensive']</v>
      </c>
      <c r="D143" s="3">
        <v>4</v>
      </c>
    </row>
    <row r="144" spans="1:4" ht="15.75" customHeight="1" x14ac:dyDescent="0.25">
      <c r="A144" s="1">
        <v>162</v>
      </c>
      <c r="B144" s="3" t="s">
        <v>144</v>
      </c>
      <c r="C144" s="3" t="str">
        <f ca="1">IFERROR(__xludf.DUMMYFUNCTION("GOOGLETRANSLATE(B144,""id"",""en"")"),"['Bener', 'Indihome', 'severe', 'really', 'pairs',' Mbps', 'device', 'use', 'super', 'slow', 'try', 'upgrade', ' Mbps', 'Iming', 'marketing', 'buffering', 'reality', 'Mbps',' slow ',' technician ',' dtg ',' solution ',' solution ',' pay ',' decide ' , 'Co"&amp;"ntract', 'Change', 'Provider', 'BLM', 'Install', 'Install', 'Indihome', 'Think', 'Deh', ""]")</f>
        <v>['Bener', 'Indihome', 'severe', 'really', 'pairs',' Mbps', 'device', 'use', 'super', 'slow', 'try', 'upgrade', ' Mbps', 'Iming', 'marketing', 'buffering', 'reality', 'Mbps',' slow ',' technician ',' dtg ',' solution ',' solution ',' pay ',' decide ' , 'Contract', 'Change', 'Provider', 'BLM', 'Install', 'Install', 'Indihome', 'Think', 'Deh', "]</v>
      </c>
      <c r="D144" s="3">
        <v>1</v>
      </c>
    </row>
    <row r="145" spans="1:4" ht="15.75" customHeight="1" x14ac:dyDescent="0.25">
      <c r="A145" s="1">
        <v>163</v>
      </c>
      <c r="B145" s="3" t="s">
        <v>145</v>
      </c>
      <c r="C145" s="3" t="str">
        <f ca="1">IFERROR(__xludf.DUMMYFUNCTION("GOOGLETRANSLATE(B145,""id"",""en"")"),"['Please', 'repaired', 'APK', 'MLHT', 'FUP', 'BSA', 'thank you']")</f>
        <v>['Please', 'repaired', 'APK', 'MLHT', 'FUP', 'BSA', 'thank you']</v>
      </c>
      <c r="D145" s="3">
        <v>1</v>
      </c>
    </row>
    <row r="146" spans="1:4" ht="15.75" customHeight="1" x14ac:dyDescent="0.25">
      <c r="A146" s="1">
        <v>164</v>
      </c>
      <c r="B146" s="3" t="s">
        <v>146</v>
      </c>
      <c r="C146" s="3" t="str">
        <f ca="1">IFERROR(__xludf.DUMMYFUNCTION("GOOGLETRANSLATE(B146,""id"",""en"")"),"['Network', 'rotten', 'play', 'game', 'online', 'mobile', 'ngelag', 'ngelag']")</f>
        <v>['Network', 'rotten', 'play', 'game', 'online', 'mobile', 'ngelag', 'ngelag']</v>
      </c>
      <c r="D146" s="3">
        <v>1</v>
      </c>
    </row>
    <row r="147" spans="1:4" ht="15.75" customHeight="1" x14ac:dyDescent="0.25">
      <c r="A147" s="1">
        <v>165</v>
      </c>
      <c r="B147" s="3" t="s">
        <v>147</v>
      </c>
      <c r="C147" s="3" t="str">
        <f ca="1">IFERROR(__xludf.DUMMYFUNCTION("GOOGLETRANSLATE(B147,""id"",""en"")"),"['ugly', 'Indihome', 'network', 'disappointing']")</f>
        <v>['ugly', 'Indihome', 'network', 'disappointing']</v>
      </c>
      <c r="D147" s="3">
        <v>1</v>
      </c>
    </row>
    <row r="148" spans="1:4" ht="15.75" customHeight="1" x14ac:dyDescent="0.25">
      <c r="A148" s="1">
        <v>166</v>
      </c>
      <c r="B148" s="3" t="s">
        <v>148</v>
      </c>
      <c r="C148" s="3" t="str">
        <f ca="1">IFERROR(__xludf.DUMMYFUNCTION("GOOGLETRANSLATE(B148,""id"",""en"")"),"['Error', 'emng', 'the application', 'open', 'application', 'indihome', 'screen', 'white', 'then', 'ngahang', 'pdhal', 'open', ' application ',' no ',' udh ',' gtu ',' choose ',' payment ',' error ',' what ',' try ',' jga ',' bgtu ']")</f>
        <v>['Error', 'emng', 'the application', 'open', 'application', 'indihome', 'screen', 'white', 'then', 'ngahang', 'pdhal', 'open', ' application ',' no ',' udh ',' gtu ',' choose ',' payment ',' error ',' what ',' try ',' jga ',' bgtu ']</v>
      </c>
      <c r="D148" s="3">
        <v>2</v>
      </c>
    </row>
    <row r="149" spans="1:4" ht="15.75" customHeight="1" x14ac:dyDescent="0.25">
      <c r="A149" s="1">
        <v>167</v>
      </c>
      <c r="B149" s="3" t="s">
        <v>149</v>
      </c>
      <c r="C149" s="3" t="str">
        <f ca="1">IFERROR(__xludf.DUMMYFUNCTION("GOOGLETRANSLATE(B149,""id"",""en"")"),"['mnyesal', 'Langanan', 'account', 'PSG', 'Tease', 'ODP', 'full', 'pdhl', 'smping', 'right', 'installed', 'indihome', ' KLU ',' FULLUS ',' PST ',' JLNKN ',' MSKI ',' JRK ',' LMYN ',' Router ',' ODP ',' Tra ',' Profit ',' BGS ',' KLU ' , 'service', 'BUMN',"&amp;" 'Trutama', 'Telkom', 'SPRT']")</f>
        <v>['mnyesal', 'Langanan', 'account', 'PSG', 'Tease', 'ODP', 'full', 'pdhl', 'smping', 'right', 'installed', 'indihome', ' KLU ',' FULLUS ',' PST ',' JLNKN ',' MSKI ',' JRK ',' LMYN ',' Router ',' ODP ',' Tra ',' Profit ',' BGS ',' KLU ' , 'service', 'BUMN', 'Trutama', 'Telkom', 'SPRT']</v>
      </c>
      <c r="D149" s="3">
        <v>1</v>
      </c>
    </row>
    <row r="150" spans="1:4" ht="15.75" customHeight="1" x14ac:dyDescent="0.25">
      <c r="A150" s="1">
        <v>168</v>
      </c>
      <c r="B150" s="3" t="s">
        <v>150</v>
      </c>
      <c r="C150" s="3" t="str">
        <f ca="1">IFERROR(__xludf.DUMMYFUNCTION("GOOGLETRANSLATE(B150,""id"",""en"")"),"['wifi', 'slow', 'network', 'good', 'little']")</f>
        <v>['wifi', 'slow', 'network', 'good', 'little']</v>
      </c>
      <c r="D150" s="3">
        <v>1</v>
      </c>
    </row>
    <row r="151" spans="1:4" ht="15.75" customHeight="1" x14ac:dyDescent="0.25">
      <c r="A151" s="1">
        <v>169</v>
      </c>
      <c r="B151" s="3" t="s">
        <v>151</v>
      </c>
      <c r="C151" s="3" t="str">
        <f ca="1">IFERROR(__xludf.DUMMYFUNCTION("GOOGLETRANSLATE(B151,""id"",""en"")"),"['Please', 'service', 'repaired', 'Its',' suck ',' pay ',' expensive ',' expensive ',' slow ',' already ',' pay ',' late ',' Eee ',' slow ', ""]")</f>
        <v>['Please', 'service', 'repaired', 'Its',' suck ',' pay ',' expensive ',' expensive ',' slow ',' already ',' pay ',' late ',' Eee ',' slow ', "]</v>
      </c>
      <c r="D151" s="3">
        <v>1</v>
      </c>
    </row>
    <row r="152" spans="1:4" ht="15.75" customHeight="1" x14ac:dyDescent="0.25">
      <c r="A152" s="1">
        <v>170</v>
      </c>
      <c r="B152" s="3" t="s">
        <v>152</v>
      </c>
      <c r="C152" s="3" t="str">
        <f ca="1">IFERROR(__xludf.DUMMYFUNCTION("GOOGLETRANSLATE(B152,""id"",""en"")"),"['', 'Bangetttt', '']")</f>
        <v>['', 'Bangetttt', '']</v>
      </c>
      <c r="D152" s="3">
        <v>5</v>
      </c>
    </row>
    <row r="153" spans="1:4" ht="15.75" customHeight="1" x14ac:dyDescent="0.25">
      <c r="A153" s="1">
        <v>171</v>
      </c>
      <c r="B153" s="3" t="s">
        <v>153</v>
      </c>
      <c r="C153" s="3" t="str">
        <f ca="1">IFERROR(__xludf.DUMMYFUNCTION("GOOGLETRANSLATE(B153,""id"",""en"")"),"['That's', 'Mulu', 'The network', 'UDH', 'Pay', 'Direct', 'Signal', 'No', '']")</f>
        <v>['That's', 'Mulu', 'The network', 'UDH', 'Pay', 'Direct', 'Signal', 'No', '']</v>
      </c>
      <c r="D153" s="3">
        <v>1</v>
      </c>
    </row>
    <row r="154" spans="1:4" ht="15.75" customHeight="1" x14ac:dyDescent="0.25">
      <c r="A154" s="1">
        <v>172</v>
      </c>
      <c r="B154" s="3" t="s">
        <v>154</v>
      </c>
      <c r="C154" s="3" t="str">
        <f ca="1">IFERROR(__xludf.DUMMYFUNCTION("GOOGLETRANSLATE(B154,""id"",""en"")"),"['a month', 'already', 'disorder', 'times', 'slow', 'morning', 'night', 'dawn', 'pay', 'late', 'capacity', 'good' mantapp ']")</f>
        <v>['a month', 'already', 'disorder', 'times', 'slow', 'morning', 'night', 'dawn', 'pay', 'late', 'capacity', 'good' mantapp ']</v>
      </c>
      <c r="D154" s="3">
        <v>2</v>
      </c>
    </row>
    <row r="155" spans="1:4" ht="15.75" customHeight="1" x14ac:dyDescent="0.25">
      <c r="A155" s="1">
        <v>173</v>
      </c>
      <c r="B155" s="3" t="s">
        <v>155</v>
      </c>
      <c r="C155" s="3" t="str">
        <f ca="1">IFERROR(__xludf.DUMMYFUNCTION("GOOGLETRANSLATE(B155,""id"",""en"")"),"['choke']")</f>
        <v>['choke']</v>
      </c>
      <c r="D155" s="3">
        <v>2</v>
      </c>
    </row>
    <row r="156" spans="1:4" ht="15.75" customHeight="1" x14ac:dyDescent="0.25">
      <c r="A156" s="1">
        <v>174</v>
      </c>
      <c r="B156" s="3" t="s">
        <v>156</v>
      </c>
      <c r="C156" s="3" t="str">
        <f ca="1">IFERROR(__xludf.DUMMYFUNCTION("GOOGLETRANSLATE(B156,""id"",""en"")"),"['Indihome', 'Pairs', 'WiFi', 'process', 'continued', 'Hadehh', 'poor', ""]")</f>
        <v>['Indihome', 'Pairs', 'WiFi', 'process', 'continued', 'Hadehh', 'poor', "]</v>
      </c>
      <c r="D156" s="3">
        <v>1</v>
      </c>
    </row>
    <row r="157" spans="1:4" ht="15.75" customHeight="1" x14ac:dyDescent="0.25">
      <c r="A157" s="1">
        <v>175</v>
      </c>
      <c r="B157" s="3" t="s">
        <v>157</v>
      </c>
      <c r="C157" s="3" t="str">
        <f ca="1">IFERROR(__xludf.DUMMYFUNCTION("GOOGLETRANSLATE(B157,""id"",""en"")"),"['The application', 'good', 'help', 'buy', 'service', 'additional', 'indihome']")</f>
        <v>['The application', 'good', 'help', 'buy', 'service', 'additional', 'indihome']</v>
      </c>
      <c r="D157" s="3">
        <v>5</v>
      </c>
    </row>
    <row r="158" spans="1:4" ht="15.75" customHeight="1" x14ac:dyDescent="0.25">
      <c r="A158" s="1">
        <v>176</v>
      </c>
      <c r="B158" s="3" t="s">
        <v>158</v>
      </c>
      <c r="C158" s="3" t="str">
        <f ca="1">IFERROR(__xludf.DUMMYFUNCTION("GOOGLETRANSLATE(B158,""id"",""en"")"),"['service', 'bad', 'report', 'handling', 'disorder', 'lie', 'technician', 'fix', 'report', 'write', 'repair', 'technician', ' The admin ',' like ',' Mawar ',' reason ',' fake ',' sngatttt ',' bad ']")</f>
        <v>['service', 'bad', 'report', 'handling', 'disorder', 'lie', 'technician', 'fix', 'report', 'write', 'repair', 'technician', ' The admin ',' like ',' Mawar ',' reason ',' fake ',' sngatttt ',' bad ']</v>
      </c>
      <c r="D158" s="3">
        <v>1</v>
      </c>
    </row>
    <row r="159" spans="1:4" ht="15.75" customHeight="1" x14ac:dyDescent="0.25">
      <c r="A159" s="1">
        <v>177</v>
      </c>
      <c r="B159" s="3" t="s">
        <v>159</v>
      </c>
      <c r="C159" s="3" t="str">
        <f ca="1">IFERROR(__xludf.DUMMYFUNCTION("GOOGLETRANSLATE(B159,""id"",""en"")"),"['Not bad', 'face', 'change', 'direct', 'check', 'use', 'lgsg', 'check', '']")</f>
        <v>['Not bad', 'face', 'change', 'direct', 'check', 'use', 'lgsg', 'check', '']</v>
      </c>
      <c r="D159" s="3">
        <v>1</v>
      </c>
    </row>
    <row r="160" spans="1:4" ht="15.75" customHeight="1" x14ac:dyDescent="0.25">
      <c r="A160" s="1">
        <v>178</v>
      </c>
      <c r="B160" s="3" t="s">
        <v>160</v>
      </c>
      <c r="C160" s="3" t="str">
        <f ca="1">IFERROR(__xludf.DUMMYFUNCTION("GOOGLETRANSLATE(B160,""id"",""en"")"),"['The application', 'kgk', 'wifinya', 'lag', 'then', '']")</f>
        <v>['The application', 'kgk', 'wifinya', 'lag', 'then', '']</v>
      </c>
      <c r="D160" s="3">
        <v>1</v>
      </c>
    </row>
    <row r="161" spans="1:4" ht="15.75" customHeight="1" x14ac:dyDescent="0.25">
      <c r="A161" s="1">
        <v>179</v>
      </c>
      <c r="B161" s="3" t="s">
        <v>161</v>
      </c>
      <c r="C161" s="3" t="str">
        <f ca="1">IFERROR(__xludf.DUMMYFUNCTION("GOOGLETRANSLATE(B161,""id"",""en"")"),"['fix', 'signal', 'bill', 'pay', 'nge', 'lag', 'bngt', 'masang', 'doang', 'good', 'here', 'ugly', ' network']")</f>
        <v>['fix', 'signal', 'bill', 'pay', 'nge', 'lag', 'bngt', 'masang', 'doang', 'good', 'here', 'ugly', ' network']</v>
      </c>
      <c r="D161" s="3">
        <v>1</v>
      </c>
    </row>
    <row r="162" spans="1:4" ht="15.75" customHeight="1" x14ac:dyDescent="0.25">
      <c r="A162" s="1">
        <v>181</v>
      </c>
      <c r="B162" s="3" t="s">
        <v>162</v>
      </c>
      <c r="C162" s="3" t="str">
        <f ca="1">IFERROR(__xludf.DUMMYFUNCTION("GOOGLETRANSLATE(B162,""id"",""en"")"),"['Report', 'Ganguan', 'fast', 'appasi']")</f>
        <v>['Report', 'Ganguan', 'fast', 'appasi']</v>
      </c>
      <c r="D162" s="3">
        <v>5</v>
      </c>
    </row>
    <row r="163" spans="1:4" ht="15.75" customHeight="1" x14ac:dyDescent="0.25">
      <c r="A163" s="1">
        <v>182</v>
      </c>
      <c r="B163" s="3" t="s">
        <v>163</v>
      </c>
      <c r="C163" s="3" t="str">
        <f ca="1">IFERROR(__xludf.DUMMYFUNCTION("GOOGLETRANSLATE(B163,""id"",""en"")"),"['mantapp', 'application']")</f>
        <v>['mantapp', 'application']</v>
      </c>
      <c r="D163" s="3">
        <v>5</v>
      </c>
    </row>
    <row r="164" spans="1:4" ht="15.75" customHeight="1" x14ac:dyDescent="0.25">
      <c r="A164" s="1">
        <v>183</v>
      </c>
      <c r="B164" s="3" t="s">
        <v>164</v>
      </c>
      <c r="C164" s="3" t="str">
        <f ca="1">IFERROR(__xludf.DUMMYFUNCTION("GOOGLETRANSLATE(B164,""id"",""en"")"),"['Daftr', 'Application', 'Sekarng', 'News', 'For', 'Instead', '']")</f>
        <v>['Daftr', 'Application', 'Sekarng', 'News', 'For', 'Instead', '']</v>
      </c>
      <c r="D164" s="3">
        <v>1</v>
      </c>
    </row>
    <row r="165" spans="1:4" ht="15.75" customHeight="1" x14ac:dyDescent="0.25">
      <c r="A165" s="1">
        <v>184</v>
      </c>
      <c r="B165" s="3" t="s">
        <v>165</v>
      </c>
      <c r="C165" s="3" t="str">
        <f ca="1">IFERROR(__xludf.DUMMYFUNCTION("GOOGLETRANSLATE(B165,""id"",""en"")"),"['Buy', 'Addon']")</f>
        <v>['Buy', 'Addon']</v>
      </c>
      <c r="D165" s="3">
        <v>5</v>
      </c>
    </row>
    <row r="166" spans="1:4" ht="15.75" customHeight="1" x14ac:dyDescent="0.25">
      <c r="A166" s="1">
        <v>185</v>
      </c>
      <c r="B166" s="3" t="s">
        <v>166</v>
      </c>
      <c r="C166" s="3" t="str">
        <f ca="1">IFERROR(__xludf.DUMMYFUNCTION("GOOGLETRANSLATE(B166,""id"",""en"")"),"['Pay', 'bill', 'Jga', 'trnyata']")</f>
        <v>['Pay', 'bill', 'Jga', 'trnyata']</v>
      </c>
      <c r="D166" s="3">
        <v>5</v>
      </c>
    </row>
    <row r="167" spans="1:4" ht="15.75" customHeight="1" x14ac:dyDescent="0.25">
      <c r="A167" s="1">
        <v>186</v>
      </c>
      <c r="B167" s="3" t="s">
        <v>167</v>
      </c>
      <c r="C167" s="3" t="str">
        <f ca="1">IFERROR(__xludf.DUMMYFUNCTION("GOOGLETRANSLATE(B167,""id"",""en"")"),"['Report', 'Disorders', 'fast', 'really']")</f>
        <v>['Report', 'Disorders', 'fast', 'really']</v>
      </c>
      <c r="D167" s="3">
        <v>5</v>
      </c>
    </row>
    <row r="168" spans="1:4" ht="15.75" customHeight="1" x14ac:dyDescent="0.25">
      <c r="A168" s="1">
        <v>187</v>
      </c>
      <c r="B168" s="3" t="s">
        <v>168</v>
      </c>
      <c r="C168" s="3" t="str">
        <f ca="1">IFERROR(__xludf.DUMMYFUNCTION("GOOGLETRANSLATE(B168,""id"",""en"")"),"['Application', 'Useful', 'User', 'Indihome', 'Bintang', 'Deh']")</f>
        <v>['Application', 'Useful', 'User', 'Indihome', 'Bintang', 'Deh']</v>
      </c>
      <c r="D168" s="3">
        <v>5</v>
      </c>
    </row>
    <row r="169" spans="1:4" ht="15.75" customHeight="1" x14ac:dyDescent="0.25">
      <c r="A169" s="1">
        <v>188</v>
      </c>
      <c r="B169" s="3" t="s">
        <v>169</v>
      </c>
      <c r="C169" s="3" t="str">
        <f ca="1">IFERROR(__xludf.DUMMYFUNCTION("GOOGLETRANSLATE(B169,""id"",""en"")"),"['TOP', 'Application', 'Myindihome']")</f>
        <v>['TOP', 'Application', 'Myindihome']</v>
      </c>
      <c r="D169" s="3">
        <v>5</v>
      </c>
    </row>
    <row r="170" spans="1:4" ht="15.75" customHeight="1" x14ac:dyDescent="0.25">
      <c r="A170" s="1">
        <v>189</v>
      </c>
      <c r="B170" s="3" t="s">
        <v>170</v>
      </c>
      <c r="C170" s="3" t="str">
        <f ca="1">IFERROR(__xludf.DUMMYFUNCTION("GOOGLETRANSLATE(B170,""id"",""en"")"),"['Application', 'version', 'newest', 'responsive', 'multiply', 'promo']")</f>
        <v>['Application', 'version', 'newest', 'responsive', 'multiply', 'promo']</v>
      </c>
      <c r="D170" s="3">
        <v>5</v>
      </c>
    </row>
    <row r="171" spans="1:4" ht="15.75" customHeight="1" x14ac:dyDescent="0.25">
      <c r="A171" s="1">
        <v>190</v>
      </c>
      <c r="B171" s="3" t="s">
        <v>171</v>
      </c>
      <c r="C171" s="3" t="str">
        <f ca="1">IFERROR(__xludf.DUMMYFUNCTION("GOOGLETRANSLATE(B171,""id"",""en"")"),"['Direct', 'subscription', 'Indihome', 'direct', 'application', 'fast', 'practical']")</f>
        <v>['Direct', 'subscription', 'Indihome', 'direct', 'application', 'fast', 'practical']</v>
      </c>
      <c r="D171" s="3">
        <v>5</v>
      </c>
    </row>
    <row r="172" spans="1:4" ht="15.75" customHeight="1" x14ac:dyDescent="0.25">
      <c r="A172" s="1">
        <v>191</v>
      </c>
      <c r="B172" s="3" t="s">
        <v>172</v>
      </c>
      <c r="C172" s="3" t="str">
        <f ca="1">IFERROR(__xludf.DUMMYFUNCTION("GOOGLETRANSLATE(B172,""id"",""en"")"),"['Pay', 'bill', 'easy', 'card', 'credit']")</f>
        <v>['Pay', 'bill', 'easy', 'card', 'credit']</v>
      </c>
      <c r="D172" s="3">
        <v>5</v>
      </c>
    </row>
    <row r="173" spans="1:4" ht="15.75" customHeight="1" x14ac:dyDescent="0.25">
      <c r="A173" s="1">
        <v>192</v>
      </c>
      <c r="B173" s="3" t="s">
        <v>173</v>
      </c>
      <c r="C173" s="3" t="str">
        <f ca="1">IFERROR(__xludf.DUMMYFUNCTION("GOOGLETRANSLATE(B173,""id"",""en"")"),"['Application', 'Cool', 'Mantap', '']")</f>
        <v>['Application', 'Cool', 'Mantap', '']</v>
      </c>
      <c r="D173" s="3">
        <v>5</v>
      </c>
    </row>
    <row r="174" spans="1:4" ht="15.75" customHeight="1" x14ac:dyDescent="0.25">
      <c r="A174" s="1">
        <v>193</v>
      </c>
      <c r="B174" s="3" t="s">
        <v>174</v>
      </c>
      <c r="C174" s="3" t="str">
        <f ca="1">IFERROR(__xludf.DUMMYFUNCTION("GOOGLETRANSLATE(B174,""id"",""en"")"),"['easy', 'with' Indihome ']")</f>
        <v>['easy', 'with' Indihome ']</v>
      </c>
      <c r="D174" s="3">
        <v>5</v>
      </c>
    </row>
    <row r="175" spans="1:4" ht="15.75" customHeight="1" x14ac:dyDescent="0.25">
      <c r="A175" s="1">
        <v>194</v>
      </c>
      <c r="B175" s="3" t="s">
        <v>175</v>
      </c>
      <c r="C175" s="3" t="str">
        <f ca="1">IFERROR(__xludf.DUMMYFUNCTION("GOOGLETRANSLATE(B175,""id"",""en"")"),"['Feature', 'Feature', 'Complete', 'Look', 'Smooth']")</f>
        <v>['Feature', 'Feature', 'Complete', 'Look', 'Smooth']</v>
      </c>
      <c r="D175" s="3">
        <v>5</v>
      </c>
    </row>
    <row r="176" spans="1:4" ht="15.75" customHeight="1" x14ac:dyDescent="0.25">
      <c r="A176" s="1">
        <v>195</v>
      </c>
      <c r="B176" s="3" t="s">
        <v>176</v>
      </c>
      <c r="C176" s="3" t="str">
        <f ca="1">IFERROR(__xludf.DUMMYFUNCTION("GOOGLETRANSLATE(B176,""id"",""en"")"),"['Help', 'really', 'payment', 'application', 'gausah', 'bother', 'cakep']")</f>
        <v>['Help', 'really', 'payment', 'application', 'gausah', 'bother', 'cakep']</v>
      </c>
      <c r="D176" s="3">
        <v>5</v>
      </c>
    </row>
    <row r="177" spans="1:4" ht="15.75" customHeight="1" x14ac:dyDescent="0.25">
      <c r="A177" s="1">
        <v>196</v>
      </c>
      <c r="B177" s="3" t="s">
        <v>177</v>
      </c>
      <c r="C177" s="3" t="str">
        <f ca="1">IFERROR(__xludf.DUMMYFUNCTION("GOOGLETRANSLATE(B177,""id"",""en"")"),"['Application', 'Useful', 'Easy', 'Transaction', 'ADD', '']")</f>
        <v>['Application', 'Useful', 'Easy', 'Transaction', 'ADD', '']</v>
      </c>
      <c r="D177" s="3">
        <v>5</v>
      </c>
    </row>
    <row r="178" spans="1:4" ht="15.75" customHeight="1" x14ac:dyDescent="0.25">
      <c r="A178" s="1">
        <v>197</v>
      </c>
      <c r="B178" s="3" t="s">
        <v>178</v>
      </c>
      <c r="C178" s="3" t="str">
        <f ca="1">IFERROR(__xludf.DUMMYFUNCTION("GOOGLETRANSLATE(B178,""id"",""en"")"),"['Nice']")</f>
        <v>['Nice']</v>
      </c>
      <c r="D178" s="3">
        <v>5</v>
      </c>
    </row>
    <row r="179" spans="1:4" ht="15.75" customHeight="1" x14ac:dyDescent="0.25">
      <c r="A179" s="1">
        <v>198</v>
      </c>
      <c r="B179" s="3" t="s">
        <v>179</v>
      </c>
      <c r="C179" s="3" t="str">
        <f ca="1">IFERROR(__xludf.DUMMYFUNCTION("GOOGLETRANSLATE(B179,""id"",""en"")"),"['help', 'check', 'bill', 'check', 'use', 'indihome']")</f>
        <v>['help', 'check', 'bill', 'check', 'use', 'indihome']</v>
      </c>
      <c r="D179" s="3">
        <v>5</v>
      </c>
    </row>
    <row r="180" spans="1:4" ht="15.75" customHeight="1" x14ac:dyDescent="0.25">
      <c r="A180" s="1">
        <v>199</v>
      </c>
      <c r="B180" s="3" t="s">
        <v>180</v>
      </c>
      <c r="C180" s="3" t="str">
        <f ca="1">IFERROR(__xludf.DUMMYFUNCTION("GOOGLETRANSLATE(B180,""id"",""en"")"),"['Application', 'Myindihome', 'Kece', 'Gaada', 'Medicine', 'Pisun', ""]")</f>
        <v>['Application', 'Myindihome', 'Kece', 'Gaada', 'Medicine', 'Pisun', "]</v>
      </c>
      <c r="D180" s="3">
        <v>5</v>
      </c>
    </row>
    <row r="181" spans="1:4" ht="15.75" customHeight="1" x14ac:dyDescent="0.25">
      <c r="A181" s="1">
        <v>200</v>
      </c>
      <c r="B181" s="3" t="s">
        <v>181</v>
      </c>
      <c r="C181" s="3" t="str">
        <f ca="1">IFERROR(__xludf.DUMMYFUNCTION("GOOGLETRANSLATE(B181,""id"",""en"")"),"['petrified', 'checks', 'use', 'Indihome']")</f>
        <v>['petrified', 'checks', 'use', 'Indihome']</v>
      </c>
      <c r="D181" s="3">
        <v>5</v>
      </c>
    </row>
    <row r="182" spans="1:4" ht="15.75" customHeight="1" x14ac:dyDescent="0.25">
      <c r="A182" s="1">
        <v>201</v>
      </c>
      <c r="B182" s="3" t="s">
        <v>182</v>
      </c>
      <c r="C182" s="3" t="str">
        <f ca="1">IFERROR(__xludf.DUMMYFUNCTION("GOOGLETRANSLATE(B182,""id"",""en"")"),"['Alhamdulillah', 'Makasi', 'Indihome', 'Currently', 'JD']")</f>
        <v>['Alhamdulillah', 'Makasi', 'Indihome', 'Currently', 'JD']</v>
      </c>
      <c r="D182" s="3">
        <v>5</v>
      </c>
    </row>
    <row r="183" spans="1:4" ht="15.75" customHeight="1" x14ac:dyDescent="0.25">
      <c r="A183" s="1">
        <v>203</v>
      </c>
      <c r="B183" s="3" t="s">
        <v>183</v>
      </c>
      <c r="C183" s="3" t="str">
        <f ca="1">IFERROR(__xludf.DUMMYFUNCTION("GOOGLETRANSLATE(B183,""id"",""en"")"),"['sync', 'app', 'technician', 'service', 'technician', 'bad', 'news', 'installation', 'pole', ""]")</f>
        <v>['sync', 'app', 'technician', 'service', 'technician', 'bad', 'news', 'installation', 'pole', "]</v>
      </c>
      <c r="D183" s="3">
        <v>1</v>
      </c>
    </row>
    <row r="184" spans="1:4" ht="15.75" customHeight="1" x14ac:dyDescent="0.25">
      <c r="A184" s="1">
        <v>204</v>
      </c>
      <c r="B184" s="3" t="s">
        <v>184</v>
      </c>
      <c r="C184" s="3" t="str">
        <f ca="1">IFERROR(__xludf.DUMMYFUNCTION("GOOGLETRANSLATE(B184,""id"",""en"")"),"['Login', 'continued']")</f>
        <v>['Login', 'continued']</v>
      </c>
      <c r="D184" s="3">
        <v>1</v>
      </c>
    </row>
    <row r="185" spans="1:4" ht="15.75" customHeight="1" x14ac:dyDescent="0.25">
      <c r="A185" s="1">
        <v>205</v>
      </c>
      <c r="B185" s="3" t="s">
        <v>185</v>
      </c>
      <c r="C185" s="3" t="str">
        <f ca="1">IFERROR(__xludf.DUMMYFUNCTION("GOOGLETRANSLATE(B185,""id"",""en"")"),"['Ngellag', 'trusss']")</f>
        <v>['Ngellag', 'trusss']</v>
      </c>
      <c r="D185" s="3">
        <v>1</v>
      </c>
    </row>
    <row r="186" spans="1:4" ht="15.75" customHeight="1" x14ac:dyDescent="0.25">
      <c r="A186" s="1">
        <v>206</v>
      </c>
      <c r="B186" s="3" t="s">
        <v>186</v>
      </c>
      <c r="C186" s="3" t="str">
        <f ca="1">IFERROR(__xludf.DUMMYFUNCTION("GOOGLETRANSLATE(B186,""id"",""en"")"),"['Gblok', 'Inditod', 'Disruption', 'Network', 'Emotion', 'Padhal', 'Pay', 'Please', 'Inditod', 'Cave', 'Student', 'Disturbed', ' Disorders', 'Mulu', 'Seneng', 'Emotion', 'Inditod']")</f>
        <v>['Gblok', 'Inditod', 'Disruption', 'Network', 'Emotion', 'Padhal', 'Pay', 'Please', 'Inditod', 'Cave', 'Student', 'Disturbed', ' Disorders', 'Mulu', 'Seneng', 'Emotion', 'Inditod']</v>
      </c>
      <c r="D186" s="3">
        <v>1</v>
      </c>
    </row>
    <row r="187" spans="1:4" ht="15.75" customHeight="1" x14ac:dyDescent="0.25">
      <c r="A187" s="1">
        <v>207</v>
      </c>
      <c r="B187" s="3" t="s">
        <v>187</v>
      </c>
      <c r="C187" s="3" t="str">
        <f ca="1">IFERROR(__xludf.DUMMYFUNCTION("GOOGLETRANSLATE(B187,""id"",""en"")"),"['Tetep', 'Ngelag', 'Males', 'Network', 'Eyes', 'Kga', 'Nyampe']")</f>
        <v>['Tetep', 'Ngelag', 'Males', 'Network', 'Eyes', 'Kga', 'Nyampe']</v>
      </c>
      <c r="D187" s="3">
        <v>1</v>
      </c>
    </row>
    <row r="188" spans="1:4" ht="15.75" customHeight="1" x14ac:dyDescent="0.25">
      <c r="A188" s="1">
        <v>208</v>
      </c>
      <c r="B188" s="3" t="s">
        <v>188</v>
      </c>
      <c r="C188" s="3" t="str">
        <f ca="1">IFERROR(__xludf.DUMMYFUNCTION("GOOGLETRANSLATE(B188,""id"",""en"")"),"['access']")</f>
        <v>['access']</v>
      </c>
      <c r="D188" s="3">
        <v>1</v>
      </c>
    </row>
    <row r="189" spans="1:4" ht="15.75" customHeight="1" x14ac:dyDescent="0.25">
      <c r="A189" s="1">
        <v>209</v>
      </c>
      <c r="B189" s="3" t="s">
        <v>189</v>
      </c>
      <c r="C189" s="3" t="str">
        <f ca="1">IFERROR(__xludf.DUMMYFUNCTION("GOOGLETRANSLATE(B189,""id"",""en"")"),"['Terung', 'break up', 'break up']")</f>
        <v>['Terung', 'break up', 'break up']</v>
      </c>
      <c r="D189" s="3">
        <v>1</v>
      </c>
    </row>
    <row r="190" spans="1:4" ht="15.75" customHeight="1" x14ac:dyDescent="0.25">
      <c r="A190" s="1">
        <v>210</v>
      </c>
      <c r="B190" s="3" t="s">
        <v>190</v>
      </c>
      <c r="C190" s="3" t="str">
        <f ca="1">IFERROR(__xludf.DUMMYFUNCTION("GOOGLETRANSLATE(B190,""id"",""en"")"),"['signal', 'Gini', 'really', 'BUMN', 'FUP', 'Kakatan', 'private', 'unlimited', 'speed', ""]")</f>
        <v>['signal', 'Gini', 'really', 'BUMN', 'FUP', 'Kakatan', 'private', 'unlimited', 'speed', "]</v>
      </c>
      <c r="D190" s="3">
        <v>1</v>
      </c>
    </row>
    <row r="191" spans="1:4" ht="15.75" customHeight="1" x14ac:dyDescent="0.25">
      <c r="A191" s="1">
        <v>211</v>
      </c>
      <c r="B191" s="3" t="s">
        <v>191</v>
      </c>
      <c r="C191" s="3" t="str">
        <f ca="1">IFERROR(__xludf.DUMMYFUNCTION("GOOGLETRANSLATE(B191,""id"",""en"")"),"['Please', 'responded', 'complain', 'service', 'callcenter', 'indihome', 'solution', 'pairs',' package ',' wifi ',' indihome ',' offered ',' Installation ',' TLFN ',' home ',' installation ',' modem ',' wifie ',' Install ',' plane ',' TLFN ',' a year ',' "&amp;"use ',' wifi ',' indihome ' , 'Pay', 'bill', 'according to', 'Charged', 'RbU', 'check', 'Fill', 'Costs', 'TLFN', 'thousand', 'bln', 'for' TLFN ']")</f>
        <v>['Please', 'responded', 'complain', 'service', 'callcenter', 'indihome', 'solution', 'pairs',' package ',' wifi ',' indihome ',' offered ',' Installation ',' TLFN ',' home ',' installation ',' modem ',' wifie ',' Install ',' plane ',' TLFN ',' a year ',' use ',' wifi ',' indihome ' , 'Pay', 'bill', 'according to', 'Charged', 'RbU', 'check', 'Fill', 'Costs', 'TLFN', 'thousand', 'bln', 'for' TLFN ']</v>
      </c>
      <c r="D191" s="3">
        <v>1</v>
      </c>
    </row>
    <row r="192" spans="1:4" ht="15.75" customHeight="1" x14ac:dyDescent="0.25">
      <c r="A192" s="1">
        <v>212</v>
      </c>
      <c r="B192" s="3" t="s">
        <v>192</v>
      </c>
      <c r="C192" s="3" t="str">
        <f ca="1">IFERROR(__xludf.DUMMYFUNCTION("GOOGLETRANSLATE(B192,""id"",""en"")"),"['disturbance', '']")</f>
        <v>['disturbance', '']</v>
      </c>
      <c r="D192" s="3">
        <v>1</v>
      </c>
    </row>
    <row r="193" spans="1:4" ht="15.75" customHeight="1" x14ac:dyDescent="0.25">
      <c r="A193" s="1">
        <v>213</v>
      </c>
      <c r="B193" s="3" t="s">
        <v>193</v>
      </c>
      <c r="C193" s="3" t="str">
        <f ca="1">IFERROR(__xludf.DUMMYFUNCTION("GOOGLETRANSLATE(B193,""id"",""en"")"),"['Out', 'update', 'APK', 'ngestuck']")</f>
        <v>['Out', 'update', 'APK', 'ngestuck']</v>
      </c>
      <c r="D193" s="3">
        <v>1</v>
      </c>
    </row>
    <row r="194" spans="1:4" ht="15.75" customHeight="1" x14ac:dyDescent="0.25">
      <c r="A194" s="1">
        <v>214</v>
      </c>
      <c r="B194" s="3" t="s">
        <v>194</v>
      </c>
      <c r="C194" s="3" t="str">
        <f ca="1">IFERROR(__xludf.DUMMYFUNCTION("GOOGLETRANSLATE(B194,""id"",""en"")"),"['pls', 'wifi', 'Bener', 'school', 'online', 'slow', 'pls', 'fix', 'disorder']")</f>
        <v>['pls', 'wifi', 'Bener', 'school', 'online', 'slow', 'pls', 'fix', 'disorder']</v>
      </c>
      <c r="D194" s="3">
        <v>1</v>
      </c>
    </row>
    <row r="195" spans="1:4" ht="15.75" customHeight="1" x14ac:dyDescent="0.25">
      <c r="A195" s="1">
        <v>215</v>
      </c>
      <c r="B195" s="3" t="s">
        <v>195</v>
      </c>
      <c r="C195" s="3" t="str">
        <f ca="1">IFERROR(__xludf.DUMMYFUNCTION("GOOGLETRANSLATE(B195,""id"",""en"")"),"['', 'Pay', 'expensive', 'signal', 'slow', 'game', 'MB']")</f>
        <v>['', 'Pay', 'expensive', 'signal', 'slow', 'game', 'MB']</v>
      </c>
      <c r="D195" s="3">
        <v>2</v>
      </c>
    </row>
    <row r="196" spans="1:4" ht="15.75" customHeight="1" x14ac:dyDescent="0.25">
      <c r="A196" s="1">
        <v>216</v>
      </c>
      <c r="B196" s="3" t="s">
        <v>196</v>
      </c>
      <c r="C196" s="3" t="str">
        <f ca="1">IFERROR(__xludf.DUMMYFUNCTION("GOOGLETRANSLATE(B196,""id"",""en"")"),"['Star', 'internet', 'missing', 'restart', 'modem', 'cook', 'a day', 'time', 'restart', 'modem', ""]")</f>
        <v>['Star', 'internet', 'missing', 'restart', 'modem', 'cook', 'a day', 'time', 'restart', 'modem', "]</v>
      </c>
      <c r="D196" s="3">
        <v>2</v>
      </c>
    </row>
    <row r="197" spans="1:4" ht="15.75" customHeight="1" x14ac:dyDescent="0.25">
      <c r="A197" s="1">
        <v>217</v>
      </c>
      <c r="B197" s="3" t="s">
        <v>197</v>
      </c>
      <c r="C197" s="3" t="str">
        <f ca="1">IFERROR(__xludf.DUMMYFUNCTION("GOOGLETRANSLATE(B197,""id"",""en"")"),"['signal', 'already', 'kek', 'taaiii']")</f>
        <v>['signal', 'already', 'kek', 'taaiii']</v>
      </c>
      <c r="D197" s="3">
        <v>1</v>
      </c>
    </row>
    <row r="198" spans="1:4" ht="15.75" customHeight="1" x14ac:dyDescent="0.25">
      <c r="A198" s="1">
        <v>218</v>
      </c>
      <c r="B198" s="3" t="s">
        <v>198</v>
      </c>
      <c r="C198" s="3" t="str">
        <f ca="1">IFERROR(__xludf.DUMMYFUNCTION("GOOGLETRANSLATE(B198,""id"",""en"")"),"['Severe', 'Masang', 'Indihome', 'connection', 'disconnected', 'already', 'pay', 'already', 'call', 'center', 'tetep', 'nihil', ' Please ',' Fix ',' Service ',' Pay ',' Free ',' ']")</f>
        <v>['Severe', 'Masang', 'Indihome', 'connection', 'disconnected', 'already', 'pay', 'already', 'call', 'center', 'tetep', 'nihil', ' Please ',' Fix ',' Service ',' Pay ',' Free ',' ']</v>
      </c>
      <c r="D198" s="3">
        <v>1</v>
      </c>
    </row>
    <row r="199" spans="1:4" ht="15.75" customHeight="1" x14ac:dyDescent="0.25">
      <c r="A199" s="1">
        <v>219</v>
      </c>
      <c r="B199" s="3" t="s">
        <v>199</v>
      </c>
      <c r="C199" s="3" t="str">
        <f ca="1">IFERROR(__xludf.DUMMYFUNCTION("GOOGLETRANSLATE(B199,""id"",""en"")"),"['FUP', 'Woe', 'Transparent', 'Teeth']")</f>
        <v>['FUP', 'Woe', 'Transparent', 'Teeth']</v>
      </c>
      <c r="D199" s="3">
        <v>1</v>
      </c>
    </row>
    <row r="200" spans="1:4" ht="15.75" customHeight="1" x14ac:dyDescent="0.25">
      <c r="A200" s="1">
        <v>220</v>
      </c>
      <c r="B200" s="3" t="s">
        <v>200</v>
      </c>
      <c r="C200" s="3" t="str">
        <f ca="1">IFERROR(__xludf.DUMMYFUNCTION("GOOGLETRANSLATE(B200,""id"",""en"")"),"['Review', 'Honest', 'Experience', 'Nge', 'Game', 'Network', 'Indihome', 'Results',' Ok ',' Ngerni ',' Love ',' ping ',' Current ',' Example ',' Ping ',' Digame ',' Ping ',' Jumping ',' Annoying ',' Ping ',' Stuck ',' Down ',' Jumping ',' Note ',' ping ' "&amp;", 'Get', 'Network', 'Telkomsel', 'Kouta', 'Kemendikbud', ""]")</f>
        <v>['Review', 'Honest', 'Experience', 'Nge', 'Game', 'Network', 'Indihome', 'Results',' Ok ',' Ngerni ',' Love ',' ping ',' Current ',' Example ',' Ping ',' Digame ',' Ping ',' Jumping ',' Annoying ',' Ping ',' Stuck ',' Down ',' Jumping ',' Note ',' ping ' , 'Get', 'Network', 'Telkomsel', 'Kouta', 'Kemendikbud', "]</v>
      </c>
      <c r="D200" s="3">
        <v>1</v>
      </c>
    </row>
    <row r="201" spans="1:4" ht="15.75" customHeight="1" x14ac:dyDescent="0.25">
      <c r="A201" s="1">
        <v>221</v>
      </c>
      <c r="B201" s="3" t="s">
        <v>201</v>
      </c>
      <c r="C201" s="3" t="str">
        <f ca="1">IFERROR(__xludf.DUMMYFUNCTION("GOOGLETRANSLATE(B201,""id"",""en"")"),"['bad', 'fast', 'damage', 'loss', 'connection', 'loss', 'connection', 'interview', 'online', '']")</f>
        <v>['bad', 'fast', 'damage', 'loss', 'connection', 'loss', 'connection', 'interview', 'online', '']</v>
      </c>
      <c r="D201" s="3">
        <v>1</v>
      </c>
    </row>
    <row r="202" spans="1:4" ht="15.75" customHeight="1" x14ac:dyDescent="0.25">
      <c r="A202" s="1">
        <v>222</v>
      </c>
      <c r="B202" s="3" t="s">
        <v>202</v>
      </c>
      <c r="C202" s="3" t="str">
        <f ca="1">IFERROR(__xludf.DUMMYFUNCTION("GOOGLETRANSLATE(B202,""id"",""en"")"),"['pending', 'error', 'jaginan', 'hit', 'Lost', 'pay', 'if iaaa', 'internet', 'indihome', 'telkom', 'Lola', 'the network', ' Disconnect ',' network ',' move ',' subscribe ',' ']")</f>
        <v>['pending', 'error', 'jaginan', 'hit', 'Lost', 'pay', 'if iaaa', 'internet', 'indihome', 'telkom', 'Lola', 'the network', ' Disconnect ',' network ',' move ',' subscribe ',' ']</v>
      </c>
      <c r="D202" s="3">
        <v>1</v>
      </c>
    </row>
    <row r="203" spans="1:4" ht="15.75" customHeight="1" x14ac:dyDescent="0.25">
      <c r="A203" s="1">
        <v>223</v>
      </c>
      <c r="B203" s="3" t="s">
        <v>203</v>
      </c>
      <c r="C203" s="3" t="str">
        <f ca="1">IFERROR(__xludf.DUMMYFUNCTION("GOOGLETRANSLATE(B203,""id"",""en"")"),"['Service', 'NYE', 'Disruption']")</f>
        <v>['Service', 'NYE', 'Disruption']</v>
      </c>
      <c r="D203" s="3">
        <v>1</v>
      </c>
    </row>
    <row r="204" spans="1:4" ht="15.75" customHeight="1" x14ac:dyDescent="0.25">
      <c r="A204" s="1">
        <v>225</v>
      </c>
      <c r="B204" s="3" t="s">
        <v>204</v>
      </c>
      <c r="C204" s="3" t="str">
        <f ca="1">IFERROR(__xludf.DUMMYFUNCTION("GOOGLETRANSLATE(B204,""id"",""en"")"),"['tolonnnnnng', 'internet', 'pound', 'flame', 'red', 'times', 'report', 'blm', '']")</f>
        <v>['tolonnnnnng', 'internet', 'pound', 'flame', 'red', 'times', 'report', 'blm', '']</v>
      </c>
      <c r="D204" s="3">
        <v>5</v>
      </c>
    </row>
    <row r="205" spans="1:4" ht="15.75" customHeight="1" x14ac:dyDescent="0.25">
      <c r="A205" s="1">
        <v>226</v>
      </c>
      <c r="B205" s="3" t="s">
        <v>205</v>
      </c>
      <c r="C205" s="3" t="str">
        <f ca="1">IFERROR(__xludf.DUMMYFUNCTION("GOOGLETRANSLATE(B205,""id"",""en"")"),"['', 'really', 'pay', 'expensive', 'ngelag', 'doang', 'HHH', 'Anyway', 'Ryesel']")</f>
        <v>['', 'really', 'pay', 'expensive', 'ngelag', 'doang', 'HHH', 'Anyway', 'Ryesel']</v>
      </c>
      <c r="D205" s="3">
        <v>1</v>
      </c>
    </row>
    <row r="206" spans="1:4" ht="15.75" customHeight="1" x14ac:dyDescent="0.25">
      <c r="A206" s="1">
        <v>227</v>
      </c>
      <c r="B206" s="3" t="s">
        <v>206</v>
      </c>
      <c r="C206" s="3" t="str">
        <f ca="1">IFERROR(__xludf.DUMMYFUNCTION("GOOGLETRANSLATE(B206,""id"",""en"")"),"['disorder', 'how', 'doubt']")</f>
        <v>['disorder', 'how', 'doubt']</v>
      </c>
      <c r="D206" s="3">
        <v>1</v>
      </c>
    </row>
    <row r="207" spans="1:4" ht="15.75" customHeight="1" x14ac:dyDescent="0.25">
      <c r="A207" s="1">
        <v>229</v>
      </c>
      <c r="B207" s="3" t="s">
        <v>207</v>
      </c>
      <c r="C207" s="3" t="str">
        <f ca="1">IFERROR(__xludf.DUMMYFUNCTION("GOOGLETRANSLATE(B207,""id"",""en"")"),"['Nahhhh', 'benefits', 'Thanks']")</f>
        <v>['Nahhhh', 'benefits', 'Thanks']</v>
      </c>
      <c r="D207" s="3">
        <v>5</v>
      </c>
    </row>
    <row r="208" spans="1:4" ht="15.75" customHeight="1" x14ac:dyDescent="0.25">
      <c r="A208" s="1">
        <v>230</v>
      </c>
      <c r="B208" s="3" t="s">
        <v>208</v>
      </c>
      <c r="C208" s="3" t="str">
        <f ca="1">IFERROR(__xludf.DUMMYFUNCTION("GOOGLETRANSLATE(B208,""id"",""en"")"),"['Network', 'slow', 'pol']")</f>
        <v>['Network', 'slow', 'pol']</v>
      </c>
      <c r="D208" s="3">
        <v>1</v>
      </c>
    </row>
    <row r="209" spans="1:4" ht="15.75" customHeight="1" x14ac:dyDescent="0.25">
      <c r="A209" s="1">
        <v>231</v>
      </c>
      <c r="B209" s="3" t="s">
        <v>209</v>
      </c>
      <c r="C209" s="3" t="str">
        <f ca="1">IFERROR(__xludf.DUMMYFUNCTION("GOOGLETRANSLATE(B209,""id"",""en"")"),"['Help', 'transaction', 'internet', 'application', 'success', 'indihome']")</f>
        <v>['Help', 'transaction', 'internet', 'application', 'success', 'indihome']</v>
      </c>
      <c r="D209" s="3">
        <v>5</v>
      </c>
    </row>
    <row r="210" spans="1:4" ht="15.75" customHeight="1" x14ac:dyDescent="0.25">
      <c r="A210" s="1">
        <v>232</v>
      </c>
      <c r="B210" s="3" t="s">
        <v>210</v>
      </c>
      <c r="C210" s="3" t="str">
        <f ca="1">IFERROR(__xludf.DUMMYFUNCTION("GOOGLETRANSLATE(B210,""id"",""en"")"),"['Help', 'Management', 'Indihome', 'Fix', 'Performance', 'What', 'Forward', 'Connection', 'Speed', 'Internet', 'Naturally', 'Ayak', ' Complement ',' Consumers', 'Performance', 'Indihome', 'Speed', 'Stable', 'Payers',' Minta ',' Switch ',' Turn ',' Use ','"&amp;" Satisfied ',' Satisfied ' , 'As kind', 'speed', 'pay', 'leaves',' look for ',' money ',' difficult ',' need ',' soak ',' please ',' fix ',' lose ',' Provider ',' next door ']")</f>
        <v>['Help', 'Management', 'Indihome', 'Fix', 'Performance', 'What', 'Forward', 'Connection', 'Speed', 'Internet', 'Naturally', 'Ayak', ' Complement ',' Consumers', 'Performance', 'Indihome', 'Speed', 'Stable', 'Payers',' Minta ',' Switch ',' Turn ',' Use ',' Satisfied ',' Satisfied ' , 'As kind', 'speed', 'pay', 'leaves',' look for ',' money ',' difficult ',' need ',' soak ',' please ',' fix ',' lose ',' Provider ',' next door ']</v>
      </c>
      <c r="D210" s="3">
        <v>1</v>
      </c>
    </row>
    <row r="211" spans="1:4" ht="15.75" customHeight="1" x14ac:dyDescent="0.25">
      <c r="A211" s="1">
        <v>233</v>
      </c>
      <c r="B211" s="3" t="s">
        <v>211</v>
      </c>
      <c r="C211" s="3" t="str">
        <f ca="1">IFERROR(__xludf.DUMMYFUNCTION("GOOGLETRANSLATE(B211,""id"",""en"")"),"['The application', 'help', 'makes it easy', 'transaction', 'extra', 'good', 'job', 'myindihome', '']")</f>
        <v>['The application', 'help', 'makes it easy', 'transaction', 'extra', 'good', 'job', 'myindihome', '']</v>
      </c>
      <c r="D211" s="3">
        <v>5</v>
      </c>
    </row>
    <row r="212" spans="1:4" ht="15.75" customHeight="1" x14ac:dyDescent="0.25">
      <c r="A212" s="1">
        <v>234</v>
      </c>
      <c r="B212" s="3" t="s">
        <v>212</v>
      </c>
      <c r="C212" s="3" t="str">
        <f ca="1">IFERROR(__xludf.DUMMYFUNCTION("GOOGLETRANSLATE(B212,""id"",""en"")"),"['Service', 'Bad', 'Internet', 'Dead', '']")</f>
        <v>['Service', 'Bad', 'Internet', 'Dead', '']</v>
      </c>
      <c r="D212" s="3">
        <v>1</v>
      </c>
    </row>
    <row r="213" spans="1:4" ht="15.75" customHeight="1" x14ac:dyDescent="0.25">
      <c r="A213" s="1">
        <v>235</v>
      </c>
      <c r="B213" s="3" t="s">
        <v>213</v>
      </c>
      <c r="C213" s="3" t="str">
        <f ca="1">IFERROR(__xludf.DUMMYFUNCTION("GOOGLETRANSLATE(B213,""id"",""en"")"),"['Indihome', 'damn', 'still', 'stable', 'decreases',' quality ',' tissue ',' tch ',' profitable ',' this is', 'luck', 'next door', ' make a loss']")</f>
        <v>['Indihome', 'damn', 'still', 'stable', 'decreases',' quality ',' tissue ',' tch ',' profitable ',' this is', 'luck', 'next door', ' make a loss']</v>
      </c>
      <c r="D213" s="3">
        <v>1</v>
      </c>
    </row>
    <row r="214" spans="1:4" ht="15.75" customHeight="1" x14ac:dyDescent="0.25">
      <c r="A214" s="1">
        <v>236</v>
      </c>
      <c r="B214" s="3" t="s">
        <v>214</v>
      </c>
      <c r="C214" s="3" t="str">
        <f ca="1">IFERROR(__xludf.DUMMYFUNCTION("GOOGLETRANSLATE(B214,""id"",""en"")"),"['Excuse', 'ask', 'Seaka', 'Nge', 'bandwidth', 'Mbps', ""]")</f>
        <v>['Excuse', 'ask', 'Seaka', 'Nge', 'bandwidth', 'Mbps', "]</v>
      </c>
      <c r="D214" s="3">
        <v>3</v>
      </c>
    </row>
    <row r="215" spans="1:4" ht="15.75" customHeight="1" x14ac:dyDescent="0.25">
      <c r="A215" s="1">
        <v>237</v>
      </c>
      <c r="B215" s="3" t="s">
        <v>215</v>
      </c>
      <c r="C215" s="3" t="str">
        <f ca="1">IFERROR(__xludf.DUMMYFUNCTION("GOOGLETRANSLATE(B215,""id"",""en"")"),"['Direct', 'subscription', 'Indihome', 'application', 'practical', 'fast', 'process']")</f>
        <v>['Direct', 'subscription', 'Indihome', 'application', 'practical', 'fast', 'process']</v>
      </c>
      <c r="D215" s="3">
        <v>5</v>
      </c>
    </row>
    <row r="216" spans="1:4" ht="15.75" customHeight="1" x14ac:dyDescent="0.25">
      <c r="A216" s="1">
        <v>238</v>
      </c>
      <c r="B216" s="3" t="s">
        <v>216</v>
      </c>
      <c r="C216" s="3" t="str">
        <f ca="1">IFERROR(__xludf.DUMMYFUNCTION("GOOGLETRANSLATE(B216,""id"",""en"")"),"['application', 'latest', 'informative', 'reproduced', 'promo']")</f>
        <v>['application', 'latest', 'informative', 'reproduced', 'promo']</v>
      </c>
      <c r="D216" s="3">
        <v>5</v>
      </c>
    </row>
    <row r="217" spans="1:4" ht="15.75" customHeight="1" x14ac:dyDescent="0.25">
      <c r="A217" s="1">
        <v>239</v>
      </c>
      <c r="B217" s="3" t="s">
        <v>217</v>
      </c>
      <c r="C217" s="3" t="str">
        <f ca="1">IFERROR(__xludf.DUMMYFUNCTION("GOOGLETRANSLATE(B217,""id"",""en"")"),"['Pay', 'Bill', 'Easy', 'Application']")</f>
        <v>['Pay', 'Bill', 'Easy', 'Application']</v>
      </c>
      <c r="D217" s="3">
        <v>5</v>
      </c>
    </row>
    <row r="218" spans="1:4" ht="15.75" customHeight="1" x14ac:dyDescent="0.25">
      <c r="A218" s="1">
        <v>240</v>
      </c>
      <c r="B218" s="3" t="s">
        <v>218</v>
      </c>
      <c r="C218" s="3" t="str">
        <f ca="1">IFERROR(__xludf.DUMMYFUNCTION("GOOGLETRANSLATE(B218,""id"",""en"")"),"['Report', 'disruption', 'fast', 'apps']")</f>
        <v>['Report', 'disruption', 'fast', 'apps']</v>
      </c>
      <c r="D218" s="3">
        <v>5</v>
      </c>
    </row>
    <row r="219" spans="1:4" ht="15.75" customHeight="1" x14ac:dyDescent="0.25">
      <c r="A219" s="1">
        <v>241</v>
      </c>
      <c r="B219" s="3" t="s">
        <v>219</v>
      </c>
      <c r="C219" s="3" t="str">
        <f ca="1">IFERROR(__xludf.DUMMYFUNCTION("GOOGLETRANSLATE(B219,""id"",""en"")"),"['The application', 'steady']")</f>
        <v>['The application', 'steady']</v>
      </c>
      <c r="D219" s="3">
        <v>5</v>
      </c>
    </row>
    <row r="220" spans="1:4" ht="15.75" customHeight="1" x14ac:dyDescent="0.25">
      <c r="A220" s="1">
        <v>242</v>
      </c>
      <c r="B220" s="3" t="s">
        <v>220</v>
      </c>
      <c r="C220" s="3" t="str">
        <f ca="1">IFERROR(__xludf.DUMMYFUNCTION("GOOGLETRANSLATE(B220,""id"",""en"")"),"['PHP', 'Install', '']")</f>
        <v>['PHP', 'Install', '']</v>
      </c>
      <c r="D220" s="3">
        <v>1</v>
      </c>
    </row>
    <row r="221" spans="1:4" ht="15.75" customHeight="1" x14ac:dyDescent="0.25">
      <c r="A221" s="1">
        <v>243</v>
      </c>
      <c r="B221" s="3" t="s">
        <v>221</v>
      </c>
      <c r="C221" s="3" t="str">
        <f ca="1">IFERROR(__xludf.DUMMYFUNCTION("GOOGLETRANSLATE(B221,""id"",""en"")"),"['Eyy', 'BANGKE', 'Disconnect', 'wifin', 'angry', 'wkwkwkwkwkwkwk', 'emang', 'operator', 'shirk']")</f>
        <v>['Eyy', 'BANGKE', 'Disconnect', 'wifin', 'angry', 'wkwkwkwkwkwkwk', 'emang', 'operator', 'shirk']</v>
      </c>
      <c r="D221" s="3">
        <v>1</v>
      </c>
    </row>
    <row r="222" spans="1:4" ht="15.75" customHeight="1" x14ac:dyDescent="0.25">
      <c r="A222" s="1">
        <v>244</v>
      </c>
      <c r="B222" s="3" t="s">
        <v>222</v>
      </c>
      <c r="C222" s="3" t="str">
        <f ca="1">IFERROR(__xludf.DUMMYFUNCTION("GOOGLETRANSLATE(B222,""id"",""en"")"),"['Upgrade', 'Speed', 'Application', 'FAILURE', 'Try', 'FAIL', 'NOWER', 'APP', 'Difficult', ""]")</f>
        <v>['Upgrade', 'Speed', 'Application', 'FAILURE', 'Try', 'FAIL', 'NOWER', 'APP', 'Difficult', "]</v>
      </c>
      <c r="D222" s="3">
        <v>1</v>
      </c>
    </row>
    <row r="223" spans="1:4" ht="15.75" customHeight="1" x14ac:dyDescent="0.25">
      <c r="A223" s="1">
        <v>245</v>
      </c>
      <c r="B223" s="3" t="s">
        <v>223</v>
      </c>
      <c r="C223" s="3" t="str">
        <f ca="1">IFERROR(__xludf.DUMMYFUNCTION("GOOGLETRANSLATE(B223,""id"",""en"")"),"['Upgrade', 'Speed', 'Difficult', 'Application', 'Upgrade', 'Speed', 'Speed']")</f>
        <v>['Upgrade', 'Speed', 'Difficult', 'Application', 'Upgrade', 'Speed', 'Speed']</v>
      </c>
      <c r="D223" s="3">
        <v>1</v>
      </c>
    </row>
    <row r="224" spans="1:4" ht="15.75" customHeight="1" x14ac:dyDescent="0.25">
      <c r="A224" s="1">
        <v>246</v>
      </c>
      <c r="B224" s="3" t="s">
        <v>224</v>
      </c>
      <c r="C224" s="3" t="str">
        <f ca="1">IFERROR(__xludf.DUMMYFUNCTION("GOOGLETRANSLATE(B224,""id"",""en"")"),"['Bad', 'Good', 'Installation', 'Doang', '']")</f>
        <v>['Bad', 'Good', 'Installation', 'Doang', '']</v>
      </c>
      <c r="D224" s="3">
        <v>1</v>
      </c>
    </row>
    <row r="225" spans="1:4" ht="15.75" customHeight="1" x14ac:dyDescent="0.25">
      <c r="A225" s="1">
        <v>247</v>
      </c>
      <c r="B225" s="3" t="s">
        <v>225</v>
      </c>
      <c r="C225" s="3" t="str">
        <f ca="1">IFERROR(__xludf.DUMMYFUNCTION("GOOGLETRANSLATE(B225,""id"",""en"")"),"['Input', 'Indihome', 'Failed', 'Tarooos', 'Number', 'Internet', 'Valid', '']")</f>
        <v>['Input', 'Indihome', 'Failed', 'Tarooos', 'Number', 'Internet', 'Valid', '']</v>
      </c>
      <c r="D225" s="3">
        <v>1</v>
      </c>
    </row>
    <row r="226" spans="1:4" ht="15.75" customHeight="1" x14ac:dyDescent="0.25">
      <c r="A226" s="1">
        <v>248</v>
      </c>
      <c r="B226" s="3" t="s">
        <v>226</v>
      </c>
      <c r="C226" s="3" t="str">
        <f ca="1">IFERROR(__xludf.DUMMYFUNCTION("GOOGLETRANSLATE(B226,""id"",""en"")"),"['WiFi', 'Severe', 'Indonesia', 'Change', 'Package', 'Gamers',' Nge ',' lag ',' Severe ',' Play ',' Mobile ',' Legends', ' satisfaction', '']")</f>
        <v>['WiFi', 'Severe', 'Indonesia', 'Change', 'Package', 'Gamers',' Nge ',' lag ',' Severe ',' Play ',' Mobile ',' Legends', ' satisfaction', '']</v>
      </c>
      <c r="D226" s="3">
        <v>1</v>
      </c>
    </row>
    <row r="227" spans="1:4" ht="15.75" customHeight="1" x14ac:dyDescent="0.25">
      <c r="A227" s="1">
        <v>249</v>
      </c>
      <c r="B227" s="3" t="s">
        <v>227</v>
      </c>
      <c r="C227" s="3" t="str">
        <f ca="1">IFERROR(__xludf.DUMMYFUNCTION("GOOGLETRANSLATE(B227,""id"",""en"")"),"['no', 'deh', 'uglyin', 'product', 'org', 'times',' indihome ',' home ',' disorder ',' times', 'pulak', 'ngadu', ' application ',' please ',' yaaaa ',' please ',' niiihhh ',' indihome ',' bill ',' billing ',' direct ',' pay ',' late ',' a day ',' service "&amp;"' , 'Child', 'school', 'online', 'morning', 'eeiiii', 'Please', 'discomfort', 'Overcome', 'mentang', 'mentang', 'no', 'rival', ' Yaaa ',' emotion ',' ']")</f>
        <v>['no', 'deh', 'uglyin', 'product', 'org', 'times',' indihome ',' home ',' disorder ',' times', 'pulak', 'ngadu', ' application ',' please ',' yaaaa ',' please ',' niiihhh ',' indihome ',' bill ',' billing ',' direct ',' pay ',' late ',' a day ',' service ' , 'Child', 'school', 'online', 'morning', 'eeiiii', 'Please', 'discomfort', 'Overcome', 'mentang', 'mentang', 'no', 'rival', ' Yaaa ',' emotion ',' ']</v>
      </c>
      <c r="D227" s="3">
        <v>1</v>
      </c>
    </row>
    <row r="228" spans="1:4" ht="15.75" customHeight="1" x14ac:dyDescent="0.25">
      <c r="A228" s="1">
        <v>250</v>
      </c>
      <c r="B228" s="3" t="s">
        <v>228</v>
      </c>
      <c r="C228" s="3" t="str">
        <f ca="1">IFERROR(__xludf.DUMMYFUNCTION("GOOGLETRANSLATE(B228,""id"",""en"")"),"['Application', 'good', 'help']")</f>
        <v>['Application', 'good', 'help']</v>
      </c>
      <c r="D228" s="3">
        <v>5</v>
      </c>
    </row>
    <row r="229" spans="1:4" ht="15.75" customHeight="1" x14ac:dyDescent="0.25">
      <c r="A229" s="1">
        <v>251</v>
      </c>
      <c r="B229" s="3" t="s">
        <v>229</v>
      </c>
      <c r="C229" s="3" t="str">
        <f ca="1">IFERROR(__xludf.DUMMYFUNCTION("GOOGLETRANSLATE(B229,""id"",""en"")"),"['Error', 'Males', 'Service', 'Kayak', 'Gini']")</f>
        <v>['Error', 'Males', 'Service', 'Kayak', 'Gini']</v>
      </c>
      <c r="D229" s="3">
        <v>1</v>
      </c>
    </row>
    <row r="230" spans="1:4" ht="15.75" customHeight="1" x14ac:dyDescent="0.25">
      <c r="A230" s="1">
        <v>252</v>
      </c>
      <c r="B230" s="3" t="s">
        <v>230</v>
      </c>
      <c r="C230" s="3" t="str">
        <f ca="1">IFERROR(__xludf.DUMMYFUNCTION("GOOGLETRANSLATE(B230,""id"",""en"")"),"['Indihome', 'You', 'intention', 'Nga', 'Nge', 'serve', 'community', 'cave', 'pay', 'expensive', 'network', 'rich', ' AJG ',' Mending ',' cave ',' buy ',' quota ',' bngsd ']")</f>
        <v>['Indihome', 'You', 'intention', 'Nga', 'Nge', 'serve', 'community', 'cave', 'pay', 'expensive', 'network', 'rich', ' AJG ',' Mending ',' cave ',' buy ',' quota ',' bngsd ']</v>
      </c>
      <c r="D230" s="3">
        <v>1</v>
      </c>
    </row>
    <row r="231" spans="1:4" ht="15.75" customHeight="1" x14ac:dyDescent="0.25">
      <c r="A231" s="1">
        <v>253</v>
      </c>
      <c r="B231" s="3" t="s">
        <v>231</v>
      </c>
      <c r="C231" s="3" t="str">
        <f ca="1">IFERROR(__xludf.DUMMYFUNCTION("GOOGLETRANSLATE(B231,""id"",""en"")"),"['weve', 'MB', 'speed', 'signal', 'below', 'MB', 'defective', 'ama', 'lose', 'ama', 'card', 'tri', ' Ama ',' Indosat ',' Tri ',' MB ',' Telling ',' MB ',' Kaga ',' Rada ',' Rada ',' Pay ',' expensive ',' emotion ', ""]")</f>
        <v>['weve', 'MB', 'speed', 'signal', 'below', 'MB', 'defective', 'ama', 'lose', 'ama', 'card', 'tri', ' Ama ',' Indosat ',' Tri ',' MB ',' Telling ',' MB ',' Kaga ',' Rada ',' Rada ',' Pay ',' expensive ',' emotion ', "]</v>
      </c>
      <c r="D231" s="3">
        <v>1</v>
      </c>
    </row>
    <row r="232" spans="1:4" ht="15.75" customHeight="1" x14ac:dyDescent="0.25">
      <c r="A232" s="1">
        <v>254</v>
      </c>
      <c r="B232" s="3" t="s">
        <v>232</v>
      </c>
      <c r="C232" s="3" t="str">
        <f ca="1">IFERROR(__xludf.DUMMYFUNCTION("GOOGLETRANSLATE(B232,""id"",""en"")"),"['Provider', 'Country', 'Tuhhhh', 'Kyk', 'Gini', 'The network', 'stable', 'steady', 'Anyway']")</f>
        <v>['Provider', 'Country', 'Tuhhhh', 'Kyk', 'Gini', 'The network', 'stable', 'steady', 'Anyway']</v>
      </c>
      <c r="D232" s="3">
        <v>1</v>
      </c>
    </row>
    <row r="233" spans="1:4" ht="15.75" customHeight="1" x14ac:dyDescent="0.25">
      <c r="A233" s="1">
        <v>255</v>
      </c>
      <c r="B233" s="3" t="s">
        <v>233</v>
      </c>
      <c r="C233" s="3" t="str">
        <f ca="1">IFERROR(__xludf.DUMMYFUNCTION("GOOGLETRANSLATE(B233,""id"",""en"")"),"['OTP', 'HARD', 'PEAH', '']")</f>
        <v>['OTP', 'HARD', 'PEAH', '']</v>
      </c>
      <c r="D233" s="3">
        <v>1</v>
      </c>
    </row>
    <row r="234" spans="1:4" ht="15.75" customHeight="1" x14ac:dyDescent="0.25">
      <c r="A234" s="1">
        <v>256</v>
      </c>
      <c r="B234" s="3" t="s">
        <v>234</v>
      </c>
      <c r="C234" s="3" t="str">
        <f ca="1">IFERROR(__xludf.DUMMYFUNCTION("GOOGLETRANSLATE(B234,""id"",""en"")"),"['Application', 'Indihome', 'Good', 'Bilamana', 'Constraints', 'Report', 'Application', 'Fast', 'handled', 'Mantapp']")</f>
        <v>['Application', 'Indihome', 'Good', 'Bilamana', 'Constraints', 'Report', 'Application', 'Fast', 'handled', 'Mantapp']</v>
      </c>
      <c r="D234" s="3">
        <v>5</v>
      </c>
    </row>
    <row r="235" spans="1:4" ht="15.75" customHeight="1" x14ac:dyDescent="0.25">
      <c r="A235" s="1">
        <v>257</v>
      </c>
      <c r="B235" s="3" t="s">
        <v>235</v>
      </c>
      <c r="C235" s="3" t="str">
        <f ca="1">IFERROR(__xludf.DUMMYFUNCTION("GOOGLETRANSLATE(B235,""id"",""en"")"),"['Points', 'month']")</f>
        <v>['Points', 'month']</v>
      </c>
      <c r="D235" s="3">
        <v>5</v>
      </c>
    </row>
    <row r="236" spans="1:4" ht="15.75" customHeight="1" x14ac:dyDescent="0.25">
      <c r="A236" s="1">
        <v>258</v>
      </c>
      <c r="B236" s="3" t="s">
        <v>236</v>
      </c>
      <c r="C236" s="3" t="str">
        <f ca="1">IFERROR(__xludf.DUMMYFUNCTION("GOOGLETRANSLATE(B236,""id"",""en"")"),"['installation', 'application', 'Indihome', 'process', 'easy', 'response', 'fast']")</f>
        <v>['installation', 'application', 'Indihome', 'process', 'easy', 'response', 'fast']</v>
      </c>
      <c r="D236" s="3">
        <v>5</v>
      </c>
    </row>
    <row r="237" spans="1:4" ht="15.75" customHeight="1" x14ac:dyDescent="0.25">
      <c r="A237" s="1">
        <v>259</v>
      </c>
      <c r="B237" s="3" t="s">
        <v>237</v>
      </c>
      <c r="C237" s="3" t="str">
        <f ca="1">IFERROR(__xludf.DUMMYFUNCTION("GOOGLETRANSLATE(B237,""id"",""en"")"),"['The application', 'good', 'makes it easy', 'check', 'bill', 'month']")</f>
        <v>['The application', 'good', 'makes it easy', 'check', 'bill', 'month']</v>
      </c>
      <c r="D237" s="3">
        <v>5</v>
      </c>
    </row>
    <row r="238" spans="1:4" ht="15.75" customHeight="1" x14ac:dyDescent="0.25">
      <c r="A238" s="1">
        <v>260</v>
      </c>
      <c r="B238" s="3" t="s">
        <v>238</v>
      </c>
      <c r="C238" s="3" t="str">
        <f ca="1">IFERROR(__xludf.DUMMYFUNCTION("GOOGLETRANSLATE(B238,""id"",""en"")"),"['Steady', 'Application', 'Good', 'Internet', 'Indihome', 'Fast']")</f>
        <v>['Steady', 'Application', 'Good', 'Internet', 'Indihome', 'Fast']</v>
      </c>
      <c r="D238" s="3">
        <v>5</v>
      </c>
    </row>
    <row r="239" spans="1:4" ht="15.75" customHeight="1" x14ac:dyDescent="0.25">
      <c r="A239" s="1">
        <v>261</v>
      </c>
      <c r="B239" s="3" t="s">
        <v>239</v>
      </c>
      <c r="C239" s="3" t="str">
        <f ca="1">IFERROR(__xludf.DUMMYFUNCTION("GOOGLETRANSLATE(B239,""id"",""en"")"),"['Indihome', 'sihhh', 'already', 'pay', 'date', 'right', 'sinyall', 'until', 'sihh', 'please', 'already', 'pay', ' Services', 'disappointed', 'really']")</f>
        <v>['Indihome', 'sihhh', 'already', 'pay', 'date', 'right', 'sinyall', 'until', 'sihh', 'please', 'already', 'pay', ' Services', 'disappointed', 'really']</v>
      </c>
      <c r="D239" s="3">
        <v>1</v>
      </c>
    </row>
    <row r="240" spans="1:4" ht="15.75" customHeight="1" x14ac:dyDescent="0.25">
      <c r="A240" s="1">
        <v>262</v>
      </c>
      <c r="B240" s="3" t="s">
        <v>240</v>
      </c>
      <c r="C240" s="3" t="str">
        <f ca="1">IFERROR(__xludf.DUMMYFUNCTION("GOOGLETRANSLATE(B240,""id"",""en"")"),"['Indihome', 'smooth', 'Error', 'Please', 'Help', 'Repair']")</f>
        <v>['Indihome', 'smooth', 'Error', 'Please', 'Help', 'Repair']</v>
      </c>
      <c r="D240" s="3">
        <v>1</v>
      </c>
    </row>
    <row r="241" spans="1:4" ht="15.75" customHeight="1" x14ac:dyDescent="0.25">
      <c r="A241" s="1">
        <v>263</v>
      </c>
      <c r="B241" s="3" t="s">
        <v>241</v>
      </c>
      <c r="C241" s="3" t="str">
        <f ca="1">IFERROR(__xludf.DUMMYFUNCTION("GOOGLETRANSLATE(B241,""id"",""en"")"),"['gave', 'Review', 'ugly', 'emang', 'indihome', 'slow', 'disorder', 'fix']")</f>
        <v>['gave', 'Review', 'ugly', 'emang', 'indihome', 'slow', 'disorder', 'fix']</v>
      </c>
      <c r="D241" s="3">
        <v>1</v>
      </c>
    </row>
    <row r="242" spans="1:4" ht="15.75" customHeight="1" x14ac:dyDescent="0.25">
      <c r="A242" s="1">
        <v>264</v>
      </c>
      <c r="B242" s="3" t="s">
        <v>242</v>
      </c>
      <c r="C242" s="3" t="str">
        <f ca="1">IFERROR(__xludf.DUMMYFUNCTION("GOOGLETRANSLATE(B242,""id"",""en"")"),"['Cuco', 'really', 'APKA', 'Euy']")</f>
        <v>['Cuco', 'really', 'APKA', 'Euy']</v>
      </c>
      <c r="D242" s="3">
        <v>5</v>
      </c>
    </row>
    <row r="243" spans="1:4" ht="15.75" customHeight="1" x14ac:dyDescent="0.25">
      <c r="A243" s="1">
        <v>266</v>
      </c>
      <c r="B243" s="3" t="s">
        <v>243</v>
      </c>
      <c r="C243" s="3" t="str">
        <f ca="1">IFERROR(__xludf.DUMMYFUNCTION("GOOGLETRANSLATE(B243,""id"",""en"")"),"['Mendelek', 'really', 'wifi']")</f>
        <v>['Mendelek', 'really', 'wifi']</v>
      </c>
      <c r="D243" s="3">
        <v>1</v>
      </c>
    </row>
    <row r="244" spans="1:4" ht="15.75" customHeight="1" x14ac:dyDescent="0.25">
      <c r="A244" s="1">
        <v>267</v>
      </c>
      <c r="B244" s="3" t="s">
        <v>244</v>
      </c>
      <c r="C244" s="3" t="str">
        <f ca="1">IFERROR(__xludf.DUMMYFUNCTION("GOOGLETRANSLATE(B244,""id"",""en"")"),"['APK', 'help', 'report', 'disorder']")</f>
        <v>['APK', 'help', 'report', 'disorder']</v>
      </c>
      <c r="D244" s="3">
        <v>5</v>
      </c>
    </row>
    <row r="245" spans="1:4" ht="15.75" customHeight="1" x14ac:dyDescent="0.25">
      <c r="A245" s="1">
        <v>268</v>
      </c>
      <c r="B245" s="3" t="s">
        <v>245</v>
      </c>
      <c r="C245" s="3" t="str">
        <f ca="1">IFERROR(__xludf.DUMMYFUNCTION("GOOGLETRANSLATE(B245,""id"",""en"")"),"['Please', 'enlightenment', 'Indihome', 'knp', 'skrg', 'complaint', 'myindihome']")</f>
        <v>['Please', 'enlightenment', 'Indihome', 'knp', 'skrg', 'complaint', 'myindihome']</v>
      </c>
      <c r="D245" s="3">
        <v>3</v>
      </c>
    </row>
    <row r="246" spans="1:4" ht="15.75" customHeight="1" x14ac:dyDescent="0.25">
      <c r="A246" s="1">
        <v>269</v>
      </c>
      <c r="B246" s="3" t="s">
        <v>246</v>
      </c>
      <c r="C246" s="3" t="str">
        <f ca="1">IFERROR(__xludf.DUMMYFUNCTION("GOOGLETRANSLATE(B246,""id"",""en"")"),"['downlad', 'apk', 'login', 'really', 'clock', 'right', 'already', 'entry', 'error', 'error', 'jugalama', 'auto', ' Delete ',' try ',' reset ',' login ']")</f>
        <v>['downlad', 'apk', 'login', 'really', 'clock', 'right', 'already', 'entry', 'error', 'error', 'jugalama', 'auto', ' Delete ',' try ',' reset ',' login ']</v>
      </c>
      <c r="D246" s="3">
        <v>1</v>
      </c>
    </row>
    <row r="247" spans="1:4" ht="15.75" customHeight="1" x14ac:dyDescent="0.25">
      <c r="A247" s="1">
        <v>270</v>
      </c>
      <c r="B247" s="3" t="s">
        <v>247</v>
      </c>
      <c r="C247" s="3" t="str">
        <f ca="1">IFERROR(__xludf.DUMMYFUNCTION("GOOGLETRANSLATE(B247,""id"",""en"")"),"['Ngegame', 'ngellag', 'watch', 'ngelag', 'defective', 'idiot', 'ngellag', 'mulu', 'disruption', 'mulu', ""]")</f>
        <v>['Ngegame', 'ngellag', 'watch', 'ngelag', 'defective', 'idiot', 'ngellag', 'mulu', 'disruption', 'mulu', "]</v>
      </c>
      <c r="D247" s="3">
        <v>1</v>
      </c>
    </row>
    <row r="248" spans="1:4" ht="15.75" customHeight="1" x14ac:dyDescent="0.25">
      <c r="A248" s="1">
        <v>271</v>
      </c>
      <c r="B248" s="3" t="s">
        <v>248</v>
      </c>
      <c r="C248" s="3" t="str">
        <f ca="1">IFERROR(__xludf.DUMMYFUNCTION("GOOGLETRANSLATE(B248,""id"",""en"")"),"['darling', 'menu', 'setting', 'wifi', 'indihome', 'user', 'name', 'password', 'device', 'trhubung', 'block', 'user', ' Hide ',' wifi ',' other ',' security ',' user ',' dark ', ""]")</f>
        <v>['darling', 'menu', 'setting', 'wifi', 'indihome', 'user', 'name', 'password', 'device', 'trhubung', 'block', 'user', ' Hide ',' wifi ',' other ',' security ',' user ',' dark ', "]</v>
      </c>
      <c r="D248" s="3">
        <v>2</v>
      </c>
    </row>
    <row r="249" spans="1:4" ht="15.75" customHeight="1" x14ac:dyDescent="0.25">
      <c r="A249" s="1">
        <v>272</v>
      </c>
      <c r="B249" s="3" t="s">
        <v>249</v>
      </c>
      <c r="C249" s="3" t="str">
        <f ca="1">IFERROR(__xludf.DUMMYFUNCTION("GOOGLETRANSLATE(B249,""id"",""en"")"),"['Min', 'suspend', ""]")</f>
        <v>['Min', 'suspend', "]</v>
      </c>
      <c r="D249" s="3">
        <v>5</v>
      </c>
    </row>
    <row r="250" spans="1:4" ht="15.75" customHeight="1" x14ac:dyDescent="0.25">
      <c r="A250" s="1">
        <v>273</v>
      </c>
      <c r="B250" s="3" t="s">
        <v>250</v>
      </c>
      <c r="C250" s="3" t="str">
        <f ca="1">IFERROR(__xludf.DUMMYFUNCTION("GOOGLETRANSLATE(B250,""id"",""en"")"),"['Waiter', 'slow', 'sdah', 'pairs', 'wifi', 'indihome', 'reason', 'lane', 'technician', 'slow']")</f>
        <v>['Waiter', 'slow', 'sdah', 'pairs', 'wifi', 'indihome', 'reason', 'lane', 'technician', 'slow']</v>
      </c>
      <c r="D250" s="3">
        <v>2</v>
      </c>
    </row>
    <row r="251" spans="1:4" ht="15.75" customHeight="1" x14ac:dyDescent="0.25">
      <c r="A251" s="1">
        <v>274</v>
      </c>
      <c r="B251" s="3" t="s">
        <v>251</v>
      </c>
      <c r="C251" s="3" t="str">
        <f ca="1">IFERROR(__xludf.DUMMYFUNCTION("GOOGLETRANSLATE(B251,""id"",""en"")"),"['Disappointed', 'Application', 'Writing', 'Email', 'Wrong', 'Complaints',' Waiting ',' Changed ',' Try ',' Help ',' Change ',' Email ',' There ',' Description ',' Email ',' Number ',' Account ',' Errr ',' Please ',' Assisted ',' Solution ', ""]")</f>
        <v>['Disappointed', 'Application', 'Writing', 'Email', 'Wrong', 'Complaints',' Waiting ',' Changed ',' Try ',' Help ',' Change ',' Email ',' There ',' Description ',' Email ',' Number ',' Account ',' Errr ',' Please ',' Assisted ',' Solution ', "]</v>
      </c>
      <c r="D251" s="3">
        <v>1</v>
      </c>
    </row>
    <row r="252" spans="1:4" ht="15.75" customHeight="1" x14ac:dyDescent="0.25">
      <c r="A252" s="1">
        <v>275</v>
      </c>
      <c r="B252" s="3" t="s">
        <v>252</v>
      </c>
      <c r="C252" s="3" t="str">
        <f ca="1">IFERROR(__xludf.DUMMYFUNCTION("GOOGLETRANSLATE(B252,""id"",""en"")"),"['application', 'myindihome', 'help', 'user', 'friendly', 'basically']")</f>
        <v>['application', 'myindihome', 'help', 'user', 'friendly', 'basically']</v>
      </c>
      <c r="D252" s="3">
        <v>5</v>
      </c>
    </row>
    <row r="253" spans="1:4" ht="15.75" customHeight="1" x14ac:dyDescent="0.25">
      <c r="A253" s="1">
        <v>276</v>
      </c>
      <c r="B253" s="3" t="s">
        <v>253</v>
      </c>
      <c r="C253" s="3" t="str">
        <f ca="1">IFERROR(__xludf.DUMMYFUNCTION("GOOGLETRANSLATE(B253,""id"",""en"")"),"['The network', 'ugly', 'really', 'MB', 'Los',' late ',' getting ',' fine ',' service ',' good ',' win ',' covered ',' government ',' doang ']")</f>
        <v>['The network', 'ugly', 'really', 'MB', 'Los',' late ',' getting ',' fine ',' service ',' good ',' win ',' covered ',' government ',' doang ']</v>
      </c>
      <c r="D253" s="3">
        <v>1</v>
      </c>
    </row>
    <row r="254" spans="1:4" ht="15.75" customHeight="1" x14ac:dyDescent="0.25">
      <c r="A254" s="1">
        <v>277</v>
      </c>
      <c r="B254" s="3" t="s">
        <v>254</v>
      </c>
      <c r="C254" s="3" t="str">
        <f ca="1">IFERROR(__xludf.DUMMYFUNCTION("GOOGLETRANSLATE(B254,""id"",""en"")"),"['broadcast', 'smooth', 'Confirmation', 'Customer', 'Nau', 'use', 'Canel', 'Mola', 'CNN', 'Kabar', 'Services', ""]")</f>
        <v>['broadcast', 'smooth', 'Confirmation', 'Customer', 'Nau', 'use', 'Canel', 'Mola', 'CNN', 'Kabar', 'Services', "]</v>
      </c>
      <c r="D254" s="3">
        <v>5</v>
      </c>
    </row>
    <row r="255" spans="1:4" ht="15.75" customHeight="1" x14ac:dyDescent="0.25">
      <c r="A255" s="1">
        <v>278</v>
      </c>
      <c r="B255" s="3" t="s">
        <v>255</v>
      </c>
      <c r="C255" s="3" t="str">
        <f ca="1">IFERROR(__xludf.DUMMYFUNCTION("GOOGLETRANSLATE(B255,""id"",""en"")"),"['good']")</f>
        <v>['good']</v>
      </c>
      <c r="D255" s="3">
        <v>5</v>
      </c>
    </row>
    <row r="256" spans="1:4" ht="15.75" customHeight="1" x14ac:dyDescent="0.25">
      <c r="A256" s="1">
        <v>279</v>
      </c>
      <c r="B256" s="3" t="s">
        <v>256</v>
      </c>
      <c r="C256" s="3" t="str">
        <f ca="1">IFERROR(__xludf.DUMMYFUNCTION("GOOGLETRANSLATE(B256,""id"",""en"")"),"['Mantappp']")</f>
        <v>['Mantappp']</v>
      </c>
      <c r="D256" s="3">
        <v>5</v>
      </c>
    </row>
    <row r="257" spans="1:4" ht="15.75" customHeight="1" x14ac:dyDescent="0.25">
      <c r="A257" s="1">
        <v>280</v>
      </c>
      <c r="B257" s="3" t="s">
        <v>257</v>
      </c>
      <c r="C257" s="3" t="str">
        <f ca="1">IFERROR(__xludf.DUMMYFUNCTION("GOOGLETRANSLATE(B257,""id"",""en"")"),"['Not', 'bad']")</f>
        <v>['Not', 'bad']</v>
      </c>
      <c r="D257" s="3">
        <v>3</v>
      </c>
    </row>
    <row r="258" spans="1:4" ht="15.75" customHeight="1" x14ac:dyDescent="0.25">
      <c r="A258" s="1">
        <v>281</v>
      </c>
      <c r="B258" s="3" t="s">
        <v>258</v>
      </c>
      <c r="C258" s="3" t="str">
        <f ca="1">IFERROR(__xludf.DUMMYFUNCTION("GOOGLETRANSLATE(B258,""id"",""en"")"),"['wifi', 'clock', 'dawn', 'die', 'ngepush', 'rank', 'forced', 'change', 'data', 'death', 'sudden', 'Please', ' Help ']")</f>
        <v>['wifi', 'clock', 'dawn', 'die', 'ngepush', 'rank', 'forced', 'change', 'data', 'death', 'sudden', 'Please', ' Help ']</v>
      </c>
      <c r="D258" s="3">
        <v>1</v>
      </c>
    </row>
    <row r="259" spans="1:4" ht="15.75" customHeight="1" x14ac:dyDescent="0.25">
      <c r="A259" s="1">
        <v>282</v>
      </c>
      <c r="B259" s="3" t="s">
        <v>259</v>
      </c>
      <c r="C259" s="3" t="str">
        <f ca="1">IFERROR(__xludf.DUMMYFUNCTION("GOOGLETRANSLATE(B259,""id"",""en"")"),"['Error', 'Mulu', 'ajggggg', '']")</f>
        <v>['Error', 'Mulu', 'ajggggg', '']</v>
      </c>
      <c r="D259" s="3">
        <v>1</v>
      </c>
    </row>
    <row r="260" spans="1:4" ht="15.75" customHeight="1" x14ac:dyDescent="0.25">
      <c r="A260" s="1">
        <v>283</v>
      </c>
      <c r="B260" s="3" t="s">
        <v>260</v>
      </c>
      <c r="C260" s="3" t="str">
        <f ca="1">IFERROR(__xludf.DUMMYFUNCTION("GOOGLETRANSLATE(B260,""id"",""en"")"),"['Quality', 'Signal', 'Bad', 'Callcenter', 'Copypaste', 'Calace', 'Service', '']")</f>
        <v>['Quality', 'Signal', 'Bad', 'Callcenter', 'Copypaste', 'Calace', 'Service', '']</v>
      </c>
      <c r="D260" s="3">
        <v>1</v>
      </c>
    </row>
    <row r="261" spans="1:4" ht="15.75" customHeight="1" x14ac:dyDescent="0.25">
      <c r="A261" s="1">
        <v>285</v>
      </c>
      <c r="B261" s="3" t="s">
        <v>261</v>
      </c>
      <c r="C261" s="3" t="str">
        <f ca="1">IFERROR(__xludf.DUMMYFUNCTION("GOOGLETRANSLATE(B261,""id"",""en"")"),"['defective', 'disorder', 'turn', 'bill', 'telephone', 'Sue', 'turn', 'customer', 'report', 'no', 'response', 'unplug', ' wifi ',' home ',' cave ',' brunny ',' modem ',' anjim ']")</f>
        <v>['defective', 'disorder', 'turn', 'bill', 'telephone', 'Sue', 'turn', 'customer', 'report', 'no', 'response', 'unplug', ' wifi ',' home ',' cave ',' brunny ',' modem ',' anjim ']</v>
      </c>
      <c r="D261" s="3">
        <v>1</v>
      </c>
    </row>
    <row r="262" spans="1:4" ht="15.75" customHeight="1" x14ac:dyDescent="0.25">
      <c r="A262" s="1">
        <v>286</v>
      </c>
      <c r="B262" s="3" t="s">
        <v>262</v>
      </c>
      <c r="C262" s="3" t="str">
        <f ca="1">IFERROR(__xludf.DUMMYFUNCTION("GOOGLETRANSLATE(B262,""id"",""en"")"),"['bad', 'quality', 'service', 'experience', 'disruption', 'night', 'epokan', 'user', 'Mbps',' harmed ',' bill ',' trus', ' Walking ',' Network ',' ugly ',' experience ',' loss']")</f>
        <v>['bad', 'quality', 'service', 'experience', 'disruption', 'night', 'epokan', 'user', 'Mbps',' harmed ',' bill ',' trus', ' Walking ',' Network ',' ugly ',' experience ',' loss']</v>
      </c>
      <c r="D262" s="3">
        <v>1</v>
      </c>
    </row>
    <row r="263" spans="1:4" ht="15.75" customHeight="1" x14ac:dyDescent="0.25">
      <c r="A263" s="1">
        <v>287</v>
      </c>
      <c r="B263" s="3" t="s">
        <v>263</v>
      </c>
      <c r="C263" s="3" t="str">
        <f ca="1">IFERROR(__xludf.DUMMYFUNCTION("GOOGLETRANSLATE(B263,""id"",""en"")"),"['Cost', 'expensive', 'quality', 'cupu']")</f>
        <v>['Cost', 'expensive', 'quality', 'cupu']</v>
      </c>
      <c r="D263" s="3">
        <v>1</v>
      </c>
    </row>
    <row r="264" spans="1:4" ht="15.75" customHeight="1" x14ac:dyDescent="0.25">
      <c r="A264" s="1">
        <v>288</v>
      </c>
      <c r="B264" s="3" t="s">
        <v>264</v>
      </c>
      <c r="C264" s="3" t="str">
        <f ca="1">IFERROR(__xludf.DUMMYFUNCTION("GOOGLETRANSLATE(B264,""id"",""en"")"),"['Region', 'Jepara', 'Centraleng', 'Service', 'Fast', 'Response', 'Thanks', ""]")</f>
        <v>['Region', 'Jepara', 'Centraleng', 'Service', 'Fast', 'Response', 'Thanks', "]</v>
      </c>
      <c r="D264" s="3">
        <v>5</v>
      </c>
    </row>
    <row r="265" spans="1:4" ht="15.75" customHeight="1" x14ac:dyDescent="0.25">
      <c r="A265" s="1">
        <v>289</v>
      </c>
      <c r="B265" s="3" t="s">
        <v>265</v>
      </c>
      <c r="C265" s="3" t="str">
        <f ca="1">IFERROR(__xludf.DUMMYFUNCTION("GOOGLETRANSLATE(B265,""id"",""en"")"),"['signal', 'rotten', 'rates', 'embarrassing', 'really', 'price', 'worth', 'Peforma', 'improvement', 'no' response ',' technician ',' pay for nothing', '']")</f>
        <v>['signal', 'rotten', 'rates', 'embarrassing', 'really', 'price', 'worth', 'Peforma', 'improvement', 'no' response ',' technician ',' pay for nothing', '']</v>
      </c>
      <c r="D265" s="3">
        <v>1</v>
      </c>
    </row>
    <row r="266" spans="1:4" ht="15.75" customHeight="1" x14ac:dyDescent="0.25">
      <c r="A266" s="1">
        <v>290</v>
      </c>
      <c r="B266" s="3" t="s">
        <v>266</v>
      </c>
      <c r="C266" s="3" t="str">
        <f ca="1">IFERROR(__xludf.DUMMYFUNCTION("GOOGLETRANSLATE(B266,""id"",""en"")"),"['Meet', 'Anying', 'Seriously', '']")</f>
        <v>['Meet', 'Anying', 'Seriously', '']</v>
      </c>
      <c r="D266" s="3">
        <v>1</v>
      </c>
    </row>
    <row r="267" spans="1:4" ht="15.75" customHeight="1" x14ac:dyDescent="0.25">
      <c r="A267" s="1">
        <v>292</v>
      </c>
      <c r="B267" s="3" t="s">
        <v>267</v>
      </c>
      <c r="C267" s="3" t="str">
        <f ca="1">IFERROR(__xludf.DUMMYFUNCTION("GOOGLETRANSLATE(B267,""id"",""en"")"),"['Lemot', 'Forever', '']")</f>
        <v>['Lemot', 'Forever', '']</v>
      </c>
      <c r="D267" s="3">
        <v>1</v>
      </c>
    </row>
    <row r="268" spans="1:4" ht="15.75" customHeight="1" x14ac:dyDescent="0.25">
      <c r="A268" s="1">
        <v>293</v>
      </c>
      <c r="B268" s="3" t="s">
        <v>268</v>
      </c>
      <c r="C268" s="3" t="str">
        <f ca="1">IFERROR(__xludf.DUMMYFUNCTION("GOOGLETRANSLATE(B268,""id"",""en"")"),"['no', 'Login', 'Report', 'Disruption', 'Indihome']")</f>
        <v>['no', 'Login', 'Report', 'Disruption', 'Indihome']</v>
      </c>
      <c r="D268" s="3">
        <v>1</v>
      </c>
    </row>
    <row r="269" spans="1:4" ht="15.75" customHeight="1" x14ac:dyDescent="0.25">
      <c r="A269" s="1">
        <v>294</v>
      </c>
      <c r="B269" s="3" t="s">
        <v>269</v>
      </c>
      <c r="C269" s="3" t="str">
        <f ca="1">IFERROR(__xludf.DUMMYFUNCTION("GOOGLETRANSLATE(B269,""id"",""en"")"),"['network', 'internet', 'slow', 'package', 'Mbps', 'actual', 'speed', 'maximum', 'nyampe', 'mbps', ""]")</f>
        <v>['network', 'internet', 'slow', 'package', 'Mbps', 'actual', 'speed', 'maximum', 'nyampe', 'mbps', "]</v>
      </c>
      <c r="D269" s="3">
        <v>1</v>
      </c>
    </row>
    <row r="270" spans="1:4" ht="15.75" customHeight="1" x14ac:dyDescent="0.25">
      <c r="A270" s="1">
        <v>295</v>
      </c>
      <c r="B270" s="3" t="s">
        <v>270</v>
      </c>
      <c r="C270" s="3" t="str">
        <f ca="1">IFERROR(__xludf.DUMMYFUNCTION("GOOGLETRANSLATE(B270,""id"",""en"")"),"Of course")</f>
        <v>Of course</v>
      </c>
      <c r="D270" s="3">
        <v>1</v>
      </c>
    </row>
    <row r="271" spans="1:4" ht="15.75" customHeight="1" x14ac:dyDescent="0.25">
      <c r="A271" s="1">
        <v>299</v>
      </c>
      <c r="B271" s="3" t="s">
        <v>271</v>
      </c>
      <c r="C271" s="3" t="str">
        <f ca="1">IFERROR(__xludf.DUMMYFUNCTION("GOOGLETRANSLATE(B271,""id"",""en"")"),"['Renew', 'Speed', 'Please', 'Explanation']")</f>
        <v>['Renew', 'Speed', 'Please', 'Explanation']</v>
      </c>
      <c r="D271" s="3">
        <v>2</v>
      </c>
    </row>
    <row r="272" spans="1:4" ht="15.75" customHeight="1" x14ac:dyDescent="0.25">
      <c r="A272" s="1">
        <v>300</v>
      </c>
      <c r="B272" s="3" t="s">
        <v>272</v>
      </c>
      <c r="C272" s="3" t="str">
        <f ca="1">IFERROR(__xludf.DUMMYFUNCTION("GOOGLETRANSLATE(B272,""id"",""en"")"),"['makes it easier', 'user', 'indihome', 'thank', 'love']")</f>
        <v>['makes it easier', 'user', 'indihome', 'thank', 'love']</v>
      </c>
      <c r="D272" s="3">
        <v>5</v>
      </c>
    </row>
    <row r="273" spans="1:4" ht="15.75" customHeight="1" x14ac:dyDescent="0.25">
      <c r="A273" s="1">
        <v>301</v>
      </c>
      <c r="B273" s="3" t="s">
        <v>273</v>
      </c>
      <c r="C273" s="3" t="str">
        <f ca="1">IFERROR(__xludf.DUMMYFUNCTION("GOOGLETRANSLATE(B273,""id"",""en"")"),"['easy', 'comfortable', 'check', 'indihome']")</f>
        <v>['easy', 'comfortable', 'check', 'indihome']</v>
      </c>
      <c r="D273" s="3">
        <v>5</v>
      </c>
    </row>
    <row r="274" spans="1:4" ht="15.75" customHeight="1" x14ac:dyDescent="0.25">
      <c r="A274" s="1">
        <v>303</v>
      </c>
      <c r="B274" s="3" t="s">
        <v>274</v>
      </c>
      <c r="C274" s="3" t="str">
        <f ca="1">IFERROR(__xludf.DUMMYFUNCTION("GOOGLETRANSLATE(B274,""id"",""en"")"),"['Wait', 'service', 'no']")</f>
        <v>['Wait', 'service', 'no']</v>
      </c>
      <c r="D274" s="3">
        <v>4</v>
      </c>
    </row>
    <row r="275" spans="1:4" ht="15.75" customHeight="1" x14ac:dyDescent="0.25">
      <c r="A275" s="1">
        <v>304</v>
      </c>
      <c r="B275" s="3" t="s">
        <v>275</v>
      </c>
      <c r="C275" s="3" t="str">
        <f ca="1">IFERROR(__xludf.DUMMYFUNCTION("GOOGLETRANSLATE(B275,""id"",""en"")"),"['Charges', 'Erit', 'expenditure', 'Enternet']")</f>
        <v>['Charges', 'Erit', 'expenditure', 'Enternet']</v>
      </c>
      <c r="D275" s="3">
        <v>5</v>
      </c>
    </row>
    <row r="276" spans="1:4" ht="15.75" customHeight="1" x14ac:dyDescent="0.25">
      <c r="A276" s="1">
        <v>305</v>
      </c>
      <c r="B276" s="3" t="s">
        <v>276</v>
      </c>
      <c r="C276" s="3" t="str">
        <f ca="1">IFERROR(__xludf.DUMMYFUNCTION("GOOGLETRANSLATE(B276,""id"",""en"")"),"['It's called', 'Indihome', 'Care', 'Customer', 'Ngeluh', 'Response', 'Send', 'Via', 'Via', 'Twitter', 'Response', 'Phone', ' Handling ',' ']")</f>
        <v>['It's called', 'Indihome', 'Care', 'Customer', 'Ngeluh', 'Response', 'Send', 'Via', 'Via', 'Twitter', 'Response', 'Phone', ' Handling ',' ']</v>
      </c>
      <c r="D276" s="3">
        <v>1</v>
      </c>
    </row>
    <row r="277" spans="1:4" ht="15.75" customHeight="1" x14ac:dyDescent="0.25">
      <c r="A277" s="1">
        <v>306</v>
      </c>
      <c r="B277" s="3" t="s">
        <v>277</v>
      </c>
      <c r="C277" s="3" t="str">
        <f ca="1">IFERROR(__xludf.DUMMYFUNCTION("GOOGLETRANSLATE(B277,""id"",""en"")"),"['hard', 'realization', '']")</f>
        <v>['hard', 'realization', '']</v>
      </c>
      <c r="D277" s="3">
        <v>1</v>
      </c>
    </row>
    <row r="278" spans="1:4" ht="15.75" customHeight="1" x14ac:dyDescent="0.25">
      <c r="A278" s="1">
        <v>307</v>
      </c>
      <c r="B278" s="3" t="s">
        <v>278</v>
      </c>
      <c r="C278" s="3" t="str">
        <f ca="1">IFERROR(__xludf.DUMMYFUNCTION("GOOGLETRANSLATE(B278,""id"",""en"")"),"['help']")</f>
        <v>['help']</v>
      </c>
      <c r="D278" s="3">
        <v>5</v>
      </c>
    </row>
    <row r="279" spans="1:4" ht="15.75" customHeight="1" x14ac:dyDescent="0.25">
      <c r="A279" s="1">
        <v>308</v>
      </c>
      <c r="B279" s="3" t="s">
        <v>279</v>
      </c>
      <c r="C279" s="3" t="str">
        <f ca="1">IFERROR(__xludf.DUMMYFUNCTION("GOOGLETRANSLATE(B279,""id"",""en"")"),"['Yesterday', 'Reedem', 'Points', 'Myindihome', 'voucher', 'shopping', 'happy', 'application', 'hope', 'promo', ""]")</f>
        <v>['Yesterday', 'Reedem', 'Points', 'Myindihome', 'voucher', 'shopping', 'happy', 'application', 'hope', 'promo', "]</v>
      </c>
      <c r="D279" s="3">
        <v>5</v>
      </c>
    </row>
    <row r="280" spans="1:4" ht="15.75" customHeight="1" x14ac:dyDescent="0.25">
      <c r="A280" s="1">
        <v>309</v>
      </c>
      <c r="B280" s="3" t="s">
        <v>280</v>
      </c>
      <c r="C280" s="3" t="str">
        <f ca="1">IFERROR(__xludf.DUMMYFUNCTION("GOOGLETRANSLATE(B280,""id"",""en"")"),"['Mantuuul', 'Applications', 'makes it easier']")</f>
        <v>['Mantuuul', 'Applications', 'makes it easier']</v>
      </c>
      <c r="D280" s="3">
        <v>5</v>
      </c>
    </row>
    <row r="281" spans="1:4" ht="15.75" customHeight="1" x14ac:dyDescent="0.25">
      <c r="A281" s="1">
        <v>310</v>
      </c>
      <c r="B281" s="3" t="s">
        <v>281</v>
      </c>
      <c r="C281" s="3" t="str">
        <f ca="1">IFERROR(__xludf.DUMMYFUNCTION("GOOGLETRANSLATE(B281,""id"",""en"")"),"['Mantap', 'Application']")</f>
        <v>['Mantap', 'Application']</v>
      </c>
      <c r="D281" s="3">
        <v>5</v>
      </c>
    </row>
    <row r="282" spans="1:4" ht="15.75" customHeight="1" x14ac:dyDescent="0.25">
      <c r="A282" s="1">
        <v>311</v>
      </c>
      <c r="B282" s="3" t="s">
        <v>282</v>
      </c>
      <c r="C282" s="3" t="str">
        <f ca="1">IFERROR(__xludf.DUMMYFUNCTION("GOOGLETRANSLATE(B282,""id"",""en"")"),"['Payment', 'renew', 'speed', 'hard', 'forgiveness']")</f>
        <v>['Payment', 'renew', 'speed', 'hard', 'forgiveness']</v>
      </c>
      <c r="D282" s="3">
        <v>1</v>
      </c>
    </row>
    <row r="283" spans="1:4" ht="15.75" customHeight="1" x14ac:dyDescent="0.25">
      <c r="A283" s="1">
        <v>312</v>
      </c>
      <c r="B283" s="3" t="s">
        <v>283</v>
      </c>
      <c r="C283" s="3" t="str">
        <f ca="1">IFERROR(__xludf.DUMMYFUNCTION("GOOGLETRANSLATE(B283,""id"",""en"")"),"['THN', 'MyIndihome', 'Help', 'The Application', 'Good']")</f>
        <v>['THN', 'MyIndihome', 'Help', 'The Application', 'Good']</v>
      </c>
      <c r="D283" s="3">
        <v>5</v>
      </c>
    </row>
    <row r="284" spans="1:4" ht="15.75" customHeight="1" x14ac:dyDescent="0.25">
      <c r="A284" s="1">
        <v>313</v>
      </c>
      <c r="B284" s="3" t="s">
        <v>284</v>
      </c>
      <c r="C284" s="3" t="str">
        <f ca="1">IFERROR(__xludf.DUMMYFUNCTION("GOOGLETRANSLATE(B284,""id"",""en"")"),"['Application', 'Myindihome', 'Easy', 'Activation', 'ADD', 'NTABSSS']")</f>
        <v>['Application', 'Myindihome', 'Easy', 'Activation', 'ADD', 'NTABSSS']</v>
      </c>
      <c r="D284" s="3">
        <v>5</v>
      </c>
    </row>
    <row r="285" spans="1:4" ht="15.75" customHeight="1" x14ac:dyDescent="0.25">
      <c r="A285" s="1">
        <v>314</v>
      </c>
      <c r="B285" s="3" t="s">
        <v>285</v>
      </c>
      <c r="C285" s="3" t="str">
        <f ca="1">IFERROR(__xludf.DUMMYFUNCTION("GOOGLETRANSLATE(B285,""id"",""en"")"),"['application', 'myindihome', 'help', 'customer']")</f>
        <v>['application', 'myindihome', 'help', 'customer']</v>
      </c>
      <c r="D285" s="3">
        <v>5</v>
      </c>
    </row>
    <row r="286" spans="1:4" ht="15.75" customHeight="1" x14ac:dyDescent="0.25">
      <c r="A286" s="1">
        <v>315</v>
      </c>
      <c r="B286" s="3" t="s">
        <v>286</v>
      </c>
      <c r="C286" s="3" t="str">
        <f ca="1">IFERROR(__xludf.DUMMYFUNCTION("GOOGLETRANSLATE(B286,""id"",""en"")"),"['Sorry', 'Sis',' Numpang ',' Child ',' Indiehome ',' Ngg ',' Please ',' Indiehome ',' Network ',' ErriR ',' Call ',' Already ',' Abis', 'Rb', 'pulse', 'gda', 'response', 'already', 'indiehome', 'mala', 'ngg', 'expensive', 'doang', 'service', 'ngg' , 'sat"&amp;"isfying', 'Customer', '']")</f>
        <v>['Sorry', 'Sis',' Numpang ',' Child ',' Indiehome ',' Ngg ',' Please ',' Indiehome ',' Network ',' ErriR ',' Call ',' Already ',' Abis', 'Rb', 'pulse', 'gda', 'response', 'already', 'indiehome', 'mala', 'ngg', 'expensive', 'doang', 'service', 'ngg' , 'satisfying', 'Customer', '']</v>
      </c>
      <c r="D286" s="3">
        <v>1</v>
      </c>
    </row>
    <row r="287" spans="1:4" ht="15.75" customHeight="1" x14ac:dyDescent="0.25">
      <c r="A287" s="1">
        <v>316</v>
      </c>
      <c r="B287" s="3" t="s">
        <v>287</v>
      </c>
      <c r="C287" s="3" t="str">
        <f ca="1">IFERROR(__xludf.DUMMYFUNCTION("GOOGLETRANSLATE(B287,""id"",""en"")"),"['intention']")</f>
        <v>['intention']</v>
      </c>
      <c r="D287" s="3">
        <v>3</v>
      </c>
    </row>
    <row r="288" spans="1:4" ht="15.75" customHeight="1" x14ac:dyDescent="0.25">
      <c r="A288" s="1">
        <v>318</v>
      </c>
      <c r="B288" s="3" t="s">
        <v>288</v>
      </c>
      <c r="C288" s="3" t="str">
        <f ca="1">IFERROR(__xludf.DUMMYFUNCTION("GOOGLETRANSLATE(B288,""id"",""en"")"),"['Kusuka', 'Features', 'Service', 'an addition', 'help', 'quota', 'thinning']")</f>
        <v>['Kusuka', 'Features', 'Service', 'an addition', 'help', 'quota', 'thinning']</v>
      </c>
      <c r="D288" s="3">
        <v>5</v>
      </c>
    </row>
    <row r="289" spans="1:4" ht="15.75" customHeight="1" x14ac:dyDescent="0.25">
      <c r="A289" s="1">
        <v>319</v>
      </c>
      <c r="B289" s="3" t="s">
        <v>289</v>
      </c>
      <c r="C289" s="3" t="str">
        <f ca="1">IFERROR(__xludf.DUMMYFUNCTION("GOOGLETRANSLATE(B289,""id"",""en"")"),"['easy', 'den', 'service', 'help', 'report', 'where']")</f>
        <v>['easy', 'den', 'service', 'help', 'report', 'where']</v>
      </c>
      <c r="D289" s="3">
        <v>5</v>
      </c>
    </row>
    <row r="290" spans="1:4" ht="15.75" customHeight="1" x14ac:dyDescent="0.25">
      <c r="A290" s="1">
        <v>320</v>
      </c>
      <c r="B290" s="3" t="s">
        <v>290</v>
      </c>
      <c r="C290" s="3" t="str">
        <f ca="1">IFERROR(__xludf.DUMMYFUNCTION("GOOGLETRANSLATE(B290,""id"",""en"")"),"['minimal', 'bugs', 'version', '']")</f>
        <v>['minimal', 'bugs', 'version', '']</v>
      </c>
      <c r="D290" s="3">
        <v>5</v>
      </c>
    </row>
    <row r="291" spans="1:4" ht="15.75" customHeight="1" x14ac:dyDescent="0.25">
      <c r="A291" s="1">
        <v>321</v>
      </c>
      <c r="B291" s="3" t="s">
        <v>291</v>
      </c>
      <c r="C291" s="3" t="str">
        <f ca="1">IFERROR(__xludf.DUMMYFUNCTION("GOOGLETRANSLATE(B291,""id"",""en"")"),"['version', 'updated', 'responsive', 'multiply', 'promoa']")</f>
        <v>['version', 'updated', 'responsive', 'multiply', 'promoa']</v>
      </c>
      <c r="D291" s="3">
        <v>5</v>
      </c>
    </row>
    <row r="292" spans="1:4" ht="15.75" customHeight="1" x14ac:dyDescent="0.25">
      <c r="A292" s="1">
        <v>322</v>
      </c>
      <c r="B292" s="3" t="s">
        <v>292</v>
      </c>
      <c r="C292" s="3" t="str">
        <f ca="1">IFERROR(__xludf.DUMMYFUNCTION("GOOGLETRANSLATE(B292,""id"",""en"")"),"['handling', 'super', 'slow']")</f>
        <v>['handling', 'super', 'slow']</v>
      </c>
      <c r="D292" s="3">
        <v>1</v>
      </c>
    </row>
    <row r="293" spans="1:4" ht="15.75" customHeight="1" x14ac:dyDescent="0.25">
      <c r="A293" s="1">
        <v>323</v>
      </c>
      <c r="B293" s="3" t="s">
        <v>293</v>
      </c>
      <c r="C293" s="3" t="str">
        <f ca="1">IFERROR(__xludf.DUMMYFUNCTION("GOOGLETRANSLATE(B293,""id"",""en"")"),"['It's easy', 'pairs', 'application', 'indihome', 'response', 'fast', 'easy', 'thank', 'love']")</f>
        <v>['It's easy', 'pairs', 'application', 'indihome', 'response', 'fast', 'easy', 'thank', 'love']</v>
      </c>
      <c r="D293" s="3">
        <v>5</v>
      </c>
    </row>
    <row r="294" spans="1:4" ht="15.75" customHeight="1" x14ac:dyDescent="0.25">
      <c r="A294" s="1">
        <v>324</v>
      </c>
      <c r="B294" s="3" t="s">
        <v>294</v>
      </c>
      <c r="C294" s="3" t="str">
        <f ca="1">IFERROR(__xludf.DUMMYFUNCTION("GOOGLETRANSLATE(B294,""id"",""en"")"),"['The application', 'steady', 'help', 'report', 'disorder', 'response', 'fast']")</f>
        <v>['The application', 'steady', 'help', 'report', 'disorder', 'response', 'fast']</v>
      </c>
      <c r="D294" s="3">
        <v>5</v>
      </c>
    </row>
    <row r="295" spans="1:4" ht="15.75" customHeight="1" x14ac:dyDescent="0.25">
      <c r="A295" s="1">
        <v>325</v>
      </c>
      <c r="B295" s="3" t="s">
        <v>295</v>
      </c>
      <c r="C295" s="3" t="str">
        <f ca="1">IFERROR(__xludf.DUMMYFUNCTION("GOOGLETRANSLATE(B295,""id"",""en"")"),"['Indiehome', 'already', 'admin', 'customer', 'service', 'how', 'I', 'complaints', 'Twitter', 'Balesan', ""]")</f>
        <v>['Indiehome', 'already', 'admin', 'customer', 'service', 'how', 'I', 'complaints', 'Twitter', 'Balesan', "]</v>
      </c>
      <c r="D295" s="3">
        <v>1</v>
      </c>
    </row>
    <row r="296" spans="1:4" ht="15.75" customHeight="1" x14ac:dyDescent="0.25">
      <c r="A296" s="1">
        <v>326</v>
      </c>
      <c r="B296" s="3" t="s">
        <v>296</v>
      </c>
      <c r="C296" s="3" t="str">
        <f ca="1">IFERROR(__xludf.DUMMYFUNCTION("GOOGLETRANSLATE(B296,""id"",""en"")"),"['already', 'Wait', 'installed', '']")</f>
        <v>['already', 'Wait', 'installed', '']</v>
      </c>
      <c r="D296" s="3">
        <v>1</v>
      </c>
    </row>
    <row r="297" spans="1:4" ht="15.75" customHeight="1" x14ac:dyDescent="0.25">
      <c r="A297" s="1">
        <v>327</v>
      </c>
      <c r="B297" s="3" t="s">
        <v>297</v>
      </c>
      <c r="C297" s="3" t="str">
        <f ca="1">IFERROR(__xludf.DUMMYFUNCTION("GOOGLETRANSLATE(B297,""id"",""en"")"),"['Service', 'satisfying']")</f>
        <v>['Service', 'satisfying']</v>
      </c>
      <c r="D297" s="3">
        <v>1</v>
      </c>
    </row>
    <row r="298" spans="1:4" ht="15.75" customHeight="1" x14ac:dyDescent="0.25">
      <c r="A298" s="1">
        <v>329</v>
      </c>
      <c r="B298" s="3" t="s">
        <v>298</v>
      </c>
      <c r="C298" s="3" t="str">
        <f ca="1">IFERROR(__xludf.DUMMYFUNCTION("GOOGLETRANSLATE(B298,""id"",""en"")"),"['Alhamdulillah', 'thank', 'love', ""]")</f>
        <v>['Alhamdulillah', 'thank', 'love', "]</v>
      </c>
      <c r="D298" s="3">
        <v>5</v>
      </c>
    </row>
    <row r="299" spans="1:4" ht="15.75" customHeight="1" x14ac:dyDescent="0.25">
      <c r="A299" s="1">
        <v>330</v>
      </c>
      <c r="B299" s="3" t="s">
        <v>299</v>
      </c>
      <c r="C299" s="3" t="str">
        <f ca="1">IFERROR(__xludf.DUMMYFUNCTION("GOOGLETRANSLATE(B299,""id"",""en"")"),"['Feature', 'complete', 'smoot']")</f>
        <v>['Feature', 'complete', 'smoot']</v>
      </c>
      <c r="D299" s="3">
        <v>5</v>
      </c>
    </row>
    <row r="300" spans="1:4" ht="15.75" customHeight="1" x14ac:dyDescent="0.25">
      <c r="A300" s="1">
        <v>331</v>
      </c>
      <c r="B300" s="3" t="s">
        <v>300</v>
      </c>
      <c r="C300" s="3" t="str">
        <f ca="1">IFERROR(__xludf.DUMMYFUNCTION("GOOGLETRANSLATE(B300,""id"",""en"")"),"['very', 'good', 'fast']")</f>
        <v>['very', 'good', 'fast']</v>
      </c>
      <c r="D300" s="3">
        <v>5</v>
      </c>
    </row>
    <row r="301" spans="1:4" ht="15.75" customHeight="1" x14ac:dyDescent="0.25">
      <c r="A301" s="1">
        <v>332</v>
      </c>
      <c r="B301" s="3" t="s">
        <v>301</v>
      </c>
      <c r="C301" s="3" t="str">
        <f ca="1">IFERROR(__xludf.DUMMYFUNCTION("GOOGLETRANSLATE(B301,""id"",""en"")"),"['Stop', 'Subscriptions', 'Mola', '']")</f>
        <v>['Stop', 'Subscriptions', 'Mola', '']</v>
      </c>
      <c r="D301" s="3">
        <v>1</v>
      </c>
    </row>
    <row r="302" spans="1:4" ht="15.75" customHeight="1" x14ac:dyDescent="0.25">
      <c r="A302" s="1">
        <v>333</v>
      </c>
      <c r="B302" s="3" t="s">
        <v>302</v>
      </c>
      <c r="C302" s="3" t="str">
        <f ca="1">IFERROR(__xludf.DUMMYFUNCTION("GOOGLETRANSLATE(B302,""id"",""en"")"),"['Belom', 'Pay', 'UDH', 'Pay', 'Connection', 'UDH', 'Leg', 'Severe', 'Mndng', 'Distop', 'Ajah', 'Indihome', ' Udh ',' make ',' connection ',' leg ',' trs', ""]")</f>
        <v>['Belom', 'Pay', 'UDH', 'Pay', 'Connection', 'UDH', 'Leg', 'Severe', 'Mndng', 'Distop', 'Ajah', 'Indihome', ' Udh ',' make ',' connection ',' leg ',' trs', "]</v>
      </c>
      <c r="D302" s="3">
        <v>1</v>
      </c>
    </row>
    <row r="303" spans="1:4" ht="15.75" customHeight="1" x14ac:dyDescent="0.25">
      <c r="A303" s="1">
        <v>334</v>
      </c>
      <c r="B303" s="3" t="s">
        <v>303</v>
      </c>
      <c r="C303" s="3" t="str">
        <f ca="1">IFERROR(__xludf.DUMMYFUNCTION("GOOGLETRANSLATE(B303,""id"",""en"")"),"['Jos']")</f>
        <v>['Jos']</v>
      </c>
      <c r="D303" s="3">
        <v>5</v>
      </c>
    </row>
    <row r="304" spans="1:4" ht="15.75" customHeight="1" x14ac:dyDescent="0.25">
      <c r="A304" s="1">
        <v>335</v>
      </c>
      <c r="B304" s="3" t="s">
        <v>304</v>
      </c>
      <c r="C304" s="3" t="str">
        <f ca="1">IFERROR(__xludf.DUMMYFUNCTION("GOOGLETRANSLATE(B304,""id"",""en"")"),"['Good', 'easy', 'Verifikasy', 'KTP', 'really', 'channel', 'sometimes', 'Sometimes', '']")</f>
        <v>['Good', 'easy', 'Verifikasy', 'KTP', 'really', 'channel', 'sometimes', 'Sometimes', '']</v>
      </c>
      <c r="D304" s="3">
        <v>5</v>
      </c>
    </row>
    <row r="305" spans="1:4" ht="15.75" customHeight="1" x14ac:dyDescent="0.25">
      <c r="A305" s="1">
        <v>336</v>
      </c>
      <c r="B305" s="3" t="s">
        <v>305</v>
      </c>
      <c r="C305" s="3" t="str">
        <f ca="1">IFERROR(__xludf.DUMMYFUNCTION("GOOGLETRANSLATE(B305,""id"",""en"")"),"['ISP', 'expensive', 'slow', 'forgiveness',' ping ',' above ',' bagan ',' signal ',' at home ',' ping ',' already ',' a month ',' expensive ',' used ',' emotion ',' move ',' biznet ']")</f>
        <v>['ISP', 'expensive', 'slow', 'forgiveness',' ping ',' above ',' bagan ',' signal ',' at home ',' ping ',' already ',' a month ',' expensive ',' used ',' emotion ',' move ',' biznet ']</v>
      </c>
      <c r="D305" s="3">
        <v>1</v>
      </c>
    </row>
    <row r="306" spans="1:4" ht="15.75" customHeight="1" x14ac:dyDescent="0.25">
      <c r="A306" s="1">
        <v>337</v>
      </c>
      <c r="B306" s="3" t="s">
        <v>306</v>
      </c>
      <c r="C306" s="3" t="str">
        <f ca="1">IFERROR(__xludf.DUMMYFUNCTION("GOOGLETRANSLATE(B306,""id"",""en"")"),"['It's easy', 'steady', 'continue']")</f>
        <v>['It's easy', 'steady', 'continue']</v>
      </c>
      <c r="D306" s="3">
        <v>5</v>
      </c>
    </row>
    <row r="307" spans="1:4" ht="15.75" customHeight="1" x14ac:dyDescent="0.25">
      <c r="A307" s="1">
        <v>338</v>
      </c>
      <c r="B307" s="3" t="s">
        <v>307</v>
      </c>
      <c r="C307" s="3" t="str">
        <f ca="1">IFERROR(__xludf.DUMMYFUNCTION("GOOGLETRANSLATE(B307,""id"",""en"")"),"['Easy to', 'Customer', 'Application', 'Thank you']")</f>
        <v>['Easy to', 'Customer', 'Application', 'Thank you']</v>
      </c>
      <c r="D307" s="3">
        <v>5</v>
      </c>
    </row>
    <row r="308" spans="1:4" ht="15.75" customHeight="1" x14ac:dyDescent="0.25">
      <c r="A308" s="1">
        <v>339</v>
      </c>
      <c r="B308" s="3" t="s">
        <v>308</v>
      </c>
      <c r="C308" s="3" t="str">
        <f ca="1">IFERROR(__xludf.DUMMYFUNCTION("GOOGLETRANSLATE(B308,""id"",""en"")"),"['Disappointed', 'Indihome', 'Forward']")</f>
        <v>['Disappointed', 'Indihome', 'Forward']</v>
      </c>
      <c r="D308" s="3">
        <v>5</v>
      </c>
    </row>
    <row r="309" spans="1:4" ht="15.75" customHeight="1" x14ac:dyDescent="0.25">
      <c r="A309" s="1">
        <v>340</v>
      </c>
      <c r="B309" s="3" t="s">
        <v>309</v>
      </c>
      <c r="C309" s="3" t="str">
        <f ca="1">IFERROR(__xludf.DUMMYFUNCTION("GOOGLETRANSLATE(B309,""id"",""en"")"),"['update', 'steady']")</f>
        <v>['update', 'steady']</v>
      </c>
      <c r="D309" s="3">
        <v>5</v>
      </c>
    </row>
    <row r="310" spans="1:4" ht="15.75" customHeight="1" x14ac:dyDescent="0.25">
      <c r="A310" s="1">
        <v>341</v>
      </c>
      <c r="B310" s="3" t="s">
        <v>310</v>
      </c>
      <c r="C310" s="3" t="str">
        <f ca="1">IFERROR(__xludf.DUMMYFUNCTION("GOOGLETRANSLATE(B310,""id"",""en"")"),"['Abis',' Report ',' Disruption ',' Inet ',' Los', 'Application', 'Gausa', 'Telfon', 'Credit', 'Technician', 'LGS', 'Dateng', ' steady']")</f>
        <v>['Abis',' Report ',' Disruption ',' Inet ',' Los', 'Application', 'Gausa', 'Telfon', 'Credit', 'Technician', 'LGS', 'Dateng', ' steady']</v>
      </c>
      <c r="D310" s="3">
        <v>5</v>
      </c>
    </row>
    <row r="311" spans="1:4" ht="15.75" customHeight="1" x14ac:dyDescent="0.25">
      <c r="A311" s="1">
        <v>342</v>
      </c>
      <c r="B311" s="3" t="s">
        <v>311</v>
      </c>
      <c r="C311" s="3" t="str">
        <f ca="1">IFERROR(__xludf.DUMMYFUNCTION("GOOGLETRANSLATE(B311,""id"",""en"")"),"['Severe', 'Network', 'Stable', 'Mbps', 'Dipake', 'Maen', 'Game', 'Ping', 'Jumping']")</f>
        <v>['Severe', 'Network', 'Stable', 'Mbps', 'Dipake', 'Maen', 'Game', 'Ping', 'Jumping']</v>
      </c>
      <c r="D311" s="3">
        <v>1</v>
      </c>
    </row>
    <row r="312" spans="1:4" ht="15.75" customHeight="1" x14ac:dyDescent="0.25">
      <c r="A312" s="1">
        <v>343</v>
      </c>
      <c r="B312" s="3" t="s">
        <v>312</v>
      </c>
      <c r="C312" s="3" t="str">
        <f ca="1">IFERROR(__xludf.DUMMYFUNCTION("GOOGLETRANSLATE(B312,""id"",""en"")"),"['complain', 'improve', 'service', 'mentang', 'customer', 'customer', 'moved', 'provider']")</f>
        <v>['complain', 'improve', 'service', 'mentang', 'customer', 'customer', 'moved', 'provider']</v>
      </c>
      <c r="D312" s="3">
        <v>1</v>
      </c>
    </row>
    <row r="313" spans="1:4" ht="15.75" customHeight="1" x14ac:dyDescent="0.25">
      <c r="A313" s="1">
        <v>344</v>
      </c>
      <c r="B313" s="3" t="s">
        <v>313</v>
      </c>
      <c r="C313" s="3" t="str">
        <f ca="1">IFERROR(__xludf.DUMMYFUNCTION("GOOGLETRANSLATE(B313,""id"",""en"")"),"['Pay', 'slow', 'network', 'deformed', 'pulp', '']")</f>
        <v>['Pay', 'slow', 'network', 'deformed', 'pulp', '']</v>
      </c>
      <c r="D313" s="3">
        <v>1</v>
      </c>
    </row>
    <row r="314" spans="1:4" ht="15.75" customHeight="1" x14ac:dyDescent="0.25">
      <c r="A314" s="1">
        <v>345</v>
      </c>
      <c r="B314" s="3" t="s">
        <v>314</v>
      </c>
      <c r="C314" s="3" t="str">
        <f ca="1">IFERROR(__xludf.DUMMYFUNCTION("GOOGLETRANSLATE(B314,""id"",""en"")"),"['Bad', 'Mbps', 'skrg', 'weak', 'Comparative', 'Mbps']")</f>
        <v>['Bad', 'Mbps', 'skrg', 'weak', 'Comparative', 'Mbps']</v>
      </c>
      <c r="D314" s="3">
        <v>1</v>
      </c>
    </row>
    <row r="315" spans="1:4" ht="15.75" customHeight="1" x14ac:dyDescent="0.25">
      <c r="A315" s="1">
        <v>346</v>
      </c>
      <c r="B315" s="3" t="s">
        <v>315</v>
      </c>
      <c r="C315" s="3" t="str">
        <f ca="1">IFERROR(__xludf.DUMMYFUNCTION("GOOGLETRANSLATE(B315,""id"",""en"")"),"['', 'make', 'data', 'wifi', 'ajh', 'ngellag', 'please', 'optimize', 'baannya', 'ride', 'bill', 'doang', 'convenience ',' user ',' please ',' pay attention ']")</f>
        <v>['', 'make', 'data', 'wifi', 'ajh', 'ngellag', 'please', 'optimize', 'baannya', 'ride', 'bill', 'doang', 'convenience ',' user ',' please ',' pay attention ']</v>
      </c>
      <c r="D315" s="3">
        <v>1</v>
      </c>
    </row>
    <row r="316" spans="1:4" ht="15.75" customHeight="1" x14ac:dyDescent="0.25">
      <c r="A316" s="1">
        <v>347</v>
      </c>
      <c r="B316" s="3" t="s">
        <v>316</v>
      </c>
      <c r="C316" s="3" t="str">
        <f ca="1">IFERROR(__xludf.DUMMYFUNCTION("GOOGLETRANSLATE(B316,""id"",""en"")"),"['Good', 'Apps', 'Thanks']")</f>
        <v>['Good', 'Apps', 'Thanks']</v>
      </c>
      <c r="D316" s="3">
        <v>5</v>
      </c>
    </row>
    <row r="317" spans="1:4" ht="15.75" customHeight="1" x14ac:dyDescent="0.25">
      <c r="A317" s="1">
        <v>348</v>
      </c>
      <c r="B317" s="3" t="s">
        <v>317</v>
      </c>
      <c r="C317" s="3" t="str">
        <f ca="1">IFERROR(__xludf.DUMMYFUNCTION("GOOGLETRANSLATE(B317,""id"",""en"")"),"['', 'subscription', 'trouble', 'mulu']")</f>
        <v>['', 'subscription', 'trouble', 'mulu']</v>
      </c>
      <c r="D317" s="3">
        <v>1</v>
      </c>
    </row>
    <row r="318" spans="1:4" ht="15.75" customHeight="1" x14ac:dyDescent="0.25">
      <c r="A318" s="1">
        <v>349</v>
      </c>
      <c r="B318" s="3" t="s">
        <v>318</v>
      </c>
      <c r="C318" s="3" t="str">
        <f ca="1">IFERROR(__xludf.DUMMYFUNCTION("GOOGLETRANSLATE(B318,""id"",""en"")"),"['Indihom', 'service', 'garbage', 'bet', ""]")</f>
        <v>['Indihom', 'service', 'garbage', 'bet', "]</v>
      </c>
      <c r="D318" s="3">
        <v>1</v>
      </c>
    </row>
    <row r="319" spans="1:4" ht="15.75" customHeight="1" x14ac:dyDescent="0.25">
      <c r="A319" s="1">
        <v>350</v>
      </c>
      <c r="B319" s="3" t="s">
        <v>319</v>
      </c>
      <c r="C319" s="3" t="str">
        <f ca="1">IFERROR(__xludf.DUMMYFUNCTION("GOOGLETRANSLATE(B319,""id"",""en"")"),"['Like', 'Back', 'Ground', 'Cool', '']")</f>
        <v>['Like', 'Back', 'Ground', 'Cool', '']</v>
      </c>
      <c r="D319" s="3">
        <v>5</v>
      </c>
    </row>
    <row r="320" spans="1:4" ht="15.75" customHeight="1" x14ac:dyDescent="0.25">
      <c r="A320" s="1">
        <v>351</v>
      </c>
      <c r="B320" s="3" t="s">
        <v>320</v>
      </c>
      <c r="C320" s="3" t="str">
        <f ca="1">IFERROR(__xludf.DUMMYFUNCTION("GOOGLETRANSLATE(B320,""id"",""en"")"),"['The application', 'Muantap', 'bagoosss']")</f>
        <v>['The application', 'Muantap', 'bagoosss']</v>
      </c>
      <c r="D320" s="3">
        <v>5</v>
      </c>
    </row>
    <row r="321" spans="1:4" ht="15.75" customHeight="1" x14ac:dyDescent="0.25">
      <c r="A321" s="1">
        <v>352</v>
      </c>
      <c r="B321" s="3" t="s">
        <v>321</v>
      </c>
      <c r="C321" s="3" t="str">
        <f ca="1">IFERROR(__xludf.DUMMYFUNCTION("GOOGLETRANSLATE(B321,""id"",""en"")"),"['makes it easier', 'pay', 'bills', 'add', 'speed', 'steady', 'the application']")</f>
        <v>['makes it easier', 'pay', 'bills', 'add', 'speed', 'steady', 'the application']</v>
      </c>
      <c r="D321" s="3">
        <v>5</v>
      </c>
    </row>
    <row r="322" spans="1:4" ht="15.75" customHeight="1" x14ac:dyDescent="0.25">
      <c r="A322" s="1">
        <v>353</v>
      </c>
      <c r="B322" s="3" t="s">
        <v>322</v>
      </c>
      <c r="C322" s="3" t="str">
        <f ca="1">IFERROR(__xludf.DUMMYFUNCTION("GOOGLETRANSLATE(B322,""id"",""en"")"),"['It's easy', 'pay', 'bill']")</f>
        <v>['It's easy', 'pay', 'bill']</v>
      </c>
      <c r="D322" s="3">
        <v>5</v>
      </c>
    </row>
    <row r="323" spans="1:4" ht="15.75" customHeight="1" x14ac:dyDescent="0.25">
      <c r="A323" s="1">
        <v>354</v>
      </c>
      <c r="B323" s="3" t="s">
        <v>255</v>
      </c>
      <c r="C323" s="3" t="str">
        <f ca="1">IFERROR(__xludf.DUMMYFUNCTION("GOOGLETRANSLATE(B323,""id"",""en"")"),"['good']")</f>
        <v>['good']</v>
      </c>
      <c r="D323" s="3">
        <v>5</v>
      </c>
    </row>
    <row r="324" spans="1:4" ht="15.75" customHeight="1" x14ac:dyDescent="0.25">
      <c r="A324" s="1">
        <v>356</v>
      </c>
      <c r="B324" s="3" t="s">
        <v>323</v>
      </c>
      <c r="C324" s="3" t="str">
        <f ca="1">IFERROR(__xludf.DUMMYFUNCTION("GOOGLETRANSLATE(B324,""id"",""en"")"),"['application', 'version', 'newest', 'multiply', 'promoa']")</f>
        <v>['application', 'version', 'newest', 'multiply', 'promoa']</v>
      </c>
      <c r="D324" s="3">
        <v>5</v>
      </c>
    </row>
    <row r="325" spans="1:4" ht="15.75" customHeight="1" x14ac:dyDescent="0.25">
      <c r="A325" s="1">
        <v>357</v>
      </c>
      <c r="B325" s="3" t="s">
        <v>324</v>
      </c>
      <c r="C325" s="3" t="str">
        <f ca="1">IFERROR(__xludf.DUMMYFUNCTION("GOOGLETRANSLATE(B325,""id"",""en"")"),"['already', 'weekly', 'LeleeeeETTTT', 'Open', 'Game', 'Open', 'Fund', 'Send', 'Money', 'oldaaaaaa', 'fast']")</f>
        <v>['already', 'weekly', 'LeleeeeETTTT', 'Open', 'Game', 'Open', 'Fund', 'Send', 'Money', 'oldaaaaaa', 'fast']</v>
      </c>
      <c r="D325" s="3">
        <v>1</v>
      </c>
    </row>
    <row r="326" spans="1:4" ht="15.75" customHeight="1" x14ac:dyDescent="0.25">
      <c r="A326" s="1">
        <v>358</v>
      </c>
      <c r="B326" s="3" t="s">
        <v>325</v>
      </c>
      <c r="C326" s="3" t="str">
        <f ca="1">IFERROR(__xludf.DUMMYFUNCTION("GOOGLETRANSLATE(B326,""id"",""en"")"),"['Easy', 'Application', 'Thank you', 'Indihome']")</f>
        <v>['Easy', 'Application', 'Thank you', 'Indihome']</v>
      </c>
      <c r="D326" s="3">
        <v>5</v>
      </c>
    </row>
    <row r="327" spans="1:4" ht="15.75" customHeight="1" x14ac:dyDescent="0.25">
      <c r="A327" s="1">
        <v>359</v>
      </c>
      <c r="B327" s="3" t="s">
        <v>326</v>
      </c>
      <c r="C327" s="3" t="str">
        <f ca="1">IFERROR(__xludf.DUMMYFUNCTION("GOOGLETRANSLATE(B327,""id"",""en"")"),"['The application', 'Helping', 'Service', 'Indihome', 'Amenities', 'Complete', 'Goodjob', 'Myindihome', ""]")</f>
        <v>['The application', 'Helping', 'Service', 'Indihome', 'Amenities', 'Complete', 'Goodjob', 'Myindihome', "]</v>
      </c>
      <c r="D327" s="3">
        <v>5</v>
      </c>
    </row>
    <row r="328" spans="1:4" ht="15.75" customHeight="1" x14ac:dyDescent="0.25">
      <c r="A328" s="1">
        <v>360</v>
      </c>
      <c r="B328" s="3" t="s">
        <v>327</v>
      </c>
      <c r="C328" s="3" t="str">
        <f ca="1">IFERROR(__xludf.DUMMYFUNCTION("GOOGLETRANSLATE(B328,""id"",""en"")"),"['Review', 'biyar', 'real']")</f>
        <v>['Review', 'biyar', 'real']</v>
      </c>
      <c r="D328" s="3">
        <v>1</v>
      </c>
    </row>
    <row r="329" spans="1:4" ht="15.75" customHeight="1" x14ac:dyDescent="0.25">
      <c r="A329" s="1">
        <v>361</v>
      </c>
      <c r="B329" s="3" t="s">
        <v>328</v>
      </c>
      <c r="C329" s="3" t="str">
        <f ca="1">IFERROR(__xludf.DUMMYFUNCTION("GOOGLETRANSLATE(B329,""id"",""en"")"),"['Ngellag', 'tod']")</f>
        <v>['Ngellag', 'tod']</v>
      </c>
      <c r="D329" s="3">
        <v>1</v>
      </c>
    </row>
    <row r="330" spans="1:4" ht="15.75" customHeight="1" x14ac:dyDescent="0.25">
      <c r="A330" s="1">
        <v>362</v>
      </c>
      <c r="B330" s="3" t="s">
        <v>329</v>
      </c>
      <c r="C330" s="3" t="str">
        <f ca="1">IFERROR(__xludf.DUMMYFUNCTION("GOOGLETRANSLATE(B330,""id"",""en"")"),"['Please', 'Increase', 'Verification', 'KTP', 'Boss']")</f>
        <v>['Please', 'Increase', 'Verification', 'KTP', 'Boss']</v>
      </c>
      <c r="D330" s="3">
        <v>5</v>
      </c>
    </row>
    <row r="331" spans="1:4" ht="15.75" customHeight="1" x14ac:dyDescent="0.25">
      <c r="A331" s="1">
        <v>363</v>
      </c>
      <c r="B331" s="3" t="s">
        <v>330</v>
      </c>
      <c r="C331" s="3" t="str">
        <f ca="1">IFERROR(__xludf.DUMMYFUNCTION("GOOGLETRANSLATE(B331,""id"",""en"")"),"['post', 'reset', '']")</f>
        <v>['post', 'reset', '']</v>
      </c>
      <c r="D331" s="3">
        <v>1</v>
      </c>
    </row>
    <row r="332" spans="1:4" ht="15.75" customHeight="1" x14ac:dyDescent="0.25">
      <c r="A332" s="1">
        <v>364</v>
      </c>
      <c r="B332" s="3" t="s">
        <v>331</v>
      </c>
      <c r="C332" s="3" t="str">
        <f ca="1">IFERROR(__xludf.DUMMYFUNCTION("GOOGLETRANSLATE(B332,""id"",""en"")"),"['Safety', 'Djiwaaa', '']")</f>
        <v>['Safety', 'Djiwaaa', '']</v>
      </c>
      <c r="D332" s="3">
        <v>5</v>
      </c>
    </row>
    <row r="333" spans="1:4" ht="15.75" customHeight="1" x14ac:dyDescent="0.25">
      <c r="A333" s="1">
        <v>365</v>
      </c>
      <c r="B333" s="3" t="s">
        <v>332</v>
      </c>
      <c r="C333" s="3" t="str">
        <f ca="1">IFERROR(__xludf.DUMMYFUNCTION("GOOGLETRANSLATE(B333,""id"",""en"")"),"['TOP', 'Markotop', '']")</f>
        <v>['TOP', 'Markotop', '']</v>
      </c>
      <c r="D333" s="3">
        <v>5</v>
      </c>
    </row>
    <row r="334" spans="1:4" ht="15.75" customHeight="1" x14ac:dyDescent="0.25">
      <c r="A334" s="1">
        <v>366</v>
      </c>
      <c r="B334" s="3" t="s">
        <v>333</v>
      </c>
      <c r="C334" s="3" t="str">
        <f ca="1">IFERROR(__xludf.DUMMYFUNCTION("GOOGLETRANSLATE(B334,""id"",""en"")"),"['thank', 'love', 'Myindihome', '']")</f>
        <v>['thank', 'love', 'Myindihome', '']</v>
      </c>
      <c r="D334" s="3">
        <v>5</v>
      </c>
    </row>
    <row r="335" spans="1:4" ht="15.75" customHeight="1" x14ac:dyDescent="0.25">
      <c r="A335" s="1">
        <v>367</v>
      </c>
      <c r="B335" s="3" t="s">
        <v>334</v>
      </c>
      <c r="C335" s="3" t="str">
        <f ca="1">IFERROR(__xludf.DUMMYFUNCTION("GOOGLETRANSLATE(B335,""id"",""en"")"),"['Application', 'Mantulllll', '']")</f>
        <v>['Application', 'Mantulllll', '']</v>
      </c>
      <c r="D335" s="3">
        <v>5</v>
      </c>
    </row>
    <row r="336" spans="1:4" ht="15.75" customHeight="1" x14ac:dyDescent="0.25">
      <c r="A336" s="1">
        <v>369</v>
      </c>
      <c r="B336" s="3" t="s">
        <v>335</v>
      </c>
      <c r="C336" s="3" t="str">
        <f ca="1">IFERROR(__xludf.DUMMYFUNCTION("GOOGLETRANSLATE(B336,""id"",""en"")"),"['Please', 'Sorry', 'Features',' Indita ',' Sampe ',' Chat ',' Response ',' Balesan ',' Weve ',' Functioning ',' mah ',' Provide ',' features', 'features',' complaints', 'told', 'via', 'telephone', 'direct', 'plaza', 'complaints', ""]")</f>
        <v>['Please', 'Sorry', 'Features',' Indita ',' Sampe ',' Chat ',' Response ',' Balesan ',' Weve ',' Functioning ',' mah ',' Provide ',' features', 'features',' complaints', 'told', 'via', 'telephone', 'direct', 'plaza', 'complaints', "]</v>
      </c>
      <c r="D336" s="3">
        <v>1</v>
      </c>
    </row>
    <row r="337" spans="1:4" ht="15.75" customHeight="1" x14ac:dyDescent="0.25">
      <c r="A337" s="1">
        <v>371</v>
      </c>
      <c r="B337" s="3" t="s">
        <v>336</v>
      </c>
      <c r="C337" s="3" t="str">
        <f ca="1">IFERROR(__xludf.DUMMYFUNCTION("GOOGLETRANSLATE(B337,""id"",""en"")"),"['Okkkk']")</f>
        <v>['Okkkk']</v>
      </c>
      <c r="D337" s="3">
        <v>5</v>
      </c>
    </row>
    <row r="338" spans="1:4" ht="15.75" customHeight="1" x14ac:dyDescent="0.25">
      <c r="A338" s="1">
        <v>372</v>
      </c>
      <c r="B338" s="3" t="s">
        <v>337</v>
      </c>
      <c r="C338" s="3" t="str">
        <f ca="1">IFERROR(__xludf.DUMMYFUNCTION("GOOGLETRANSLATE(B338,""id"",""en"")"),"['Pay', 'tagiha']")</f>
        <v>['Pay', 'tagiha']</v>
      </c>
      <c r="D338" s="3">
        <v>5</v>
      </c>
    </row>
    <row r="339" spans="1:4" ht="15.75" customHeight="1" x14ac:dyDescent="0.25">
      <c r="A339" s="1">
        <v>373</v>
      </c>
      <c r="B339" s="3" t="s">
        <v>338</v>
      </c>
      <c r="C339" s="3" t="str">
        <f ca="1">IFERROR(__xludf.DUMMYFUNCTION("GOOGLETRANSLATE(B339,""id"",""en"")"),"['report', 'ganguan', 'apps', 'fast', 'really']")</f>
        <v>['report', 'ganguan', 'apps', 'fast', 'really']</v>
      </c>
      <c r="D339" s="3">
        <v>5</v>
      </c>
    </row>
    <row r="340" spans="1:4" ht="15.75" customHeight="1" x14ac:dyDescent="0.25">
      <c r="A340" s="1">
        <v>374</v>
      </c>
      <c r="B340" s="3" t="s">
        <v>339</v>
      </c>
      <c r="C340" s="3" t="str">
        <f ca="1">IFERROR(__xludf.DUMMYFUNCTION("GOOGLETRANSLATE(B340,""id"",""en"")"),"['application', 'mantuul']")</f>
        <v>['application', 'mantuul']</v>
      </c>
      <c r="D340" s="3">
        <v>5</v>
      </c>
    </row>
    <row r="341" spans="1:4" ht="15.75" customHeight="1" x14ac:dyDescent="0.25">
      <c r="A341" s="1">
        <v>376</v>
      </c>
      <c r="B341" s="3" t="s">
        <v>340</v>
      </c>
      <c r="C341" s="3" t="str">
        <f ca="1">IFERROR(__xludf.DUMMYFUNCTION("GOOGLETRANSLATE(B341,""id"",""en"")"),"['Ribet', 'Slowreson', 'Update', 'Service', 'Best']")</f>
        <v>['Ribet', 'Slowreson', 'Update', 'Service', 'Best']</v>
      </c>
      <c r="D341" s="3">
        <v>1</v>
      </c>
    </row>
    <row r="342" spans="1:4" ht="15.75" customHeight="1" x14ac:dyDescent="0.25">
      <c r="A342" s="1">
        <v>377</v>
      </c>
      <c r="B342" s="3" t="s">
        <v>341</v>
      </c>
      <c r="C342" s="3" t="str">
        <f ca="1">IFERROR(__xludf.DUMMYFUNCTION("GOOGLETRANSLATE(B342,""id"",""en"")"),"['', 'Sip', 'Open', 'App', 'Default', 'Kasian', 'Consumers', '']")</f>
        <v>['', 'Sip', 'Open', 'App', 'Default', 'Kasian', 'Consumers', '']</v>
      </c>
      <c r="D342" s="3">
        <v>4</v>
      </c>
    </row>
    <row r="343" spans="1:4" ht="15.75" customHeight="1" x14ac:dyDescent="0.25">
      <c r="A343" s="1">
        <v>378</v>
      </c>
      <c r="B343" s="3" t="s">
        <v>342</v>
      </c>
      <c r="C343" s="3" t="str">
        <f ca="1">IFERROR(__xludf.DUMMYFUNCTION("GOOGLETRANSLATE(B343,""id"",""en"")"),"['Login', 'Application', 'Indihome', 'Please', 'Update', 'Application', 'Cave', 'Caskek', 'Bill', 'Already', 'Hard', 'Really']")</f>
        <v>['Login', 'Application', 'Indihome', 'Please', 'Update', 'Application', 'Cave', 'Caskek', 'Bill', 'Already', 'Hard', 'Really']</v>
      </c>
      <c r="D343" s="3">
        <v>1</v>
      </c>
    </row>
    <row r="344" spans="1:4" ht="15.75" customHeight="1" x14ac:dyDescent="0.25">
      <c r="A344" s="1">
        <v>379</v>
      </c>
      <c r="B344" s="3" t="s">
        <v>343</v>
      </c>
      <c r="C344" s="3" t="str">
        <f ca="1">IFERROR(__xludf.DUMMYFUNCTION("GOOGLETRANSLATE(B344,""id"",""en"")"),"['The application', 'katrok', 'no', 'function', '']")</f>
        <v>['The application', 'katrok', 'no', 'function', '']</v>
      </c>
      <c r="D344" s="3">
        <v>1</v>
      </c>
    </row>
    <row r="345" spans="1:4" ht="15.75" customHeight="1" x14ac:dyDescent="0.25">
      <c r="A345" s="1">
        <v>380</v>
      </c>
      <c r="B345" s="3" t="s">
        <v>344</v>
      </c>
      <c r="C345" s="3" t="str">
        <f ca="1">IFERROR(__xludf.DUMMYFUNCTION("GOOGLETRANSLATE(B345,""id"",""en"")"),"['suggestion', 'application', 'upgrade', 'see', 'device', 'connected', 'wifi', 'user', 'malinh', 'wifi', 'permission', 'makasihah', ' ']")</f>
        <v>['suggestion', 'application', 'upgrade', 'see', 'device', 'connected', 'wifi', 'user', 'malinh', 'wifi', 'permission', 'makasihah', ' ']</v>
      </c>
      <c r="D345" s="3">
        <v>4</v>
      </c>
    </row>
    <row r="346" spans="1:4" ht="15.75" customHeight="1" x14ac:dyDescent="0.25">
      <c r="A346" s="1">
        <v>381</v>
      </c>
      <c r="B346" s="3" t="s">
        <v>345</v>
      </c>
      <c r="C346" s="3" t="str">
        <f ca="1">IFERROR(__xludf.DUMMYFUNCTION("GOOGLETRANSLATE(B346,""id"",""en"")"),"['steady', 'application', 'makes it easy', 'customer', 'really']")</f>
        <v>['steady', 'application', 'makes it easy', 'customer', 'really']</v>
      </c>
      <c r="D346" s="3">
        <v>5</v>
      </c>
    </row>
    <row r="347" spans="1:4" ht="15.75" customHeight="1" x14ac:dyDescent="0.25">
      <c r="A347" s="1">
        <v>382</v>
      </c>
      <c r="B347" s="3" t="s">
        <v>346</v>
      </c>
      <c r="C347" s="3" t="str">
        <f ca="1">IFERROR(__xludf.DUMMYFUNCTION("GOOGLETRANSLATE(B347,""id"",""en"")"),"['Internet', 'stable', 'help', 'selling', 'online']")</f>
        <v>['Internet', 'stable', 'help', 'selling', 'online']</v>
      </c>
      <c r="D347" s="3">
        <v>5</v>
      </c>
    </row>
    <row r="348" spans="1:4" ht="15.75" customHeight="1" x14ac:dyDescent="0.25">
      <c r="A348" s="1">
        <v>383</v>
      </c>
      <c r="B348" s="3" t="s">
        <v>347</v>
      </c>
      <c r="C348" s="3" t="str">
        <f ca="1">IFERROR(__xludf.DUMMYFUNCTION("GOOGLETRANSLATE(B348,""id"",""en"")"),"['Register', 'contact']")</f>
        <v>['Register', 'contact']</v>
      </c>
      <c r="D348" s="3">
        <v>1</v>
      </c>
    </row>
    <row r="349" spans="1:4" ht="15.75" customHeight="1" x14ac:dyDescent="0.25">
      <c r="A349" s="1">
        <v>384</v>
      </c>
      <c r="B349" s="3" t="s">
        <v>348</v>
      </c>
      <c r="C349" s="3" t="str">
        <f ca="1">IFERROR(__xludf.DUMMYFUNCTION("GOOGLETRANSLATE(B349,""id"",""en"")"),"['enter', 'difficult', 'enter', 'change', 'queue', 'try', 'hour', 'email', '']")</f>
        <v>['enter', 'difficult', 'enter', 'change', 'queue', 'try', 'hour', 'email', '']</v>
      </c>
      <c r="D349" s="3">
        <v>1</v>
      </c>
    </row>
    <row r="350" spans="1:4" ht="15.75" customHeight="1" x14ac:dyDescent="0.25">
      <c r="A350" s="1">
        <v>385</v>
      </c>
      <c r="B350" s="3" t="s">
        <v>349</v>
      </c>
      <c r="C350" s="3" t="str">
        <f ca="1">IFERROR(__xludf.DUMMYFUNCTION("GOOGLETRANSLATE(B350,""id"",""en"")"),"['Nice', 'Kenceng']")</f>
        <v>['Nice', 'Kenceng']</v>
      </c>
      <c r="D350" s="3">
        <v>5</v>
      </c>
    </row>
    <row r="351" spans="1:4" ht="15.75" customHeight="1" x14ac:dyDescent="0.25">
      <c r="A351" s="1">
        <v>386</v>
      </c>
      <c r="B351" s="3" t="s">
        <v>350</v>
      </c>
      <c r="C351" s="3" t="str">
        <f ca="1">IFERROR(__xludf.DUMMYFUNCTION("GOOGLETRANSLATE(B351,""id"",""en"")"),"['Current', 'really', 'plus', 'via', 'application', 'TOP']")</f>
        <v>['Current', 'really', 'plus', 'via', 'application', 'TOP']</v>
      </c>
      <c r="D351" s="3">
        <v>5</v>
      </c>
    </row>
    <row r="352" spans="1:4" ht="15.75" customHeight="1" x14ac:dyDescent="0.25">
      <c r="A352" s="1">
        <v>387</v>
      </c>
      <c r="B352" s="3" t="s">
        <v>351</v>
      </c>
      <c r="C352" s="3" t="str">
        <f ca="1">IFERROR(__xludf.DUMMYFUNCTION("GOOGLETRANSLATE(B352,""id"",""en"")"),"['', 'Fast', 'Good', 'Features', 'Good', 'Service', 'and', 'Overall', 'Nice']")</f>
        <v>['', 'Fast', 'Good', 'Features', 'Good', 'Service', 'and', 'Overall', 'Nice']</v>
      </c>
      <c r="D352" s="3">
        <v>5</v>
      </c>
    </row>
    <row r="353" spans="1:4" ht="15.75" customHeight="1" x14ac:dyDescent="0.25">
      <c r="A353" s="1">
        <v>388</v>
      </c>
      <c r="B353" s="3" t="s">
        <v>352</v>
      </c>
      <c r="C353" s="3" t="str">
        <f ca="1">IFERROR(__xludf.DUMMYFUNCTION("GOOGLETRANSLATE(B353,""id"",""en"")"),"['The application', 'good', 'buy', 'service', 'additional', 'myindihome']")</f>
        <v>['The application', 'good', 'buy', 'service', 'additional', 'myindihome']</v>
      </c>
      <c r="D353" s="3">
        <v>5</v>
      </c>
    </row>
    <row r="354" spans="1:4" ht="15.75" customHeight="1" x14ac:dyDescent="0.25">
      <c r="A354" s="1">
        <v>389</v>
      </c>
      <c r="B354" s="3" t="s">
        <v>353</v>
      </c>
      <c r="C354" s="3" t="str">
        <f ca="1">IFERROR(__xludf.DUMMYFUNCTION("GOOGLETRANSLATE(B354,""id"",""en"")"),"['like', 'the application', 'star', 'pokonya']")</f>
        <v>['like', 'the application', 'star', 'pokonya']</v>
      </c>
      <c r="D354" s="3">
        <v>5</v>
      </c>
    </row>
    <row r="355" spans="1:4" ht="15.75" customHeight="1" x14ac:dyDescent="0.25">
      <c r="A355" s="1">
        <v>390</v>
      </c>
      <c r="B355" s="3" t="s">
        <v>354</v>
      </c>
      <c r="C355" s="3" t="str">
        <f ca="1">IFERROR(__xludf.DUMMYFUNCTION("GOOGLETRANSLATE(B355,""id"",""en"")"),"['Report', 'Disruption', 'Ribet', 'Operator', 'Talk', 'Credit', 'Road', 'Report', 'Via', 'Myindihome', 'The application', ' disruption ',' service ',' wifi ',' mending ',' move ',' disappointed ',' pay ',' bill ',' mah ',' right ',' date ']")</f>
        <v>['Report', 'Disruption', 'Ribet', 'Operator', 'Talk', 'Credit', 'Road', 'Report', 'Via', 'Myindihome', 'The application', ' disruption ',' service ',' wifi ',' mending ',' move ',' disappointed ',' pay ',' bill ',' mah ',' right ',' date ']</v>
      </c>
      <c r="D355" s="3">
        <v>1</v>
      </c>
    </row>
    <row r="356" spans="1:4" ht="15.75" customHeight="1" x14ac:dyDescent="0.25">
      <c r="A356" s="1">
        <v>391</v>
      </c>
      <c r="B356" s="3" t="s">
        <v>355</v>
      </c>
      <c r="C356" s="3" t="str">
        <f ca="1">IFERROR(__xludf.DUMMYFUNCTION("GOOGLETRANSLATE(B356,""id"",""en"")"),"['signal', 'ugly', 'disorder', 'turn', 'late', 'fine', 'gede']")</f>
        <v>['signal', 'ugly', 'disorder', 'turn', 'late', 'fine', 'gede']</v>
      </c>
      <c r="D356" s="3">
        <v>1</v>
      </c>
    </row>
    <row r="357" spans="1:4" ht="15.75" customHeight="1" x14ac:dyDescent="0.25">
      <c r="A357" s="1">
        <v>392</v>
      </c>
      <c r="B357" s="3" t="s">
        <v>356</v>
      </c>
      <c r="C357" s="3" t="str">
        <f ca="1">IFERROR(__xludf.DUMMYFUNCTION("GOOGLETRANSLATE(B357,""id"",""en"")"),"['wihhh', 'check', 'bill', 'report', 'disorder', 'easy']")</f>
        <v>['wihhh', 'check', 'bill', 'report', 'disorder', 'easy']</v>
      </c>
      <c r="D357" s="3">
        <v>5</v>
      </c>
    </row>
    <row r="358" spans="1:4" ht="15.75" customHeight="1" x14ac:dyDescent="0.25">
      <c r="A358" s="1">
        <v>393</v>
      </c>
      <c r="B358" s="3" t="s">
        <v>357</v>
      </c>
      <c r="C358" s="3" t="str">
        <f ca="1">IFERROR(__xludf.DUMMYFUNCTION("GOOGLETRANSLATE(B358,""id"",""en"")"),"['easy', 'service']")</f>
        <v>['easy', 'service']</v>
      </c>
      <c r="D358" s="3">
        <v>5</v>
      </c>
    </row>
    <row r="359" spans="1:4" ht="15.75" customHeight="1" x14ac:dyDescent="0.25">
      <c r="A359" s="1">
        <v>394</v>
      </c>
      <c r="B359" s="3" t="s">
        <v>358</v>
      </c>
      <c r="C359" s="3" t="str">
        <f ca="1">IFERROR(__xludf.DUMMYFUNCTION("GOOGLETRANSLATE(B359,""id"",""en"")"),"['', 'Bintang', 'Under', 'LIKE', 'Star', 'Dinurunin', 'Star', 'Check', 'Use', 'Quota', 'Stuck', 'Appeared', ' ',' ']")</f>
        <v>['', 'Bintang', 'Under', 'LIKE', 'Star', 'Dinurunin', 'Star', 'Check', 'Use', 'Quota', 'Stuck', 'Appeared', ' ',' ']</v>
      </c>
      <c r="D359" s="3">
        <v>5</v>
      </c>
    </row>
    <row r="360" spans="1:4" ht="15.75" customHeight="1" x14ac:dyDescent="0.25">
      <c r="A360" s="1">
        <v>395</v>
      </c>
      <c r="B360" s="3" t="s">
        <v>359</v>
      </c>
      <c r="C360" s="3" t="str">
        <f ca="1">IFERROR(__xludf.DUMMYFUNCTION("GOOGLETRANSLATE(B360,""id"",""en"")"),"['buffer', 'Mulu', 'intention', 'business', '']")</f>
        <v>['buffer', 'Mulu', 'intention', 'business', '']</v>
      </c>
      <c r="D360" s="3">
        <v>1</v>
      </c>
    </row>
    <row r="361" spans="1:4" ht="15.75" customHeight="1" x14ac:dyDescent="0.25">
      <c r="A361" s="1">
        <v>396</v>
      </c>
      <c r="B361" s="3" t="s">
        <v>360</v>
      </c>
      <c r="C361" s="3" t="str">
        <f ca="1">IFERROR(__xludf.DUMMYFUNCTION("GOOGLETRANSLATE(B361,""id"",""en"")"),"['number', 'detected', 'account', 'email', 'different', 'number', 'email', 'solution', '']")</f>
        <v>['number', 'detected', 'account', 'email', 'different', 'number', 'email', 'solution', '']</v>
      </c>
      <c r="D361" s="3">
        <v>5</v>
      </c>
    </row>
    <row r="362" spans="1:4" ht="15.75" customHeight="1" x14ac:dyDescent="0.25">
      <c r="A362" s="1">
        <v>397</v>
      </c>
      <c r="B362" s="3" t="s">
        <v>361</v>
      </c>
      <c r="C362" s="3" t="str">
        <f ca="1">IFERROR(__xludf.DUMMYFUNCTION("GOOGLETRANSLATE(B362,""id"",""en"")"),"['Use', 'Points',' Application ',' Useful ',' Hopefully ',' Out ',' Pay ',' Bill ',' Points', 'Dlm', 'Points',' Syaa ',' exchanged ',' ']")</f>
        <v>['Use', 'Points',' Application ',' Useful ',' Hopefully ',' Out ',' Pay ',' Bill ',' Points', 'Dlm', 'Points',' Syaa ',' exchanged ',' ']</v>
      </c>
      <c r="D362" s="3">
        <v>5</v>
      </c>
    </row>
    <row r="363" spans="1:4" ht="15.75" customHeight="1" x14ac:dyDescent="0.25">
      <c r="A363" s="1">
        <v>398</v>
      </c>
      <c r="B363" s="3" t="s">
        <v>362</v>
      </c>
      <c r="C363" s="3" t="str">
        <f ca="1">IFERROR(__xludf.DUMMYFUNCTION("GOOGLETRANSLATE(B363,""id"",""en"")"),"['Provider', 'Indihome', 'TTP', 'Best', 'aspects', 'Network', 'The Application', '']")</f>
        <v>['Provider', 'Indihome', 'TTP', 'Best', 'aspects', 'Network', 'The Application', '']</v>
      </c>
      <c r="D363" s="3">
        <v>5</v>
      </c>
    </row>
    <row r="364" spans="1:4" ht="15.75" customHeight="1" x14ac:dyDescent="0.25">
      <c r="A364" s="1">
        <v>399</v>
      </c>
      <c r="B364" s="3" t="s">
        <v>363</v>
      </c>
      <c r="C364" s="3" t="str">
        <f ca="1">IFERROR(__xludf.DUMMYFUNCTION("GOOGLETRANSLATE(B364,""id"",""en"")"),"['Knowing', 'Report', 'Via', 'Application', 'LGS', 'Fast', 'Solution', 'Thank you', ""]")</f>
        <v>['Knowing', 'Report', 'Via', 'Application', 'LGS', 'Fast', 'Solution', 'Thank you', "]</v>
      </c>
      <c r="D364" s="3">
        <v>5</v>
      </c>
    </row>
    <row r="365" spans="1:4" ht="15.75" customHeight="1" x14ac:dyDescent="0.25">
      <c r="A365" s="1">
        <v>400</v>
      </c>
      <c r="B365" s="3" t="s">
        <v>364</v>
      </c>
      <c r="C365" s="3" t="str">
        <f ca="1">IFERROR(__xludf.DUMMYFUNCTION("GOOGLETRANSLATE(B365,""id"",""en"")"),"['Install', 'Registration', 'Application', 'Easy', '']")</f>
        <v>['Install', 'Registration', 'Application', 'Easy', '']</v>
      </c>
      <c r="D365" s="3">
        <v>5</v>
      </c>
    </row>
    <row r="366" spans="1:4" ht="15.75" customHeight="1" x14ac:dyDescent="0.25">
      <c r="A366" s="1">
        <v>401</v>
      </c>
      <c r="B366" s="3" t="s">
        <v>365</v>
      </c>
      <c r="C366" s="3" t="str">
        <f ca="1">IFERROR(__xludf.DUMMYFUNCTION("GOOGLETRANSLATE(B366,""id"",""en"")"),"['use', 'Indihome', 'hope', 'obstacle', '']")</f>
        <v>['use', 'Indihome', 'hope', 'obstacle', '']</v>
      </c>
      <c r="D366" s="3">
        <v>5</v>
      </c>
    </row>
    <row r="367" spans="1:4" ht="15.75" customHeight="1" x14ac:dyDescent="0.25">
      <c r="A367" s="1">
        <v>402</v>
      </c>
      <c r="B367" s="3" t="s">
        <v>366</v>
      </c>
      <c r="C367" s="3" t="str">
        <f ca="1">IFERROR(__xludf.DUMMYFUNCTION("GOOGLETRANSLATE(B367,""id"",""en"")"),"['buy', 'package', 'MB', 'given', 'KB', 'speed', 'mantaap']")</f>
        <v>['buy', 'package', 'MB', 'given', 'KB', 'speed', 'mantaap']</v>
      </c>
      <c r="D367" s="3">
        <v>1</v>
      </c>
    </row>
    <row r="368" spans="1:4" ht="15.75" customHeight="1" x14ac:dyDescent="0.25">
      <c r="A368" s="1">
        <v>403</v>
      </c>
      <c r="B368" s="3" t="s">
        <v>367</v>
      </c>
      <c r="C368" s="3" t="str">
        <f ca="1">IFERROR(__xludf.DUMMYFUNCTION("GOOGLETRANSLATE(B368,""id"",""en"")"),"['Pay', 'expensive', 'quality', 'low', 'annoying', 'mobility', 'fast', 'beg', 'service', 'indihome', 'improve', 'quality', ' Services', 'consumers',' example ',' obstacles', 'night', 'wifi', 'bad', 'disconnected', 'distance', 'wifi', 'low', 'etc.', 'login"&amp;"' , 'WiFi', 'App', 'Complete', 'Error', 'Please', 'Acquired', 'Continue', ""]")</f>
        <v>['Pay', 'expensive', 'quality', 'low', 'annoying', 'mobility', 'fast', 'beg', 'service', 'indihome', 'improve', 'quality', ' Services', 'consumers',' example ',' obstacles', 'night', 'wifi', 'bad', 'disconnected', 'distance', 'wifi', 'low', 'etc.', 'login' , 'WiFi', 'App', 'Complete', 'Error', 'Please', 'Acquired', 'Continue', "]</v>
      </c>
      <c r="D368" s="3">
        <v>1</v>
      </c>
    </row>
    <row r="369" spans="1:4" ht="15.75" customHeight="1" x14ac:dyDescent="0.25">
      <c r="A369" s="1">
        <v>404</v>
      </c>
      <c r="B369" s="3" t="s">
        <v>368</v>
      </c>
      <c r="C369" s="3" t="str">
        <f ca="1">IFERROR(__xludf.DUMMYFUNCTION("GOOGLETRANSLATE(B369,""id"",""en"")"),"['Indihome', 'artisan', 'lag']")</f>
        <v>['Indihome', 'artisan', 'lag']</v>
      </c>
      <c r="D369" s="3">
        <v>1</v>
      </c>
    </row>
    <row r="370" spans="1:4" ht="15.75" customHeight="1" x14ac:dyDescent="0.25">
      <c r="A370" s="1">
        <v>405</v>
      </c>
      <c r="B370" s="3" t="s">
        <v>369</v>
      </c>
      <c r="C370" s="3" t="str">
        <f ca="1">IFERROR(__xludf.DUMMYFUNCTION("GOOGLETRANSLATE(B370,""id"",""en"")"),"['buy', 'package', 'easy', 'turn', 'batalin', 'package', 'skrg', 'pay', 'vidio', 'pairs',' indihome ',' think ',' DLU ',' Deh ',' Mbps', 'Watch', 'Yutub', 'Maximum', 'buffering']")</f>
        <v>['buy', 'package', 'easy', 'turn', 'batalin', 'package', 'skrg', 'pay', 'vidio', 'pairs',' indihome ',' think ',' DLU ',' Deh ',' Mbps', 'Watch', 'Yutub', 'Maximum', 'buffering']</v>
      </c>
      <c r="D370" s="3">
        <v>1</v>
      </c>
    </row>
    <row r="371" spans="1:4" ht="15.75" customHeight="1" x14ac:dyDescent="0.25">
      <c r="A371" s="1">
        <v>406</v>
      </c>
      <c r="B371" s="3" t="s">
        <v>370</v>
      </c>
      <c r="C371" s="3" t="str">
        <f ca="1">IFERROR(__xludf.DUMMYFUNCTION("GOOGLETRANSLATE(B371,""id"",""en"")"),"['Manaf']")</f>
        <v>['Manaf']</v>
      </c>
      <c r="D371" s="3">
        <v>5</v>
      </c>
    </row>
    <row r="372" spans="1:4" ht="15.75" customHeight="1" x14ac:dyDescent="0.25">
      <c r="A372" s="1">
        <v>407</v>
      </c>
      <c r="B372" s="3" t="s">
        <v>371</v>
      </c>
      <c r="C372" s="3" t="str">
        <f ca="1">IFERROR(__xludf.DUMMYFUNCTION("GOOGLETRANSLATE(B372,""id"",""en"")"),"['Please', 'Help', 'Admin', 'Hadeeh', 'Difficult', 'Registration', 'Use', 'Application']")</f>
        <v>['Please', 'Help', 'Admin', 'Hadeeh', 'Difficult', 'Registration', 'Use', 'Application']</v>
      </c>
      <c r="D372" s="3">
        <v>1</v>
      </c>
    </row>
    <row r="373" spans="1:4" ht="15.75" customHeight="1" x14ac:dyDescent="0.25">
      <c r="A373" s="1">
        <v>409</v>
      </c>
      <c r="B373" s="3" t="s">
        <v>372</v>
      </c>
      <c r="C373" s="3" t="str">
        <f ca="1">IFERROR(__xludf.DUMMYFUNCTION("GOOGLETRANSLATE(B373,""id"",""en"")"),"['Please', 'Region', 'Kedaung', 'West', 'Sepatan', 'East', 'Housing', 'Bayur', 'Sarana', 'Beautiful', 'Enter', 'Installation', ' Indihome ',' signal ',' situ ',' difficult ',' use ',' wifi ', ​​""]")</f>
        <v>['Please', 'Region', 'Kedaung', 'West', 'Sepatan', 'East', 'Housing', 'Bayur', 'Sarana', 'Beautiful', 'Enter', 'Installation', ' Indihome ',' signal ',' situ ',' difficult ',' use ',' wifi ', ​​"]</v>
      </c>
      <c r="D373" s="3">
        <v>4</v>
      </c>
    </row>
    <row r="374" spans="1:4" ht="15.75" customHeight="1" x14ac:dyDescent="0.25">
      <c r="A374" s="1">
        <v>410</v>
      </c>
      <c r="B374" s="3" t="s">
        <v>373</v>
      </c>
      <c r="C374" s="3" t="str">
        <f ca="1">IFERROR(__xludf.DUMMYFUNCTION("GOOGLETRANSLATE(B374,""id"",""en"")"),"['Indihome', 'disorder', 'Yesterday', 'smpe', 'wifi', 'die', 'turn', 'dead', 'emotion', 'please', 'pay', 'late', ' lgi ',' late ',' comparable ',' payment ',' sya ',' love ',' star ',' karna ',' disappointed ',' signal ',' thank you ',' ']")</f>
        <v>['Indihome', 'disorder', 'Yesterday', 'smpe', 'wifi', 'die', 'turn', 'dead', 'emotion', 'please', 'pay', 'late', ' lgi ',' late ',' comparable ',' payment ',' sya ',' love ',' star ',' karna ',' disappointed ',' signal ',' thank you ',' ']</v>
      </c>
      <c r="D374" s="3">
        <v>2</v>
      </c>
    </row>
    <row r="375" spans="1:4" ht="15.75" customHeight="1" x14ac:dyDescent="0.25">
      <c r="A375" s="1">
        <v>411</v>
      </c>
      <c r="B375" s="3" t="s">
        <v>374</v>
      </c>
      <c r="C375" s="3" t="str">
        <f ca="1">IFERROR(__xludf.DUMMYFUNCTION("GOOGLETRANSLATE(B375,""id"",""en"")"),"['Simple', 'check', 'pay', 'tea']")</f>
        <v>['Simple', 'check', 'pay', 'tea']</v>
      </c>
      <c r="D375" s="3">
        <v>5</v>
      </c>
    </row>
    <row r="376" spans="1:4" ht="15.75" customHeight="1" x14ac:dyDescent="0.25">
      <c r="A376" s="1">
        <v>412</v>
      </c>
      <c r="B376" s="3" t="s">
        <v>375</v>
      </c>
      <c r="C376" s="3" t="str">
        <f ca="1">IFERROR(__xludf.DUMMYFUNCTION("GOOGLETRANSLATE(B376,""id"",""en"")"),"['Help', 'user', 'loyal', 'indihome']")</f>
        <v>['Help', 'user', 'loyal', 'indihome']</v>
      </c>
      <c r="D376" s="3">
        <v>5</v>
      </c>
    </row>
    <row r="377" spans="1:4" ht="15.75" customHeight="1" x14ac:dyDescent="0.25">
      <c r="A377" s="1">
        <v>413</v>
      </c>
      <c r="B377" s="3" t="s">
        <v>376</v>
      </c>
      <c r="C377" s="3" t="str">
        <f ca="1">IFERROR(__xludf.DUMMYFUNCTION("GOOGLETRANSLATE(B377,""id"",""en"")"),"['Changing', 'Speed', 'Customer', 'Notification', 'Check', 'Speed', 'Deaded', 'Deliberate']")</f>
        <v>['Changing', 'Speed', 'Customer', 'Notification', 'Check', 'Speed', 'Deaded', 'Deliberate']</v>
      </c>
      <c r="D377" s="3">
        <v>1</v>
      </c>
    </row>
    <row r="378" spans="1:4" ht="15.75" customHeight="1" x14ac:dyDescent="0.25">
      <c r="A378" s="1">
        <v>414</v>
      </c>
      <c r="B378" s="3" t="s">
        <v>377</v>
      </c>
      <c r="C378" s="3" t="str">
        <f ca="1">IFERROR(__xludf.DUMMYFUNCTION("GOOGLETRANSLATE(B378,""id"",""en"")"),"['', 'God', 'Network', 'GMN', 'Pay', 'Bill', 'Road', 'Network', 'Dead', 'TRS', 'I', 'Change', "" ]")</f>
        <v>['', 'God', 'Network', 'GMN', 'Pay', 'Bill', 'Road', 'Network', 'Dead', 'TRS', 'I', 'Change', " ]</v>
      </c>
      <c r="D378" s="3">
        <v>1</v>
      </c>
    </row>
    <row r="379" spans="1:4" ht="15.75" customHeight="1" x14ac:dyDescent="0.25">
      <c r="A379" s="1">
        <v>416</v>
      </c>
      <c r="B379" s="3" t="s">
        <v>378</v>
      </c>
      <c r="C379" s="3" t="str">
        <f ca="1">IFERROR(__xludf.DUMMYFUNCTION("GOOGLETRANSLATE(B379,""id"",""en"")"),"['Lemotpj']")</f>
        <v>['Lemotpj']</v>
      </c>
      <c r="D379" s="3">
        <v>1</v>
      </c>
    </row>
    <row r="380" spans="1:4" ht="15.75" customHeight="1" x14ac:dyDescent="0.25">
      <c r="A380" s="1">
        <v>417</v>
      </c>
      <c r="B380" s="3" t="s">
        <v>379</v>
      </c>
      <c r="C380" s="3" t="str">
        <f ca="1">IFERROR(__xludf.DUMMYFUNCTION("GOOGLETRANSLATE(B380,""id"",""en"")"),"['waiter', 'paid', 'bad', 'report', 'confirm', 'pay', 'bill', 'service', 'internet', 'love', 'professional', 'a little', ' Check ',' Location ',' Field ',' Bacot ',' Puti ',' Type ',' Solution ',' People ',' Loss', 'Genesis']")</f>
        <v>['waiter', 'paid', 'bad', 'report', 'confirm', 'pay', 'bill', 'service', 'internet', 'love', 'professional', 'a little', ' Check ',' Location ',' Field ',' Bacot ',' Puti ',' Type ',' Solution ',' People ',' Loss', 'Genesis']</v>
      </c>
      <c r="D380" s="3">
        <v>1</v>
      </c>
    </row>
    <row r="381" spans="1:4" ht="15.75" customHeight="1" x14ac:dyDescent="0.25">
      <c r="A381" s="1">
        <v>418</v>
      </c>
      <c r="B381" s="3" t="s">
        <v>380</v>
      </c>
      <c r="C381" s="3" t="str">
        <f ca="1">IFERROR(__xludf.DUMMYFUNCTION("GOOGLETRANSLATE(B381,""id"",""en"")"),"['complaint', 'service', 'sii', 'already', 'connection', 'belom', 'process',' cave ',' pay ',' nunggak ',' network ',' masal ',' Datengin ',' brother ',' check ',' emang ',' network ',' mass', 'maklumi', 'cable', 'saggy', 'abis',' masang ',' wifi ',' hous"&amp;"e ' , 'Germany', 'breaking out', 'released', 'gituh', 'Please', 'Professional', 'connection', 'broke', 'connected', 'plong', 'kituh', 'already', ' ']")</f>
        <v>['complaint', 'service', 'sii', 'already', 'connection', 'belom', 'process',' cave ',' pay ',' nunggak ',' network ',' masal ',' Datengin ',' brother ',' check ',' emang ',' network ',' mass', 'maklumi', 'cable', 'saggy', 'abis',' masang ',' wifi ',' house ' , 'Germany', 'breaking out', 'released', 'gituh', 'Please', 'Professional', 'connection', 'broke', 'connected', 'plong', 'kituh', 'already', ' ']</v>
      </c>
      <c r="D381" s="3">
        <v>1</v>
      </c>
    </row>
    <row r="382" spans="1:4" ht="15.75" customHeight="1" x14ac:dyDescent="0.25">
      <c r="A382" s="1">
        <v>419</v>
      </c>
      <c r="B382" s="3" t="s">
        <v>381</v>
      </c>
      <c r="C382" s="3" t="str">
        <f ca="1">IFERROR(__xludf.DUMMYFUNCTION("GOOGLETRANSLATE(B382,""id"",""en"")"),"['popular']")</f>
        <v>['popular']</v>
      </c>
      <c r="D382" s="3">
        <v>4</v>
      </c>
    </row>
    <row r="383" spans="1:4" ht="15.75" customHeight="1" x14ac:dyDescent="0.25">
      <c r="A383" s="1">
        <v>420</v>
      </c>
      <c r="B383" s="3" t="s">
        <v>382</v>
      </c>
      <c r="C383" s="3" t="str">
        <f ca="1">IFERROR(__xludf.DUMMYFUNCTION("GOOGLETRANSLATE(B383,""id"",""en"")"),"['Good', 'help', 'Customer', 'really']")</f>
        <v>['Good', 'help', 'Customer', 'really']</v>
      </c>
      <c r="D383" s="3">
        <v>5</v>
      </c>
    </row>
    <row r="384" spans="1:4" ht="15.75" customHeight="1" x14ac:dyDescent="0.25">
      <c r="A384" s="1">
        <v>421</v>
      </c>
      <c r="B384" s="3" t="s">
        <v>383</v>
      </c>
      <c r="C384" s="3" t="str">
        <f ca="1">IFERROR(__xludf.DUMMYFUNCTION("GOOGLETRANSLATE(B384,""id"",""en"")"),"['Good', 'service']")</f>
        <v>['Good', 'service']</v>
      </c>
      <c r="D384" s="3">
        <v>5</v>
      </c>
    </row>
    <row r="385" spans="1:4" ht="15.75" customHeight="1" x14ac:dyDescent="0.25">
      <c r="A385" s="1">
        <v>422</v>
      </c>
      <c r="B385" s="3" t="s">
        <v>384</v>
      </c>
      <c r="C385" s="3" t="str">
        <f ca="1">IFERROR(__xludf.DUMMYFUNCTION("GOOGLETRANSLATE(B385,""id"",""en"")"),"['Lelat', '']")</f>
        <v>['Lelat', '']</v>
      </c>
      <c r="D385" s="3">
        <v>1</v>
      </c>
    </row>
    <row r="386" spans="1:4" ht="15.75" customHeight="1" x14ac:dyDescent="0.25">
      <c r="A386" s="1">
        <v>423</v>
      </c>
      <c r="B386" s="3" t="s">
        <v>385</v>
      </c>
      <c r="C386" s="3" t="str">
        <f ca="1">IFERROR(__xludf.DUMMYFUNCTION("GOOGLETRANSLATE(B386,""id"",""en"")"),"['Application', 'Joss', 'Gacor']")</f>
        <v>['Application', 'Joss', 'Gacor']</v>
      </c>
      <c r="D386" s="3">
        <v>5</v>
      </c>
    </row>
    <row r="387" spans="1:4" ht="15.75" customHeight="1" x14ac:dyDescent="0.25">
      <c r="A387" s="1">
        <v>424</v>
      </c>
      <c r="B387" s="3" t="s">
        <v>386</v>
      </c>
      <c r="C387" s="3" t="str">
        <f ca="1">IFERROR(__xludf.DUMMYFUNCTION("GOOGLETRANSLATE(B387,""id"",""en"")"),"['Network', 'pulp']")</f>
        <v>['Network', 'pulp']</v>
      </c>
      <c r="D387" s="3">
        <v>1</v>
      </c>
    </row>
    <row r="388" spans="1:4" ht="15.75" customHeight="1" x14ac:dyDescent="0.25">
      <c r="A388" s="1">
        <v>425</v>
      </c>
      <c r="B388" s="3" t="s">
        <v>387</v>
      </c>
      <c r="C388" s="3" t="str">
        <f ca="1">IFERROR(__xludf.DUMMYFUNCTION("GOOGLETRANSLATE(B388,""id"",""en"")"),"['Child', 'Learning', 'Morning', 'Network', 'Dead', 'Please', 'Fix', 'then', 'Klw', 'Fix', 'Error', 'internet']")</f>
        <v>['Child', 'Learning', 'Morning', 'Network', 'Dead', 'Please', 'Fix', 'then', 'Klw', 'Fix', 'Error', 'internet']</v>
      </c>
      <c r="D388" s="3">
        <v>2</v>
      </c>
    </row>
    <row r="389" spans="1:4" ht="15.75" customHeight="1" x14ac:dyDescent="0.25">
      <c r="A389" s="1">
        <v>426</v>
      </c>
      <c r="B389" s="3" t="s">
        <v>388</v>
      </c>
      <c r="C389" s="3" t="str">
        <f ca="1">IFERROR(__xludf.DUMMYFUNCTION("GOOGLETRANSLATE(B389,""id"",""en"")"),"['Background', 'interesting', 'good']")</f>
        <v>['Background', 'interesting', 'good']</v>
      </c>
      <c r="D389" s="3">
        <v>5</v>
      </c>
    </row>
    <row r="390" spans="1:4" ht="15.75" customHeight="1" x14ac:dyDescent="0.25">
      <c r="A390" s="1">
        <v>427</v>
      </c>
      <c r="B390" s="3" t="s">
        <v>389</v>
      </c>
      <c r="C390" s="3" t="str">
        <f ca="1">IFERROR(__xludf.DUMMYFUNCTION("GOOGLETRANSLATE(B390,""id"",""en"")"),"['easy', 'really', 'report', 'disorder']")</f>
        <v>['easy', 'really', 'report', 'disorder']</v>
      </c>
      <c r="D390" s="3">
        <v>5</v>
      </c>
    </row>
    <row r="391" spans="1:4" ht="15.75" customHeight="1" x14ac:dyDescent="0.25">
      <c r="A391" s="1">
        <v>428</v>
      </c>
      <c r="B391" s="3" t="s">
        <v>390</v>
      </c>
      <c r="C391" s="3" t="str">
        <f ca="1">IFERROR(__xludf.DUMMYFUNCTION("GOOGLETRANSLATE(B391,""id"",""en"")"),"['Hadeh', 'HBIS', 'Paid', 'Severe', 'Indihome']")</f>
        <v>['Hadeh', 'HBIS', 'Paid', 'Severe', 'Indihome']</v>
      </c>
      <c r="D391" s="3">
        <v>1</v>
      </c>
    </row>
    <row r="392" spans="1:4" ht="15.75" customHeight="1" x14ac:dyDescent="0.25">
      <c r="A392" s="1">
        <v>429</v>
      </c>
      <c r="B392" s="3" t="s">
        <v>391</v>
      </c>
      <c r="C392" s="3" t="str">
        <f ca="1">IFERROR(__xludf.DUMMYFUNCTION("GOOGLETRANSLATE(B392,""id"",""en"")"),"['Renew', 'Speed', 'Difficult', 'Very', 'Successful', 'Virtual', 'Network', 'Stable', 'Auto', 'Gulang', 'Mat', 'Disappointed']")</f>
        <v>['Renew', 'Speed', 'Difficult', 'Very', 'Successful', 'Virtual', 'Network', 'Stable', 'Auto', 'Gulang', 'Mat', 'Disappointed']</v>
      </c>
      <c r="D392" s="3">
        <v>1</v>
      </c>
    </row>
    <row r="393" spans="1:4" ht="15.75" customHeight="1" x14ac:dyDescent="0.25">
      <c r="A393" s="1">
        <v>430</v>
      </c>
      <c r="B393" s="3" t="s">
        <v>392</v>
      </c>
      <c r="C393" s="3" t="str">
        <f ca="1">IFERROR(__xludf.DUMMYFUNCTION("GOOGLETRANSLATE(B393,""id"",""en"")"),"['Take', 'Package', 'Mbps',' Quality ',' Internet ',' Stable ',' Service ',' Improvement ',' Slow ',' Disruption ',' Repeated ',' Have ',' Report ',' Myindihome ',' Buy ',' Quota ',' Application ',' Open ',' Due to ',' Indihome ',' Lemot ', ""]")</f>
        <v>['Take', 'Package', 'Mbps',' Quality ',' Internet ',' Stable ',' Service ',' Improvement ',' Slow ',' Disruption ',' Repeated ',' Have ',' Report ',' Myindihome ',' Buy ',' Quota ',' Application ',' Open ',' Due to ',' Indihome ',' Lemot ', "]</v>
      </c>
      <c r="D393" s="3">
        <v>1</v>
      </c>
    </row>
    <row r="394" spans="1:4" ht="15.75" customHeight="1" x14ac:dyDescent="0.25">
      <c r="A394" s="1">
        <v>431</v>
      </c>
      <c r="B394" s="3" t="s">
        <v>393</v>
      </c>
      <c r="C394" s="3" t="str">
        <f ca="1">IFERROR(__xludf.DUMMYFUNCTION("GOOGLETRANSLATE(B394,""id"",""en"")"),"['Application', 'Prakktis']")</f>
        <v>['Application', 'Prakktis']</v>
      </c>
      <c r="D394" s="3">
        <v>5</v>
      </c>
    </row>
    <row r="395" spans="1:4" ht="15.75" customHeight="1" x14ac:dyDescent="0.25">
      <c r="A395" s="1">
        <v>432</v>
      </c>
      <c r="B395" s="3" t="s">
        <v>394</v>
      </c>
      <c r="C395" s="3" t="str">
        <f ca="1">IFERROR(__xludf.DUMMYFUNCTION("GOOGLETRANSLATE(B395,""id"",""en"")"),"['Good', 'really', 'Simple', 'application']")</f>
        <v>['Good', 'really', 'Simple', 'application']</v>
      </c>
      <c r="D395" s="3">
        <v>5</v>
      </c>
    </row>
    <row r="396" spans="1:4" ht="15.75" customHeight="1" x14ac:dyDescent="0.25">
      <c r="A396" s="1">
        <v>433</v>
      </c>
      <c r="B396" s="3" t="s">
        <v>395</v>
      </c>
      <c r="C396" s="3" t="str">
        <f ca="1">IFERROR(__xludf.DUMMYFUNCTION("GOOGLETRANSLATE(B396,""id"",""en"")"),"['Mantep', 'features', 'Not bad', 'complete']")</f>
        <v>['Mantep', 'features', 'Not bad', 'complete']</v>
      </c>
      <c r="D396" s="3">
        <v>5</v>
      </c>
    </row>
    <row r="397" spans="1:4" ht="15.75" customHeight="1" x14ac:dyDescent="0.25">
      <c r="A397" s="1">
        <v>434</v>
      </c>
      <c r="B397" s="3" t="s">
        <v>396</v>
      </c>
      <c r="C397" s="3" t="str">
        <f ca="1">IFERROR(__xludf.DUMMYFUNCTION("GOOGLETRANSLATE(B397,""id"",""en"")"),"['The network', 'smooth', 'Jaya', 'Mbps', 'his application', 'support', 'monitor', 'service', 'good']")</f>
        <v>['The network', 'smooth', 'Jaya', 'Mbps', 'his application', 'support', 'monitor', 'service', 'good']</v>
      </c>
      <c r="D397" s="3">
        <v>5</v>
      </c>
    </row>
    <row r="398" spans="1:4" ht="15.75" customHeight="1" x14ac:dyDescent="0.25">
      <c r="A398" s="1">
        <v>435</v>
      </c>
      <c r="B398" s="3" t="s">
        <v>397</v>
      </c>
      <c r="C398" s="3" t="str">
        <f ca="1">IFERROR(__xludf.DUMMYFUNCTION("GOOGLETRANSLATE(B398,""id"",""en"")"),"['installed', 'wifinya', 'road', 'already', 'problematic', 'connection', 'los',' color ',' red ',' report ',' progress', 'wait', ' Technicians', 'already', 'hours',' kagak ',' Ampe ',' turn ',' money ',' fast ',' telephone ',' reasons', 'deposit', 'active"&amp;"', 'regret' , 'use', 'network', 'indihome', 'mending', 'buy', 'package', 'internet', 'counter', 'expensive', 'kagak', 'problem', 'hit', ' modem ',' Los', 'color', 'red']")</f>
        <v>['installed', 'wifinya', 'road', 'already', 'problematic', 'connection', 'los',' color ',' red ',' report ',' progress', 'wait', ' Technicians', 'already', 'hours',' kagak ',' Ampe ',' turn ',' money ',' fast ',' telephone ',' reasons', 'deposit', 'active', 'regret' , 'use', 'network', 'indihome', 'mending', 'buy', 'package', 'internet', 'counter', 'expensive', 'kagak', 'problem', 'hit', ' modem ',' Los', 'color', 'red']</v>
      </c>
      <c r="D398" s="3">
        <v>1</v>
      </c>
    </row>
    <row r="399" spans="1:4" ht="15.75" customHeight="1" x14ac:dyDescent="0.25">
      <c r="A399" s="1">
        <v>439</v>
      </c>
      <c r="B399" s="3" t="s">
        <v>398</v>
      </c>
      <c r="C399" s="3" t="str">
        <f ca="1">IFERROR(__xludf.DUMMYFUNCTION("GOOGLETRANSLATE(B399,""id"",""en"")"),"['Service', 'Worst', 'Indihome']")</f>
        <v>['Service', 'Worst', 'Indihome']</v>
      </c>
      <c r="D399" s="3">
        <v>1</v>
      </c>
    </row>
    <row r="400" spans="1:4" ht="15.75" customHeight="1" x14ac:dyDescent="0.25">
      <c r="A400" s="1">
        <v>440</v>
      </c>
      <c r="B400" s="3" t="s">
        <v>399</v>
      </c>
      <c r="C400" s="3" t="str">
        <f ca="1">IFERROR(__xludf.DUMMYFUNCTION("GOOGLETRANSLATE(B400,""id"",""en"")"),"['Sis',' Bole ',' Love ',' Suggestions', 'Update', 'Application', 'Login', 'OTP', 'Direct', 'Enter', 'Email', 'Method', ' Email ',' Time ',' OTP ',' already ',' Out ',' OTP ',' Enter ',' email ',' The reason "", 'Login', 'Update', 'App', 'MyIndihome' , ''"&amp;"]")</f>
        <v>['Sis',' Bole ',' Love ',' Suggestions', 'Update', 'Application', 'Login', 'OTP', 'Direct', 'Enter', 'Email', 'Method', ' Email ',' Time ',' OTP ',' already ',' Out ',' OTP ',' Enter ',' email ',' The reason ", 'Login', 'Update', 'App', 'MyIndihome' , '']</v>
      </c>
      <c r="D400" s="3">
        <v>1</v>
      </c>
    </row>
    <row r="401" spans="1:4" ht="15.75" customHeight="1" x14ac:dyDescent="0.25">
      <c r="A401" s="1">
        <v>441</v>
      </c>
      <c r="B401" s="3" t="s">
        <v>400</v>
      </c>
      <c r="C401" s="3" t="str">
        <f ca="1">IFERROR(__xludf.DUMMYFUNCTION("GOOGLETRANSLATE(B401,""id"",""en"")"),"['', 'telephone', 'promo', 'Mbps',' Mbps', 'fees',' extra ',' thousand ',' right ',' check ',' bill ',' speed ',' Mbps ',' status', 'myindihome', 'suspend']")</f>
        <v>['', 'telephone', 'promo', 'Mbps',' Mbps', 'fees',' extra ',' thousand ',' right ',' check ',' bill ',' speed ',' Mbps ',' status', 'myindihome', 'suspend']</v>
      </c>
      <c r="D401" s="3">
        <v>1</v>
      </c>
    </row>
    <row r="402" spans="1:4" ht="15.75" customHeight="1" x14ac:dyDescent="0.25">
      <c r="A402" s="1">
        <v>442</v>
      </c>
      <c r="B402" s="3" t="s">
        <v>401</v>
      </c>
      <c r="C402" s="3" t="str">
        <f ca="1">IFERROR(__xludf.DUMMYFUNCTION("GOOGLETRANSLATE(B402,""id"",""en"")"),"['Good', 'the application', 'steady']")</f>
        <v>['Good', 'the application', 'steady']</v>
      </c>
      <c r="D402" s="3">
        <v>5</v>
      </c>
    </row>
    <row r="403" spans="1:4" ht="15.75" customHeight="1" x14ac:dyDescent="0.25">
      <c r="A403" s="1">
        <v>444</v>
      </c>
      <c r="B403" s="3" t="s">
        <v>402</v>
      </c>
      <c r="C403" s="3" t="str">
        <f ca="1">IFERROR(__xludf.DUMMYFUNCTION("GOOGLETRANSLATE(B403,""id"",""en"")"),"['Help', 'Good', 'App']")</f>
        <v>['Help', 'Good', 'App']</v>
      </c>
      <c r="D403" s="3">
        <v>5</v>
      </c>
    </row>
    <row r="404" spans="1:4" ht="15.75" customHeight="1" x14ac:dyDescent="0.25">
      <c r="A404" s="1">
        <v>445</v>
      </c>
      <c r="B404" s="3" t="s">
        <v>403</v>
      </c>
      <c r="C404" s="3" t="str">
        <f ca="1">IFERROR(__xludf.DUMMYFUNCTION("GOOGLETRANSLATE(B404,""id"",""en"")"),"['all', 'org', 'love', 'star', 'comment', 'network', 'good', 'pdhl', 'pairs',' indihome ',' clay ',' review ',' Customers', 'I think', 'think', 'reset', 'deh', 'pairs',' ']")</f>
        <v>['all', 'org', 'love', 'star', 'comment', 'network', 'good', 'pdhl', 'pairs',' indihome ',' clay ',' review ',' Customers', 'I think', 'think', 'reset', 'deh', 'pairs',' ']</v>
      </c>
      <c r="D404" s="3">
        <v>3</v>
      </c>
    </row>
    <row r="405" spans="1:4" ht="15.75" customHeight="1" x14ac:dyDescent="0.25">
      <c r="A405" s="1">
        <v>446</v>
      </c>
      <c r="B405" s="3" t="s">
        <v>404</v>
      </c>
      <c r="C405" s="3" t="str">
        <f ca="1">IFERROR(__xludf.DUMMYFUNCTION("GOOGLETRANSLATE(B405,""id"",""en"")"),"['cave', 'here', 'love', 'rate', 'absolutely', 'rotten', 'love', 'star', 'cave', 'love', ""]")</f>
        <v>['cave', 'here', 'love', 'rate', 'absolutely', 'rotten', 'love', 'star', 'cave', 'love', "]</v>
      </c>
      <c r="D405" s="3">
        <v>1</v>
      </c>
    </row>
    <row r="406" spans="1:4" ht="15.75" customHeight="1" x14ac:dyDescent="0.25">
      <c r="A406" s="1">
        <v>447</v>
      </c>
      <c r="B406" s="3" t="s">
        <v>405</v>
      </c>
      <c r="C406" s="3" t="str">
        <f ca="1">IFERROR(__xludf.DUMMYFUNCTION("GOOGLETRANSLATE(B406,""id"",""en"")"),"['Application', 'appan', 'signal', 'application', 'complicated', 'pay', 'contents',' balance ',' complain ',' signal ',' response ',' retreat ',' His service ']")</f>
        <v>['Application', 'appan', 'signal', 'application', 'complicated', 'pay', 'contents',' balance ',' complain ',' signal ',' response ',' retreat ',' His service ']</v>
      </c>
      <c r="D406" s="3">
        <v>1</v>
      </c>
    </row>
    <row r="407" spans="1:4" ht="15.75" customHeight="1" x14ac:dyDescent="0.25">
      <c r="A407" s="1">
        <v>448</v>
      </c>
      <c r="B407" s="3" t="s">
        <v>406</v>
      </c>
      <c r="C407" s="3" t="str">
        <f ca="1">IFERROR(__xludf.DUMMYFUNCTION("GOOGLETRANSLATE(B407,""id"",""en"")"),"['Indihome', 'Ngak', 'Wrong', 'Lamp', 'Light', 'Red', 'Ganguan', 'Kah', ""]")</f>
        <v>['Indihome', 'Ngak', 'Wrong', 'Lamp', 'Light', 'Red', 'Ganguan', 'Kah', "]</v>
      </c>
      <c r="D407" s="3">
        <v>3</v>
      </c>
    </row>
    <row r="408" spans="1:4" ht="15.75" customHeight="1" x14ac:dyDescent="0.25">
      <c r="A408" s="1">
        <v>449</v>
      </c>
      <c r="B408" s="3" t="s">
        <v>407</v>
      </c>
      <c r="C408" s="3" t="str">
        <f ca="1">IFERROR(__xludf.DUMMYFUNCTION("GOOGLETRANSLATE(B408,""id"",""en"")"),"['Select', 'Select', 'Package', 'Smooa', 'BYR', 'Package', 'tolingberin', 'paaaaak']")</f>
        <v>['Select', 'Select', 'Package', 'Smooa', 'BYR', 'Package', 'tolingberin', 'paaaaak']</v>
      </c>
      <c r="D408" s="3">
        <v>1</v>
      </c>
    </row>
    <row r="409" spans="1:4" ht="15.75" customHeight="1" x14ac:dyDescent="0.25">
      <c r="A409" s="1">
        <v>450</v>
      </c>
      <c r="B409" s="3" t="s">
        <v>408</v>
      </c>
      <c r="C409" s="3" t="str">
        <f ca="1">IFERROR(__xludf.DUMMYFUNCTION("GOOGLETRANSLATE(B409,""id"",""en"")"),"['signal', 'signal', 'ants']")</f>
        <v>['signal', 'signal', 'ants']</v>
      </c>
      <c r="D409" s="3">
        <v>1</v>
      </c>
    </row>
    <row r="410" spans="1:4" ht="15.75" customHeight="1" x14ac:dyDescent="0.25">
      <c r="A410" s="1">
        <v>451</v>
      </c>
      <c r="B410" s="3" t="s">
        <v>409</v>
      </c>
      <c r="C410" s="3" t="str">
        <f ca="1">IFERROR(__xludf.DUMMYFUNCTION("GOOGLETRANSLATE(B410,""id"",""en"")"),"['Ribet', 'FUP']")</f>
        <v>['Ribet', 'FUP']</v>
      </c>
      <c r="D410" s="3">
        <v>1</v>
      </c>
    </row>
    <row r="411" spans="1:4" ht="15.75" customHeight="1" x14ac:dyDescent="0.25">
      <c r="A411" s="1">
        <v>452</v>
      </c>
      <c r="B411" s="3" t="s">
        <v>410</v>
      </c>
      <c r="C411" s="3" t="str">
        <f ca="1">IFERROR(__xludf.DUMMYFUNCTION("GOOGLETRANSLATE(B411,""id"",""en"")"),"['YCCE', 'Come here', 'Threat', 'Film', 'Pay', 'Film', 'Good', 'Film', 'old', 'Entering', 'Cemana', 'Indihome']")</f>
        <v>['YCCE', 'Come here', 'Threat', 'Film', 'Pay', 'Film', 'Good', 'Film', 'old', 'Entering', 'Cemana', 'Indihome']</v>
      </c>
      <c r="D411" s="3">
        <v>2</v>
      </c>
    </row>
    <row r="412" spans="1:4" ht="15.75" customHeight="1" x14ac:dyDescent="0.25">
      <c r="A412" s="1">
        <v>453</v>
      </c>
      <c r="B412" s="3" t="s">
        <v>411</v>
      </c>
      <c r="C412" s="3" t="str">
        <f ca="1">IFERROR(__xludf.DUMMYFUNCTION("GOOGLETRANSLATE(B412,""id"",""en"")"),"['gabisa', 'report', 'complaint', 'service', 'wtf']")</f>
        <v>['gabisa', 'report', 'complaint', 'service', 'wtf']</v>
      </c>
      <c r="D412" s="3">
        <v>1</v>
      </c>
    </row>
    <row r="413" spans="1:4" ht="15.75" customHeight="1" x14ac:dyDescent="0.25">
      <c r="A413" s="1">
        <v>454</v>
      </c>
      <c r="B413" s="3" t="s">
        <v>412</v>
      </c>
      <c r="C413" s="3" t="str">
        <f ca="1">IFERROR(__xludf.DUMMYFUNCTION("GOOGLETRANSLATE(B413,""id"",""en"")"),"['Indihome', 'slow', 'adja', 'kudduh', 'move', 'network', 'adja', 'pdhal', 'byr', 'late', 'late', 'a day', ' adja ',' lngsung ',' broke ',' already ',' gtu ',' fine ',' late ',' a day ',' big ',' really ',' byk ',' make ',' buriggg ' ]")</f>
        <v>['Indihome', 'slow', 'adja', 'kudduh', 'move', 'network', 'adja', 'pdhal', 'byr', 'late', 'late', 'a day', ' adja ',' lngsung ',' broke ',' already ',' gtu ',' fine ',' late ',' a day ',' big ',' really ',' byk ',' make ',' buriggg ' ]</v>
      </c>
      <c r="D413" s="3">
        <v>1</v>
      </c>
    </row>
    <row r="414" spans="1:4" ht="15.75" customHeight="1" x14ac:dyDescent="0.25">
      <c r="A414" s="1">
        <v>455</v>
      </c>
      <c r="B414" s="3" t="s">
        <v>413</v>
      </c>
      <c r="C414" s="3" t="str">
        <f ca="1">IFERROR(__xludf.DUMMYFUNCTION("GOOGLETRANSLATE(B414,""id"",""en"")"),"['Sales', 'Indihome', 'competent', 'Service', 'Indihome', 'Please', 'Sales', 'Equipped', 'Knowledge', 'Service']")</f>
        <v>['Sales', 'Indihome', 'competent', 'Service', 'Indihome', 'Please', 'Sales', 'Equipped', 'Knowledge', 'Service']</v>
      </c>
      <c r="D414" s="3">
        <v>1</v>
      </c>
    </row>
    <row r="415" spans="1:4" ht="15.75" customHeight="1" x14ac:dyDescent="0.25">
      <c r="A415" s="1">
        <v>456</v>
      </c>
      <c r="B415" s="3" t="s">
        <v>414</v>
      </c>
      <c r="C415" s="3" t="str">
        <f ca="1">IFERROR(__xludf.DUMMYFUNCTION("GOOGLETRANSLATE(B415,""id"",""en"")"),"['Love', 'Products', 'Indonesia']")</f>
        <v>['Love', 'Products', 'Indonesia']</v>
      </c>
      <c r="D415" s="3">
        <v>5</v>
      </c>
    </row>
    <row r="416" spans="1:4" ht="15.75" customHeight="1" x14ac:dyDescent="0.25">
      <c r="A416" s="1">
        <v>457</v>
      </c>
      <c r="B416" s="3" t="s">
        <v>415</v>
      </c>
      <c r="C416" s="3" t="str">
        <f ca="1">IFERROR(__xludf.DUMMYFUNCTION("GOOGLETRANSLATE(B416,""id"",""en"")"),"['Bad', 'Customer', 'Service']")</f>
        <v>['Bad', 'Customer', 'Service']</v>
      </c>
      <c r="D416" s="3">
        <v>1</v>
      </c>
    </row>
    <row r="417" spans="1:4" ht="15.75" customHeight="1" x14ac:dyDescent="0.25">
      <c r="A417" s="1">
        <v>458</v>
      </c>
      <c r="B417" s="3" t="s">
        <v>416</v>
      </c>
      <c r="C417" s="3" t="str">
        <f ca="1">IFERROR(__xludf.DUMMYFUNCTION("GOOGLETRANSLATE(B417,""id"",""en"")"),"['Severe', 'APGRADE', 'MBPS', 'MSH', 'MAEN', 'GAME', 'NGE', 'LAG']")</f>
        <v>['Severe', 'APGRADE', 'MBPS', 'MSH', 'MAEN', 'GAME', 'NGE', 'LAG']</v>
      </c>
      <c r="D417" s="3">
        <v>1</v>
      </c>
    </row>
    <row r="418" spans="1:4" ht="15.75" customHeight="1" x14ac:dyDescent="0.25">
      <c r="A418" s="1">
        <v>459</v>
      </c>
      <c r="B418" s="3" t="s">
        <v>417</v>
      </c>
      <c r="C418" s="3" t="str">
        <f ca="1">IFERROR(__xludf.DUMMYFUNCTION("GOOGLETRANSLATE(B418,""id"",""en"")"),"['lag', 'Tross', 'GMNA', 'Pay', 'TPI', 'Ngelag', 'haduhhhh', 'Benerin', ""]")</f>
        <v>['lag', 'Tross', 'GMNA', 'Pay', 'TPI', 'Ngelag', 'haduhhhh', 'Benerin', "]</v>
      </c>
      <c r="D418" s="3">
        <v>1</v>
      </c>
    </row>
    <row r="419" spans="1:4" ht="15.75" customHeight="1" x14ac:dyDescent="0.25">
      <c r="A419" s="1">
        <v>460</v>
      </c>
      <c r="B419" s="3" t="s">
        <v>418</v>
      </c>
      <c r="C419" s="3" t="str">
        <f ca="1">IFERROR(__xludf.DUMMYFUNCTION("GOOGLETRANSLATE(B419,""id"",""en"")"),"['Customer', 'Indihome', 'KNP', 'KSH', 'Rating', 'Segini', 'Karna', 'Complaints',' Cable ',' Dangle ',' in front ',' home ',' repaired ',' week ',' TLP ',' given ',' complaints', 'operator', 'synchronizing', 'complaint', 'wrong', 'report', 'complaint', 's"&amp;"aid', 'action' , 'continued', 'seconds', 'BLM', 'officer', 'disappointed', 'report', 'Ignore', 'Indihome', 'really', ""]")</f>
        <v>['Customer', 'Indihome', 'KNP', 'KSH', 'Rating', 'Segini', 'Karna', 'Complaints',' Cable ',' Dangle ',' in front ',' home ',' repaired ',' week ',' TLP ',' given ',' complaints', 'operator', 'synchronizing', 'complaint', 'wrong', 'report', 'complaint', 'said', 'action' , 'continued', 'seconds', 'BLM', 'officer', 'disappointed', 'report', 'Ignore', 'Indihome', 'really', "]</v>
      </c>
      <c r="D419" s="3">
        <v>1</v>
      </c>
    </row>
    <row r="420" spans="1:4" ht="15.75" customHeight="1" x14ac:dyDescent="0.25">
      <c r="A420" s="1">
        <v>461</v>
      </c>
      <c r="B420" s="3" t="s">
        <v>419</v>
      </c>
      <c r="C420" s="3" t="str">
        <f ca="1">IFERROR(__xludf.DUMMYFUNCTION("GOOGLETRANSLATE(B420,""id"",""en"")"),"['application', 'uda', 'repeat', 'times',' chat ',' reply ',' report ',' eat ',' salary ',' blind ',' audit ',' try ',' Technicians', 'maintenance', 'a week', 'internet', 'solution', 'BERES', '']")</f>
        <v>['application', 'uda', 'repeat', 'times',' chat ',' reply ',' report ',' eat ',' salary ',' blind ',' audit ',' try ',' Technicians', 'maintenance', 'a week', 'internet', 'solution', 'BERES', '']</v>
      </c>
      <c r="D420" s="3">
        <v>1</v>
      </c>
    </row>
    <row r="421" spans="1:4" ht="15.75" customHeight="1" x14ac:dyDescent="0.25">
      <c r="A421" s="1">
        <v>462</v>
      </c>
      <c r="B421" s="3" t="s">
        <v>420</v>
      </c>
      <c r="C421" s="3" t="str">
        <f ca="1">IFERROR(__xludf.DUMMYFUNCTION("GOOGLETRANSLATE(B421,""id"",""en"")"),"['bill', 'according to', 'agreement', 'bill', 'agreement', 'use', 'fed up', 'indihome', 'network', 'stable', 'bill', 'according to' Agreement ',' mounting ',' Mending ',' Move ',' XLHome ',' ']")</f>
        <v>['bill', 'according to', 'agreement', 'bill', 'agreement', 'use', 'fed up', 'indihome', 'network', 'stable', 'bill', 'according to' Agreement ',' mounting ',' Mending ',' Move ',' XLHome ',' ']</v>
      </c>
      <c r="D421" s="3">
        <v>1</v>
      </c>
    </row>
    <row r="422" spans="1:4" ht="15.75" customHeight="1" x14ac:dyDescent="0.25">
      <c r="A422" s="1">
        <v>463</v>
      </c>
      <c r="B422" s="3" t="s">
        <v>421</v>
      </c>
      <c r="C422" s="3" t="str">
        <f ca="1">IFERROR(__xludf.DUMMYFUNCTION("GOOGLETRANSLATE(B422,""id"",""en"")"),"['', 'HRS', 'update', 'application', 'it is', 'PQKAI', 'Doang']")</f>
        <v>['', 'HRS', 'update', 'application', 'it is', 'PQKAI', 'Doang']</v>
      </c>
      <c r="D422" s="3">
        <v>1</v>
      </c>
    </row>
    <row r="423" spans="1:4" ht="15.75" customHeight="1" x14ac:dyDescent="0.25">
      <c r="A423" s="1">
        <v>464</v>
      </c>
      <c r="B423" s="3" t="s">
        <v>422</v>
      </c>
      <c r="C423" s="3" t="str">
        <f ca="1">IFERROR(__xludf.DUMMYFUNCTION("GOOGLETRANSLATE(B423,""id"",""en"")"),"['easy', 'useful', 'check', 'usage', 'internet', 'service']")</f>
        <v>['easy', 'useful', 'check', 'usage', 'internet', 'service']</v>
      </c>
      <c r="D423" s="3">
        <v>5</v>
      </c>
    </row>
    <row r="424" spans="1:4" ht="15.75" customHeight="1" x14ac:dyDescent="0.25">
      <c r="A424" s="1">
        <v>465</v>
      </c>
      <c r="B424" s="3" t="s">
        <v>423</v>
      </c>
      <c r="C424" s="3" t="str">
        <f ca="1">IFERROR(__xludf.DUMMYFUNCTION("GOOGLETRANSLATE(B424,""id"",""en"")"),"['', 'bad', 'really', 'network', 'oath', '']")</f>
        <v>['', 'bad', 'really', 'network', 'oath', '']</v>
      </c>
      <c r="D424" s="3">
        <v>1</v>
      </c>
    </row>
    <row r="425" spans="1:4" ht="15.75" customHeight="1" x14ac:dyDescent="0.25">
      <c r="A425" s="1">
        <v>466</v>
      </c>
      <c r="B425" s="3" t="s">
        <v>424</v>
      </c>
      <c r="C425" s="3" t="str">
        <f ca="1">IFERROR(__xludf.DUMMYFUNCTION("GOOGLETRANSLATE(B425,""id"",""en"")"),"['already', 'pay', 'bills', 'internet', 'tetep', 'isolir', 'late', 'a day']")</f>
        <v>['already', 'pay', 'bills', 'internet', 'tetep', 'isolir', 'late', 'a day']</v>
      </c>
      <c r="D425" s="3">
        <v>2</v>
      </c>
    </row>
    <row r="426" spans="1:4" ht="15.75" customHeight="1" x14ac:dyDescent="0.25">
      <c r="A426" s="1">
        <v>467</v>
      </c>
      <c r="B426" s="3" t="s">
        <v>425</v>
      </c>
      <c r="C426" s="3" t="str">
        <f ca="1">IFERROR(__xludf.DUMMYFUNCTION("GOOGLETRANSLATE(B426,""id"",""en"")"),"['Mept']")</f>
        <v>['Mept']</v>
      </c>
      <c r="D426" s="3">
        <v>3</v>
      </c>
    </row>
    <row r="427" spans="1:4" ht="15.75" customHeight="1" x14ac:dyDescent="0.25">
      <c r="A427" s="1">
        <v>468</v>
      </c>
      <c r="B427" s="3" t="s">
        <v>426</v>
      </c>
      <c r="C427" s="3" t="str">
        <f ca="1">IFERROR(__xludf.DUMMYFUNCTION("GOOGLETRANSLATE(B427,""id"",""en"")"),"['Kenpa', 'Indihome', 'Pay', 'just', 'skrg', 'Season', 'Cheap', 'Move']")</f>
        <v>['Kenpa', 'Indihome', 'Pay', 'just', 'skrg', 'Season', 'Cheap', 'Move']</v>
      </c>
      <c r="D427" s="3">
        <v>2</v>
      </c>
    </row>
    <row r="428" spans="1:4" ht="15.75" customHeight="1" x14ac:dyDescent="0.25">
      <c r="A428" s="1">
        <v>469</v>
      </c>
      <c r="B428" s="3" t="s">
        <v>427</v>
      </c>
      <c r="C428" s="3" t="str">
        <f ca="1">IFERROR(__xludf.DUMMYFUNCTION("GOOGLETRANSLATE(B428,""id"",""en"")"),"['thank', 'love', 'myindihome', 'application', 'sgt', 'it's easy', 'transaction', '']")</f>
        <v>['thank', 'love', 'myindihome', 'application', 'sgt', 'it's easy', 'transaction', '']</v>
      </c>
      <c r="D428" s="3">
        <v>5</v>
      </c>
    </row>
    <row r="429" spans="1:4" ht="15.75" customHeight="1" x14ac:dyDescent="0.25">
      <c r="A429" s="1">
        <v>470</v>
      </c>
      <c r="B429" s="3" t="s">
        <v>428</v>
      </c>
      <c r="C429" s="3" t="str">
        <f ca="1">IFERROR(__xludf.DUMMYFUNCTION("GOOGLETRANSLATE(B429,""id"",""en"")"),"['Naiss', 'smooth']")</f>
        <v>['Naiss', 'smooth']</v>
      </c>
      <c r="D429" s="3">
        <v>5</v>
      </c>
    </row>
    <row r="430" spans="1:4" ht="15.75" customHeight="1" x14ac:dyDescent="0.25">
      <c r="A430" s="1">
        <v>471</v>
      </c>
      <c r="B430" s="3" t="s">
        <v>429</v>
      </c>
      <c r="C430" s="3" t="str">
        <f ca="1">IFERROR(__xludf.DUMMYFUNCTION("GOOGLETRANSLATE(B430,""id"",""en"")"),"['poor', 'app', 'already', 'download', 'delete', 'application', 'install', 'indihome', 'undo,' right ',' consumer ',' respected ',' Sweet ',' mouth ',' results', 'satisfying', 'consumers',' ']")</f>
        <v>['poor', 'app', 'already', 'download', 'delete', 'application', 'install', 'indihome', 'undo,' right ',' consumer ',' respected ',' Sweet ',' mouth ',' results', 'satisfying', 'consumers',' ']</v>
      </c>
      <c r="D430" s="3">
        <v>1</v>
      </c>
    </row>
    <row r="431" spans="1:4" ht="15.75" customHeight="1" x14ac:dyDescent="0.25">
      <c r="A431" s="1">
        <v>472</v>
      </c>
      <c r="B431" s="3" t="s">
        <v>430</v>
      </c>
      <c r="C431" s="3" t="str">
        <f ca="1">IFERROR(__xludf.DUMMYFUNCTION("GOOGLETRANSLATE(B431,""id"",""en"")"),"['already', 'deposit', 'pairs',' home ',' pairs', 'indihome', 'refund', 'deposit', 'process',' confirm ',' number ',' call ',' Contact ',' Customer ',' Indihome ',' Notification ',' Customer ',' Service ',' Send ',' Link ',' Confirm ',' Return ',' Fund ',"&amp;"' TPI ',' Process' , 'brapa', 'customer', 'service', 'contact']")</f>
        <v>['already', 'deposit', 'pairs',' home ',' pairs', 'indihome', 'refund', 'deposit', 'process',' confirm ',' number ',' call ',' Contact ',' Customer ',' Indihome ',' Notification ',' Customer ',' Service ',' Send ',' Link ',' Confirm ',' Return ',' Fund ',' TPI ',' Process' , 'brapa', 'customer', 'service', 'contact']</v>
      </c>
      <c r="D431" s="3">
        <v>1</v>
      </c>
    </row>
    <row r="432" spans="1:4" ht="15.75" customHeight="1" x14ac:dyDescent="0.25">
      <c r="A432" s="1">
        <v>473</v>
      </c>
      <c r="B432" s="3" t="s">
        <v>431</v>
      </c>
      <c r="C432" s="3" t="str">
        <f ca="1">IFERROR(__xludf.DUMMYFUNCTION("GOOGLETRANSLATE(B432,""id"",""en"")"),"['Please', 'improvement', 'Indihome', 'dead', 'Yesterday']")</f>
        <v>['Please', 'improvement', 'Indihome', 'dead', 'Yesterday']</v>
      </c>
      <c r="D432" s="3">
        <v>3</v>
      </c>
    </row>
    <row r="433" spans="1:4" ht="15.75" customHeight="1" x14ac:dyDescent="0.25">
      <c r="A433" s="1">
        <v>474</v>
      </c>
      <c r="B433" s="3" t="s">
        <v>432</v>
      </c>
      <c r="C433" s="3" t="str">
        <f ca="1">IFERROR(__xludf.DUMMYFUNCTION("GOOGLETRANSLATE(B433,""id"",""en"")"),"['Service', 'bad']")</f>
        <v>['Service', 'bad']</v>
      </c>
      <c r="D433" s="3">
        <v>1</v>
      </c>
    </row>
    <row r="434" spans="1:4" ht="15.75" customHeight="1" x14ac:dyDescent="0.25">
      <c r="A434" s="1">
        <v>475</v>
      </c>
      <c r="B434" s="3" t="s">
        <v>433</v>
      </c>
      <c r="C434" s="3" t="str">
        <f ca="1">IFERROR(__xludf.DUMMYFUNCTION("GOOGLETRANSLATE(B434,""id"",""en"")"),"['Late', 'a little', 'interest', 'crazy', 'crazy', 'wkwkwkw', 'Mantaan', 'Disuspend', 'wkwkwkw']")</f>
        <v>['Late', 'a little', 'interest', 'crazy', 'crazy', 'wkwkwkw', 'Mantaan', 'Disuspend', 'wkwkwkw']</v>
      </c>
      <c r="D434" s="3">
        <v>1</v>
      </c>
    </row>
    <row r="435" spans="1:4" ht="15.75" customHeight="1" x14ac:dyDescent="0.25">
      <c r="A435" s="1">
        <v>476</v>
      </c>
      <c r="B435" s="3" t="s">
        <v>434</v>
      </c>
      <c r="C435" s="3" t="str">
        <f ca="1">IFERROR(__xludf.DUMMYFUNCTION("GOOGLETRANSLATE(B435,""id"",""en"")"),"['chaotic', 'service', 'quality', '']")</f>
        <v>['chaotic', 'service', 'quality', '']</v>
      </c>
      <c r="D435" s="3">
        <v>1</v>
      </c>
    </row>
    <row r="436" spans="1:4" ht="15.75" customHeight="1" x14ac:dyDescent="0.25">
      <c r="A436" s="1">
        <v>477</v>
      </c>
      <c r="B436" s="3" t="s">
        <v>435</v>
      </c>
      <c r="C436" s="3" t="str">
        <f ca="1">IFERROR(__xludf.DUMMYFUNCTION("GOOGLETRANSLATE(B436,""id"",""en"")"),"['Tide', 'Ribet', 'Network']")</f>
        <v>['Tide', 'Ribet', 'Network']</v>
      </c>
      <c r="D436" s="3">
        <v>1</v>
      </c>
    </row>
    <row r="437" spans="1:4" ht="15.75" customHeight="1" x14ac:dyDescent="0.25">
      <c r="A437" s="1">
        <v>479</v>
      </c>
      <c r="B437" s="3" t="s">
        <v>436</v>
      </c>
      <c r="C437" s="3" t="str">
        <f ca="1">IFERROR(__xludf.DUMMYFUNCTION("GOOGLETRANSLATE(B437,""id"",""en"")"),"['Assalamualaikum', 'sorry', 'beforex', 'sya', 'sudh', 'hri', 'wifi', 'rumh', 'dead', 'sudh', 'nlp', 'content', ' Resi ',' Complaint ',' Service ',' BLM ',' Progresh ',' Kaltim ',' Kab ',' Paser ',' Stone ',' Kajang ',' SERVIEX ',' Sya ',' Good ' , '']")</f>
        <v>['Assalamualaikum', 'sorry', 'beforex', 'sya', 'sudh', 'hri', 'wifi', 'rumh', 'dead', 'sudh', 'nlp', 'content', ' Resi ',' Complaint ',' Service ',' BLM ',' Progresh ',' Kaltim ',' Kab ',' Paser ',' Stone ',' Kajang ',' SERVIEX ',' Sya ',' Good ' , '']</v>
      </c>
      <c r="D437" s="3">
        <v>1</v>
      </c>
    </row>
    <row r="438" spans="1:4" ht="15.75" customHeight="1" x14ac:dyDescent="0.25">
      <c r="A438" s="1">
        <v>480</v>
      </c>
      <c r="B438" s="3" t="s">
        <v>437</v>
      </c>
      <c r="C438" s="3" t="str">
        <f ca="1">IFERROR(__xludf.DUMMYFUNCTION("GOOGLETRANSLATE(B438,""id"",""en"")"),"['promo', 'cheap', 'submission', 'Sin', 'Education', 'maslah', 'cheap', 'thousand', 'thousand', 'list']")</f>
        <v>['promo', 'cheap', 'submission', 'Sin', 'Education', 'maslah', 'cheap', 'thousand', 'thousand', 'list']</v>
      </c>
      <c r="D438" s="3">
        <v>1</v>
      </c>
    </row>
    <row r="439" spans="1:4" ht="15.75" customHeight="1" x14ac:dyDescent="0.25">
      <c r="A439" s="1">
        <v>481</v>
      </c>
      <c r="B439" s="3" t="s">
        <v>438</v>
      </c>
      <c r="C439" s="3" t="str">
        <f ca="1">IFERROR(__xludf.DUMMYFUNCTION("GOOGLETRANSLATE(B439,""id"",""en"")"),"['late', 'pay', 'fine', 'PDAH', 'INTERTNENYA', 'Dead', ""]")</f>
        <v>['late', 'pay', 'fine', 'PDAH', 'INTERTNENYA', 'Dead', "]</v>
      </c>
      <c r="D439" s="3">
        <v>1</v>
      </c>
    </row>
    <row r="440" spans="1:4" ht="15.75" customHeight="1" x14ac:dyDescent="0.25">
      <c r="A440" s="1">
        <v>482</v>
      </c>
      <c r="B440" s="3" t="s">
        <v>439</v>
      </c>
      <c r="C440" s="3" t="str">
        <f ca="1">IFERROR(__xludf.DUMMYFUNCTION("GOOGLETRANSLATE(B440,""id"",""en"")"),"['Application', 'slow', 'response', 'direct', 'phone', 'applation', 'kurng', 'good', 'sangt', 'disappointed', 'Deng', 'service', ' ']")</f>
        <v>['Application', 'slow', 'response', 'direct', 'phone', 'applation', 'kurng', 'good', 'sangt', 'disappointed', 'Deng', 'service', ' ']</v>
      </c>
      <c r="D440" s="3">
        <v>1</v>
      </c>
    </row>
    <row r="441" spans="1:4" ht="15.75" customHeight="1" x14ac:dyDescent="0.25">
      <c r="A441" s="1">
        <v>483</v>
      </c>
      <c r="B441" s="3" t="s">
        <v>440</v>
      </c>
      <c r="C441" s="3" t="str">
        <f ca="1">IFERROR(__xludf.DUMMYFUNCTION("GOOGLETRANSLATE(B441,""id"",""en"")"),"['Cancellation', 'subscriptions', 'ADD', 'VIA', 'Application', 'Function', 'Treat', 'Thousands', 'Times', 'Status', 'Change']")</f>
        <v>['Cancellation', 'subscriptions', 'ADD', 'VIA', 'Application', 'Function', 'Treat', 'Thousands', 'Times', 'Status', 'Change']</v>
      </c>
      <c r="D441" s="3">
        <v>1</v>
      </c>
    </row>
    <row r="442" spans="1:4" ht="15.75" customHeight="1" x14ac:dyDescent="0.25">
      <c r="A442" s="1">
        <v>484</v>
      </c>
      <c r="B442" s="3" t="s">
        <v>441</v>
      </c>
      <c r="C442" s="3" t="str">
        <f ca="1">IFERROR(__xludf.DUMMYFUNCTION("GOOGLETRANSLATE(B442,""id"",""en"")"),"['Update', 'no', 'Login', 'Code', 'OTP', 'Sent', 'peaches']")</f>
        <v>['Update', 'no', 'Login', 'Code', 'OTP', 'Sent', 'peaches']</v>
      </c>
      <c r="D442" s="3">
        <v>1</v>
      </c>
    </row>
    <row r="443" spans="1:4" ht="15.75" customHeight="1" x14ac:dyDescent="0.25">
      <c r="A443" s="1">
        <v>485</v>
      </c>
      <c r="B443" s="3" t="s">
        <v>442</v>
      </c>
      <c r="C443" s="3" t="str">
        <f ca="1">IFERROR(__xludf.DUMMYFUNCTION("GOOGLETRANSLATE(B443,""id"",""en"")"),"['info', 'application', 'difficult', 'user', 'experiencies',' ugly ',' complicated ',' ngeta ',' in ',' already ',' gtu ',' disorder ',' Terpell ',' right ',' Skroll ',' down ',' giving ',' star ',' Wonder ',' Why ',' fix ',' replace ',' bgtu ',' service "&amp;"',' internet ' , 'enter']")</f>
        <v>['info', 'application', 'difficult', 'user', 'experiencies',' ugly ',' complicated ',' ngeta ',' in ',' already ',' gtu ',' disorder ',' Terpell ',' right ',' Skroll ',' down ',' giving ',' star ',' Wonder ',' Why ',' fix ',' replace ',' bgtu ',' service ',' internet ' , 'enter']</v>
      </c>
      <c r="D443" s="3">
        <v>1</v>
      </c>
    </row>
    <row r="444" spans="1:4" ht="15.75" customHeight="1" x14ac:dyDescent="0.25">
      <c r="A444" s="1">
        <v>486</v>
      </c>
      <c r="B444" s="3" t="s">
        <v>443</v>
      </c>
      <c r="C444" s="3" t="str">
        <f ca="1">IFERROR(__xludf.DUMMYFUNCTION("GOOGLETRANSLATE(B444,""id"",""en"")"),"['quality', 'service', 'bad', 'really', 'area', 'home', 'provider', 'service', 'internet', 'biznet', 'mwnging', 'biznet', ' Indihome ',' already ',' mah ',' slow ',' expensive ',' disorder ', ""]")</f>
        <v>['quality', 'service', 'bad', 'really', 'area', 'home', 'provider', 'service', 'internet', 'biznet', 'mwnging', 'biznet', ' Indihome ',' already ',' mah ',' slow ',' expensive ',' disorder ', "]</v>
      </c>
      <c r="D444" s="3">
        <v>1</v>
      </c>
    </row>
    <row r="445" spans="1:4" ht="15.75" customHeight="1" x14ac:dyDescent="0.25">
      <c r="A445" s="1">
        <v>487</v>
      </c>
      <c r="B445" s="3" t="s">
        <v>444</v>
      </c>
      <c r="C445" s="3" t="str">
        <f ca="1">IFERROR(__xludf.DUMMYFUNCTION("GOOGLETRANSLATE(B445,""id"",""en"")"),"['Application', 'Update', 'Information', 'Kouta']")</f>
        <v>['Application', 'Update', 'Information', 'Kouta']</v>
      </c>
      <c r="D445" s="3">
        <v>1</v>
      </c>
    </row>
    <row r="446" spans="1:4" ht="15.75" customHeight="1" x14ac:dyDescent="0.25">
      <c r="A446" s="1">
        <v>488</v>
      </c>
      <c r="B446" s="3" t="s">
        <v>445</v>
      </c>
      <c r="C446" s="3" t="str">
        <f ca="1">IFERROR(__xludf.DUMMYFUNCTION("GOOGLETRANSLATE(B446,""id"",""en"")"),"['Packet', 'losss', 'bnyak', 'Kaliii', 'high school', 'ping', 'game', 'provider', 'garbage']")</f>
        <v>['Packet', 'losss', 'bnyak', 'Kaliii', 'high school', 'ping', 'game', 'provider', 'garbage']</v>
      </c>
      <c r="D446" s="3">
        <v>1</v>
      </c>
    </row>
    <row r="447" spans="1:4" ht="15.75" customHeight="1" x14ac:dyDescent="0.25">
      <c r="A447" s="1">
        <v>489</v>
      </c>
      <c r="B447" s="3" t="s">
        <v>446</v>
      </c>
      <c r="C447" s="3" t="str">
        <f ca="1">IFERROR(__xludf.DUMMYFUNCTION("GOOGLETRANSLATE(B447,""id"",""en"")"),"['Bener', 'Bener', 'Gajelas',' Indihome ',' payment ',' smooth ',' signal ',' rotten ',' severe ',' regret ',' really ',' oath ',' Kasian, 'Child', 'Child', 'Learning', 'Disturbed', 'Karna', 'WiFi', 'Indihome', 'Gajelas', ""]")</f>
        <v>['Bener', 'Bener', 'Gajelas',' Indihome ',' payment ',' smooth ',' signal ',' rotten ',' severe ',' regret ',' really ',' oath ',' Kasian, 'Child', 'Child', 'Learning', 'Disturbed', 'Karna', 'WiFi', 'Indihome', 'Gajelas', "]</v>
      </c>
      <c r="D447" s="3">
        <v>1</v>
      </c>
    </row>
    <row r="448" spans="1:4" ht="15.75" customHeight="1" x14ac:dyDescent="0.25">
      <c r="A448" s="1">
        <v>490</v>
      </c>
      <c r="B448" s="3" t="s">
        <v>447</v>
      </c>
      <c r="C448" s="3" t="str">
        <f ca="1">IFERROR(__xludf.DUMMYFUNCTION("GOOGLETRANSLATE(B448,""id"",""en"")"),"['signal', 'fisted', 'face', 'earth', 'tariff', 'expensive', 'Dilakanin', 'provider', 'mending', 'collapsed', 'rates',' monthly ',' Next to ',' lose ',' UDH ',' Raying ',' Provider ', ""]")</f>
        <v>['signal', 'fisted', 'face', 'earth', 'tariff', 'expensive', 'Dilakanin', 'provider', 'mending', 'collapsed', 'rates',' monthly ',' Next to ',' lose ',' UDH ',' Raying ',' Provider ', "]</v>
      </c>
      <c r="D448" s="3">
        <v>1</v>
      </c>
    </row>
    <row r="449" spans="1:4" ht="15.75" customHeight="1" x14ac:dyDescent="0.25">
      <c r="A449" s="1">
        <v>491</v>
      </c>
      <c r="B449" s="3" t="s">
        <v>448</v>
      </c>
      <c r="C449" s="3" t="str">
        <f ca="1">IFERROR(__xludf.DUMMYFUNCTION("GOOGLETRANSLATE(B449,""id"",""en"")"),"['', 'wifi', 'ngeleg', 'mulu', 'already', 'reported', 'patient', 'patient', 'repair', 'turn', 'patient', 'tags',' his payment ',' Threaten ',' Revoke ',' Hadohhh ',' GMN ',' SIII ']")</f>
        <v>['', 'wifi', 'ngeleg', 'mulu', 'already', 'reported', 'patient', 'patient', 'repair', 'turn', 'patient', 'tags',' his payment ',' Threaten ',' Revoke ',' Hadohhh ',' GMN ',' SIII ']</v>
      </c>
      <c r="D449" s="3">
        <v>1</v>
      </c>
    </row>
    <row r="450" spans="1:4" ht="15.75" customHeight="1" x14ac:dyDescent="0.25">
      <c r="A450" s="1">
        <v>492</v>
      </c>
      <c r="B450" s="3" t="s">
        <v>449</v>
      </c>
      <c r="C450" s="3" t="str">
        <f ca="1">IFERROR(__xludf.DUMMYFUNCTION("GOOGLETRANSLATE(B450,""id"",""en"")"),"['Disruption', 'Morning', 'BLM', 'Internet', 'Hrsny', 'Pieces', 'Price', 'For', 'BYR', 'Monthly', ""]")</f>
        <v>['Disruption', 'Morning', 'BLM', 'Internet', 'Hrsny', 'Pieces', 'Price', 'For', 'BYR', 'Monthly', "]</v>
      </c>
      <c r="D450" s="3">
        <v>1</v>
      </c>
    </row>
    <row r="451" spans="1:4" ht="15.75" customHeight="1" x14ac:dyDescent="0.25">
      <c r="A451" s="1">
        <v>493</v>
      </c>
      <c r="B451" s="3" t="s">
        <v>450</v>
      </c>
      <c r="C451" s="3" t="str">
        <f ca="1">IFERROR(__xludf.DUMMYFUNCTION("GOOGLETRANSLATE(B451,""id"",""en"")"),"['night', 'internet', 'computee', 'Dihp', 'slow', 'padah', 'pay']")</f>
        <v>['night', 'internet', 'computee', 'Dihp', 'slow', 'padah', 'pay']</v>
      </c>
      <c r="D451" s="3">
        <v>5</v>
      </c>
    </row>
    <row r="452" spans="1:4" ht="15.75" customHeight="1" x14ac:dyDescent="0.25">
      <c r="A452" s="1">
        <v>494</v>
      </c>
      <c r="B452" s="3" t="s">
        <v>255</v>
      </c>
      <c r="C452" s="3" t="str">
        <f ca="1">IFERROR(__xludf.DUMMYFUNCTION("GOOGLETRANSLATE(B452,""id"",""en"")"),"['good']")</f>
        <v>['good']</v>
      </c>
      <c r="D452" s="3">
        <v>5</v>
      </c>
    </row>
    <row r="453" spans="1:4" ht="15.75" customHeight="1" x14ac:dyDescent="0.25">
      <c r="A453" s="1">
        <v>495</v>
      </c>
      <c r="B453" s="3" t="s">
        <v>451</v>
      </c>
      <c r="C453" s="3" t="str">
        <f ca="1">IFERROR(__xludf.DUMMYFUNCTION("GOOGLETRANSLATE(B453,""id"",""en"")"),"['customer', 'difficult', 'list', 'application', 'garbage']")</f>
        <v>['customer', 'difficult', 'list', 'application', 'garbage']</v>
      </c>
      <c r="D453" s="3">
        <v>1</v>
      </c>
    </row>
    <row r="454" spans="1:4" ht="15.75" customHeight="1" x14ac:dyDescent="0.25">
      <c r="A454" s="1">
        <v>497</v>
      </c>
      <c r="B454" s="3" t="s">
        <v>452</v>
      </c>
      <c r="C454" s="3" t="str">
        <f ca="1">IFERROR(__xludf.DUMMYFUNCTION("GOOGLETRANSLATE(B454,""id"",""en"")"),"['no']")</f>
        <v>['no']</v>
      </c>
      <c r="D454" s="3">
        <v>1</v>
      </c>
    </row>
    <row r="455" spans="1:4" ht="15.75" customHeight="1" x14ac:dyDescent="0.25">
      <c r="A455" s="1">
        <v>498</v>
      </c>
      <c r="B455" s="3" t="s">
        <v>453</v>
      </c>
      <c r="C455" s="3" t="str">
        <f ca="1">IFERROR(__xludf.DUMMYFUNCTION("GOOGLETRANSLATE(B455,""id"",""en"")"),"['server', ""]")</f>
        <v>['server', "]</v>
      </c>
      <c r="D455" s="3">
        <v>1</v>
      </c>
    </row>
    <row r="456" spans="1:4" ht="15.75" customHeight="1" x14ac:dyDescent="0.25">
      <c r="A456" s="1">
        <v>499</v>
      </c>
      <c r="B456" s="3" t="s">
        <v>454</v>
      </c>
      <c r="C456" s="3" t="str">
        <f ca="1">IFERROR(__xludf.DUMMYFUNCTION("GOOGLETRANSLATE(B456,""id"",""en"")"),"['operate', 'device', 'the application', 'read', 'review', 'consumer', 'satisfied', 'choice', 'limited', 'internet', 'data', 'bots',' Please ',' Reply ',' ']")</f>
        <v>['operate', 'device', 'the application', 'read', 'review', 'consumer', 'satisfied', 'choice', 'limited', 'internet', 'data', 'bots',' Please ',' Reply ',' ']</v>
      </c>
      <c r="D456" s="3">
        <v>1</v>
      </c>
    </row>
    <row r="457" spans="1:4" ht="15.75" customHeight="1" x14ac:dyDescent="0.25">
      <c r="A457" s="1">
        <v>501</v>
      </c>
      <c r="B457" s="3" t="s">
        <v>455</v>
      </c>
      <c r="C457" s="3" t="str">
        <f ca="1">IFERROR(__xludf.DUMMYFUNCTION("GOOGLETRANSLATE(B457,""id"",""en"")"),"['Please', 'repaired', 'service', '']")</f>
        <v>['Please', 'repaired', 'service', '']</v>
      </c>
      <c r="D457" s="3">
        <v>1</v>
      </c>
    </row>
    <row r="458" spans="1:4" ht="15.75" customHeight="1" x14ac:dyDescent="0.25">
      <c r="A458" s="1">
        <v>502</v>
      </c>
      <c r="B458" s="3" t="s">
        <v>456</v>
      </c>
      <c r="C458" s="3" t="str">
        <f ca="1">IFERROR(__xludf.DUMMYFUNCTION("GOOGLETRANSLATE(B458,""id"",""en"")"),"['Raying', 'Indihome', '']")</f>
        <v>['Raying', 'Indihome', '']</v>
      </c>
      <c r="D458" s="3">
        <v>1</v>
      </c>
    </row>
    <row r="459" spans="1:4" ht="15.75" customHeight="1" x14ac:dyDescent="0.25">
      <c r="A459" s="1">
        <v>503</v>
      </c>
      <c r="B459" s="3" t="s">
        <v>457</v>
      </c>
      <c r="C459" s="3" t="str">
        <f ca="1">IFERROR(__xludf.DUMMYFUNCTION("GOOGLETRANSLATE(B459,""id"",""en"")"),"['The application', 'Chatation', 'menu', 'save', 'Ari', 'application', 'Sometimes', 'difficult', 'complaint']")</f>
        <v>['The application', 'Chatation', 'menu', 'save', 'Ari', 'application', 'Sometimes', 'difficult', 'complaint']</v>
      </c>
      <c r="D459" s="3">
        <v>2</v>
      </c>
    </row>
    <row r="460" spans="1:4" ht="15.75" customHeight="1" x14ac:dyDescent="0.25">
      <c r="A460" s="1">
        <v>504</v>
      </c>
      <c r="B460" s="3" t="s">
        <v>458</v>
      </c>
      <c r="C460" s="3" t="str">
        <f ca="1">IFERROR(__xludf.DUMMYFUNCTION("GOOGLETRANSLATE(B460,""id"",""en"")"),"['Enter', 'told', 'Registration', 'already', 'Reg', 'failed', 'satisfying', 'really']")</f>
        <v>['Enter', 'told', 'Registration', 'already', 'Reg', 'failed', 'satisfying', 'really']</v>
      </c>
      <c r="D460" s="3">
        <v>1</v>
      </c>
    </row>
    <row r="461" spans="1:4" ht="15.75" customHeight="1" x14ac:dyDescent="0.25">
      <c r="A461" s="1">
        <v>505</v>
      </c>
      <c r="B461" s="3" t="s">
        <v>459</v>
      </c>
      <c r="C461" s="3" t="str">
        <f ca="1">IFERROR(__xludf.DUMMYFUNCTION("GOOGLETRANSLATE(B461,""id"",""en"")"),"['knp', 'indihome', 'slow', 'teros', 'meeting', 'stirringed', 'please', 'fix', 'reset', 'modem']")</f>
        <v>['knp', 'indihome', 'slow', 'teros', 'meeting', 'stirringed', 'please', 'fix', 'reset', 'modem']</v>
      </c>
      <c r="D461" s="3">
        <v>1</v>
      </c>
    </row>
    <row r="462" spans="1:4" ht="15.75" customHeight="1" x14ac:dyDescent="0.25">
      <c r="A462" s="1">
        <v>507</v>
      </c>
      <c r="B462" s="3" t="s">
        <v>460</v>
      </c>
      <c r="C462" s="3" t="str">
        <f ca="1">IFERROR(__xludf.DUMMYFUNCTION("GOOGLETRANSLATE(B462,""id"",""en"")"),"['usefulaaaaaaaaaaa', '']")</f>
        <v>['usefulaaaaaaaaaaa', '']</v>
      </c>
      <c r="D462" s="3">
        <v>1</v>
      </c>
    </row>
    <row r="463" spans="1:4" ht="15.75" customHeight="1" x14ac:dyDescent="0.25">
      <c r="A463" s="1">
        <v>508</v>
      </c>
      <c r="B463" s="3" t="s">
        <v>461</v>
      </c>
      <c r="C463" s="3" t="str">
        <f ca="1">IFERROR(__xludf.DUMMYFUNCTION("GOOGLETRANSLATE(B463,""id"",""en"")"),"['Maling', 'Duh', 'Maling', 'Bill', 'according to', 'Application', 'Pay', 'SERBA', 'SALE', 'Strange', 'Tagiahnnya', 'Application', ' Pass', 'Pay', '']")</f>
        <v>['Maling', 'Duh', 'Maling', 'Bill', 'according to', 'Application', 'Pay', 'SERBA', 'SALE', 'Strange', 'Tagiahnnya', 'Application', ' Pass', 'Pay', '']</v>
      </c>
      <c r="D463" s="3">
        <v>1</v>
      </c>
    </row>
    <row r="464" spans="1:4" ht="15.75" customHeight="1" x14ac:dyDescent="0.25">
      <c r="A464" s="1">
        <v>509</v>
      </c>
      <c r="B464" s="3" t="s">
        <v>462</v>
      </c>
      <c r="C464" s="3" t="str">
        <f ca="1">IFERROR(__xludf.DUMMYFUNCTION("GOOGLETRANSLATE(B464,""id"",""en"")"),"['Indihome', 'please', 'network', 'stability', 'network', 'upgrade', 'night', 'lag', 'afternoon', 'lag', 'suggestion', 'thank', ' Love ',' internet ',' asw ',' network ',' kayak ',' pig ',' ajg ']")</f>
        <v>['Indihome', 'please', 'network', 'stability', 'network', 'upgrade', 'night', 'lag', 'afternoon', 'lag', 'suggestion', 'thank', ' Love ',' internet ',' asw ',' network ',' kayak ',' pig ',' ajg ']</v>
      </c>
      <c r="D464" s="3">
        <v>1</v>
      </c>
    </row>
    <row r="465" spans="1:4" ht="15.75" customHeight="1" x14ac:dyDescent="0.25">
      <c r="A465" s="1">
        <v>510</v>
      </c>
      <c r="B465" s="3" t="s">
        <v>463</v>
      </c>
      <c r="C465" s="3" t="str">
        <f ca="1">IFERROR(__xludf.DUMMYFUNCTION("GOOGLETRANSLATE(B465,""id"",""en"")"),"['respond', 'speed']")</f>
        <v>['respond', 'speed']</v>
      </c>
      <c r="D465" s="3">
        <v>5</v>
      </c>
    </row>
    <row r="466" spans="1:4" ht="15.75" customHeight="1" x14ac:dyDescent="0.25">
      <c r="A466" s="1">
        <v>511</v>
      </c>
      <c r="B466" s="3" t="s">
        <v>464</v>
      </c>
      <c r="C466" s="3" t="str">
        <f ca="1">IFERROR(__xludf.DUMMYFUNCTION("GOOGLETRANSLATE(B466,""id"",""en"")"),"['Sangat', 'Useful', 'Check', 'Bill', 'Check', 'Use', 'Internet']")</f>
        <v>['Sangat', 'Useful', 'Check', 'Bill', 'Check', 'Use', 'Internet']</v>
      </c>
      <c r="D466" s="3">
        <v>5</v>
      </c>
    </row>
    <row r="467" spans="1:4" ht="15.75" customHeight="1" x14ac:dyDescent="0.25">
      <c r="A467" s="1">
        <v>512</v>
      </c>
      <c r="B467" s="3" t="s">
        <v>465</v>
      </c>
      <c r="C467" s="3" t="str">
        <f ca="1">IFERROR(__xludf.DUMMYFUNCTION("GOOGLETRANSLATE(B467,""id"",""en"")"),"['easy', 'useful', 'checks', 'report', 'complaint']")</f>
        <v>['easy', 'useful', 'checks', 'report', 'complaint']</v>
      </c>
      <c r="D467" s="3">
        <v>5</v>
      </c>
    </row>
    <row r="468" spans="1:4" ht="15.75" customHeight="1" x14ac:dyDescent="0.25">
      <c r="A468" s="1">
        <v>513</v>
      </c>
      <c r="B468" s="3" t="s">
        <v>466</v>
      </c>
      <c r="C468" s="3" t="str">
        <f ca="1">IFERROR(__xludf.DUMMYFUNCTION("GOOGLETRANSLATE(B468,""id"",""en"")"),"['Enter', 'already', 'code', 'OTP', 'Sent']")</f>
        <v>['Enter', 'already', 'code', 'OTP', 'Sent']</v>
      </c>
      <c r="D468" s="3">
        <v>1</v>
      </c>
    </row>
    <row r="469" spans="1:4" ht="15.75" customHeight="1" x14ac:dyDescent="0.25">
      <c r="A469" s="1">
        <v>515</v>
      </c>
      <c r="B469" s="3" t="s">
        <v>467</v>
      </c>
      <c r="C469" s="3" t="str">
        <f ca="1">IFERROR(__xludf.DUMMYFUNCTION("GOOGLETRANSLATE(B469,""id"",""en"")"),"['Regirtration', 'Look', 'Column', 'Comment', 'Komplin', 'Hopefully', 'Indihome', 'LGI', 'Disappointed', 'Join', 'LBH', 'Kasi', ' star', '']")</f>
        <v>['Regirtration', 'Look', 'Column', 'Comment', 'Komplin', 'Hopefully', 'Indihome', 'LGI', 'Disappointed', 'Join', 'LBH', 'Kasi', ' star', '']</v>
      </c>
      <c r="D469" s="3">
        <v>5</v>
      </c>
    </row>
    <row r="470" spans="1:4" ht="15.75" customHeight="1" x14ac:dyDescent="0.25">
      <c r="A470" s="1">
        <v>516</v>
      </c>
      <c r="B470" s="3" t="s">
        <v>468</v>
      </c>
      <c r="C470" s="3" t="str">
        <f ca="1">IFERROR(__xludf.DUMMYFUNCTION("GOOGLETRANSLATE(B470,""id"",""en"")"),"['Thank you', 'The network', 'rare', 'broke', 'Hopefully', 'Help', 'Family', ""]")</f>
        <v>['Thank you', 'The network', 'rare', 'broke', 'Hopefully', 'Help', 'Family', "]</v>
      </c>
      <c r="D470" s="3">
        <v>5</v>
      </c>
    </row>
    <row r="471" spans="1:4" ht="15.75" customHeight="1" x14ac:dyDescent="0.25">
      <c r="A471" s="1">
        <v>517</v>
      </c>
      <c r="B471" s="3" t="s">
        <v>469</v>
      </c>
      <c r="C471" s="3" t="str">
        <f ca="1">IFERROR(__xludf.DUMMYFUNCTION("GOOGLETRANSLATE(B471,""id"",""en"")"),"['handling', 'Fast', 'response', 'through', 'application']")</f>
        <v>['handling', 'Fast', 'response', 'through', 'application']</v>
      </c>
      <c r="D471" s="3">
        <v>5</v>
      </c>
    </row>
    <row r="472" spans="1:4" ht="15.75" customHeight="1" x14ac:dyDescent="0.25">
      <c r="A472" s="1">
        <v>518</v>
      </c>
      <c r="B472" s="3" t="s">
        <v>470</v>
      </c>
      <c r="C472" s="3" t="str">
        <f ca="1">IFERROR(__xludf.DUMMYFUNCTION("GOOGLETRANSLATE(B472,""id"",""en"")"),"['The application', 'good']")</f>
        <v>['The application', 'good']</v>
      </c>
      <c r="D472" s="3">
        <v>5</v>
      </c>
    </row>
    <row r="473" spans="1:4" ht="15.75" customHeight="1" x14ac:dyDescent="0.25">
      <c r="A473" s="1">
        <v>519</v>
      </c>
      <c r="B473" s="3" t="s">
        <v>471</v>
      </c>
      <c r="C473" s="3" t="str">
        <f ca="1">IFERROR(__xludf.DUMMYFUNCTION("GOOGLETRANSLATE(B473,""id"",""en"")"),"['Quality', 'ugly', 'uda', 'HR', 'wifi', 'life', 'disorder', 'bulk', 'until', 'HR', 'finished', 'repaired', ' Pay ',' wifi ',' late ',' little ',' uda ',' turn ',' disorder ',' gini ',' silent ',' indihome ',' pairs', 'wifi', 'used' , 'Mending', 'disorder"&amp;"', 'Ampe', 'for days', 'gini', 'dikasi', 'discount', ""]")</f>
        <v>['Quality', 'ugly', 'uda', 'HR', 'wifi', 'life', 'disorder', 'bulk', 'until', 'HR', 'finished', 'repaired', ' Pay ',' wifi ',' late ',' little ',' uda ',' turn ',' disorder ',' gini ',' silent ',' indihome ',' pairs', 'wifi', 'used' , 'Mending', 'disorder', 'Ampe', 'for days', 'gini', 'dikasi', 'discount', "]</v>
      </c>
      <c r="D473" s="3">
        <v>1</v>
      </c>
    </row>
    <row r="474" spans="1:4" ht="15.75" customHeight="1" x14ac:dyDescent="0.25">
      <c r="A474" s="1">
        <v>520</v>
      </c>
      <c r="B474" s="3" t="s">
        <v>472</v>
      </c>
      <c r="C474" s="3" t="str">
        <f ca="1">IFERROR(__xludf.DUMMYFUNCTION("GOOGLETRANSLATE(B474,""id"",""en"")"),"['ugly', 'bngt', 'network', 'severe']")</f>
        <v>['ugly', 'bngt', 'network', 'severe']</v>
      </c>
      <c r="D474" s="3">
        <v>1</v>
      </c>
    </row>
    <row r="475" spans="1:4" ht="15.75" customHeight="1" x14ac:dyDescent="0.25">
      <c r="A475" s="1">
        <v>521</v>
      </c>
      <c r="B475" s="3" t="s">
        <v>473</v>
      </c>
      <c r="C475" s="3" t="str">
        <f ca="1">IFERROR(__xludf.DUMMYFUNCTION("GOOGLETRANSLATE(B475,""id"",""en"")"),"['Application', 'Bodong', 'Pay', 'Monthly', 'Filtered', 'Filled', 'Lek', 'Paid', 'Yasudah', 'Boss',' Network ',' Lemot ',' kek ',' pig ',' boss', 'indihomen']")</f>
        <v>['Application', 'Bodong', 'Pay', 'Monthly', 'Filtered', 'Filled', 'Lek', 'Paid', 'Yasudah', 'Boss',' Network ',' Lemot ',' kek ',' pig ',' boss', 'indihomen']</v>
      </c>
      <c r="D475" s="3">
        <v>1</v>
      </c>
    </row>
    <row r="476" spans="1:4" ht="15.75" customHeight="1" x14ac:dyDescent="0.25">
      <c r="A476" s="1">
        <v>522</v>
      </c>
      <c r="B476" s="3" t="s">
        <v>474</v>
      </c>
      <c r="C476" s="3" t="str">
        <f ca="1">IFERROR(__xludf.DUMMYFUNCTION("GOOGLETRANSLATE(B476,""id"",""en"")"),"['plyne']")</f>
        <v>['plyne']</v>
      </c>
      <c r="D476" s="3">
        <v>1</v>
      </c>
    </row>
    <row r="477" spans="1:4" ht="15.75" customHeight="1" x14ac:dyDescent="0.25">
      <c r="A477" s="1">
        <v>524</v>
      </c>
      <c r="B477" s="3" t="s">
        <v>475</v>
      </c>
      <c r="C477" s="3" t="str">
        <f ca="1">IFERROR(__xludf.DUMMYFUNCTION("GOOGLETRANSLATE(B477,""id"",""en"")"),"['Main', 'game', 'online', 'signal', 'ugly', 'night']")</f>
        <v>['Main', 'game', 'online', 'signal', 'ugly', 'night']</v>
      </c>
      <c r="D477" s="3">
        <v>1</v>
      </c>
    </row>
    <row r="478" spans="1:4" ht="15.75" customHeight="1" x14ac:dyDescent="0.25">
      <c r="A478" s="1">
        <v>526</v>
      </c>
      <c r="B478" s="3" t="s">
        <v>476</v>
      </c>
      <c r="C478" s="3" t="str">
        <f ca="1">IFERROR(__xludf.DUMMYFUNCTION("GOOGLETRANSLATE(B478,""id"",""en"")"),"['Network', 'gaje']")</f>
        <v>['Network', 'gaje']</v>
      </c>
      <c r="D478" s="3">
        <v>1</v>
      </c>
    </row>
    <row r="479" spans="1:4" ht="15.75" customHeight="1" x14ac:dyDescent="0.25">
      <c r="A479" s="1">
        <v>527</v>
      </c>
      <c r="B479" s="3" t="s">
        <v>477</v>
      </c>
      <c r="C479" s="3" t="str">
        <f ca="1">IFERROR(__xludf.DUMMYFUNCTION("GOOGLETRANSLATE(B479,""id"",""en"")"),"['Yaya', ""]")</f>
        <v>['Yaya', "]</v>
      </c>
      <c r="D479" s="3">
        <v>5</v>
      </c>
    </row>
    <row r="480" spans="1:4" ht="15.75" customHeight="1" x14ac:dyDescent="0.25">
      <c r="A480" s="1">
        <v>529</v>
      </c>
      <c r="B480" s="3" t="s">
        <v>478</v>
      </c>
      <c r="C480" s="3" t="str">
        <f ca="1">IFERROR(__xludf.DUMMYFUNCTION("GOOGLETRANSLATE(B480,""id"",""en"")"),"['Write', 'Review', 'Response', 'Surjuh', 'Report', 'Myindihome', 'Taunya', 'Response', 'Nunggak', 'Have', 'Pay', 'Fast', ' Complaints', 'TPI', 'JGA', 'Loading', 'company', 'Sop', 'Abal', 'Abal', 'Kecapan', 'Internet', 'Mbps',' plunge ',' free ' , 'Mbps',"&amp;" 'fraud', 'level', 'national', ""]")</f>
        <v>['Write', 'Review', 'Response', 'Surjuh', 'Report', 'Myindihome', 'Taunya', 'Response', 'Nunggak', 'Have', 'Pay', 'Fast', ' Complaints', 'TPI', 'JGA', 'Loading', 'company', 'Sop', 'Abal', 'Abal', 'Kecapan', 'Internet', 'Mbps',' plunge ',' free ' , 'Mbps', 'fraud', 'level', 'national', "]</v>
      </c>
      <c r="D480" s="3">
        <v>1</v>
      </c>
    </row>
    <row r="481" spans="1:4" ht="15.75" customHeight="1" x14ac:dyDescent="0.25">
      <c r="A481" s="1">
        <v>530</v>
      </c>
      <c r="B481" s="3" t="s">
        <v>479</v>
      </c>
      <c r="C481" s="3" t="str">
        <f ca="1">IFERROR(__xludf.DUMMYFUNCTION("GOOGLETRANSLATE(B481,""id"",""en"")"),"['Get', 'Points', 'Most', 'City', 'Sya', 'Subang', 'Sedangkn', 'Vocher', 'Bnyak', 'City']")</f>
        <v>['Get', 'Points', 'Most', 'City', 'Sya', 'Subang', 'Sedangkn', 'Vocher', 'Bnyak', 'City']</v>
      </c>
      <c r="D481" s="3">
        <v>2</v>
      </c>
    </row>
    <row r="482" spans="1:4" ht="15.75" customHeight="1" x14ac:dyDescent="0.25">
      <c r="A482" s="1">
        <v>532</v>
      </c>
      <c r="B482" s="3" t="s">
        <v>480</v>
      </c>
      <c r="C482" s="3" t="str">
        <f ca="1">IFERROR(__xludf.DUMMYFUNCTION("GOOGLETRANSLATE(B482,""id"",""en"")"),"['disappointed', 'area', 'solid', 'population', 'install', 'subscribe', 'like', 'gini', 'disappointing', 'consumer']")</f>
        <v>['disappointed', 'area', 'solid', 'population', 'install', 'subscribe', 'like', 'gini', 'disappointing', 'consumer']</v>
      </c>
      <c r="D482" s="3">
        <v>1</v>
      </c>
    </row>
    <row r="483" spans="1:4" ht="15.75" customHeight="1" x14ac:dyDescent="0.25">
      <c r="A483" s="1">
        <v>533</v>
      </c>
      <c r="B483" s="3" t="s">
        <v>481</v>
      </c>
      <c r="C483" s="3" t="str">
        <f ca="1">IFERROR(__xludf.DUMMYFUNCTION("GOOGLETRANSLATE(B483,""id"",""en"")"),"['Kasi', 'default', 'disruption', 'disorder', 'please', 'handling', 'interference', 'speed', 'improvement', 'service', 'the network', 'fix', ' Disorders', 'as often as',' ']")</f>
        <v>['Kasi', 'default', 'disruption', 'disorder', 'please', 'handling', 'interference', 'speed', 'improvement', 'service', 'the network', 'fix', ' Disorders', 'as often as',' ']</v>
      </c>
      <c r="D483" s="3">
        <v>2</v>
      </c>
    </row>
    <row r="484" spans="1:4" ht="15.75" customHeight="1" x14ac:dyDescent="0.25">
      <c r="A484" s="1">
        <v>535</v>
      </c>
      <c r="B484" s="3" t="s">
        <v>482</v>
      </c>
      <c r="C484" s="3" t="str">
        <f ca="1">IFERROR(__xludf.DUMMYFUNCTION("GOOGLETRANSLATE(B484,""id"",""en"")"),"['Change', 'Walpaper', 'Funny']")</f>
        <v>['Change', 'Walpaper', 'Funny']</v>
      </c>
      <c r="D484" s="3">
        <v>5</v>
      </c>
    </row>
    <row r="485" spans="1:4" ht="15.75" customHeight="1" x14ac:dyDescent="0.25">
      <c r="A485" s="1">
        <v>538</v>
      </c>
      <c r="B485" s="3" t="s">
        <v>483</v>
      </c>
      <c r="C485" s="3" t="str">
        <f ca="1">IFERROR(__xludf.DUMMYFUNCTION("GOOGLETRANSLATE(B485,""id"",""en"")"),"['Heart', 'subscription', 'catchplay', 'application', 'price', 'according to', 'subscription', 'aka', 'fraud', 'application', 'printed', 'right', ' Check ',' rough ',' complain ',' price ',' serving ',' SONGAT ',' TERMAT ',' BAD ',' ']")</f>
        <v>['Heart', 'subscription', 'catchplay', 'application', 'price', 'according to', 'subscription', 'aka', 'fraud', 'application', 'printed', 'right', ' Check ',' rough ',' complain ',' price ',' serving ',' SONGAT ',' TERMAT ',' BAD ',' ']</v>
      </c>
      <c r="D485" s="3">
        <v>1</v>
      </c>
    </row>
    <row r="486" spans="1:4" ht="15.75" customHeight="1" x14ac:dyDescent="0.25">
      <c r="A486" s="1">
        <v>539</v>
      </c>
      <c r="B486" s="3" t="s">
        <v>484</v>
      </c>
      <c r="C486" s="3" t="str">
        <f ca="1">IFERROR(__xludf.DUMMYFUNCTION("GOOGLETRANSLATE(B486,""id"",""en"")"),"['Thank you', 'Indihome', 'price', 'expensive', 'disorder', 'signal', 'wifi', 'indihome', 'help', 'activity', 'daily']")</f>
        <v>['Thank you', 'Indihome', 'price', 'expensive', 'disorder', 'signal', 'wifi', 'indihome', 'help', 'activity', 'daily']</v>
      </c>
      <c r="D486" s="3">
        <v>5</v>
      </c>
    </row>
    <row r="487" spans="1:4" ht="15.75" customHeight="1" x14ac:dyDescent="0.25">
      <c r="A487" s="1">
        <v>540</v>
      </c>
      <c r="B487" s="3" t="s">
        <v>485</v>
      </c>
      <c r="C487" s="3" t="str">
        <f ca="1">IFERROR(__xludf.DUMMYFUNCTION("GOOGLETRANSLATE(B487,""id"",""en"")"),"['Internet', 'Ngilak', 'people', 'lose', 'quality', 'ugly', 'price', 'expensive']")</f>
        <v>['Internet', 'Ngilak', 'people', 'lose', 'quality', 'ugly', 'price', 'expensive']</v>
      </c>
      <c r="D487" s="3">
        <v>1</v>
      </c>
    </row>
    <row r="488" spans="1:4" ht="15.75" customHeight="1" x14ac:dyDescent="0.25">
      <c r="A488" s="1">
        <v>541</v>
      </c>
      <c r="B488" s="3" t="s">
        <v>486</v>
      </c>
      <c r="C488" s="3" t="str">
        <f ca="1">IFERROR(__xludf.DUMMYFUNCTION("GOOGLETRANSLATE(B488,""id"",""en"")"),"['Install', 'Registration', 'Learn', 'Application', 'Application', 'Good', 'Facilitates', 'User', 'Indihome', 'Byk']")</f>
        <v>['Install', 'Registration', 'Learn', 'Application', 'Application', 'Good', 'Facilitates', 'User', 'Indihome', 'Byk']</v>
      </c>
      <c r="D488" s="3">
        <v>5</v>
      </c>
    </row>
    <row r="489" spans="1:4" ht="15.75" customHeight="1" x14ac:dyDescent="0.25">
      <c r="A489" s="1">
        <v>542</v>
      </c>
      <c r="B489" s="3" t="s">
        <v>487</v>
      </c>
      <c r="C489" s="3" t="str">
        <f ca="1">IFERROR(__xludf.DUMMYFUNCTION("GOOGLETRANSLATE(B489,""id"",""en"")"),"['wifi', 'lag', 'play', 'game', 'Moon', 'wifi', 'home', 'sya', 'lag', 'udh', 'telephone', 'trua', ' replace ',' modem ',' lag ',' please ',' fix ',' system ',' disturb ',' convenience ',' play ',' game ',' experience ',' lag ']")</f>
        <v>['wifi', 'lag', 'play', 'game', 'Moon', 'wifi', 'home', 'sya', 'lag', 'udh', 'telephone', 'trua', ' replace ',' modem ',' lag ',' please ',' fix ',' system ',' disturb ',' convenience ',' play ',' game ',' experience ',' lag ']</v>
      </c>
      <c r="D489" s="3">
        <v>1</v>
      </c>
    </row>
    <row r="490" spans="1:4" ht="15.75" customHeight="1" x14ac:dyDescent="0.25">
      <c r="A490" s="1">
        <v>543</v>
      </c>
      <c r="B490" s="3" t="s">
        <v>488</v>
      </c>
      <c r="C490" s="3" t="str">
        <f ca="1">IFERROR(__xludf.DUMMYFUNCTION("GOOGLETRANSLATE(B490,""id"",""en"")"),"['application', 'ugly', '']")</f>
        <v>['application', 'ugly', '']</v>
      </c>
      <c r="D490" s="3">
        <v>1</v>
      </c>
    </row>
    <row r="491" spans="1:4" ht="15.75" customHeight="1" x14ac:dyDescent="0.25">
      <c r="A491" s="1">
        <v>544</v>
      </c>
      <c r="B491" s="3" t="s">
        <v>489</v>
      </c>
      <c r="C491" s="3" t="str">
        <f ca="1">IFERROR(__xludf.DUMMYFUNCTION("GOOGLETRANSLATE(B491,""id"",""en"")"),"['Application', 'CMA', 'BSA', 'Look', 'Bill', 'Doank', 'Byk', ""]")</f>
        <v>['Application', 'CMA', 'BSA', 'Look', 'Bill', 'Doank', 'Byk', "]</v>
      </c>
      <c r="D491" s="3">
        <v>1</v>
      </c>
    </row>
    <row r="492" spans="1:4" ht="15.75" customHeight="1" x14ac:dyDescent="0.25">
      <c r="A492" s="1">
        <v>546</v>
      </c>
      <c r="B492" s="3" t="s">
        <v>490</v>
      </c>
      <c r="C492" s="3" t="str">
        <f ca="1">IFERROR(__xludf.DUMMYFUNCTION("GOOGLETRANSLATE(B492,""id"",""en"")"),"['', 'application', 'knapa', 'how', 'pay', 'try', 'please', 'as fast', 'repaired', ""]")</f>
        <v>['', 'application', 'knapa', 'how', 'pay', 'try', 'please', 'as fast', 'repaired', "]</v>
      </c>
      <c r="D492" s="3">
        <v>1</v>
      </c>
    </row>
    <row r="493" spans="1:4" ht="15.75" customHeight="1" x14ac:dyDescent="0.25">
      <c r="A493" s="1">
        <v>547</v>
      </c>
      <c r="B493" s="3" t="s">
        <v>491</v>
      </c>
      <c r="C493" s="3" t="str">
        <f ca="1">IFERROR(__xludf.DUMMYFUNCTION("GOOGLETRANSLATE(B493,""id"",""en"")"),"['Nangis', 'Download', 'MB', 'MNT', 'Speed', 'Mbps', 'Hadehh', 'How', ""]")</f>
        <v>['Nangis', 'Download', 'MB', 'MNT', 'Speed', 'Mbps', 'Hadehh', 'How', "]</v>
      </c>
      <c r="D493" s="3">
        <v>1</v>
      </c>
    </row>
    <row r="494" spans="1:4" ht="15.75" customHeight="1" x14ac:dyDescent="0.25">
      <c r="A494" s="1">
        <v>548</v>
      </c>
      <c r="B494" s="3" t="s">
        <v>492</v>
      </c>
      <c r="C494" s="3" t="str">
        <f ca="1">IFERROR(__xludf.DUMMYFUNCTION("GOOGLETRANSLATE(B494,""id"",""en"")"),"['Network', 'Good', '']")</f>
        <v>['Network', 'Good', '']</v>
      </c>
      <c r="D494" s="3">
        <v>1</v>
      </c>
    </row>
    <row r="495" spans="1:4" ht="15.75" customHeight="1" x14ac:dyDescent="0.25">
      <c r="A495" s="1">
        <v>549</v>
      </c>
      <c r="B495" s="3" t="s">
        <v>493</v>
      </c>
      <c r="C495" s="3" t="str">
        <f ca="1">IFERROR(__xludf.DUMMYFUNCTION("GOOGLETRANSLATE(B495,""id"",""en"")"),"['Pay', 'Ontime', 'WiFi', 'Lemot', 'Ngelag', 'Severe', 'Watch', 'Ball', 'Neighbor', 'Next to', 'Goal', 'Indiehome', ' Kick ',' off ',' Severe ',' please ',' repaired ',' smooth ',' star ',' ']")</f>
        <v>['Pay', 'Ontime', 'WiFi', 'Lemot', 'Ngelag', 'Severe', 'Watch', 'Ball', 'Neighbor', 'Next to', 'Goal', 'Indiehome', ' Kick ',' off ',' Severe ',' please ',' repaired ',' smooth ',' star ',' ']</v>
      </c>
      <c r="D495" s="3">
        <v>1</v>
      </c>
    </row>
    <row r="496" spans="1:4" ht="15.75" customHeight="1" x14ac:dyDescent="0.25">
      <c r="A496" s="1">
        <v>550</v>
      </c>
      <c r="B496" s="3" t="s">
        <v>494</v>
      </c>
      <c r="C496" s="3" t="str">
        <f ca="1">IFERROR(__xludf.DUMMYFUNCTION("GOOGLETRANSLATE(B496,""id"",""en"")"),"['Price', 'expensive', 'network', 'garbage']")</f>
        <v>['Price', 'expensive', 'network', 'garbage']</v>
      </c>
      <c r="D496" s="3">
        <v>1</v>
      </c>
    </row>
    <row r="497" spans="1:4" ht="15.75" customHeight="1" x14ac:dyDescent="0.25">
      <c r="A497" s="1">
        <v>551</v>
      </c>
      <c r="B497" s="3" t="s">
        <v>495</v>
      </c>
      <c r="C497" s="3" t="str">
        <f ca="1">IFERROR(__xludf.DUMMYFUNCTION("GOOGLETRANSLATE(B497,""id"",""en"")"),"['Failed', 'update', 'help']")</f>
        <v>['Failed', 'update', 'help']</v>
      </c>
      <c r="D497" s="3">
        <v>4</v>
      </c>
    </row>
    <row r="498" spans="1:4" ht="15.75" customHeight="1" x14ac:dyDescent="0.25">
      <c r="A498" s="1">
        <v>553</v>
      </c>
      <c r="B498" s="3" t="s">
        <v>496</v>
      </c>
      <c r="C498" s="3" t="str">
        <f ca="1">IFERROR(__xludf.DUMMYFUNCTION("GOOGLETRANSLATE(B498,""id"",""en"")"),"['Indihome', 'Tidore', 'Islands',' game ',' please ',' check ',' slot ',' road ',' times', 'list', 'official', 'reasons',' Full ',' Times', 'Offers',' Tide ',' WiFi ',' Price ',' Slot ',' Played ',' Deliberate ',' Filled ',' Cutting ',' Register ',' Offic"&amp;"ial ' , 'replace', 'extortion', 'cost', 'extra', 'set', '']")</f>
        <v>['Indihome', 'Tidore', 'Islands',' game ',' please ',' check ',' slot ',' road ',' times', 'list', 'official', 'reasons',' Full ',' Times', 'Offers',' Tide ',' WiFi ',' Price ',' Slot ',' Played ',' Deliberate ',' Filled ',' Cutting ',' Register ',' Official ' , 'replace', 'extortion', 'cost', 'extra', 'set', '']</v>
      </c>
      <c r="D498" s="3">
        <v>1</v>
      </c>
    </row>
    <row r="499" spans="1:4" ht="15.75" customHeight="1" x14ac:dyDescent="0.25">
      <c r="A499" s="1">
        <v>554</v>
      </c>
      <c r="B499" s="3" t="s">
        <v>497</v>
      </c>
      <c r="C499" s="3" t="str">
        <f ca="1">IFERROR(__xludf.DUMMYFUNCTION("GOOGLETRANSLATE(B499,""id"",""en"")"),"['already', 'application']")</f>
        <v>['already', 'application']</v>
      </c>
      <c r="D499" s="3">
        <v>1</v>
      </c>
    </row>
    <row r="500" spans="1:4" ht="15.75" customHeight="1" x14ac:dyDescent="0.25">
      <c r="A500" s="1">
        <v>555</v>
      </c>
      <c r="B500" s="3" t="s">
        <v>498</v>
      </c>
      <c r="C500" s="3" t="str">
        <f ca="1">IFERROR(__xludf.DUMMYFUNCTION("GOOGLETRANSLATE(B500,""id"",""en"")"),"['address', 'email', 'change', 'confirm', 'customer', 'care', '']")</f>
        <v>['address', 'email', 'change', 'confirm', 'customer', 'care', '']</v>
      </c>
      <c r="D500" s="3">
        <v>2</v>
      </c>
    </row>
    <row r="501" spans="1:4" ht="15.75" customHeight="1" x14ac:dyDescent="0.25">
      <c r="A501" s="1">
        <v>556</v>
      </c>
      <c r="B501" s="3" t="s">
        <v>499</v>
      </c>
      <c r="C501" s="3" t="str">
        <f ca="1">IFERROR(__xludf.DUMMYFUNCTION("GOOGLETRANSLATE(B501,""id"",""en"")"),"['Use', 'Paketan', 'Mbps',' Ngegame ',' Ngelag ',' Make ',' People ',' Current ',' What ',' Enchanting ',' Guide ',' Setting ',' Donk ',' divided ']")</f>
        <v>['Use', 'Paketan', 'Mbps',' Ngegame ',' Ngelag ',' Make ',' People ',' Current ',' What ',' Enchanting ',' Guide ',' Setting ',' Donk ',' divided ']</v>
      </c>
      <c r="D501" s="3">
        <v>1</v>
      </c>
    </row>
    <row r="502" spans="1:4" ht="15.75" customHeight="1" x14ac:dyDescent="0.25">
      <c r="A502" s="1">
        <v>557</v>
      </c>
      <c r="B502" s="3" t="s">
        <v>500</v>
      </c>
      <c r="C502" s="3" t="str">
        <f ca="1">IFERROR(__xludf.DUMMYFUNCTION("GOOGLETRANSLATE(B502,""id"",""en"")"),"['field', 'no', 'according to', 'report', ""]")</f>
        <v>['field', 'no', 'according to', 'report', "]</v>
      </c>
      <c r="D502" s="3">
        <v>3</v>
      </c>
    </row>
    <row r="503" spans="1:4" ht="15.75" customHeight="1" x14ac:dyDescent="0.25">
      <c r="A503" s="1">
        <v>558</v>
      </c>
      <c r="B503" s="3" t="s">
        <v>501</v>
      </c>
      <c r="C503" s="3" t="str">
        <f ca="1">IFERROR(__xludf.DUMMYFUNCTION("GOOGLETRANSLATE(B503,""id"",""en"")"),"['network', 'Teouble', 'continued', 'already', 'paid', 'late', 'directly', 'used', 'service', 'satisfying', 'Increase', 'his service', ' activists', 'business',' onlen ',' disrupted ',' ']")</f>
        <v>['network', 'Teouble', 'continued', 'already', 'paid', 'late', 'directly', 'used', 'service', 'satisfying', 'Increase', 'his service', ' activists', 'business',' onlen ',' disrupted ',' ']</v>
      </c>
      <c r="D503" s="3">
        <v>1</v>
      </c>
    </row>
    <row r="504" spans="1:4" ht="15.75" customHeight="1" x14ac:dyDescent="0.25">
      <c r="A504" s="1">
        <v>559</v>
      </c>
      <c r="B504" s="3" t="s">
        <v>502</v>
      </c>
      <c r="C504" s="3" t="str">
        <f ca="1">IFERROR(__xludf.DUMMYFUNCTION("GOOGLETRANSLATE(B504,""id"",""en"")"),"['kyk', 'wifi', 'error', 'justified', 'right', 'error', 'lazy', 'deh', 'mah', 'indihome']")</f>
        <v>['kyk', 'wifi', 'error', 'justified', 'right', 'error', 'lazy', 'deh', 'mah', 'indihome']</v>
      </c>
      <c r="D504" s="3">
        <v>1</v>
      </c>
    </row>
    <row r="505" spans="1:4" ht="15.75" customHeight="1" x14ac:dyDescent="0.25">
      <c r="A505" s="1">
        <v>561</v>
      </c>
      <c r="B505" s="3" t="s">
        <v>503</v>
      </c>
      <c r="C505" s="3" t="str">
        <f ca="1">IFERROR(__xludf.DUMMYFUNCTION("GOOGLETRANSLATE(B505,""id"",""en"")"),"['connection', 'good', 'noon', 'sometimes', 'smooth']")</f>
        <v>['connection', 'good', 'noon', 'sometimes', 'smooth']</v>
      </c>
      <c r="D505" s="3">
        <v>4</v>
      </c>
    </row>
    <row r="506" spans="1:4" ht="15.75" customHeight="1" x14ac:dyDescent="0.25">
      <c r="A506" s="1">
        <v>562</v>
      </c>
      <c r="B506" s="3" t="s">
        <v>504</v>
      </c>
      <c r="C506" s="3" t="str">
        <f ca="1">IFERROR(__xludf.DUMMYFUNCTION("GOOGLETRANSLATE(B506,""id"",""en"")"),"['Disruption', 'complain', 'response', 'network', 'internet', 'pay', 'ontime']")</f>
        <v>['Disruption', 'complain', 'response', 'network', 'internet', 'pay', 'ontime']</v>
      </c>
      <c r="D506" s="3">
        <v>1</v>
      </c>
    </row>
    <row r="507" spans="1:4" ht="15.75" customHeight="1" x14ac:dyDescent="0.25">
      <c r="A507" s="1">
        <v>563</v>
      </c>
      <c r="B507" s="3" t="s">
        <v>505</v>
      </c>
      <c r="C507" s="3" t="str">
        <f ca="1">IFERROR(__xludf.DUMMYFUNCTION("GOOGLETRANSLATE(B507,""id"",""en"")"),"['satisfying', 'handle', 'disruption', 'fast', 'responds', 'complaint', 'application', 'Myindihome', 'Hopefully', 'Indihome', 'Jaya', ""]")</f>
        <v>['satisfying', 'handle', 'disruption', 'fast', 'responds', 'complaint', 'application', 'Myindihome', 'Hopefully', 'Indihome', 'Jaya', "]</v>
      </c>
      <c r="D507" s="3">
        <v>5</v>
      </c>
    </row>
    <row r="508" spans="1:4" ht="15.75" customHeight="1" x14ac:dyDescent="0.25">
      <c r="A508" s="1">
        <v>564</v>
      </c>
      <c r="B508" s="3" t="s">
        <v>506</v>
      </c>
      <c r="C508" s="3" t="str">
        <f ca="1">IFERROR(__xludf.DUMMYFUNCTION("GOOGLETRANSLATE(B508,""id"",""en"")"),"['application', 'simple', 'help']")</f>
        <v>['application', 'simple', 'help']</v>
      </c>
      <c r="D508" s="3">
        <v>5</v>
      </c>
    </row>
    <row r="509" spans="1:4" ht="15.75" customHeight="1" x14ac:dyDescent="0.25">
      <c r="A509" s="1">
        <v>565</v>
      </c>
      <c r="B509" s="3" t="s">
        <v>507</v>
      </c>
      <c r="C509" s="3" t="str">
        <f ca="1">IFERROR(__xludf.DUMMYFUNCTION("GOOGLETRANSLATE(B509,""id"",""en"")"),"['Application', 'Help']")</f>
        <v>['Application', 'Help']</v>
      </c>
      <c r="D509" s="3">
        <v>5</v>
      </c>
    </row>
    <row r="510" spans="1:4" ht="15.75" customHeight="1" x14ac:dyDescent="0.25">
      <c r="A510" s="1">
        <v>566</v>
      </c>
      <c r="B510" s="3" t="s">
        <v>508</v>
      </c>
      <c r="C510" s="3" t="str">
        <f ca="1">IFERROR(__xludf.DUMMYFUNCTION("GOOGLETRANSLATE(B510,""id"",""en"")"),"['Blas']")</f>
        <v>['Blas']</v>
      </c>
      <c r="D510" s="3">
        <v>1</v>
      </c>
    </row>
    <row r="511" spans="1:4" ht="15.75" customHeight="1" x14ac:dyDescent="0.25">
      <c r="A511" s="1">
        <v>567</v>
      </c>
      <c r="B511" s="3" t="s">
        <v>509</v>
      </c>
      <c r="C511" s="3" t="str">
        <f ca="1">IFERROR(__xludf.DUMMYFUNCTION("GOOGLETRANSLATE(B511,""id"",""en"")"),"['Network', 'Bad', 'complain', 'Bener', 'Dangan', 'MB', '']")</f>
        <v>['Network', 'Bad', 'complain', 'Bener', 'Dangan', 'MB', '']</v>
      </c>
      <c r="D511" s="3">
        <v>1</v>
      </c>
    </row>
    <row r="512" spans="1:4" ht="15.75" customHeight="1" x14ac:dyDescent="0.25">
      <c r="A512" s="1">
        <v>568</v>
      </c>
      <c r="B512" s="3" t="s">
        <v>510</v>
      </c>
      <c r="C512" s="3" t="str">
        <f ca="1">IFERROR(__xludf.DUMMYFUNCTION("GOOGLETRANSLATE(B512,""id"",""en"")"),"['Steady', 'application', 'Indihome', 'makes it easy', 'check', 'bill']")</f>
        <v>['Steady', 'application', 'Indihome', 'makes it easy', 'check', 'bill']</v>
      </c>
      <c r="D512" s="3">
        <v>5</v>
      </c>
    </row>
    <row r="513" spans="1:4" ht="15.75" customHeight="1" x14ac:dyDescent="0.25">
      <c r="A513" s="1">
        <v>569</v>
      </c>
      <c r="B513" s="3" t="s">
        <v>511</v>
      </c>
      <c r="C513" s="3" t="str">
        <f ca="1">IFERROR(__xludf.DUMMYFUNCTION("GOOGLETRANSLATE(B513,""id"",""en"")"),"['Application', 'Indihome', 'good', 'report', 'disorder']")</f>
        <v>['Application', 'Indihome', 'good', 'report', 'disorder']</v>
      </c>
      <c r="D513" s="3">
        <v>5</v>
      </c>
    </row>
    <row r="514" spans="1:4" ht="15.75" customHeight="1" x14ac:dyDescent="0.25">
      <c r="A514" s="1">
        <v>570</v>
      </c>
      <c r="B514" s="3" t="s">
        <v>512</v>
      </c>
      <c r="C514" s="3" t="str">
        <f ca="1">IFERROR(__xludf.DUMMYFUNCTION("GOOGLETRANSLATE(B514,""id"",""en"")"),"['Wait', 'as soon as',' datengin ',' survey ',' network ',' full ',' fast ',' told ',' contact ',' technician ',' near ',' ngeluarin ',' Costs', 'how']")</f>
        <v>['Wait', 'as soon as',' datengin ',' survey ',' network ',' full ',' fast ',' told ',' contact ',' technician ',' near ',' ngeluarin ',' Costs', 'how']</v>
      </c>
      <c r="D514" s="3">
        <v>3</v>
      </c>
    </row>
    <row r="515" spans="1:4" ht="15.75" customHeight="1" x14ac:dyDescent="0.25">
      <c r="A515" s="1">
        <v>572</v>
      </c>
      <c r="B515" s="3" t="s">
        <v>513</v>
      </c>
      <c r="C515" s="3" t="str">
        <f ca="1">IFERROR(__xludf.DUMMYFUNCTION("GOOGLETRANSLATE(B515,""id"",""en"")"),"['Report', 'disorder', 'apps', 'fast', 'really', 'for it']")</f>
        <v>['Report', 'disorder', 'apps', 'fast', 'really', 'for it']</v>
      </c>
      <c r="D515" s="3">
        <v>5</v>
      </c>
    </row>
    <row r="516" spans="1:4" ht="15.75" customHeight="1" x14ac:dyDescent="0.25">
      <c r="A516" s="1">
        <v>573</v>
      </c>
      <c r="B516" s="3" t="s">
        <v>514</v>
      </c>
      <c r="C516" s="3" t="str">
        <f ca="1">IFERROR(__xludf.DUMMYFUNCTION("GOOGLETRANSLATE(B516,""id"",""en"")"),"['Ouch', 'Telkomsel', 'GMN', 'really', 'disorder', '']")</f>
        <v>['Ouch', 'Telkomsel', 'GMN', 'really', 'disorder', '']</v>
      </c>
      <c r="D516" s="3">
        <v>1</v>
      </c>
    </row>
    <row r="517" spans="1:4" ht="15.75" customHeight="1" x14ac:dyDescent="0.25">
      <c r="A517" s="1">
        <v>574</v>
      </c>
      <c r="B517" s="3" t="s">
        <v>515</v>
      </c>
      <c r="C517" s="3" t="str">
        <f ca="1">IFERROR(__xludf.DUMMYFUNCTION("GOOGLETRANSLATE(B517,""id"",""en"")"),"['', 'Mbps',' slow ',' really ',' cheated ',' consumer ',' check ',' in ',' according to ',' Mbps', 'please', 'service', 'fix ']")</f>
        <v>['', 'Mbps',' slow ',' really ',' cheated ',' consumer ',' check ',' in ',' according to ',' Mbps', 'please', 'service', 'fix ']</v>
      </c>
      <c r="D517" s="3">
        <v>1</v>
      </c>
    </row>
    <row r="518" spans="1:4" ht="15.75" customHeight="1" x14ac:dyDescent="0.25">
      <c r="A518" s="1">
        <v>575</v>
      </c>
      <c r="B518" s="3" t="s">
        <v>516</v>
      </c>
      <c r="C518" s="3" t="str">
        <f ca="1">IFERROR(__xludf.DUMMYFUNCTION("GOOGLETRANSLATE(B518,""id"",""en"")"),"['www', 'mind', 'good', 'really', 'network', 'terimkasih', '']")</f>
        <v>['www', 'mind', 'good', 'really', 'network', 'terimkasih', '']</v>
      </c>
      <c r="D518" s="3">
        <v>5</v>
      </c>
    </row>
    <row r="519" spans="1:4" ht="15.75" customHeight="1" x14ac:dyDescent="0.25">
      <c r="A519" s="1">
        <v>576</v>
      </c>
      <c r="B519" s="3" t="s">
        <v>517</v>
      </c>
      <c r="C519" s="3" t="str">
        <f ca="1">IFERROR(__xludf.DUMMYFUNCTION("GOOGLETRANSLATE(B519,""id"",""en"")"),"['thank', 'love', 'service', '']")</f>
        <v>['thank', 'love', 'service', '']</v>
      </c>
      <c r="D519" s="3">
        <v>5</v>
      </c>
    </row>
    <row r="520" spans="1:4" ht="15.75" customHeight="1" x14ac:dyDescent="0.25">
      <c r="A520" s="1">
        <v>577</v>
      </c>
      <c r="B520" s="3" t="s">
        <v>518</v>
      </c>
      <c r="C520" s="3" t="str">
        <f ca="1">IFERROR(__xludf.DUMMYFUNCTION("GOOGLETRANSLATE(B520,""id"",""en"")"),"['Service', 'satisfying', 'stop', 'subscription', 'ADD', 'ONS', '']")</f>
        <v>['Service', 'satisfying', 'stop', 'subscription', 'ADD', 'ONS', '']</v>
      </c>
      <c r="D520" s="3">
        <v>1</v>
      </c>
    </row>
    <row r="521" spans="1:4" ht="15.75" customHeight="1" x14ac:dyDescent="0.25">
      <c r="A521" s="1">
        <v>579</v>
      </c>
      <c r="B521" s="3" t="s">
        <v>519</v>
      </c>
      <c r="C521" s="3" t="str">
        <f ca="1">IFERROR(__xludf.DUMMYFUNCTION("GOOGLETRANSLATE(B521,""id"",""en"")"),"['Indihome', 'Honest', 'World', 'Internet', 'Current', 'Stable', 'Fast', 'World', ""]")</f>
        <v>['Indihome', 'Honest', 'World', 'Internet', 'Current', 'Stable', 'Fast', 'World', "]</v>
      </c>
      <c r="D521" s="3">
        <v>4</v>
      </c>
    </row>
    <row r="522" spans="1:4" ht="15.75" customHeight="1" x14ac:dyDescent="0.25">
      <c r="A522" s="1">
        <v>580</v>
      </c>
      <c r="B522" s="3" t="s">
        <v>520</v>
      </c>
      <c r="C522" s="3" t="str">
        <f ca="1">IFERROR(__xludf.DUMMYFUNCTION("GOOGLETRANSLATE(B522,""id"",""en"")"),"['like', '']")</f>
        <v>['like', '']</v>
      </c>
      <c r="D522" s="3">
        <v>5</v>
      </c>
    </row>
    <row r="523" spans="1:4" ht="15.75" customHeight="1" x14ac:dyDescent="0.25">
      <c r="A523" s="1">
        <v>581</v>
      </c>
      <c r="B523" s="3" t="s">
        <v>521</v>
      </c>
      <c r="C523" s="3" t="str">
        <f ca="1">IFERROR(__xludf.DUMMYFUNCTION("GOOGLETRANSLATE(B523,""id"",""en"")"),"['Pay', 'late', 'already', 'complain', 'telephone', 'home', 'broke', 'awaited', 'it is', 'good', ""]")</f>
        <v>['Pay', 'late', 'already', 'complain', 'telephone', 'home', 'broke', 'awaited', 'it is', 'good', "]</v>
      </c>
      <c r="D523" s="3">
        <v>1</v>
      </c>
    </row>
    <row r="524" spans="1:4" ht="15.75" customHeight="1" x14ac:dyDescent="0.25">
      <c r="A524" s="1">
        <v>582</v>
      </c>
      <c r="B524" s="3" t="s">
        <v>522</v>
      </c>
      <c r="C524" s="3" t="str">
        <f ca="1">IFERROR(__xludf.DUMMYFUNCTION("GOOGLETRANSLATE(B524,""id"",""en"")"),"['Eroro']")</f>
        <v>['Eroro']</v>
      </c>
      <c r="D524" s="3">
        <v>1</v>
      </c>
    </row>
    <row r="525" spans="1:4" ht="15.75" customHeight="1" x14ac:dyDescent="0.25">
      <c r="A525" s="1">
        <v>583</v>
      </c>
      <c r="B525" s="3" t="s">
        <v>523</v>
      </c>
      <c r="C525" s="3" t="str">
        <f ca="1">IFERROR(__xludf.DUMMYFUNCTION("GOOGLETRANSLATE(B525,""id"",""en"")"),"['provider', 'terrrllleemoooottttt', 'really', 'pay', 'already', 'paid out', 'network', 'tetep', 'lemott', 'noise', 'improvised', 'manager', ' Because ',' slow ',' gabisa ',' chaotic ',' download ',' application ',' clock ',' ']")</f>
        <v>['provider', 'terrrllleemoooottttt', 'really', 'pay', 'already', 'paid out', 'network', 'tetep', 'lemott', 'noise', 'improvised', 'manager', ' Because ',' slow ',' gabisa ',' chaotic ',' download ',' application ',' clock ',' ']</v>
      </c>
      <c r="D525" s="3">
        <v>1</v>
      </c>
    </row>
    <row r="526" spans="1:4" ht="15.75" customHeight="1" x14ac:dyDescent="0.25">
      <c r="A526" s="1">
        <v>584</v>
      </c>
      <c r="B526" s="3" t="s">
        <v>524</v>
      </c>
      <c r="C526" s="3" t="str">
        <f ca="1">IFERROR(__xludf.DUMMYFUNCTION("GOOGLETRANSLATE(B526,""id"",""en"")"),"['Pay', 'bills', 'gini', 'connection', 'indihome', 'use', 'indihome', 'times', 'nnton', 'ytube', 'muter']")</f>
        <v>['Pay', 'bills', 'gini', 'connection', 'indihome', 'use', 'indihome', 'times', 'nnton', 'ytube', 'muter']</v>
      </c>
      <c r="D526" s="3">
        <v>2</v>
      </c>
    </row>
    <row r="527" spans="1:4" ht="15.75" customHeight="1" x14ac:dyDescent="0.25">
      <c r="A527" s="1">
        <v>585</v>
      </c>
      <c r="B527" s="3" t="s">
        <v>525</v>
      </c>
      <c r="C527" s="3" t="str">
        <f ca="1">IFERROR(__xludf.DUMMYFUNCTION("GOOGLETRANSLATE(B527,""id"",""en"")"),"['MSK', 'Indihome', 'dirmh', 'die', 'service', 'complaint', 'application', 'disorder', 'bulk', 'telephone', 'disorder', 'mass',' fast ',' Helloooo ',' helloooo ',' pairs', 'internet', 'needs',' child ',' school ',' disorder ',' solve ',' mpe ',' gmn ',' c"&amp;"hild ' , 'school', 'job', 'pay', 'package', 'mang', 'piece', 'price', 'internet', 'dead', ""]")</f>
        <v>['MSK', 'Indihome', 'dirmh', 'die', 'service', 'complaint', 'application', 'disorder', 'bulk', 'telephone', 'disorder', 'mass',' fast ',' Helloooo ',' helloooo ',' pairs', 'internet', 'needs',' child ',' school ',' disorder ',' solve ',' mpe ',' gmn ',' child ' , 'school', 'job', 'pay', 'package', 'mang', 'piece', 'price', 'internet', 'dead', "]</v>
      </c>
      <c r="D527" s="3">
        <v>1</v>
      </c>
    </row>
    <row r="528" spans="1:4" ht="15.75" customHeight="1" x14ac:dyDescent="0.25">
      <c r="A528" s="1">
        <v>586</v>
      </c>
      <c r="B528" s="3" t="s">
        <v>526</v>
      </c>
      <c r="C528" s="3" t="str">
        <f ca="1">IFERROR(__xludf.DUMMYFUNCTION("GOOGLETRANSLATE(B528,""id"",""en"")"),"['Light', 'Disappointed', 'Service', 'Indihome', 'A Week', 'Many', 'Times',' Loss', 'Loss',' All Day ',' Full ',' Report ',' Plaza ',' Telkom ',' response ',' slow ',' please ',' disappointing ',' customers', '']")</f>
        <v>['Light', 'Disappointed', 'Service', 'Indihome', 'A Week', 'Many', 'Times',' Loss', 'Loss',' All Day ',' Full ',' Report ',' Plaza ',' Telkom ',' response ',' slow ',' please ',' disappointing ',' customers', '']</v>
      </c>
      <c r="D528" s="3">
        <v>2</v>
      </c>
    </row>
    <row r="529" spans="1:4" ht="15.75" customHeight="1" x14ac:dyDescent="0.25">
      <c r="A529" s="1">
        <v>587</v>
      </c>
      <c r="B529" s="3" t="s">
        <v>527</v>
      </c>
      <c r="C529" s="3" t="str">
        <f ca="1">IFERROR(__xludf.DUMMYFUNCTION("GOOGLETRANSLATE(B529,""id"",""en"")"),"['Package', 'Mbs', 'Leet', '']")</f>
        <v>['Package', 'Mbs', 'Leet', '']</v>
      </c>
      <c r="D529" s="3">
        <v>1</v>
      </c>
    </row>
    <row r="530" spans="1:4" ht="15.75" customHeight="1" x14ac:dyDescent="0.25">
      <c r="A530" s="1">
        <v>588</v>
      </c>
      <c r="B530" s="3" t="s">
        <v>528</v>
      </c>
      <c r="C530" s="3" t="str">
        <f ca="1">IFERROR(__xludf.DUMMYFUNCTION("GOOGLETRANSLATE(B530,""id"",""en"")"),"['lag', 'really', 'buffering', 'then', 'watch', ""]")</f>
        <v>['lag', 'really', 'buffering', 'then', 'watch', "]</v>
      </c>
      <c r="D530" s="3">
        <v>1</v>
      </c>
    </row>
    <row r="531" spans="1:4" ht="15.75" customHeight="1" x14ac:dyDescent="0.25">
      <c r="A531" s="1">
        <v>589</v>
      </c>
      <c r="B531" s="3" t="s">
        <v>529</v>
      </c>
      <c r="C531" s="3" t="str">
        <f ca="1">IFERROR(__xludf.DUMMYFUNCTION("GOOGLETRANSLATE(B531,""id"",""en"")"),"['Lemot', 'Pool', 'Bukak', 'Application', 'Disappointing']")</f>
        <v>['Lemot', 'Pool', 'Bukak', 'Application', 'Disappointing']</v>
      </c>
      <c r="D531" s="3">
        <v>1</v>
      </c>
    </row>
    <row r="532" spans="1:4" ht="15.75" customHeight="1" x14ac:dyDescent="0.25">
      <c r="A532" s="1">
        <v>590</v>
      </c>
      <c r="B532" s="3" t="s">
        <v>530</v>
      </c>
      <c r="C532" s="3" t="str">
        <f ca="1">IFERROR(__xludf.DUMMYFUNCTION("GOOGLETRANSLATE(B532,""id"",""en"")"),"['Good', 'fast']")</f>
        <v>['Good', 'fast']</v>
      </c>
      <c r="D532" s="3">
        <v>5</v>
      </c>
    </row>
    <row r="533" spans="1:4" ht="15.75" customHeight="1" x14ac:dyDescent="0.25">
      <c r="A533" s="1">
        <v>591</v>
      </c>
      <c r="B533" s="3" t="s">
        <v>531</v>
      </c>
      <c r="C533" s="3" t="str">
        <f ca="1">IFERROR(__xludf.DUMMYFUNCTION("GOOGLETRANSLATE(B533,""id"",""en"")"),"['Severe', 'really', 'already', 'weekly', 'disruption', 'repaired', 'already', 'called', 'indihome', 'response', ""]")</f>
        <v>['Severe', 'really', 'already', 'weekly', 'disruption', 'repaired', 'already', 'called', 'indihome', 'response', "]</v>
      </c>
      <c r="D533" s="3">
        <v>1</v>
      </c>
    </row>
    <row r="534" spans="1:4" ht="15.75" customHeight="1" x14ac:dyDescent="0.25">
      <c r="A534" s="1">
        <v>592</v>
      </c>
      <c r="B534" s="3" t="s">
        <v>532</v>
      </c>
      <c r="C534" s="3" t="str">
        <f ca="1">IFERROR(__xludf.DUMMYFUNCTION("GOOGLETRANSLATE(B534,""id"",""en"")"),"['Application', 'Worst', 'Karya', 'Child', 'Nation', 'Sad']")</f>
        <v>['Application', 'Worst', 'Karya', 'Child', 'Nation', 'Sad']</v>
      </c>
      <c r="D534" s="3">
        <v>1</v>
      </c>
    </row>
    <row r="535" spans="1:4" ht="15.75" customHeight="1" x14ac:dyDescent="0.25">
      <c r="A535" s="1">
        <v>593</v>
      </c>
      <c r="B535" s="3" t="s">
        <v>533</v>
      </c>
      <c r="C535" s="3" t="str">
        <f ca="1">IFERROR(__xludf.DUMMYFUNCTION("GOOGLETRANSLATE(B535,""id"",""en"")"),"['Package', 'Mbps', 'Nyampe', 'Mbps', 'Speed', 'Lemot']")</f>
        <v>['Package', 'Mbps', 'Nyampe', 'Mbps', 'Speed', 'Lemot']</v>
      </c>
      <c r="D535" s="3">
        <v>1</v>
      </c>
    </row>
    <row r="536" spans="1:4" ht="15.75" customHeight="1" x14ac:dyDescent="0.25">
      <c r="A536" s="1">
        <v>594</v>
      </c>
      <c r="B536" s="3" t="s">
        <v>534</v>
      </c>
      <c r="C536" s="3" t="str">
        <f ca="1">IFERROR(__xludf.DUMMYFUNCTION("GOOGLETRANSLATE(B536,""id"",""en"")"),"['Plate', 'Red', 'Troubled', '']")</f>
        <v>['Plate', 'Red', 'Troubled', '']</v>
      </c>
      <c r="D536" s="3">
        <v>1</v>
      </c>
    </row>
    <row r="537" spans="1:4" ht="15.75" customHeight="1" x14ac:dyDescent="0.25">
      <c r="A537" s="1">
        <v>595</v>
      </c>
      <c r="B537" s="3" t="s">
        <v>535</v>
      </c>
      <c r="C537" s="3" t="str">
        <f ca="1">IFERROR(__xludf.DUMMYFUNCTION("GOOGLETRANSLATE(B537,""id"",""en"")"),"['Indihom', 'slow', 'bget', 'tuk', 'internet', 'disappointed']")</f>
        <v>['Indihom', 'slow', 'bget', 'tuk', 'internet', 'disappointed']</v>
      </c>
      <c r="D537" s="3">
        <v>1</v>
      </c>
    </row>
    <row r="538" spans="1:4" ht="15.75" customHeight="1" x14ac:dyDescent="0.25">
      <c r="A538" s="1">
        <v>596</v>
      </c>
      <c r="B538" s="3" t="s">
        <v>536</v>
      </c>
      <c r="C538" s="3" t="str">
        <f ca="1">IFERROR(__xludf.DUMMYFUNCTION("GOOGLETRANSLATE(B538,""id"",""en"")"),"['internet', 'February', 'smpe', 'March', 'home', 'mama', 'good', 'paid', 'dipake', 'krna', 'stop', 'wifi', ' letter ',' notification ',' pay ',' loss', 'user', 'gini', 'unplug', 'wifi', 'hrs',' pay ',' gyma ',' solution ',' because ' , 'pull out', 'becau"&amp;"se', 'wifinya', 'good', 'trina', 'love', 'please', 'officer', 'ngibulin', 'perish', 'consumer', ""]")</f>
        <v>['internet', 'February', 'smpe', 'March', 'home', 'mama', 'good', 'paid', 'dipake', 'krna', 'stop', 'wifi', ' letter ',' notification ',' pay ',' loss', 'user', 'gini', 'unplug', 'wifi', 'hrs',' pay ',' gyma ',' solution ',' because ' , 'pull out', 'because', 'wifinya', 'good', 'trina', 'love', 'please', 'officer', 'ngibulin', 'perish', 'consumer', "]</v>
      </c>
      <c r="D538" s="3">
        <v>1</v>
      </c>
    </row>
    <row r="539" spans="1:4" ht="15.75" customHeight="1" x14ac:dyDescent="0.25">
      <c r="A539" s="1">
        <v>597</v>
      </c>
      <c r="B539" s="3" t="s">
        <v>537</v>
      </c>
      <c r="C539" s="3" t="str">
        <f ca="1">IFERROR(__xludf.DUMMYFUNCTION("GOOGLETRANSLATE(B539,""id"",""en"")"),"['blank', 'detail', 'service', 'Please', 'clarification', 'thank', 'love']")</f>
        <v>['blank', 'detail', 'service', 'Please', 'clarification', 'thank', 'love']</v>
      </c>
      <c r="D539" s="3">
        <v>1</v>
      </c>
    </row>
    <row r="540" spans="1:4" ht="15.75" customHeight="1" x14ac:dyDescent="0.25">
      <c r="A540" s="1">
        <v>598</v>
      </c>
      <c r="B540" s="3" t="s">
        <v>538</v>
      </c>
      <c r="C540" s="3" t="str">
        <f ca="1">IFERROR(__xludf.DUMMYFUNCTION("GOOGLETRANSLATE(B540,""id"",""en"")"),"['Region', 'Install', 'Indihome', 'Registered', 'Install']")</f>
        <v>['Region', 'Install', 'Indihome', 'Registered', 'Install']</v>
      </c>
      <c r="D540" s="3">
        <v>1</v>
      </c>
    </row>
    <row r="541" spans="1:4" ht="15.75" customHeight="1" x14ac:dyDescent="0.25">
      <c r="A541" s="1">
        <v>599</v>
      </c>
      <c r="B541" s="3" t="s">
        <v>539</v>
      </c>
      <c r="C541" s="3" t="str">
        <f ca="1">IFERROR(__xludf.DUMMYFUNCTION("GOOGLETRANSLATE(B541,""id"",""en"")"),"['disappointing', 'pelangement', 'please', 'as soon as possible,' repair ',' paying ',' expensive ',' expensive ',' ttpi ',' service ',' satisfying ',' plus ',' disruption ',' internet ',' can ',' access', 'please', 'indihome', 'jngan', 'kerllu', 'disappo"&amp;"inting', 'customer', 'jngan', 'talking', 'repair' , 'repairs', 'ttpi', 'result']")</f>
        <v>['disappointing', 'pelangement', 'please', 'as soon as possible,' repair ',' paying ',' expensive ',' expensive ',' ttpi ',' service ',' satisfying ',' plus ',' disruption ',' internet ',' can ',' access', 'please', 'indihome', 'jngan', 'kerllu', 'disappointing', 'customer', 'jngan', 'talking', 'repair' , 'repairs', 'ttpi', 'result']</v>
      </c>
      <c r="D541" s="3">
        <v>1</v>
      </c>
    </row>
    <row r="542" spans="1:4" ht="15.75" customHeight="1" x14ac:dyDescent="0.25">
      <c r="A542" s="1">
        <v>600</v>
      </c>
      <c r="B542" s="3" t="s">
        <v>540</v>
      </c>
      <c r="C542" s="3" t="str">
        <f ca="1">IFERROR(__xludf.DUMMYFUNCTION("GOOGLETRANSLATE(B542,""id"",""en"")"),"['Help', 'info', 'reporting', 'TTG', 'product', 'Indihom', ""]")</f>
        <v>['Help', 'info', 'reporting', 'TTG', 'product', 'Indihom', "]</v>
      </c>
      <c r="D542" s="3">
        <v>5</v>
      </c>
    </row>
    <row r="543" spans="1:4" ht="15.75" customHeight="1" x14ac:dyDescent="0.25">
      <c r="A543" s="1">
        <v>601</v>
      </c>
      <c r="B543" s="3" t="s">
        <v>541</v>
      </c>
      <c r="C543" s="3" t="str">
        <f ca="1">IFERROR(__xludf.DUMMYFUNCTION("GOOGLETRANSLATE(B543,""id"",""en"")"),"['Bgus']")</f>
        <v>['Bgus']</v>
      </c>
      <c r="D543" s="3">
        <v>5</v>
      </c>
    </row>
    <row r="544" spans="1:4" ht="15.75" customHeight="1" x14ac:dyDescent="0.25">
      <c r="A544" s="1">
        <v>602</v>
      </c>
      <c r="B544" s="3" t="s">
        <v>542</v>
      </c>
      <c r="C544" s="3" t="str">
        <f ca="1">IFERROR(__xludf.DUMMYFUNCTION("GOOGLETRANSLATE(B544,""id"",""en"")"),"['Hadehh', 'Login', 'Difficult', 'Bener', 'Pemblahan', 'Tarus', 'Mksd', 'Try']")</f>
        <v>['Hadehh', 'Login', 'Difficult', 'Bener', 'Pemblahan', 'Tarus', 'Mksd', 'Try']</v>
      </c>
      <c r="D544" s="3">
        <v>1</v>
      </c>
    </row>
    <row r="545" spans="1:4" ht="15.75" customHeight="1" x14ac:dyDescent="0.25">
      <c r="A545" s="1">
        <v>603</v>
      </c>
      <c r="B545" s="3" t="s">
        <v>543</v>
      </c>
      <c r="C545" s="3" t="str">
        <f ca="1">IFERROR(__xludf.DUMMYFUNCTION("GOOGLETRANSLATE(B545,""id"",""en"")"),"['internet', 'good', 'smooth', 'success', 'indihome']")</f>
        <v>['internet', 'good', 'smooth', 'success', 'indihome']</v>
      </c>
      <c r="D545" s="3">
        <v>5</v>
      </c>
    </row>
    <row r="546" spans="1:4" ht="15.75" customHeight="1" x14ac:dyDescent="0.25">
      <c r="A546" s="1">
        <v>604</v>
      </c>
      <c r="B546" s="3" t="s">
        <v>544</v>
      </c>
      <c r="C546" s="3" t="str">
        <f ca="1">IFERROR(__xludf.DUMMYFUNCTION("GOOGLETRANSLATE(B546,""id"",""en"")"),"['The application', 'good', 'makes it easy', 'me', 'report', 'disorder', 'response', 'fast']")</f>
        <v>['The application', 'good', 'makes it easy', 'me', 'report', 'disorder', 'response', 'fast']</v>
      </c>
      <c r="D546" s="3">
        <v>5</v>
      </c>
    </row>
    <row r="547" spans="1:4" ht="15.75" customHeight="1" x14ac:dyDescent="0.25">
      <c r="A547" s="1">
        <v>605</v>
      </c>
      <c r="B547" s="3" t="s">
        <v>545</v>
      </c>
      <c r="C547" s="3" t="str">
        <f ca="1">IFERROR(__xludf.DUMMYFUNCTION("GOOGLETRANSLATE(B547,""id"",""en"")"),"['already', 'Komplein', 'complaints', 'ignored', '']")</f>
        <v>['already', 'Komplein', 'complaints', 'ignored', '']</v>
      </c>
      <c r="D547" s="3">
        <v>1</v>
      </c>
    </row>
    <row r="548" spans="1:4" ht="15.75" customHeight="1" x14ac:dyDescent="0.25">
      <c r="A548" s="1">
        <v>607</v>
      </c>
      <c r="B548" s="3" t="s">
        <v>546</v>
      </c>
      <c r="C548" s="3" t="str">
        <f ca="1">IFERROR(__xludf.DUMMYFUNCTION("GOOGLETRANSLATE(B548,""id"",""en"")"),"['subscription', 'Indihome', 'Direct', 'Application', 'Practical', 'Fast', 'Process']")</f>
        <v>['subscription', 'Indihome', 'Direct', 'Application', 'Practical', 'Fast', 'Process']</v>
      </c>
      <c r="D548" s="3">
        <v>5</v>
      </c>
    </row>
    <row r="549" spans="1:4" ht="15.75" customHeight="1" x14ac:dyDescent="0.25">
      <c r="A549" s="1">
        <v>608</v>
      </c>
      <c r="B549" s="3" t="s">
        <v>547</v>
      </c>
      <c r="C549" s="3" t="str">
        <f ca="1">IFERROR(__xludf.DUMMYFUNCTION("GOOGLETRANSLATE(B549,""id"",""en"")"),"['Application', 'Practical', 'Caskek', 'Use', 'Internet', 'Bill', 'Direct', 'Application']")</f>
        <v>['Application', 'Practical', 'Caskek', 'Use', 'Internet', 'Bill', 'Direct', 'Application']</v>
      </c>
      <c r="D549" s="3">
        <v>5</v>
      </c>
    </row>
    <row r="550" spans="1:4" ht="15.75" customHeight="1" x14ac:dyDescent="0.25">
      <c r="A550" s="1">
        <v>609</v>
      </c>
      <c r="B550" s="3" t="s">
        <v>548</v>
      </c>
      <c r="C550" s="3" t="str">
        <f ca="1">IFERROR(__xludf.DUMMYFUNCTION("GOOGLETRANSLATE(B550,""id"",""en"")"),"['easy', 'checks', 'use', 'indihomen', 'thank', 'love']")</f>
        <v>['easy', 'checks', 'use', 'indihomen', 'thank', 'love']</v>
      </c>
      <c r="D550" s="3">
        <v>5</v>
      </c>
    </row>
    <row r="551" spans="1:4" ht="15.75" customHeight="1" x14ac:dyDescent="0.25">
      <c r="A551" s="1">
        <v>610</v>
      </c>
      <c r="B551" s="3" t="s">
        <v>549</v>
      </c>
      <c r="C551" s="3" t="str">
        <f ca="1">IFERROR(__xludf.DUMMYFUNCTION("GOOGLETRANSLATE(B551,""id"",""en"")"),"['Help', 'use', 'Indihome', 'check', 'bill', 'pay', 'thank', 'love']")</f>
        <v>['Help', 'use', 'Indihome', 'check', 'bill', 'pay', 'thank', 'love']</v>
      </c>
      <c r="D551" s="3">
        <v>5</v>
      </c>
    </row>
    <row r="552" spans="1:4" ht="15.75" customHeight="1" x14ac:dyDescent="0.25">
      <c r="A552" s="1">
        <v>611</v>
      </c>
      <c r="B552" s="3" t="s">
        <v>550</v>
      </c>
      <c r="C552" s="3" t="str">
        <f ca="1">IFERROR(__xludf.DUMMYFUNCTION("GOOGLETRANSLATE(B552,""id"",""en"")"),"['Between', 'Doang', 'Indihome', 'Good', 'here', 'Severe', 'Pay', 'Current', 'Network', 'Los',' Send ',' Complaint ',' Repair ',' Date ',' Motion ',' Questioning ',' Have ',' Wait ',' Doang ',' ']")</f>
        <v>['Between', 'Doang', 'Indihome', 'Good', 'here', 'Severe', 'Pay', 'Current', 'Network', 'Los',' Send ',' Complaint ',' Repair ',' Date ',' Motion ',' Questioning ',' Have ',' Wait ',' Doang ',' ']</v>
      </c>
      <c r="D552" s="3">
        <v>1</v>
      </c>
    </row>
    <row r="553" spans="1:4" ht="15.75" customHeight="1" x14ac:dyDescent="0.25">
      <c r="A553" s="1">
        <v>612</v>
      </c>
      <c r="B553" s="3" t="s">
        <v>551</v>
      </c>
      <c r="C553" s="3" t="str">
        <f ca="1">IFERROR(__xludf.DUMMYFUNCTION("GOOGLETRANSLATE(B553,""id"",""en"")"),"['special']")</f>
        <v>['special']</v>
      </c>
      <c r="D553" s="3">
        <v>1</v>
      </c>
    </row>
    <row r="554" spans="1:4" ht="15.75" customHeight="1" x14ac:dyDescent="0.25">
      <c r="A554" s="1">
        <v>615</v>
      </c>
      <c r="B554" s="3" t="s">
        <v>552</v>
      </c>
      <c r="C554" s="3" t="str">
        <f ca="1">IFERROR(__xludf.DUMMYFUNCTION("GOOGLETRANSLATE(B554,""id"",""en"")"),"['Application', 'Easy', 'Ngadat', 'Add', 'WiFi', 'Seamless', 'Many', 'Times', 'Disabled', 'Appear', 'Bill', 'appears']")</f>
        <v>['Application', 'Easy', 'Ngadat', 'Add', 'WiFi', 'Seamless', 'Many', 'Times', 'Disabled', 'Appear', 'Bill', 'appears']</v>
      </c>
      <c r="D554" s="3">
        <v>1</v>
      </c>
    </row>
    <row r="555" spans="1:4" ht="15.75" customHeight="1" x14ac:dyDescent="0.25">
      <c r="A555" s="1">
        <v>616</v>
      </c>
      <c r="B555" s="3" t="s">
        <v>553</v>
      </c>
      <c r="C555" s="3" t="str">
        <f ca="1">IFERROR(__xludf.DUMMYFUNCTION("GOOGLETRANSLATE(B555,""id"",""en"")"),"['Alhamdulillah', 'Thanks']")</f>
        <v>['Alhamdulillah', 'Thanks']</v>
      </c>
      <c r="D555" s="3">
        <v>5</v>
      </c>
    </row>
    <row r="556" spans="1:4" ht="15.75" customHeight="1" x14ac:dyDescent="0.25">
      <c r="A556" s="1">
        <v>617</v>
      </c>
      <c r="B556" s="3" t="s">
        <v>554</v>
      </c>
      <c r="C556" s="3" t="str">
        <f ca="1">IFERROR(__xludf.DUMMYFUNCTION("GOOGLETRANSLATE(B556,""id"",""en"")"),"['Dear', 'Indihome', 'network', 'lemooooooottt', 'gileee', 'ndroooooo', 'paid', 'late', 'late', 'little', 'disconnected', 'network', ' The slow ',' kyk ',' msh ',' lbh ',' fast ',' hotspot ',' plisssss', 'lahhh', 'repaired', 'service', 'kauuuu']")</f>
        <v>['Dear', 'Indihome', 'network', 'lemooooooottt', 'gileee', 'ndroooooo', 'paid', 'late', 'late', 'little', 'disconnected', 'network', ' The slow ',' kyk ',' msh ',' lbh ',' fast ',' hotspot ',' plisssss', 'lahhh', 'repaired', 'service', 'kauuuu']</v>
      </c>
      <c r="D556" s="3">
        <v>1</v>
      </c>
    </row>
    <row r="557" spans="1:4" ht="15.75" customHeight="1" x14ac:dyDescent="0.25">
      <c r="A557" s="1">
        <v>618</v>
      </c>
      <c r="B557" s="3" t="s">
        <v>555</v>
      </c>
      <c r="C557" s="3" t="str">
        <f ca="1">IFERROR(__xludf.DUMMYFUNCTION("GOOGLETRANSLATE(B557,""id"",""en"")"),"['application', 'useful', 'bills',' appears', 'internet', 'Dised', 'service', 'payment', 'application', 'appears',' Dised ',' tip ',' Pay ',' manual ',' queued ',' counters', '']")</f>
        <v>['application', 'useful', 'bills',' appears', 'internet', 'Dised', 'service', 'payment', 'application', 'appears',' Dised ',' tip ',' Pay ',' manual ',' queued ',' counters', '']</v>
      </c>
      <c r="D557" s="3">
        <v>1</v>
      </c>
    </row>
    <row r="558" spans="1:4" ht="15.75" customHeight="1" x14ac:dyDescent="0.25">
      <c r="A558" s="1">
        <v>620</v>
      </c>
      <c r="B558" s="3" t="s">
        <v>556</v>
      </c>
      <c r="C558" s="3" t="str">
        <f ca="1">IFERROR(__xludf.DUMMYFUNCTION("GOOGLETRANSLATE(B558,""id"",""en"")"),"['', 'really', 'plus', 'lottery', 'mnjd', 'winner', 'amiin', 'ngarep', 'wkwkwk', ""]")</f>
        <v>['', 'really', 'plus', 'lottery', 'mnjd', 'winner', 'amiin', 'ngarep', 'wkwkwk', "]</v>
      </c>
      <c r="D558" s="3">
        <v>5</v>
      </c>
    </row>
    <row r="559" spans="1:4" ht="15.75" customHeight="1" x14ac:dyDescent="0.25">
      <c r="A559" s="1">
        <v>621</v>
      </c>
      <c r="B559" s="3" t="s">
        <v>557</v>
      </c>
      <c r="C559" s="3" t="str">
        <f ca="1">IFERROR(__xludf.DUMMYFUNCTION("GOOGLETRANSLATE(B559,""id"",""en"")"),"['Application', 'Error', 'according to', 'expect']")</f>
        <v>['Application', 'Error', 'according to', 'expect']</v>
      </c>
      <c r="D559" s="3">
        <v>1</v>
      </c>
    </row>
    <row r="560" spans="1:4" ht="15.75" customHeight="1" x14ac:dyDescent="0.25">
      <c r="A560" s="1">
        <v>622</v>
      </c>
      <c r="B560" s="3" t="s">
        <v>558</v>
      </c>
      <c r="C560" s="3" t="str">
        <f ca="1">IFERROR(__xludf.DUMMYFUNCTION("GOOGLETRANSLATE(B560,""id"",""en"")"),"['use', 'provider', 'indiehome', 'expensive', 'slow']")</f>
        <v>['use', 'provider', 'indiehome', 'expensive', 'slow']</v>
      </c>
      <c r="D560" s="3">
        <v>1</v>
      </c>
    </row>
    <row r="561" spans="1:4" ht="15.75" customHeight="1" x14ac:dyDescent="0.25">
      <c r="A561" s="1">
        <v>623</v>
      </c>
      <c r="B561" s="3" t="s">
        <v>559</v>
      </c>
      <c r="C561" s="3" t="str">
        <f ca="1">IFERROR(__xludf.DUMMYFUNCTION("GOOGLETRANSLATE(B561,""id"",""en"")"),"['Pay', 'gapernah', 'late', 'response', 'wait', 'until', 'a week', 'please', 'enhanced']")</f>
        <v>['Pay', 'gapernah', 'late', 'response', 'wait', 'until', 'a week', 'please', 'enhanced']</v>
      </c>
      <c r="D561" s="3">
        <v>1</v>
      </c>
    </row>
    <row r="562" spans="1:4" ht="15.75" customHeight="1" x14ac:dyDescent="0.25">
      <c r="A562" s="1">
        <v>624</v>
      </c>
      <c r="B562" s="3" t="s">
        <v>560</v>
      </c>
      <c r="C562" s="3" t="str">
        <f ca="1">IFERROR(__xludf.DUMMYFUNCTION("GOOGLETRANSLATE(B562,""id"",""en"")"),"['fast', 'responsive', 'report', 'customer']")</f>
        <v>['fast', 'responsive', 'report', 'customer']</v>
      </c>
      <c r="D562" s="3">
        <v>4</v>
      </c>
    </row>
    <row r="563" spans="1:4" ht="15.75" customHeight="1" x14ac:dyDescent="0.25">
      <c r="A563" s="1">
        <v>625</v>
      </c>
      <c r="B563" s="3" t="s">
        <v>561</v>
      </c>
      <c r="C563" s="3" t="str">
        <f ca="1">IFERROR(__xludf.DUMMYFUNCTION("GOOGLETRANSLATE(B563,""id"",""en"")"),"['Indihome', 'fair', 'expensive', 'pdhal', 'plate', 'red', 'provide', 'internet', 'cheap', 'covid', 'bni']")</f>
        <v>['Indihome', 'fair', 'expensive', 'pdhal', 'plate', 'red', 'provide', 'internet', 'cheap', 'covid', 'bni']</v>
      </c>
      <c r="D563" s="3">
        <v>1</v>
      </c>
    </row>
    <row r="564" spans="1:4" ht="15.75" customHeight="1" x14ac:dyDescent="0.25">
      <c r="A564" s="1">
        <v>626</v>
      </c>
      <c r="B564" s="3" t="s">
        <v>562</v>
      </c>
      <c r="C564" s="3" t="str">
        <f ca="1">IFERROR(__xludf.DUMMYFUNCTION("GOOGLETRANSLATE(B564,""id"",""en"")"),"['blank', 'login']")</f>
        <v>['blank', 'login']</v>
      </c>
      <c r="D564" s="3">
        <v>1</v>
      </c>
    </row>
    <row r="565" spans="1:4" ht="15.75" customHeight="1" x14ac:dyDescent="0.25">
      <c r="A565" s="1">
        <v>627</v>
      </c>
      <c r="B565" s="3" t="s">
        <v>563</v>
      </c>
      <c r="C565" s="3" t="str">
        <f ca="1">IFERROR(__xludf.DUMMYFUNCTION("GOOGLETRANSLATE(B565,""id"",""en"")"),"['lag', 'the application']")</f>
        <v>['lag', 'the application']</v>
      </c>
      <c r="D565" s="3">
        <v>1</v>
      </c>
    </row>
    <row r="566" spans="1:4" ht="15.75" customHeight="1" x14ac:dyDescent="0.25">
      <c r="A566" s="1">
        <v>628</v>
      </c>
      <c r="B566" s="3" t="s">
        <v>564</v>
      </c>
      <c r="C566" s="3" t="str">
        <f ca="1">IFERROR(__xludf.DUMMYFUNCTION("GOOGLETRANSLATE(B566,""id"",""en"")"),"['confused', 'application']")</f>
        <v>['confused', 'application']</v>
      </c>
      <c r="D566" s="3">
        <v>4</v>
      </c>
    </row>
    <row r="567" spans="1:4" ht="15.75" customHeight="1" x14ac:dyDescent="0.25">
      <c r="A567" s="1">
        <v>629</v>
      </c>
      <c r="B567" s="3" t="s">
        <v>565</v>
      </c>
      <c r="C567" s="3" t="str">
        <f ca="1">IFERROR(__xludf.DUMMYFUNCTION("GOOGLETRANSLATE(B567,""id"",""en"")"),"['application', 'bad', 'login', 'list', 'number', 'telephone', 'registered', 'number', 'indihome', 'known', 'signal', 'slow', ' "", 'already', 'that's', '']")</f>
        <v>['application', 'bad', 'login', 'list', 'number', 'telephone', 'registered', 'number', 'indihome', 'known', 'signal', 'slow', ' ", 'already', 'that's', '']</v>
      </c>
      <c r="D567" s="3">
        <v>1</v>
      </c>
    </row>
    <row r="568" spans="1:4" ht="15.75" customHeight="1" x14ac:dyDescent="0.25">
      <c r="A568" s="1">
        <v>630</v>
      </c>
      <c r="B568" s="3" t="s">
        <v>566</v>
      </c>
      <c r="C568" s="3" t="str">
        <f ca="1">IFERROR(__xludf.DUMMYFUNCTION("GOOGLETRANSLATE(B568,""id"",""en"")"),"['Application', 'Service', '']")</f>
        <v>['Application', 'Service', '']</v>
      </c>
      <c r="D568" s="3">
        <v>1</v>
      </c>
    </row>
    <row r="569" spans="1:4" ht="15.75" customHeight="1" x14ac:dyDescent="0.25">
      <c r="A569" s="1">
        <v>631</v>
      </c>
      <c r="B569" s="3" t="s">
        <v>567</v>
      </c>
      <c r="C569" s="3" t="str">
        <f ca="1">IFERROR(__xludf.DUMMYFUNCTION("GOOGLETRANSLATE(B569,""id"",""en"")"),"['Service', 'Lambaaaaaatt', 'Rich', 'Network', 'Pokonya', 'Try', 'Try', 'Indihome', ""]")</f>
        <v>['Service', 'Lambaaaaaatt', 'Rich', 'Network', 'Pokonya', 'Try', 'Try', 'Indihome', "]</v>
      </c>
      <c r="D569" s="3">
        <v>1</v>
      </c>
    </row>
    <row r="570" spans="1:4" ht="15.75" customHeight="1" x14ac:dyDescent="0.25">
      <c r="A570" s="1">
        <v>632</v>
      </c>
      <c r="B570" s="3" t="s">
        <v>568</v>
      </c>
      <c r="C570" s="3" t="str">
        <f ca="1">IFERROR(__xludf.DUMMYFUNCTION("GOOGLETRANSLATE(B570,""id"",""en"")"),"['', 'Star', 'functioning', 'according to', 'expectations', 'error', 'mulu', 'sorry', 'data', 'according to', 'wonder', ""]")</f>
        <v>['', 'Star', 'functioning', 'according to', 'expectations', 'error', 'mulu', 'sorry', 'data', 'according to', 'wonder', "]</v>
      </c>
      <c r="D570" s="3">
        <v>1</v>
      </c>
    </row>
    <row r="571" spans="1:4" ht="15.75" customHeight="1" x14ac:dyDescent="0.25">
      <c r="A571" s="1">
        <v>633</v>
      </c>
      <c r="B571" s="3" t="s">
        <v>569</v>
      </c>
      <c r="C571" s="3" t="str">
        <f ca="1">IFERROR(__xludf.DUMMYFUNCTION("GOOGLETRANSLATE(B571,""id"",""en"")"),"['Upgrade', 'Speed', 'Mbps', 'given', 'Sampe', 'Mbps', 'Mbps', 'parahhh']")</f>
        <v>['Upgrade', 'Speed', 'Mbps', 'given', 'Sampe', 'Mbps', 'Mbps', 'parahhh']</v>
      </c>
      <c r="D571" s="3">
        <v>1</v>
      </c>
    </row>
    <row r="572" spans="1:4" ht="15.75" customHeight="1" x14ac:dyDescent="0.25">
      <c r="A572" s="1">
        <v>635</v>
      </c>
      <c r="B572" s="3" t="s">
        <v>570</v>
      </c>
      <c r="C572" s="3" t="str">
        <f ca="1">IFERROR(__xludf.DUMMYFUNCTION("GOOGLETRANSLATE(B572,""id"",""en"")"),"['Login', 'reset', 'Points', 'MyIndihomen', 'ilang', 'already', 'really']")</f>
        <v>['Login', 'reset', 'Points', 'MyIndihomen', 'ilang', 'already', 'really']</v>
      </c>
      <c r="D572" s="3">
        <v>1</v>
      </c>
    </row>
    <row r="573" spans="1:4" ht="15.75" customHeight="1" x14ac:dyDescent="0.25">
      <c r="A573" s="1">
        <v>636</v>
      </c>
      <c r="B573" s="3" t="s">
        <v>571</v>
      </c>
      <c r="C573" s="3" t="str">
        <f ca="1">IFERROR(__xludf.DUMMYFUNCTION("GOOGLETRANSLATE(B573,""id"",""en"")"),"['complaint', 'just', 'topic', 'bill', 'point', 'topic', 'network', 'bambaggg']")</f>
        <v>['complaint', 'just', 'topic', 'bill', 'point', 'topic', 'network', 'bambaggg']</v>
      </c>
      <c r="D573" s="3">
        <v>1</v>
      </c>
    </row>
    <row r="574" spans="1:4" ht="15.75" customHeight="1" x14ac:dyDescent="0.25">
      <c r="A574" s="1">
        <v>638</v>
      </c>
      <c r="B574" s="3" t="s">
        <v>572</v>
      </c>
      <c r="C574" s="3" t="str">
        <f ca="1">IFERROR(__xludf.DUMMYFUNCTION("GOOGLETRANSLATE(B574,""id"",""en"")"),"['Mending', 'Change', 'Provider', 'Ajalah', 'Pulp', 'really', ""]")</f>
        <v>['Mending', 'Change', 'Provider', 'Ajalah', 'Pulp', 'really', "]</v>
      </c>
      <c r="D574" s="3">
        <v>1</v>
      </c>
    </row>
    <row r="575" spans="1:4" ht="15.75" customHeight="1" x14ac:dyDescent="0.25">
      <c r="A575" s="1">
        <v>639</v>
      </c>
      <c r="B575" s="3" t="s">
        <v>573</v>
      </c>
      <c r="C575" s="3" t="str">
        <f ca="1">IFERROR(__xludf.DUMMYFUNCTION("GOOGLETRANSLATE(B575,""id"",""en"")"),"['company', 'telephone', 'Benerin', 'cable', 'broke', 'his technician', 'come', 'Ngehe', '']")</f>
        <v>['company', 'telephone', 'Benerin', 'cable', 'broke', 'his technician', 'come', 'Ngehe', '']</v>
      </c>
      <c r="D575" s="3">
        <v>1</v>
      </c>
    </row>
    <row r="576" spans="1:4" ht="15.75" customHeight="1" x14ac:dyDescent="0.25">
      <c r="A576" s="1">
        <v>640</v>
      </c>
      <c r="B576" s="3" t="s">
        <v>574</v>
      </c>
      <c r="C576" s="3" t="str">
        <f ca="1">IFERROR(__xludf.DUMMYFUNCTION("GOOGLETRANSLATE(B576,""id"",""en"")"),"['fast', 'handling', 'disorder', 'information', 'FUP', 'Show', '']")</f>
        <v>['fast', 'handling', 'disorder', 'information', 'FUP', 'Show', '']</v>
      </c>
      <c r="D576" s="3">
        <v>4</v>
      </c>
    </row>
    <row r="577" spans="1:4" ht="15.75" customHeight="1" x14ac:dyDescent="0.25">
      <c r="A577" s="1">
        <v>642</v>
      </c>
      <c r="B577" s="3" t="s">
        <v>575</v>
      </c>
      <c r="C577" s="3" t="str">
        <f ca="1">IFERROR(__xludf.DUMMYFUNCTION("GOOGLETRANSLATE(B577,""id"",""en"")"),"['Date', 'Date', 'Network', 'Normal', 'Mantul', 'Senting', 'Thaks', 'Indihome', ""]")</f>
        <v>['Date', 'Date', 'Network', 'Normal', 'Mantul', 'Senting', 'Thaks', 'Indihome', "]</v>
      </c>
      <c r="D577" s="3">
        <v>5</v>
      </c>
    </row>
    <row r="578" spans="1:4" ht="15.75" customHeight="1" x14ac:dyDescent="0.25">
      <c r="A578" s="1">
        <v>643</v>
      </c>
      <c r="B578" s="3" t="s">
        <v>576</v>
      </c>
      <c r="C578" s="3" t="str">
        <f ca="1">IFERROR(__xludf.DUMMYFUNCTION("GOOGLETRANSLATE(B578,""id"",""en"")"),"['reason', 'org', 'star']")</f>
        <v>['reason', 'org', 'star']</v>
      </c>
      <c r="D578" s="3">
        <v>1</v>
      </c>
    </row>
    <row r="579" spans="1:4" ht="15.75" customHeight="1" x14ac:dyDescent="0.25">
      <c r="A579" s="1">
        <v>644</v>
      </c>
      <c r="B579" s="3" t="s">
        <v>577</v>
      </c>
      <c r="C579" s="3" t="str">
        <f ca="1">IFERROR(__xludf.DUMMYFUNCTION("GOOGLETRANSLATE(B579,""id"",""en"")"),"['Install', 'application', 'report', 'disorder', 'many', 'times',' night ',' tomorrow ',' afternoon ',' response ',' report ',' forwarded ',' Technicians', 'Fast', 'Report', 'Morning', 'Afternoon', 'Technicians',' Clock ',' Work ',' Clock ',' Afternoon ',"&amp;"' Lambaaat ',' Response ',' Telkom ' , 'hustyuuk', 'performance']")</f>
        <v>['Install', 'application', 'report', 'disorder', 'many', 'times',' night ',' tomorrow ',' afternoon ',' response ',' report ',' forwarded ',' Technicians', 'Fast', 'Report', 'Morning', 'Afternoon', 'Technicians',' Clock ',' Work ',' Clock ',' Afternoon ',' Lambaaat ',' Response ',' Telkom ' , 'hustyuuk', 'performance']</v>
      </c>
      <c r="D579" s="3">
        <v>1</v>
      </c>
    </row>
    <row r="580" spans="1:4" ht="15.75" customHeight="1" x14ac:dyDescent="0.25">
      <c r="A580" s="1">
        <v>646</v>
      </c>
      <c r="B580" s="3" t="s">
        <v>578</v>
      </c>
      <c r="C580" s="3" t="str">
        <f ca="1">IFERROR(__xludf.DUMMYFUNCTION("GOOGLETRANSLATE(B580,""id"",""en"")"),"['TELKOM', 'application', 'maximum', 'makes it easier', 'customer', 'auto', 'star', 'application', 'SPT']")</f>
        <v>['TELKOM', 'application', 'maximum', 'makes it easier', 'customer', 'auto', 'star', 'application', 'SPT']</v>
      </c>
      <c r="D580" s="3">
        <v>5</v>
      </c>
    </row>
    <row r="581" spans="1:4" ht="15.75" customHeight="1" x14ac:dyDescent="0.25">
      <c r="A581" s="1">
        <v>647</v>
      </c>
      <c r="B581" s="3" t="s">
        <v>579</v>
      </c>
      <c r="C581" s="3" t="str">
        <f ca="1">IFERROR(__xludf.DUMMYFUNCTION("GOOGLETRANSLATE(B581,""id"",""en"")"),"['', 'Open', 'Application', 'Indihome', 'Ngehank', 'check', 'quota', '']")</f>
        <v>['', 'Open', 'Application', 'Indihome', 'Ngehank', 'check', 'quota', '']</v>
      </c>
      <c r="D581" s="3">
        <v>3</v>
      </c>
    </row>
    <row r="582" spans="1:4" ht="15.75" customHeight="1" x14ac:dyDescent="0.25">
      <c r="A582" s="1">
        <v>648</v>
      </c>
      <c r="B582" s="3" t="s">
        <v>580</v>
      </c>
      <c r="C582" s="3" t="str">
        <f ca="1">IFERROR(__xludf.DUMMYFUNCTION("GOOGLETRANSLATE(B582,""id"",""en"")"),"['Yesterday', 'Reedem', 'Points', 'Voucher', 'Shopping', 'Happy', 'Hopefully', 'Nnti', 'Choice', 'Merchannya']")</f>
        <v>['Yesterday', 'Reedem', 'Points', 'Voucher', 'Shopping', 'Happy', 'Hopefully', 'Nnti', 'Choice', 'Merchannya']</v>
      </c>
      <c r="D582" s="3">
        <v>5</v>
      </c>
    </row>
    <row r="583" spans="1:4" ht="15.75" customHeight="1" x14ac:dyDescent="0.25">
      <c r="A583" s="1">
        <v>649</v>
      </c>
      <c r="B583" s="3" t="s">
        <v>581</v>
      </c>
      <c r="C583" s="3" t="str">
        <f ca="1">IFERROR(__xludf.DUMMYFUNCTION("GOOGLETRANSLATE(B583,""id"",""en"")"),"['What', 'Indihome', 'skrng', 'service', 'bad', 'really', 'complain', 'twitter', 'fast', 'response', 'skrng', 'slow', ' response ',' really ',' many ',' bales', 'right', 'complain', 'application', 'say it', 'network', 'already', 'right', 'TLP', 'said' , '"&amp;"already', 'right', 'skrg', 'right', 'wifi', 'need', 'network', 'internet', 'please', 'repaired', 'loss',' customer ',' Kayak ',' Gini ',' Internet ',' HRS ',' Pay ', ""]")</f>
        <v>['What', 'Indihome', 'skrng', 'service', 'bad', 'really', 'complain', 'twitter', 'fast', 'response', 'skrng', 'slow', ' response ',' really ',' many ',' bales', 'right', 'complain', 'application', 'say it', 'network', 'already', 'right', 'TLP', 'said' , 'already', 'right', 'skrg', 'right', 'wifi', 'need', 'network', 'internet', 'please', 'repaired', 'loss',' customer ',' Kayak ',' Gini ',' Internet ',' HRS ',' Pay ', "]</v>
      </c>
      <c r="D583" s="3">
        <v>1</v>
      </c>
    </row>
    <row r="584" spans="1:4" ht="15.75" customHeight="1" x14ac:dyDescent="0.25">
      <c r="A584" s="1">
        <v>650</v>
      </c>
      <c r="B584" s="3" t="s">
        <v>582</v>
      </c>
      <c r="C584" s="3" t="str">
        <f ca="1">IFERROR(__xludf.DUMMYFUNCTION("GOOGLETRANSLATE(B584,""id"",""en"")"),"['Help', 'Password', 'Bill', 'Indihome', 'Use', 'Services', 'Thank', 'Love']")</f>
        <v>['Help', 'Password', 'Bill', 'Indihome', 'Use', 'Services', 'Thank', 'Love']</v>
      </c>
      <c r="D584" s="3">
        <v>5</v>
      </c>
    </row>
    <row r="585" spans="1:4" ht="15.75" customHeight="1" x14ac:dyDescent="0.25">
      <c r="A585" s="1">
        <v>651</v>
      </c>
      <c r="B585" s="3" t="s">
        <v>583</v>
      </c>
      <c r="C585" s="3" t="str">
        <f ca="1">IFERROR(__xludf.DUMMYFUNCTION("GOOGLETRANSLATE(B585,""id"",""en"")"),"['mampt', 'check', 'use', 'indihome', 'thank', 'love']")</f>
        <v>['mampt', 'check', 'use', 'indihome', 'thank', 'love']</v>
      </c>
      <c r="D585" s="3">
        <v>5</v>
      </c>
    </row>
    <row r="586" spans="1:4" ht="15.75" customHeight="1" x14ac:dyDescent="0.25">
      <c r="A586" s="1">
        <v>652</v>
      </c>
      <c r="B586" s="3" t="s">
        <v>584</v>
      </c>
      <c r="C586" s="3" t="str">
        <f ca="1">IFERROR(__xludf.DUMMYFUNCTION("GOOGLETRANSLATE(B586,""id"",""en"")"),"['service', '']")</f>
        <v>['service', '']</v>
      </c>
      <c r="D586" s="3">
        <v>5</v>
      </c>
    </row>
    <row r="587" spans="1:4" ht="15.75" customHeight="1" x14ac:dyDescent="0.25">
      <c r="A587" s="1">
        <v>653</v>
      </c>
      <c r="B587" s="3" t="s">
        <v>585</v>
      </c>
      <c r="C587" s="3" t="str">
        <f ca="1">IFERROR(__xludf.DUMMYFUNCTION("GOOGLETRANSLATE(B587,""id"",""en"")"),"['turn', 'error', 'network', 'his officer', 'response', 'once', 'response', 'change', 'officer', 'can', 'run', 'task', ' Officers', 'Benerin', 'Complete', 'Change', 'Officer', 'Unplug', 'Indihome', 'home', 'Pay', 'Service', ""]")</f>
        <v>['turn', 'error', 'network', 'his officer', 'response', 'once', 'response', 'change', 'officer', 'can', 'run', 'task', ' Officers', 'Benerin', 'Complete', 'Change', 'Officer', 'Unplug', 'Indihome', 'home', 'Pay', 'Service', "]</v>
      </c>
      <c r="D587" s="3">
        <v>1</v>
      </c>
    </row>
    <row r="588" spans="1:4" ht="15.75" customHeight="1" x14ac:dyDescent="0.25">
      <c r="A588" s="1">
        <v>654</v>
      </c>
      <c r="B588" s="3" t="s">
        <v>586</v>
      </c>
      <c r="C588" s="3" t="str">
        <f ca="1">IFERROR(__xludf.DUMMYFUNCTION("GOOGLETRANSLATE(B588,""id"",""en"")"),"['Hallo', 'Sis',' Name ',' Noval ',' Live ',' Kalimantan ',' North ',' City ',' Tarakan ',' Syaa ',' WiFi ',' Lights', ' Red ',' UDH ',' Try ',' Restart ',' WiFi ',' Tetep ',' Repair ',' Indihomen ',' ']")</f>
        <v>['Hallo', 'Sis',' Name ',' Noval ',' Live ',' Kalimantan ',' North ',' City ',' Tarakan ',' Syaa ',' WiFi ',' Lights', ' Red ',' UDH ',' Try ',' Restart ',' WiFi ',' Tetep ',' Repair ',' Indihomen ',' ']</v>
      </c>
      <c r="D588" s="3">
        <v>5</v>
      </c>
    </row>
    <row r="589" spans="1:4" ht="15.75" customHeight="1" x14ac:dyDescent="0.25">
      <c r="A589" s="1">
        <v>655</v>
      </c>
      <c r="B589" s="3" t="s">
        <v>587</v>
      </c>
      <c r="C589" s="3" t="str">
        <f ca="1">IFERROR(__xludf.DUMMYFUNCTION("GOOGLETRANSLATE(B589,""id"",""en"")"),"['Cook', 'Customer', 'Pairs',' Speed ​​',' Mbps', 'given', 'price', 'bln', 'already', 'pairs',' speed ',' Mbps', ' given ',' price ',' bln ',' difference ']")</f>
        <v>['Cook', 'Customer', 'Pairs',' Speed ​​',' Mbps', 'given', 'price', 'bln', 'already', 'pairs',' speed ',' Mbps', ' given ',' price ',' bln ',' difference ']</v>
      </c>
      <c r="D589" s="3">
        <v>1</v>
      </c>
    </row>
    <row r="590" spans="1:4" ht="15.75" customHeight="1" x14ac:dyDescent="0.25">
      <c r="A590" s="1">
        <v>656</v>
      </c>
      <c r="B590" s="3" t="s">
        <v>588</v>
      </c>
      <c r="C590" s="3" t="str">
        <f ca="1">IFERROR(__xludf.DUMMYFUNCTION("GOOGLETRANSLATE(B590,""id"",""en"")"),"['Network', 'Bener']")</f>
        <v>['Network', 'Bener']</v>
      </c>
      <c r="D590" s="3">
        <v>1</v>
      </c>
    </row>
    <row r="591" spans="1:4" ht="15.75" customHeight="1" x14ac:dyDescent="0.25">
      <c r="A591" s="1">
        <v>657</v>
      </c>
      <c r="B591" s="3" t="s">
        <v>589</v>
      </c>
      <c r="C591" s="3" t="str">
        <f ca="1">IFERROR(__xludf.DUMMYFUNCTION("GOOGLETRANSLATE(B591,""id"",""en"")"),"['Complaint', 'App', 'Denied', 'DIELP', 'Lift', 'Delete', 'App', 'GraPARI']")</f>
        <v>['Complaint', 'App', 'Denied', 'DIELP', 'Lift', 'Delete', 'App', 'GraPARI']</v>
      </c>
      <c r="D591" s="3">
        <v>1</v>
      </c>
    </row>
    <row r="592" spans="1:4" ht="15.75" customHeight="1" x14ac:dyDescent="0.25">
      <c r="A592" s="1">
        <v>658</v>
      </c>
      <c r="B592" s="3" t="s">
        <v>590</v>
      </c>
      <c r="C592" s="3" t="str">
        <f ca="1">IFERROR(__xludf.DUMMYFUNCTION("GOOGLETRANSLATE(B592,""id"",""en"")"),"['Trying', 'JT', 'Times', 'So Muteeeer', 'Muter', 'Success', 'Have', 'Donlot', ""]")</f>
        <v>['Trying', 'JT', 'Times', 'So Muteeeer', 'Muter', 'Success', 'Have', 'Donlot', "]</v>
      </c>
      <c r="D592" s="3">
        <v>1</v>
      </c>
    </row>
    <row r="593" spans="1:4" ht="15.75" customHeight="1" x14ac:dyDescent="0.25">
      <c r="A593" s="1">
        <v>660</v>
      </c>
      <c r="B593" s="3" t="s">
        <v>591</v>
      </c>
      <c r="C593" s="3" t="str">
        <f ca="1">IFERROR(__xludf.DUMMYFUNCTION("GOOGLETRANSLATE(B593,""id"",""en"")"),"['Display', 'Bgus']")</f>
        <v>['Display', 'Bgus']</v>
      </c>
      <c r="D593" s="3">
        <v>5</v>
      </c>
    </row>
    <row r="594" spans="1:4" ht="15.75" customHeight="1" x14ac:dyDescent="0.25">
      <c r="A594" s="1">
        <v>661</v>
      </c>
      <c r="B594" s="3" t="s">
        <v>592</v>
      </c>
      <c r="C594" s="3" t="str">
        <f ca="1">IFERROR(__xludf.DUMMYFUNCTION("GOOGLETRANSLATE(B594,""id"",""en"")"),"['hope', 'smooth', 'promo', 'sjkse']")</f>
        <v>['hope', 'smooth', 'promo', 'sjkse']</v>
      </c>
      <c r="D594" s="3">
        <v>5</v>
      </c>
    </row>
    <row r="595" spans="1:4" ht="15.75" customHeight="1" x14ac:dyDescent="0.25">
      <c r="A595" s="1">
        <v>662</v>
      </c>
      <c r="B595" s="3" t="s">
        <v>593</v>
      </c>
      <c r="C595" s="3" t="str">
        <f ca="1">IFERROR(__xludf.DUMMYFUNCTION("GOOGLETRANSLATE(B595,""id"",""en"")"),"['Yeay', 'already', 'nuker', 'point', 'benefits', 'deh']")</f>
        <v>['Yeay', 'already', 'nuker', 'point', 'benefits', 'deh']</v>
      </c>
      <c r="D595" s="3">
        <v>5</v>
      </c>
    </row>
    <row r="596" spans="1:4" ht="15.75" customHeight="1" x14ac:dyDescent="0.25">
      <c r="A596" s="1">
        <v>663</v>
      </c>
      <c r="B596" s="3" t="s">
        <v>594</v>
      </c>
      <c r="C596" s="3" t="str">
        <f ca="1">IFERROR(__xludf.DUMMYFUNCTION("GOOGLETRANSLATE(B596,""id"",""en"")"),"['Get', 'Points', 'Wih', 'Mantul', 'The Application']")</f>
        <v>['Get', 'Points', 'Wih', 'Mantul', 'The Application']</v>
      </c>
      <c r="D596" s="3">
        <v>5</v>
      </c>
    </row>
    <row r="597" spans="1:4" ht="15.75" customHeight="1" x14ac:dyDescent="0.25">
      <c r="A597" s="1">
        <v>664</v>
      </c>
      <c r="B597" s="3" t="s">
        <v>595</v>
      </c>
      <c r="C597" s="3" t="str">
        <f ca="1">IFERROR(__xludf.DUMMYFUNCTION("GOOGLETRANSLATE(B597,""id"",""en"")"),"['right', 'check', 'bill', 'fast', 'deh', 'total', 'brp']")</f>
        <v>['right', 'check', 'bill', 'fast', 'deh', 'total', 'brp']</v>
      </c>
      <c r="D597" s="3">
        <v>5</v>
      </c>
    </row>
    <row r="598" spans="1:4" ht="15.75" customHeight="1" x14ac:dyDescent="0.25">
      <c r="A598" s="1">
        <v>665</v>
      </c>
      <c r="B598" s="3" t="s">
        <v>596</v>
      </c>
      <c r="C598" s="3" t="str">
        <f ca="1">IFERROR(__xludf.DUMMYFUNCTION("GOOGLETRANSLATE(B598,""id"",""en"")"),"['Level', 'Strong', 'Signal', 'Miss',' Service ',' Neat ',' Install ',' Cable ',' Installation ',' promo ',' Mana ',' BTW ',' thank you', '']")</f>
        <v>['Level', 'Strong', 'Signal', 'Miss',' Service ',' Neat ',' Install ',' Cable ',' Installation ',' promo ',' Mana ',' BTW ',' thank you', '']</v>
      </c>
      <c r="D598" s="3">
        <v>4</v>
      </c>
    </row>
    <row r="599" spans="1:4" ht="15.75" customHeight="1" x14ac:dyDescent="0.25">
      <c r="A599" s="1">
        <v>667</v>
      </c>
      <c r="B599" s="3" t="s">
        <v>597</v>
      </c>
      <c r="C599" s="3" t="str">
        <f ca="1">IFERROR(__xludf.DUMMYFUNCTION("GOOGLETRANSLATE(B599,""id"",""en"")"),"['best', '']")</f>
        <v>['best', '']</v>
      </c>
      <c r="D599" s="3">
        <v>5</v>
      </c>
    </row>
    <row r="600" spans="1:4" ht="15.75" customHeight="1" x14ac:dyDescent="0.25">
      <c r="A600" s="1">
        <v>668</v>
      </c>
      <c r="B600" s="3" t="s">
        <v>598</v>
      </c>
      <c r="C600" s="3" t="str">
        <f ca="1">IFERROR(__xludf.DUMMYFUNCTION("GOOGLETRANSLATE(B600,""id"",""en"")"),"['Disabling', 'ADD', 'Application', 'FAIL', '']")</f>
        <v>['Disabling', 'ADD', 'Application', 'FAIL', '']</v>
      </c>
      <c r="D600" s="3">
        <v>1</v>
      </c>
    </row>
    <row r="601" spans="1:4" ht="15.75" customHeight="1" x14ac:dyDescent="0.25">
      <c r="A601" s="1">
        <v>669</v>
      </c>
      <c r="B601" s="3" t="s">
        <v>599</v>
      </c>
      <c r="C601" s="3" t="str">
        <f ca="1">IFERROR(__xludf.DUMMYFUNCTION("GOOGLETRANSLATE(B601,""id"",""en"")"),"['complaint', 'service', 'slow']")</f>
        <v>['complaint', 'service', 'slow']</v>
      </c>
      <c r="D601" s="3">
        <v>1</v>
      </c>
    </row>
    <row r="602" spans="1:4" ht="15.75" customHeight="1" x14ac:dyDescent="0.25">
      <c r="A602" s="1">
        <v>670</v>
      </c>
      <c r="B602" s="3" t="s">
        <v>600</v>
      </c>
      <c r="C602" s="3" t="str">
        <f ca="1">IFERROR(__xludf.DUMMYFUNCTION("GOOGLETRANSLATE(B602,""id"",""en"")"),"['Indihome', 'Tide', 'signal', 'contact', 'technician', 'angry', 'indihome']")</f>
        <v>['Indihome', 'Tide', 'signal', 'contact', 'technician', 'angry', 'indihome']</v>
      </c>
      <c r="D602" s="3">
        <v>1</v>
      </c>
    </row>
    <row r="603" spans="1:4" ht="15.75" customHeight="1" x14ac:dyDescent="0.25">
      <c r="A603" s="1">
        <v>671</v>
      </c>
      <c r="B603" s="3" t="s">
        <v>601</v>
      </c>
      <c r="C603" s="3" t="str">
        <f ca="1">IFERROR(__xludf.DUMMYFUNCTION("GOOGLETRANSLATE(B603,""id"",""en"")"),"['WiFi', 'Taik', 'Over', 'Tide', 'WiFi', 'Indihome', 'Main', 'Game', 'Mobile', 'Legends',' Lag ',' Disappointed ',' Install ',' wifi ',' stop ',' subscription ',' stop ',' turn ',' in the shop ',' boss', 'use', 'wifi', 'good', 'really', 'signal' , 'Fast',"&amp;" 'Indihome']")</f>
        <v>['WiFi', 'Taik', 'Over', 'Tide', 'WiFi', 'Indihome', 'Main', 'Game', 'Mobile', 'Legends',' Lag ',' Disappointed ',' Install ',' wifi ',' stop ',' subscription ',' stop ',' turn ',' in the shop ',' boss', 'use', 'wifi', 'good', 'really', 'signal' , 'Fast', 'Indihome']</v>
      </c>
      <c r="D603" s="3">
        <v>1</v>
      </c>
    </row>
    <row r="604" spans="1:4" ht="15.75" customHeight="1" x14ac:dyDescent="0.25">
      <c r="A604" s="1">
        <v>672</v>
      </c>
      <c r="B604" s="3" t="s">
        <v>602</v>
      </c>
      <c r="C604" s="3" t="str">
        <f ca="1">IFERROR(__xludf.DUMMYFUNCTION("GOOGLETRANSLATE(B604,""id"",""en"")"),"['pulp', 'emang', 'service', 'mending', 'Disband', 'shy', 'price', 'expensive', 'next door', 'pulp', 'service', 'next door', ' ',' anti ',' indihome ',' gini ',' gini ',' forced ']")</f>
        <v>['pulp', 'emang', 'service', 'mending', 'Disband', 'shy', 'price', 'expensive', 'next door', 'pulp', 'service', 'next door', ' ',' anti ',' indihome ',' gini ',' gini ',' forced ']</v>
      </c>
      <c r="D604" s="3">
        <v>1</v>
      </c>
    </row>
    <row r="605" spans="1:4" ht="15.75" customHeight="1" x14ac:dyDescent="0.25">
      <c r="A605" s="1">
        <v>673</v>
      </c>
      <c r="B605" s="3" t="s">
        <v>603</v>
      </c>
      <c r="C605" s="3" t="str">
        <f ca="1">IFERROR(__xludf.DUMMYFUNCTION("GOOGLETRANSLATE(B605,""id"",""en"")"),"['Open', 'application']")</f>
        <v>['Open', 'application']</v>
      </c>
      <c r="D605" s="3">
        <v>1</v>
      </c>
    </row>
    <row r="606" spans="1:4" ht="15.75" customHeight="1" x14ac:dyDescent="0.25">
      <c r="A606" s="1">
        <v>674</v>
      </c>
      <c r="B606" s="3" t="s">
        <v>604</v>
      </c>
      <c r="C606" s="3" t="str">
        <f ca="1">IFERROR(__xludf.DUMMYFUNCTION("GOOGLETRANSLATE(B606,""id"",""en"")"),"['slow', 'right', 'at home', 'lonely', 'continued']")</f>
        <v>['slow', 'right', 'at home', 'lonely', 'continued']</v>
      </c>
      <c r="D606" s="3">
        <v>1</v>
      </c>
    </row>
    <row r="607" spans="1:4" ht="15.75" customHeight="1" x14ac:dyDescent="0.25">
      <c r="A607" s="1">
        <v>675</v>
      </c>
      <c r="B607" s="3" t="s">
        <v>605</v>
      </c>
      <c r="C607" s="3" t="str">
        <f ca="1">IFERROR(__xludf.DUMMYFUNCTION("GOOGLETRANSLATE(B607,""id"",""en"")"),"['Good', 'slow', 'appears', 'picture', 'his writing', 'wkwkwkwkw']")</f>
        <v>['Good', 'slow', 'appears', 'picture', 'his writing', 'wkwkwkwkw']</v>
      </c>
      <c r="D607" s="3">
        <v>4</v>
      </c>
    </row>
    <row r="608" spans="1:4" ht="15.75" customHeight="1" x14ac:dyDescent="0.25">
      <c r="A608" s="1">
        <v>676</v>
      </c>
      <c r="B608" s="3" t="s">
        <v>606</v>
      </c>
      <c r="C608" s="3" t="str">
        <f ca="1">IFERROR(__xludf.DUMMYFUNCTION("GOOGLETRANSLATE(B608,""id"",""en"")"),"['The network', 'LEG']")</f>
        <v>['The network', 'LEG']</v>
      </c>
      <c r="D608" s="3">
        <v>5</v>
      </c>
    </row>
    <row r="609" spans="1:4" ht="15.75" customHeight="1" x14ac:dyDescent="0.25">
      <c r="A609" s="1">
        <v>679</v>
      </c>
      <c r="B609" s="3" t="s">
        <v>607</v>
      </c>
      <c r="C609" s="3" t="str">
        <f ca="1">IFERROR(__xludf.DUMMYFUNCTION("GOOGLETRANSLATE(B609,""id"",""en"")"),"['Mantul', 'Application', 'Keceh']")</f>
        <v>['Mantul', 'Application', 'Keceh']</v>
      </c>
      <c r="D609" s="3">
        <v>5</v>
      </c>
    </row>
    <row r="610" spans="1:4" ht="15.75" customHeight="1" x14ac:dyDescent="0.25">
      <c r="A610" s="1">
        <v>680</v>
      </c>
      <c r="B610" s="3" t="s">
        <v>608</v>
      </c>
      <c r="C610" s="3" t="str">
        <f ca="1">IFERROR(__xludf.DUMMYFUNCTION("GOOGLETRANSLATE(B610,""id"",""en"")"),"['Severe', 'installation', 'news', 'installation']")</f>
        <v>['Severe', 'installation', 'news', 'installation']</v>
      </c>
      <c r="D610" s="3">
        <v>1</v>
      </c>
    </row>
    <row r="611" spans="1:4" ht="15.75" customHeight="1" x14ac:dyDescent="0.25">
      <c r="A611" s="1">
        <v>681</v>
      </c>
      <c r="B611" s="3" t="s">
        <v>609</v>
      </c>
      <c r="C611" s="3" t="str">
        <f ca="1">IFERROR(__xludf.DUMMYFUNCTION("GOOGLETRANSLATE(B611,""id"",""en"")"),"['Channel', 'MNCTV', 'GTV', 'RCTI', 'Inews', '']")</f>
        <v>['Channel', 'MNCTV', 'GTV', 'RCTI', 'Inews', '']</v>
      </c>
      <c r="D611" s="3">
        <v>5</v>
      </c>
    </row>
    <row r="612" spans="1:4" ht="15.75" customHeight="1" x14ac:dyDescent="0.25">
      <c r="A612" s="1">
        <v>682</v>
      </c>
      <c r="B612" s="3" t="s">
        <v>610</v>
      </c>
      <c r="C612" s="3" t="str">
        <f ca="1">IFERROR(__xludf.DUMMYFUNCTION("GOOGLETRANSLATE(B612,""id"",""en"")"),"['', 'satisfied']")</f>
        <v>['', 'satisfied']</v>
      </c>
      <c r="D612" s="3">
        <v>4</v>
      </c>
    </row>
    <row r="613" spans="1:4" ht="15.75" customHeight="1" x14ac:dyDescent="0.25">
      <c r="A613" s="1">
        <v>683</v>
      </c>
      <c r="B613" s="3" t="s">
        <v>432</v>
      </c>
      <c r="C613" s="3" t="str">
        <f ca="1">IFERROR(__xludf.DUMMYFUNCTION("GOOGLETRANSLATE(B613,""id"",""en"")"),"['Service', 'bad']")</f>
        <v>['Service', 'bad']</v>
      </c>
      <c r="D613" s="3">
        <v>1</v>
      </c>
    </row>
    <row r="614" spans="1:4" ht="15.75" customHeight="1" x14ac:dyDescent="0.25">
      <c r="A614" s="1">
        <v>684</v>
      </c>
      <c r="B614" s="3" t="s">
        <v>611</v>
      </c>
      <c r="C614" s="3" t="str">
        <f ca="1">IFERROR(__xludf.DUMMYFUNCTION("GOOGLETRANSLATE(B614,""id"",""en"")"),"['', 'Dipake', 'failed', 'login', 'tross', ""]")</f>
        <v>['', 'Dipake', 'failed', 'login', 'tross', "]</v>
      </c>
      <c r="D614" s="3">
        <v>1</v>
      </c>
    </row>
    <row r="615" spans="1:4" ht="15.75" customHeight="1" x14ac:dyDescent="0.25">
      <c r="A615" s="1">
        <v>685</v>
      </c>
      <c r="B615" s="3" t="s">
        <v>612</v>
      </c>
      <c r="C615" s="3" t="str">
        <f ca="1">IFERROR(__xludf.DUMMYFUNCTION("GOOGLETRANSLATE(B615,""id"",""en"")"),"['Application', 'no', 'responded', 'Telkom', 'branch', 'please', 'was stated', 'megawainyg', 'shelled', 'terbajang', 'thank you']")</f>
        <v>['Application', 'no', 'responded', 'Telkom', 'branch', 'please', 'was stated', 'megawainyg', 'shelled', 'terbajang', 'thank you']</v>
      </c>
      <c r="D615" s="3">
        <v>1</v>
      </c>
    </row>
    <row r="616" spans="1:4" ht="15.75" customHeight="1" x14ac:dyDescent="0.25">
      <c r="A616" s="1">
        <v>686</v>
      </c>
      <c r="B616" s="3" t="s">
        <v>114</v>
      </c>
      <c r="C616" s="3" t="str">
        <f ca="1">IFERROR(__xludf.DUMMYFUNCTION("GOOGLETRANSLATE(B616,""id"",""en"")"),"['slow', '']")</f>
        <v>['slow', '']</v>
      </c>
      <c r="D616" s="3">
        <v>1</v>
      </c>
    </row>
    <row r="617" spans="1:4" ht="15.75" customHeight="1" x14ac:dyDescent="0.25">
      <c r="A617" s="1">
        <v>687</v>
      </c>
      <c r="B617" s="3" t="s">
        <v>613</v>
      </c>
      <c r="C617" s="3" t="str">
        <f ca="1">IFERROR(__xludf.DUMMYFUNCTION("GOOGLETRANSLATE(B617,""id"",""en"")"),"['Pay', 'Bill', 'Easy', 'Apps']")</f>
        <v>['Pay', 'Bill', 'Easy', 'Apps']</v>
      </c>
      <c r="D617" s="3">
        <v>5</v>
      </c>
    </row>
    <row r="618" spans="1:4" ht="15.75" customHeight="1" x14ac:dyDescent="0.25">
      <c r="A618" s="1">
        <v>688</v>
      </c>
      <c r="B618" s="3" t="s">
        <v>614</v>
      </c>
      <c r="C618" s="3" t="str">
        <f ca="1">IFERROR(__xludf.DUMMYFUNCTION("GOOGLETRANSLATE(B618,""id"",""en"")"),"['Excellent']")</f>
        <v>['Excellent']</v>
      </c>
      <c r="D618" s="3">
        <v>5</v>
      </c>
    </row>
    <row r="619" spans="1:4" ht="15.75" customHeight="1" x14ac:dyDescent="0.25">
      <c r="A619" s="1">
        <v>689</v>
      </c>
      <c r="B619" s="3" t="s">
        <v>615</v>
      </c>
      <c r="C619" s="3" t="str">
        <f ca="1">IFERROR(__xludf.DUMMYFUNCTION("GOOGLETRANSLATE(B619,""id"",""en"")"),"['report', 'disorder', 'fast', 'really', 'response']")</f>
        <v>['report', 'disorder', 'fast', 'really', 'response']</v>
      </c>
      <c r="D619" s="3">
        <v>5</v>
      </c>
    </row>
    <row r="620" spans="1:4" ht="15.75" customHeight="1" x14ac:dyDescent="0.25">
      <c r="A620" s="1">
        <v>690</v>
      </c>
      <c r="B620" s="3" t="s">
        <v>616</v>
      </c>
      <c r="C620" s="3" t="str">
        <f ca="1">IFERROR(__xludf.DUMMYFUNCTION("GOOGLETRANSLATE(B620,""id"",""en"")"),"['It's easy for', 'customers']")</f>
        <v>['It's easy for', 'customers']</v>
      </c>
      <c r="D620" s="3">
        <v>5</v>
      </c>
    </row>
    <row r="621" spans="1:4" ht="15.75" customHeight="1" x14ac:dyDescent="0.25">
      <c r="A621" s="1">
        <v>692</v>
      </c>
      <c r="B621" s="3" t="s">
        <v>617</v>
      </c>
      <c r="C621" s="3" t="str">
        <f ca="1">IFERROR(__xludf.DUMMYFUNCTION("GOOGLETRANSLATE(B621,""id"",""en"")"),"['Indihome', 'Error', 'Champion', 'Horeee']")</f>
        <v>['Indihome', 'Error', 'Champion', 'Horeee']</v>
      </c>
      <c r="D621" s="3">
        <v>1</v>
      </c>
    </row>
    <row r="622" spans="1:4" ht="15.75" customHeight="1" x14ac:dyDescent="0.25">
      <c r="A622" s="1">
        <v>693</v>
      </c>
      <c r="B622" s="3" t="s">
        <v>618</v>
      </c>
      <c r="C622" s="3" t="str">
        <f ca="1">IFERROR(__xludf.DUMMYFUNCTION("GOOGLETRANSLATE(B622,""id"",""en"")"),"['Application', 'wifinya', 'defective', 'application', 'subscribe', 'Mbps',' right ',' speed ',' test ',' just ',' mbps', 'download', ' Kayak ',' Gini ',' Season ',' Indihomw ']")</f>
        <v>['Application', 'wifinya', 'defective', 'application', 'subscribe', 'Mbps',' right ',' speed ',' test ',' just ',' mbps', 'download', ' Kayak ',' Gini ',' Season ',' Indihomw ']</v>
      </c>
      <c r="D622" s="3">
        <v>2</v>
      </c>
    </row>
    <row r="623" spans="1:4" ht="15.75" customHeight="1" x14ac:dyDescent="0.25">
      <c r="A623" s="1">
        <v>694</v>
      </c>
      <c r="B623" s="3" t="s">
        <v>619</v>
      </c>
      <c r="C623" s="3" t="str">
        <f ca="1">IFERROR(__xludf.DUMMYFUNCTION("GOOGLETRANSLATE(B623,""id"",""en"")"),"['Upgrade', 'Speed', 'Application', 'FAILURE', 'Appear', 'The', 'Specified', 'POTS', 'Status',' Not ',' Active ',' Failed ',' Upgrade ',' Speed ​​']")</f>
        <v>['Upgrade', 'Speed', 'Application', 'FAILURE', 'Appear', 'The', 'Specified', 'POTS', 'Status',' Not ',' Active ',' Failed ',' Upgrade ',' Speed ​​']</v>
      </c>
      <c r="D623" s="3">
        <v>1</v>
      </c>
    </row>
    <row r="624" spans="1:4" ht="15.75" customHeight="1" x14ac:dyDescent="0.25">
      <c r="A624" s="1">
        <v>697</v>
      </c>
      <c r="B624" s="3" t="s">
        <v>620</v>
      </c>
      <c r="C624" s="3" t="str">
        <f ca="1">IFERROR(__xludf.DUMMYFUNCTION("GOOGLETRANSLATE(B624,""id"",""en"")"),"['Dego', 'Register', 'Persulit', 'Detect', 'Address', 'Uda', 'Map', 'GPS', 'Gathering', 'Fool', 'Application']")</f>
        <v>['Dego', 'Register', 'Persulit', 'Detect', 'Address', 'Uda', 'Map', 'GPS', 'Gathering', 'Fool', 'Application']</v>
      </c>
      <c r="D624" s="3">
        <v>1</v>
      </c>
    </row>
    <row r="625" spans="1:4" ht="15.75" customHeight="1" x14ac:dyDescent="0.25">
      <c r="A625" s="1">
        <v>699</v>
      </c>
      <c r="B625" s="3" t="s">
        <v>621</v>
      </c>
      <c r="C625" s="3" t="str">
        <f ca="1">IFERROR(__xludf.DUMMYFUNCTION("GOOGLETRANSLATE(B625,""id"",""en"")"),"['Indihome', 'Saturday', 'week', 'slow', 'really', 'pay', 'money', 'leaves',' holiday ',' weekend ',' at home ',' NOT ',' WiFi ',' smooth ',' slow ',' karuan ', ""]")</f>
        <v>['Indihome', 'Saturday', 'week', 'slow', 'really', 'pay', 'money', 'leaves',' holiday ',' weekend ',' at home ',' NOT ',' WiFi ',' smooth ',' slow ',' karuan ', "]</v>
      </c>
      <c r="D625" s="3">
        <v>1</v>
      </c>
    </row>
    <row r="626" spans="1:4" ht="15.75" customHeight="1" x14ac:dyDescent="0.25">
      <c r="A626" s="1">
        <v>700</v>
      </c>
      <c r="B626" s="3" t="s">
        <v>622</v>
      </c>
      <c r="C626" s="3" t="str">
        <f ca="1">IFERROR(__xludf.DUMMYFUNCTION("GOOGLETRANSLATE(B626,""id"",""en"")"),"['steady', 'soul', 'service']")</f>
        <v>['steady', 'soul', 'service']</v>
      </c>
      <c r="D626" s="3">
        <v>5</v>
      </c>
    </row>
    <row r="627" spans="1:4" ht="15.75" customHeight="1" x14ac:dyDescent="0.25">
      <c r="A627" s="1">
        <v>701</v>
      </c>
      <c r="B627" s="3" t="s">
        <v>623</v>
      </c>
      <c r="C627" s="3" t="str">
        <f ca="1">IFERROR(__xludf.DUMMYFUNCTION("GOOGLETRANSLATE(B627,""id"",""en"")"),"['Install', 'contrasted', 'city', 'Bogor', 'Postcode', 'Bogor', 'fill it', 'please', 'help']")</f>
        <v>['Install', 'contrasted', 'city', 'Bogor', 'Postcode', 'Bogor', 'fill it', 'please', 'help']</v>
      </c>
      <c r="D627" s="3">
        <v>5</v>
      </c>
    </row>
    <row r="628" spans="1:4" ht="15.75" customHeight="1" x14ac:dyDescent="0.25">
      <c r="A628" s="1">
        <v>702</v>
      </c>
      <c r="B628" s="3" t="s">
        <v>624</v>
      </c>
      <c r="C628" s="3" t="str">
        <f ca="1">IFERROR(__xludf.DUMMYFUNCTION("GOOGLETRANSLATE(B628,""id"",""en"")"),"['ugly', 'really', 'stuck', 'login', 'alternating', 'send', 'otp', 'enter', 'system', 'dilapidated', ""]")</f>
        <v>['ugly', 'really', 'stuck', 'login', 'alternating', 'send', 'otp', 'enter', 'system', 'dilapidated', "]</v>
      </c>
      <c r="D628" s="3">
        <v>1</v>
      </c>
    </row>
    <row r="629" spans="1:4" ht="15.75" customHeight="1" x14ac:dyDescent="0.25">
      <c r="A629" s="1">
        <v>703</v>
      </c>
      <c r="B629" s="3" t="s">
        <v>625</v>
      </c>
      <c r="C629" s="3" t="str">
        <f ca="1">IFERROR(__xludf.DUMMYFUNCTION("GOOGLETRANSLATE(B629,""id"",""en"")"),"['week', 'disruption', 'disorder', 'responsibility', 'clock', 'get', 'compensation', 'lose', 'yes',' indihome ',' national ',' gosong ',' ']")</f>
        <v>['week', 'disruption', 'disorder', 'responsibility', 'clock', 'get', 'compensation', 'lose', 'yes',' indihome ',' national ',' gosong ',' ']</v>
      </c>
      <c r="D629" s="3">
        <v>1</v>
      </c>
    </row>
    <row r="630" spans="1:4" ht="15.75" customHeight="1" x14ac:dyDescent="0.25">
      <c r="A630" s="1">
        <v>704</v>
      </c>
      <c r="B630" s="3" t="s">
        <v>626</v>
      </c>
      <c r="C630" s="3" t="str">
        <f ca="1">IFERROR(__xludf.DUMMYFUNCTION("GOOGLETRANSLATE(B630,""id"",""en"")"),"['success']")</f>
        <v>['success']</v>
      </c>
      <c r="D630" s="3">
        <v>5</v>
      </c>
    </row>
    <row r="631" spans="1:4" ht="15.75" customHeight="1" x14ac:dyDescent="0.25">
      <c r="A631" s="1">
        <v>705</v>
      </c>
      <c r="B631" s="3" t="s">
        <v>627</v>
      </c>
      <c r="C631" s="3" t="str">
        <f ca="1">IFERROR(__xludf.DUMMYFUNCTION("GOOGLETRANSLATE(B631,""id"",""en"")"),"['difficult', 'really', 'features', 'complaint', 'gabisa', 'accessed']")</f>
        <v>['difficult', 'really', 'features', 'complaint', 'gabisa', 'accessed']</v>
      </c>
      <c r="D631" s="3">
        <v>1</v>
      </c>
    </row>
    <row r="632" spans="1:4" ht="15.75" customHeight="1" x14ac:dyDescent="0.25">
      <c r="A632" s="1">
        <v>706</v>
      </c>
      <c r="B632" s="3" t="s">
        <v>628</v>
      </c>
      <c r="C632" s="3" t="str">
        <f ca="1">IFERROR(__xludf.DUMMYFUNCTION("GOOGLETRANSLATE(B632,""id"",""en"")"),"['LBH', 'fast', 'responded', '']")</f>
        <v>['LBH', 'fast', 'responded', '']</v>
      </c>
      <c r="D632" s="3">
        <v>5</v>
      </c>
    </row>
    <row r="633" spans="1:4" ht="15.75" customHeight="1" x14ac:dyDescent="0.25">
      <c r="A633" s="1">
        <v>707</v>
      </c>
      <c r="B633" s="3" t="s">
        <v>629</v>
      </c>
      <c r="C633" s="3" t="str">
        <f ca="1">IFERROR(__xludf.DUMMYFUNCTION("GOOGLETRANSLATE(B633,""id"",""en"")"),"['Features', 'Application', 'Complete', 'Effective', 'Buy', 'Service', 'Available', 'Recommanded', 'Myindihome']")</f>
        <v>['Features', 'Application', 'Complete', 'Effective', 'Buy', 'Service', 'Available', 'Recommanded', 'Myindihome']</v>
      </c>
      <c r="D633" s="3">
        <v>5</v>
      </c>
    </row>
    <row r="634" spans="1:4" ht="15.75" customHeight="1" x14ac:dyDescent="0.25">
      <c r="A634" s="1">
        <v>708</v>
      </c>
      <c r="B634" s="3" t="s">
        <v>630</v>
      </c>
      <c r="C634" s="3" t="str">
        <f ca="1">IFERROR(__xludf.DUMMYFUNCTION("GOOGLETRANSLATE(B634,""id"",""en"")"),"['Application', 'Helping', 'Effective', 'Kerennn', 'Indihome']")</f>
        <v>['Application', 'Helping', 'Effective', 'Kerennn', 'Indihome']</v>
      </c>
      <c r="D634" s="3">
        <v>5</v>
      </c>
    </row>
    <row r="635" spans="1:4" ht="15.75" customHeight="1" x14ac:dyDescent="0.25">
      <c r="A635" s="1">
        <v>709</v>
      </c>
      <c r="B635" s="3" t="s">
        <v>631</v>
      </c>
      <c r="C635" s="3" t="str">
        <f ca="1">IFERROR(__xludf.DUMMYFUNCTION("GOOGLETRANSLATE(B635,""id"",""en"")"),"['The application', 'help', 'BGT', 'The', 'Best']")</f>
        <v>['The application', 'help', 'BGT', 'The', 'Best']</v>
      </c>
      <c r="D635" s="3">
        <v>5</v>
      </c>
    </row>
    <row r="636" spans="1:4" ht="15.75" customHeight="1" x14ac:dyDescent="0.25">
      <c r="A636" s="1">
        <v>710</v>
      </c>
      <c r="B636" s="3" t="s">
        <v>632</v>
      </c>
      <c r="C636" s="3" t="str">
        <f ca="1">IFERROR(__xludf.DUMMYFUNCTION("GOOGLETRANSLATE(B636,""id"",""en"")"),"['The application', 'help', 'makes it easy', 'transact', 'home', 'thank', 'love', 'myindihome', '']")</f>
        <v>['The application', 'help', 'makes it easy', 'transact', 'home', 'thank', 'love', 'myindihome', '']</v>
      </c>
      <c r="D636" s="3">
        <v>5</v>
      </c>
    </row>
    <row r="637" spans="1:4" ht="15.75" customHeight="1" x14ac:dyDescent="0.25">
      <c r="A637" s="1">
        <v>711</v>
      </c>
      <c r="B637" s="3" t="s">
        <v>633</v>
      </c>
      <c r="C637" s="3" t="str">
        <f ca="1">IFERROR(__xludf.DUMMYFUNCTION("GOOGLETRANSLATE(B637,""id"",""en"")"),"['Application', 'Mantulllll', '']")</f>
        <v>['Application', 'Mantulllll', '']</v>
      </c>
      <c r="D637" s="3">
        <v>5</v>
      </c>
    </row>
    <row r="638" spans="1:4" ht="15.75" customHeight="1" x14ac:dyDescent="0.25">
      <c r="A638" s="1">
        <v>713</v>
      </c>
      <c r="B638" s="3" t="s">
        <v>634</v>
      </c>
      <c r="C638" s="3" t="str">
        <f ca="1">IFERROR(__xludf.DUMMYFUNCTION("GOOGLETRANSLATE(B638,""id"",""en"")"),"['Login', 'Difficult', 'Send', 'OTP', 'SUCCESS']")</f>
        <v>['Login', 'Difficult', 'Send', 'OTP', 'SUCCESS']</v>
      </c>
      <c r="D638" s="3">
        <v>1</v>
      </c>
    </row>
    <row r="639" spans="1:4" ht="15.75" customHeight="1" x14ac:dyDescent="0.25">
      <c r="A639" s="1">
        <v>714</v>
      </c>
      <c r="B639" s="3" t="s">
        <v>635</v>
      </c>
      <c r="C639" s="3" t="str">
        <f ca="1">IFERROR(__xludf.DUMMYFUNCTION("GOOGLETRANSLATE(B639,""id"",""en"")"),"['Application', 'practical', 'buy', 'add', 'minipack', 'direct', 'application']")</f>
        <v>['Application', 'practical', 'buy', 'add', 'minipack', 'direct', 'application']</v>
      </c>
      <c r="D639" s="3">
        <v>5</v>
      </c>
    </row>
    <row r="640" spans="1:4" ht="15.75" customHeight="1" x14ac:dyDescent="0.25">
      <c r="A640" s="1">
        <v>715</v>
      </c>
      <c r="B640" s="3" t="s">
        <v>636</v>
      </c>
      <c r="C640" s="3" t="str">
        <f ca="1">IFERROR(__xludf.DUMMYFUNCTION("GOOGLETRANSLATE(B640,""id"",""en"")"),"['Application', 'version', 'the latest', 'informative', 'promo', 'reproduced', 'yaa']")</f>
        <v>['Application', 'version', 'the latest', 'informative', 'promo', 'reproduced', 'yaa']</v>
      </c>
      <c r="D640" s="3">
        <v>5</v>
      </c>
    </row>
    <row r="641" spans="1:4" ht="15.75" customHeight="1" x14ac:dyDescent="0.25">
      <c r="A641" s="1">
        <v>716</v>
      </c>
      <c r="B641" s="3" t="s">
        <v>637</v>
      </c>
      <c r="C641" s="3" t="str">
        <f ca="1">IFERROR(__xludf.DUMMYFUNCTION("GOOGLETRANSLATE(B641,""id"",""en"")"),"['Wind', 'Ujan', 'Direct', 'Lemot', ""]")</f>
        <v>['Wind', 'Ujan', 'Direct', 'Lemot', "]</v>
      </c>
      <c r="D641" s="3">
        <v>1</v>
      </c>
    </row>
    <row r="642" spans="1:4" ht="15.75" customHeight="1" x14ac:dyDescent="0.25">
      <c r="A642" s="1">
        <v>717</v>
      </c>
      <c r="B642" s="3" t="s">
        <v>638</v>
      </c>
      <c r="C642" s="3" t="str">
        <f ca="1">IFERROR(__xludf.DUMMYFUNCTION("GOOGLETRANSLATE(B642,""id"",""en"")"),"['idwms', 'blank', 'white']")</f>
        <v>['idwms', 'blank', 'white']</v>
      </c>
      <c r="D642" s="3">
        <v>1</v>
      </c>
    </row>
    <row r="643" spans="1:4" ht="15.75" customHeight="1" x14ac:dyDescent="0.25">
      <c r="A643" s="1">
        <v>718</v>
      </c>
      <c r="B643" s="3" t="s">
        <v>639</v>
      </c>
      <c r="C643" s="3" t="str">
        <f ca="1">IFERROR(__xludf.DUMMYFUNCTION("GOOGLETRANSLATE(B643,""id"",""en"")"),"['Report', 'disorder', 'fast']")</f>
        <v>['Report', 'disorder', 'fast']</v>
      </c>
      <c r="D643" s="3">
        <v>5</v>
      </c>
    </row>
    <row r="644" spans="1:4" ht="15.75" customHeight="1" x14ac:dyDescent="0.25">
      <c r="A644" s="1">
        <v>720</v>
      </c>
      <c r="B644" s="3" t="s">
        <v>640</v>
      </c>
      <c r="C644" s="3" t="str">
        <f ca="1">IFERROR(__xludf.DUMMYFUNCTION("GOOGLETRANSLATE(B644,""id"",""en"")"),"['Login', 'OTP', 'number', 'Troublesome', 'Password', 'Login', 'Code', 'OTP', 'Number', ""]")</f>
        <v>['Login', 'OTP', 'number', 'Troublesome', 'Password', 'Login', 'Code', 'OTP', 'Number', "]</v>
      </c>
      <c r="D644" s="3">
        <v>1</v>
      </c>
    </row>
    <row r="645" spans="1:4" ht="15.75" customHeight="1" x14ac:dyDescent="0.25">
      <c r="A645" s="1">
        <v>721</v>
      </c>
      <c r="B645" s="3" t="s">
        <v>641</v>
      </c>
      <c r="C645" s="3" t="str">
        <f ca="1">IFERROR(__xludf.DUMMYFUNCTION("GOOGLETRANSLATE(B645,""id"",""en"")"),"['application', 'updated', 'blank', 'white', 'right', 'click', 'status',' subscription ',' blank ',' white ',' already ',' try ',' The results', 'right', 'click', 'status',' subscription ',' blank ',' white ',' doang ']")</f>
        <v>['application', 'updated', 'blank', 'white', 'right', 'click', 'status',' subscription ',' blank ',' white ',' already ',' try ',' The results', 'right', 'click', 'status',' subscription ',' blank ',' white ',' doang ']</v>
      </c>
      <c r="D645" s="3">
        <v>1</v>
      </c>
    </row>
    <row r="646" spans="1:4" ht="15.75" customHeight="1" x14ac:dyDescent="0.25">
      <c r="A646" s="1">
        <v>722</v>
      </c>
      <c r="B646" s="3" t="s">
        <v>642</v>
      </c>
      <c r="C646" s="3" t="str">
        <f ca="1">IFERROR(__xludf.DUMMYFUNCTION("GOOGLETRANSLATE(B646,""id"",""en"")"),"['application', 'Indihome', 'makes it easy', 'check', 'bill', 'month']")</f>
        <v>['application', 'Indihome', 'makes it easy', 'check', 'bill', 'month']</v>
      </c>
      <c r="D646" s="3">
        <v>5</v>
      </c>
    </row>
    <row r="647" spans="1:4" ht="15.75" customHeight="1" x14ac:dyDescent="0.25">
      <c r="A647" s="1">
        <v>723</v>
      </c>
      <c r="B647" s="3" t="s">
        <v>643</v>
      </c>
      <c r="C647" s="3" t="str">
        <f ca="1">IFERROR(__xludf.DUMMYFUNCTION("GOOGLETRANSLATE(B647,""id"",""en"")"),"['Mantab', 'the application']")</f>
        <v>['Mantab', 'the application']</v>
      </c>
      <c r="D647" s="3">
        <v>5</v>
      </c>
    </row>
    <row r="648" spans="1:4" ht="15.75" customHeight="1" x14ac:dyDescent="0.25">
      <c r="A648" s="1">
        <v>724</v>
      </c>
      <c r="B648" s="3" t="s">
        <v>644</v>
      </c>
      <c r="C648" s="3" t="str">
        <f ca="1">IFERROR(__xludf.DUMMYFUNCTION("GOOGLETRANSLATE(B648,""id"",""en"")"),"['satisfied']")</f>
        <v>['satisfied']</v>
      </c>
      <c r="D648" s="3">
        <v>5</v>
      </c>
    </row>
    <row r="649" spans="1:4" ht="15.75" customHeight="1" x14ac:dyDescent="0.25">
      <c r="A649" s="1">
        <v>725</v>
      </c>
      <c r="B649" s="3" t="s">
        <v>645</v>
      </c>
      <c r="C649" s="3" t="str">
        <f ca="1">IFERROR(__xludf.DUMMYFUNCTION("GOOGLETRANSLATE(B649,""id"",""en"")"),"['disruption', 'internet', 'home', 'direct', 'report', 'application', 'indihome', 'process', 'easy', 'response', 'fast', 'mantappp']")</f>
        <v>['disruption', 'internet', 'home', 'direct', 'report', 'application', 'indihome', 'process', 'easy', 'response', 'fast', 'mantappp']</v>
      </c>
      <c r="D649" s="3">
        <v>5</v>
      </c>
    </row>
    <row r="650" spans="1:4" ht="15.75" customHeight="1" x14ac:dyDescent="0.25">
      <c r="A650" s="1">
        <v>727</v>
      </c>
      <c r="B650" s="3" t="s">
        <v>646</v>
      </c>
      <c r="C650" s="3" t="str">
        <f ca="1">IFERROR(__xludf.DUMMYFUNCTION("GOOGLETRANSLATE(B650,""id"",""en"")"),"['Helping', 'Features', 'SOD']")</f>
        <v>['Helping', 'Features', 'SOD']</v>
      </c>
      <c r="D650" s="3">
        <v>5</v>
      </c>
    </row>
    <row r="651" spans="1:4" ht="15.75" customHeight="1" x14ac:dyDescent="0.25">
      <c r="A651" s="1">
        <v>728</v>
      </c>
      <c r="B651" s="3" t="s">
        <v>647</v>
      </c>
      <c r="C651" s="3" t="str">
        <f ca="1">IFERROR(__xludf.DUMMYFUNCTION("GOOGLETRANSLATE(B651,""id"",""en"")"),"['Points',' enter ',' complain ',' All ',' Indihome ',' Clear ',' cache ',' History ',' relogin ',' Try ',' What's', 'Points',' appears', 'printed', 'application', 'payment', 'point', 'already', 'pretentious',' point ',' please ',' check ',' point ',' ind"&amp;"ihome ', ""]")</f>
        <v>['Points',' enter ',' complain ',' All ',' Indihome ',' Clear ',' cache ',' History ',' relogin ',' Try ',' What's', 'Points',' appears', 'printed', 'application', 'payment', 'point', 'already', 'pretentious',' point ',' please ',' check ',' point ',' indihome ', "]</v>
      </c>
      <c r="D651" s="3">
        <v>1</v>
      </c>
    </row>
    <row r="652" spans="1:4" ht="15.75" customHeight="1" x14ac:dyDescent="0.25">
      <c r="A652" s="1">
        <v>730</v>
      </c>
      <c r="B652" s="3" t="s">
        <v>648</v>
      </c>
      <c r="C652" s="3" t="str">
        <f ca="1">IFERROR(__xludf.DUMMYFUNCTION("GOOGLETRANSLATE(B652,""id"",""en"")"),"['subscribe', 'add', 'application', 'wihh', 'mantul']")</f>
        <v>['subscribe', 'add', 'application', 'wihh', 'mantul']</v>
      </c>
      <c r="D652" s="3">
        <v>5</v>
      </c>
    </row>
    <row r="653" spans="1:4" ht="15.75" customHeight="1" x14ac:dyDescent="0.25">
      <c r="A653" s="1">
        <v>731</v>
      </c>
      <c r="B653" s="3" t="s">
        <v>649</v>
      </c>
      <c r="C653" s="3" t="str">
        <f ca="1">IFERROR(__xludf.DUMMYFUNCTION("GOOGLETRANSLATE(B653,""id"",""en"")"),"['Not bad', 'check', 'usage', 'thanks', 'yaaaaa']")</f>
        <v>['Not bad', 'check', 'usage', 'thanks', 'yaaaaa']</v>
      </c>
      <c r="D653" s="3">
        <v>5</v>
      </c>
    </row>
    <row r="654" spans="1:4" ht="15.75" customHeight="1" x14ac:dyDescent="0.25">
      <c r="A654" s="1">
        <v>732</v>
      </c>
      <c r="B654" s="3" t="s">
        <v>650</v>
      </c>
      <c r="C654" s="3" t="str">
        <f ca="1">IFERROR(__xludf.DUMMYFUNCTION("GOOGLETRANSLATE(B654,""id"",""en"")"),"['Not bad', 'satisfying']")</f>
        <v>['Not bad', 'satisfying']</v>
      </c>
      <c r="D654" s="3">
        <v>5</v>
      </c>
    </row>
    <row r="655" spans="1:4" ht="15.75" customHeight="1" x14ac:dyDescent="0.25">
      <c r="A655" s="1">
        <v>733</v>
      </c>
      <c r="B655" s="3" t="s">
        <v>651</v>
      </c>
      <c r="C655" s="3" t="str">
        <f ca="1">IFERROR(__xludf.DUMMYFUNCTION("GOOGLETRANSLATE(B655,""id"",""en"")"),"['information', 'Detail']")</f>
        <v>['information', 'Detail']</v>
      </c>
      <c r="D655" s="3">
        <v>5</v>
      </c>
    </row>
    <row r="656" spans="1:4" ht="15.75" customHeight="1" x14ac:dyDescent="0.25">
      <c r="A656" s="1">
        <v>734</v>
      </c>
      <c r="B656" s="3" t="s">
        <v>652</v>
      </c>
      <c r="C656" s="3" t="str">
        <f ca="1">IFERROR(__xludf.DUMMYFUNCTION("GOOGLETRANSLATE(B656,""id"",""en"")"),"['GAJ', 'Upgrade', 'Speed', 'Vertivasi', '']")</f>
        <v>['GAJ', 'Upgrade', 'Speed', 'Vertivasi', '']</v>
      </c>
      <c r="D656" s="3">
        <v>1</v>
      </c>
    </row>
    <row r="657" spans="1:4" ht="15.75" customHeight="1" x14ac:dyDescent="0.25">
      <c r="A657" s="1">
        <v>735</v>
      </c>
      <c r="B657" s="3" t="s">
        <v>653</v>
      </c>
      <c r="C657" s="3" t="str">
        <f ca="1">IFERROR(__xludf.DUMMYFUNCTION("GOOGLETRANSLATE(B657,""id"",""en"")"),"['application', 'rotten', 'features', 'complaint', 'responsible', 'information', 'misleading']")</f>
        <v>['application', 'rotten', 'features', 'complaint', 'responsible', 'information', 'misleading']</v>
      </c>
      <c r="D657" s="3">
        <v>1</v>
      </c>
    </row>
    <row r="658" spans="1:4" ht="15.75" customHeight="1" x14ac:dyDescent="0.25">
      <c r="A658" s="1">
        <v>736</v>
      </c>
      <c r="B658" s="3" t="s">
        <v>654</v>
      </c>
      <c r="C658" s="3" t="str">
        <f ca="1">IFERROR(__xludf.DUMMYFUNCTION("GOOGLETRANSLATE(B658,""id"",""en"")"),"['Service', 'fast', 'normal', 'use']")</f>
        <v>['Service', 'fast', 'normal', 'use']</v>
      </c>
      <c r="D658" s="3">
        <v>5</v>
      </c>
    </row>
    <row r="659" spans="1:4" ht="15.75" customHeight="1" x14ac:dyDescent="0.25">
      <c r="A659" s="1">
        <v>737</v>
      </c>
      <c r="B659" s="3" t="s">
        <v>655</v>
      </c>
      <c r="C659" s="3" t="str">
        <f ca="1">IFERROR(__xludf.DUMMYFUNCTION("GOOGLETRANSLATE(B659,""id"",""en"")"),"['slow', 'really', 'loss', 'pay', 'late', 'network', 'change', 'happy', 'heart', ""]")</f>
        <v>['slow', 'really', 'loss', 'pay', 'late', 'network', 'change', 'happy', 'heart', "]</v>
      </c>
      <c r="D659" s="3">
        <v>1</v>
      </c>
    </row>
    <row r="660" spans="1:4" ht="15.75" customHeight="1" x14ac:dyDescent="0.25">
      <c r="A660" s="1">
        <v>738</v>
      </c>
      <c r="B660" s="3" t="s">
        <v>656</v>
      </c>
      <c r="C660" s="3" t="str">
        <f ca="1">IFERROR(__xludf.DUMMYFUNCTION("GOOGLETRANSLATE(B660,""id"",""en"")"),"['Kenpa', 'Network', 'Indihome', 'Bad', 'Please', 'Clarification', 'Customer']")</f>
        <v>['Kenpa', 'Network', 'Indihome', 'Bad', 'Please', 'Clarification', 'Customer']</v>
      </c>
      <c r="D660" s="3">
        <v>3</v>
      </c>
    </row>
    <row r="661" spans="1:4" ht="15.75" customHeight="1" x14ac:dyDescent="0.25">
      <c r="A661" s="1">
        <v>739</v>
      </c>
      <c r="B661" s="3" t="s">
        <v>657</v>
      </c>
      <c r="C661" s="3" t="str">
        <f ca="1">IFERROR(__xludf.DUMMYFUNCTION("GOOGLETRANSLATE(B661,""id"",""en"")"),"['Service', 'disorder', 'LOS', 'color', 'red', 'indicator', 'fast', 'handled', '']")</f>
        <v>['Service', 'disorder', 'LOS', 'color', 'red', 'indicator', 'fast', 'handled', '']</v>
      </c>
      <c r="D661" s="3">
        <v>5</v>
      </c>
    </row>
    <row r="662" spans="1:4" ht="15.75" customHeight="1" x14ac:dyDescent="0.25">
      <c r="A662" s="1">
        <v>740</v>
      </c>
      <c r="B662" s="3" t="s">
        <v>658</v>
      </c>
      <c r="C662" s="3" t="str">
        <f ca="1">IFERROR(__xludf.DUMMYFUNCTION("GOOGLETRANSLATE(B662,""id"",""en"")"),"['App', 'fit', 'see', 'info', 'report', 'blank', 'blank', 'then', 'fit', 'see', 'profile', 'blank', ' ']")</f>
        <v>['App', 'fit', 'see', 'info', 'report', 'blank', 'blank', 'then', 'fit', 'see', 'profile', 'blank', ' ']</v>
      </c>
      <c r="D662" s="3">
        <v>1</v>
      </c>
    </row>
    <row r="663" spans="1:4" ht="15.75" customHeight="1" x14ac:dyDescent="0.25">
      <c r="A663" s="1">
        <v>741</v>
      </c>
      <c r="B663" s="3" t="s">
        <v>659</v>
      </c>
      <c r="C663" s="3" t="str">
        <f ca="1">IFERROR(__xludf.DUMMYFUNCTION("GOOGLETRANSLATE(B663,""id"",""en"")"),"['bad connection']")</f>
        <v>['bad connection']</v>
      </c>
      <c r="D663" s="3">
        <v>1</v>
      </c>
    </row>
    <row r="664" spans="1:4" ht="15.75" customHeight="1" x14ac:dyDescent="0.25">
      <c r="A664" s="1">
        <v>742</v>
      </c>
      <c r="B664" s="3" t="s">
        <v>660</v>
      </c>
      <c r="C664" s="3" t="str">
        <f ca="1">IFERROR(__xludf.DUMMYFUNCTION("GOOGLETRANSLATE(B664,""id"",""en"")"),"['wifi', 'cave', 'red', 'already', 'clock', 'cave', 'report', 'apk', 'clock', 'tlpn', 'tomorrow', 'check', ' no ',' function ',' disorder ',' mulu ',' mending ',' dislodial ',' note ',' back ',' deposit ',' no ',' pay ',' fine ',' a week ' , 'Disruption',"&amp;" 'disturbing', 'search', 'money', 'difficult', 'Bener', 'home', 'Mbps',' sometimes', 'disturbance', 'quota', 'sendri', ' Home ',' no ',' ']")</f>
        <v>['wifi', 'cave', 'red', 'already', 'clock', 'cave', 'report', 'apk', 'clock', 'tlpn', 'tomorrow', 'check', ' no ',' function ',' disorder ',' mulu ',' mending ',' dislodial ',' note ',' back ',' deposit ',' no ',' pay ',' fine ',' a week ' , 'Disruption', 'disturbing', 'search', 'money', 'difficult', 'Bener', 'home', 'Mbps',' sometimes', 'disturbance', 'quota', 'sendri', ' Home ',' no ',' ']</v>
      </c>
      <c r="D664" s="3">
        <v>1</v>
      </c>
    </row>
    <row r="665" spans="1:4" ht="15.75" customHeight="1" x14ac:dyDescent="0.25">
      <c r="A665" s="1">
        <v>743</v>
      </c>
      <c r="B665" s="3" t="s">
        <v>661</v>
      </c>
      <c r="C665" s="3" t="str">
        <f ca="1">IFERROR(__xludf.DUMMYFUNCTION("GOOGLETRANSLATE(B665,""id"",""en"")"),"['complain', 'Points', 'Wait', 'work', 'Aduuuhhh', 'BUMN', ""]")</f>
        <v>['complain', 'Points', 'Wait', 'work', 'Aduuuhhh', 'BUMN', "]</v>
      </c>
      <c r="D665" s="3">
        <v>1</v>
      </c>
    </row>
    <row r="666" spans="1:4" ht="15.75" customHeight="1" x14ac:dyDescent="0.25">
      <c r="A666" s="1">
        <v>744</v>
      </c>
      <c r="B666" s="3" t="s">
        <v>662</v>
      </c>
      <c r="C666" s="3" t="str">
        <f ca="1">IFERROR(__xludf.DUMMYFUNCTION("GOOGLETRANSLATE(B666,""id"",""en"")"),"['Kitu', ""]")</f>
        <v>['Kitu', "]</v>
      </c>
      <c r="D666" s="3">
        <v>1</v>
      </c>
    </row>
    <row r="667" spans="1:4" ht="15.75" customHeight="1" x14ac:dyDescent="0.25">
      <c r="A667" s="1">
        <v>745</v>
      </c>
      <c r="B667" s="3" t="s">
        <v>663</v>
      </c>
      <c r="C667" s="3" t="str">
        <f ca="1">IFERROR(__xludf.DUMMYFUNCTION("GOOGLETRANSLATE(B667,""id"",""en"")"),"['application', 'code', 'OTP', 'gabisa', 'entered', 'code']")</f>
        <v>['application', 'code', 'OTP', 'gabisa', 'entered', 'code']</v>
      </c>
      <c r="D667" s="3">
        <v>1</v>
      </c>
    </row>
    <row r="668" spans="1:4" ht="15.75" customHeight="1" x14ac:dyDescent="0.25">
      <c r="A668" s="1">
        <v>746</v>
      </c>
      <c r="B668" s="3" t="s">
        <v>664</v>
      </c>
      <c r="C668" s="3" t="str">
        <f ca="1">IFERROR(__xludf.DUMMYFUNCTION("GOOGLETRANSLATE(B668,""id"",""en"")"),"['Application', 'practical', 'checked', 'usage', 'internet', 'bills', 'monthly', 'direct', 'application']")</f>
        <v>['Application', 'practical', 'checked', 'usage', 'internet', 'bills', 'monthly', 'direct', 'application']</v>
      </c>
      <c r="D668" s="3">
        <v>5</v>
      </c>
    </row>
    <row r="669" spans="1:4" ht="15.75" customHeight="1" x14ac:dyDescent="0.25">
      <c r="A669" s="1">
        <v>747</v>
      </c>
      <c r="B669" s="3" t="s">
        <v>665</v>
      </c>
      <c r="C669" s="3" t="str">
        <f ca="1">IFERROR(__xludf.DUMMYFUNCTION("GOOGLETRANSLATE(B669,""id"",""en"")"),"['subscription', 'Indihome', 'direct', 'application', 'fast', 'practical']")</f>
        <v>['subscription', 'Indihome', 'direct', 'application', 'fast', 'practical']</v>
      </c>
      <c r="D669" s="3">
        <v>5</v>
      </c>
    </row>
    <row r="670" spans="1:4" ht="15.75" customHeight="1" x14ac:dyDescent="0.25">
      <c r="A670" s="1">
        <v>748</v>
      </c>
      <c r="B670" s="3" t="s">
        <v>666</v>
      </c>
      <c r="C670" s="3" t="str">
        <f ca="1">IFERROR(__xludf.DUMMYFUNCTION("GOOGLETRANSLATE(B670,""id"",""en"")"),"['signal', 'wifi', 'sometimes',' good ',' sometimes', 'slow', 'complain', 'name', 'wrong', 'phone', 'email', 'change', ' If ',' Located ',' LBH ',' Move ',' Operator ',' ']")</f>
        <v>['signal', 'wifi', 'sometimes',' good ',' sometimes', 'slow', 'complain', 'name', 'wrong', 'phone', 'email', 'change', ' If ',' Located ',' LBH ',' Move ',' Operator ',' ']</v>
      </c>
      <c r="D670" s="3">
        <v>2</v>
      </c>
    </row>
    <row r="671" spans="1:4" ht="15.75" customHeight="1" x14ac:dyDescent="0.25">
      <c r="A671" s="1">
        <v>749</v>
      </c>
      <c r="B671" s="3" t="s">
        <v>667</v>
      </c>
      <c r="C671" s="3" t="str">
        <f ca="1">IFERROR(__xludf.DUMMYFUNCTION("GOOGLETRANSLATE(B671,""id"",""en"")"),"['boss',' cem ',' you ',' Notif ',' pay ',' wifi ',' thank ',' notif ',' transaction ',' payment ',' managed ',' sms', ' boss', 'hose', 'thank', 'Notif', 'WhatsApp', 'commemorated', 'bill', 'wifi', 'cem', 'paid', 'kek', 'gini', 'sekojut' , 'forget', 'pay'"&amp;", 'cem', 'yesterday', 'cem', ""]")</f>
        <v>['boss',' cem ',' you ',' Notif ',' pay ',' wifi ',' thank ',' notif ',' transaction ',' payment ',' managed ',' sms', ' boss', 'hose', 'thank', 'Notif', 'WhatsApp', 'commemorated', 'bill', 'wifi', 'cem', 'paid', 'kek', 'gini', 'sekojut' , 'forget', 'pay', 'cem', 'yesterday', 'cem', "]</v>
      </c>
      <c r="D671" s="3">
        <v>1</v>
      </c>
    </row>
    <row r="672" spans="1:4" ht="15.75" customHeight="1" x14ac:dyDescent="0.25">
      <c r="A672" s="1">
        <v>750</v>
      </c>
      <c r="B672" s="3" t="s">
        <v>668</v>
      </c>
      <c r="C672" s="3" t="str">
        <f ca="1">IFERROR(__xludf.DUMMYFUNCTION("GOOGLETRANSLATE(B672,""id"",""en"")"),"['Forward', 'Indihome', 'Good', 'The Application']")</f>
        <v>['Forward', 'Indihome', 'Good', 'The Application']</v>
      </c>
      <c r="D672" s="3">
        <v>5</v>
      </c>
    </row>
    <row r="673" spans="1:4" ht="15.75" customHeight="1" x14ac:dyDescent="0.25">
      <c r="A673" s="1">
        <v>751</v>
      </c>
      <c r="B673" s="3" t="s">
        <v>669</v>
      </c>
      <c r="C673" s="3" t="str">
        <f ca="1">IFERROR(__xludf.DUMMYFUNCTION("GOOGLETRANSLATE(B673,""id"",""en"")"),"['Install', 'Indihome', 'Lamah', 'Telkom', 'Wait', 'Service', 'Indihome', 'ugly', ""]")</f>
        <v>['Install', 'Indihome', 'Lamah', 'Telkom', 'Wait', 'Service', 'Indihome', 'ugly', "]</v>
      </c>
      <c r="D673" s="3">
        <v>1</v>
      </c>
    </row>
    <row r="674" spans="1:4" ht="15.75" customHeight="1" x14ac:dyDescent="0.25">
      <c r="A674" s="1">
        <v>752</v>
      </c>
      <c r="B674" s="3" t="s">
        <v>670</v>
      </c>
      <c r="C674" s="3" t="str">
        <f ca="1">IFERROR(__xludf.DUMMYFUNCTION("GOOGLETRANSLATE(B674,""id"",""en"")"),"['Yaampun', 'Indihome', 'feeling', 'payment', 'smooth', 'late', 'connection', 'slow', 'really', 'tip', 'buy', 'quota', ' So ',' Mending ',' Kaga ',' Indihome ',' quota ',' Tetep ',' wasteful ',' paying ',' Indihome ',' Tetep ']")</f>
        <v>['Yaampun', 'Indihome', 'feeling', 'payment', 'smooth', 'late', 'connection', 'slow', 'really', 'tip', 'buy', 'quota', ' So ',' Mending ',' Kaga ',' Indihome ',' quota ',' Tetep ',' wasteful ',' paying ',' Indihome ',' Tetep ']</v>
      </c>
      <c r="D674" s="3">
        <v>1</v>
      </c>
    </row>
    <row r="675" spans="1:4" ht="15.75" customHeight="1" x14ac:dyDescent="0.25">
      <c r="A675" s="1">
        <v>753</v>
      </c>
      <c r="B675" s="3" t="s">
        <v>671</v>
      </c>
      <c r="C675" s="3" t="str">
        <f ca="1">IFERROR(__xludf.DUMMYFUNCTION("GOOGLETRANSLATE(B675,""id"",""en"")"),"['Herrate', 'love', 'Myindihome', 'kmrn', 'internet', 'die', 'report', 'myindihome', 'derocated']")</f>
        <v>['Herrate', 'love', 'Myindihome', 'kmrn', 'internet', 'die', 'report', 'myindihome', 'derocated']</v>
      </c>
      <c r="D675" s="3">
        <v>5</v>
      </c>
    </row>
    <row r="676" spans="1:4" ht="15.75" customHeight="1" x14ac:dyDescent="0.25">
      <c r="A676" s="1">
        <v>754</v>
      </c>
      <c r="B676" s="3" t="s">
        <v>672</v>
      </c>
      <c r="C676" s="3" t="str">
        <f ca="1">IFERROR(__xludf.DUMMYFUNCTION("GOOGLETRANSLATE(B676,""id"",""en"")"),"['Application', 'Good', 'Service', 'Myindihome']")</f>
        <v>['Application', 'Good', 'Service', 'Myindihome']</v>
      </c>
      <c r="D676" s="3">
        <v>5</v>
      </c>
    </row>
    <row r="677" spans="1:4" ht="15.75" customHeight="1" x14ac:dyDescent="0.25">
      <c r="A677" s="1">
        <v>755</v>
      </c>
      <c r="B677" s="3" t="s">
        <v>673</v>
      </c>
      <c r="C677" s="3" t="str">
        <f ca="1">IFERROR(__xludf.DUMMYFUNCTION("GOOGLETRANSLATE(B677,""id"",""en"")"),"['The application', 'good', 'look', 'okay', 'useful']")</f>
        <v>['The application', 'good', 'look', 'okay', 'useful']</v>
      </c>
      <c r="D677" s="3">
        <v>5</v>
      </c>
    </row>
    <row r="678" spans="1:4" ht="15.75" customHeight="1" x14ac:dyDescent="0.25">
      <c r="A678" s="1">
        <v>756</v>
      </c>
      <c r="B678" s="3" t="s">
        <v>674</v>
      </c>
      <c r="C678" s="3" t="str">
        <f ca="1">IFERROR(__xludf.DUMMYFUNCTION("GOOGLETRANSLATE(B678,""id"",""en"")"),"['Mantappp', 'the application']")</f>
        <v>['Mantappp', 'the application']</v>
      </c>
      <c r="D678" s="3">
        <v>5</v>
      </c>
    </row>
    <row r="679" spans="1:4" ht="15.75" customHeight="1" x14ac:dyDescent="0.25">
      <c r="A679" s="1">
        <v>757</v>
      </c>
      <c r="B679" s="3" t="s">
        <v>675</v>
      </c>
      <c r="C679" s="3" t="str">
        <f ca="1">IFERROR(__xludf.DUMMYFUNCTION("GOOGLETRANSLATE(B679,""id"",""en"")"),"['application', 'myindihome', 'steady', 'pandemic', 'facilitates',' transactions', 'direct', 'plaza', 'telkom', 'success',' telkom ',' Myindihome ',' ']")</f>
        <v>['application', 'myindihome', 'steady', 'pandemic', 'facilitates',' transactions', 'direct', 'plaza', 'telkom', 'success',' telkom ',' Myindihome ',' ']</v>
      </c>
      <c r="D679" s="3">
        <v>5</v>
      </c>
    </row>
    <row r="680" spans="1:4" ht="15.75" customHeight="1" x14ac:dyDescent="0.25">
      <c r="A680" s="1">
        <v>758</v>
      </c>
      <c r="B680" s="3" t="s">
        <v>676</v>
      </c>
      <c r="C680" s="3" t="str">
        <f ca="1">IFERROR(__xludf.DUMMYFUNCTION("GOOGLETRANSLATE(B680,""id"",""en"")"),"['Since', 'application', 'Myindihome', 'info', 'Indihome', 'obtained', 'easy', 'application', 'thank', 'love']")</f>
        <v>['Since', 'application', 'Myindihome', 'info', 'Indihome', 'obtained', 'easy', 'application', 'thank', 'love']</v>
      </c>
      <c r="D680" s="3">
        <v>5</v>
      </c>
    </row>
    <row r="681" spans="1:4" ht="15.75" customHeight="1" x14ac:dyDescent="0.25">
      <c r="A681" s="1">
        <v>759</v>
      </c>
      <c r="B681" s="3" t="s">
        <v>677</v>
      </c>
      <c r="C681" s="3" t="str">
        <f ca="1">IFERROR(__xludf.DUMMYFUNCTION("GOOGLETRANSLATE(B681,""id"",""en"")"),"['Easy', 'Choice', 'use', 'internet', 'user', 'indihome', 'thank', 'love']")</f>
        <v>['Easy', 'Choice', 'use', 'internet', 'user', 'indihome', 'thank', 'love']</v>
      </c>
      <c r="D681" s="3">
        <v>5</v>
      </c>
    </row>
    <row r="682" spans="1:4" ht="15.75" customHeight="1" x14ac:dyDescent="0.25">
      <c r="A682" s="1">
        <v>760</v>
      </c>
      <c r="B682" s="3" t="s">
        <v>678</v>
      </c>
      <c r="C682" s="3" t="str">
        <f ca="1">IFERROR(__xludf.DUMMYFUNCTION("GOOGLETRANSLATE(B682,""id"",""en"")"),"['Yeyyy', 'Mantul', 'application']")</f>
        <v>['Yeyyy', 'Mantul', 'application']</v>
      </c>
      <c r="D682" s="3">
        <v>5</v>
      </c>
    </row>
    <row r="683" spans="1:4" ht="15.75" customHeight="1" x14ac:dyDescent="0.25">
      <c r="A683" s="1">
        <v>761</v>
      </c>
      <c r="B683" s="3" t="s">
        <v>679</v>
      </c>
      <c r="C683" s="3" t="str">
        <f ca="1">IFERROR(__xludf.DUMMYFUNCTION("GOOGLETRANSLATE(B683,""id"",""en"")"),"['Buy', 'Addon', 'Easy', 'Easy']")</f>
        <v>['Buy', 'Addon', 'Easy', 'Easy']</v>
      </c>
      <c r="D683" s="3">
        <v>5</v>
      </c>
    </row>
    <row r="684" spans="1:4" ht="15.75" customHeight="1" x14ac:dyDescent="0.25">
      <c r="A684" s="1">
        <v>763</v>
      </c>
      <c r="B684" s="3" t="s">
        <v>680</v>
      </c>
      <c r="C684" s="3" t="str">
        <f ca="1">IFERROR(__xludf.DUMMYFUNCTION("GOOGLETRANSLATE(B684,""id"",""en"")"),"['report', 'disruption', 'apps', 'fast', 'really', 'response', 'direct', 'dtaang', 'technician']")</f>
        <v>['report', 'disruption', 'apps', 'fast', 'really', 'response', 'direct', 'dtaang', 'technician']</v>
      </c>
      <c r="D684" s="3">
        <v>5</v>
      </c>
    </row>
    <row r="685" spans="1:4" ht="15.75" customHeight="1" x14ac:dyDescent="0.25">
      <c r="A685" s="1">
        <v>764</v>
      </c>
      <c r="B685" s="3" t="s">
        <v>681</v>
      </c>
      <c r="C685" s="3" t="str">
        <f ca="1">IFERROR(__xludf.DUMMYFUNCTION("GOOGLETRANSLATE(B685,""id"",""en"")"),"['Tampillan', 'Kece']")</f>
        <v>['Tampillan', 'Kece']</v>
      </c>
      <c r="D685" s="3">
        <v>5</v>
      </c>
    </row>
    <row r="686" spans="1:4" ht="15.75" customHeight="1" x14ac:dyDescent="0.25">
      <c r="A686" s="1">
        <v>765</v>
      </c>
      <c r="B686" s="3" t="s">
        <v>682</v>
      </c>
      <c r="C686" s="3" t="str">
        <f ca="1">IFERROR(__xludf.DUMMYFUNCTION("GOOGLETRANSLATE(B686,""id"",""en"")"),"['hard', 'login']")</f>
        <v>['hard', 'login']</v>
      </c>
      <c r="D686" s="3">
        <v>1</v>
      </c>
    </row>
    <row r="687" spans="1:4" ht="15.75" customHeight="1" x14ac:dyDescent="0.25">
      <c r="A687" s="1">
        <v>766</v>
      </c>
      <c r="B687" s="3" t="s">
        <v>683</v>
      </c>
      <c r="C687" s="3" t="str">
        <f ca="1">IFERROR(__xludf.DUMMYFUNCTION("GOOGLETRANSLATE(B687,""id"",""en"")"),"['Sis',' ask ',' Registration ',' already ',' Stage ',' Installation ',' Check ',' Location ',' Installed ',' Location ',' Cancel ',' Sis', ' ']")</f>
        <v>['Sis',' ask ',' Registration ',' already ',' Stage ',' Installation ',' Check ',' Location ',' Installed ',' Location ',' Cancel ',' Sis', ' ']</v>
      </c>
      <c r="D687" s="3">
        <v>2</v>
      </c>
    </row>
    <row r="688" spans="1:4" ht="15.75" customHeight="1" x14ac:dyDescent="0.25">
      <c r="A688" s="1">
        <v>767</v>
      </c>
      <c r="B688" s="3" t="s">
        <v>684</v>
      </c>
      <c r="C688" s="3" t="str">
        <f ca="1">IFERROR(__xludf.DUMMYFUNCTION("GOOGLETRANSLATE(B688,""id"",""en"")"),"['steady', 'choice', 'addon', 'transmission', 'point']")</f>
        <v>['steady', 'choice', 'addon', 'transmission', 'point']</v>
      </c>
      <c r="D688" s="3">
        <v>5</v>
      </c>
    </row>
    <row r="689" spans="1:4" ht="15.75" customHeight="1" x14ac:dyDescent="0.25">
      <c r="A689" s="1">
        <v>768</v>
      </c>
      <c r="B689" s="3" t="s">
        <v>685</v>
      </c>
      <c r="C689" s="3" t="str">
        <f ca="1">IFERROR(__xludf.DUMMYFUNCTION("GOOGLETRANSLATE(B689,""id"",""en"")"),"['Steady', 'Easy', 'Construction', 'Use']")</f>
        <v>['Steady', 'Easy', 'Construction', 'Use']</v>
      </c>
      <c r="D689" s="3">
        <v>5</v>
      </c>
    </row>
    <row r="690" spans="1:4" ht="15.75" customHeight="1" x14ac:dyDescent="0.25">
      <c r="A690" s="1">
        <v>769</v>
      </c>
      <c r="B690" s="3" t="s">
        <v>686</v>
      </c>
      <c r="C690" s="3" t="str">
        <f ca="1">IFERROR(__xludf.DUMMYFUNCTION("GOOGLETRANSLATE(B690,""id"",""en"")"),"['Mantab', '']")</f>
        <v>['Mantab', '']</v>
      </c>
      <c r="D690" s="3">
        <v>5</v>
      </c>
    </row>
    <row r="691" spans="1:4" ht="15.75" customHeight="1" x14ac:dyDescent="0.25">
      <c r="A691" s="1">
        <v>770</v>
      </c>
      <c r="B691" s="3" t="s">
        <v>687</v>
      </c>
      <c r="C691" s="3" t="str">
        <f ca="1">IFERROR(__xludf.DUMMYFUNCTION("GOOGLETRANSLATE(B691,""id"",""en"")"),"['', 'okay', '']")</f>
        <v>['', 'okay', '']</v>
      </c>
      <c r="D691" s="3">
        <v>5</v>
      </c>
    </row>
    <row r="692" spans="1:4" ht="15.75" customHeight="1" x14ac:dyDescent="0.25">
      <c r="A692" s="1">
        <v>771</v>
      </c>
      <c r="B692" s="3" t="s">
        <v>688</v>
      </c>
      <c r="C692" s="3" t="str">
        <f ca="1">IFERROR(__xludf.DUMMYFUNCTION("GOOGLETRANSLATE(B692,""id"",""en"")"),"['Mantul', 'smooth', 'Success', '']")</f>
        <v>['Mantul', 'smooth', 'Success', '']</v>
      </c>
      <c r="D692" s="3">
        <v>5</v>
      </c>
    </row>
    <row r="693" spans="1:4" ht="15.75" customHeight="1" x14ac:dyDescent="0.25">
      <c r="A693" s="1">
        <v>772</v>
      </c>
      <c r="B693" s="3" t="s">
        <v>689</v>
      </c>
      <c r="C693" s="3" t="str">
        <f ca="1">IFERROR(__xludf.DUMMYFUNCTION("GOOGLETRANSLATE(B693,""id"",""en"")"),"['Payment', 'late', 'direct', 'blocked', 'complaints',' slow ',' response ',' given ',' response ',' fast ',' nga ',' replied ',' LGI ',' tired ',' dehhh ']")</f>
        <v>['Payment', 'late', 'direct', 'blocked', 'complaints',' slow ',' response ',' given ',' response ',' fast ',' nga ',' replied ',' LGI ',' tired ',' dehhh ']</v>
      </c>
      <c r="D693" s="3">
        <v>1</v>
      </c>
    </row>
    <row r="694" spans="1:4" ht="15.75" customHeight="1" x14ac:dyDescent="0.25">
      <c r="A694" s="1">
        <v>773</v>
      </c>
      <c r="B694" s="3" t="s">
        <v>690</v>
      </c>
      <c r="C694" s="3" t="str">
        <f ca="1">IFERROR(__xludf.DUMMYFUNCTION("GOOGLETRANSLATE(B694,""id"",""en"")"),"['application', 'good']")</f>
        <v>['application', 'good']</v>
      </c>
      <c r="D694" s="3">
        <v>5</v>
      </c>
    </row>
    <row r="695" spans="1:4" ht="15.75" customHeight="1" x14ac:dyDescent="0.25">
      <c r="A695" s="1">
        <v>774</v>
      </c>
      <c r="B695" s="3" t="s">
        <v>691</v>
      </c>
      <c r="C695" s="3" t="str">
        <f ca="1">IFERROR(__xludf.DUMMYFUNCTION("GOOGLETRANSLATE(B695,""id"",""en"")"),"['Seas as', 'APK']")</f>
        <v>['Seas as', 'APK']</v>
      </c>
      <c r="D695" s="3">
        <v>5</v>
      </c>
    </row>
    <row r="696" spans="1:4" ht="15.75" customHeight="1" x14ac:dyDescent="0.25">
      <c r="A696" s="1">
        <v>775</v>
      </c>
      <c r="B696" s="3" t="s">
        <v>692</v>
      </c>
      <c r="C696" s="3" t="str">
        <f ca="1">IFERROR(__xludf.DUMMYFUNCTION("GOOGLETRANSLATE(B696,""id"",""en"")"),"['Costumer', 'complain', 'response', 'ignore', 'wifi', 'me', 'Los',' mulu ',' technician ',' dateng ',' prcuma ',' bsok ',' ATW ',' LOS ',' LOS ',' Reponcers', 'Pay', 'Doang', 'Expensive', 'Ngecewain', 'Problems',' Internet ',' Online ',' Defemination ' ,"&amp;" 'Please', 'Cuekin', 'Users']")</f>
        <v>['Costumer', 'complain', 'response', 'ignore', 'wifi', 'me', 'Los',' mulu ',' technician ',' dateng ',' prcuma ',' bsok ',' ATW ',' LOS ',' LOS ',' Reponcers', 'Pay', 'Doang', 'Expensive', 'Ngecewain', 'Problems',' Internet ',' Online ',' Defemination ' , 'Please', 'Cuekin', 'Users']</v>
      </c>
      <c r="D696" s="3">
        <v>1</v>
      </c>
    </row>
    <row r="697" spans="1:4" ht="15.75" customHeight="1" x14ac:dyDescent="0.25">
      <c r="A697" s="1">
        <v>776</v>
      </c>
      <c r="B697" s="3" t="s">
        <v>693</v>
      </c>
      <c r="C697" s="3" t="str">
        <f ca="1">IFERROR(__xludf.DUMMYFUNCTION("GOOGLETRANSLATE(B697,""id"",""en"")"),"['ugly', 'bangettt', 'already', 'times',' wifi ',' disorder ',' mulu ',' already ',' ngadu ',' indihome ',' work ',' check ',' Stay ',' Semaleman ',' late ',' pay ',' fine ',' get ',' disorder ',' Leha ',' Leha ', ""]")</f>
        <v>['ugly', 'bangettt', 'already', 'times',' wifi ',' disorder ',' mulu ',' already ',' ngadu ',' indihome ',' work ',' check ',' Stay ',' Semaleman ',' late ',' pay ',' fine ',' get ',' disorder ',' Leha ',' Leha ', "]</v>
      </c>
      <c r="D697" s="3">
        <v>1</v>
      </c>
    </row>
    <row r="698" spans="1:4" ht="15.75" customHeight="1" x14ac:dyDescent="0.25">
      <c r="A698" s="1">
        <v>777</v>
      </c>
      <c r="B698" s="3" t="s">
        <v>694</v>
      </c>
      <c r="C698" s="3" t="str">
        <f ca="1">IFERROR(__xludf.DUMMYFUNCTION("GOOGLETRANSLATE(B698,""id"",""en"")"),"['a month', 'Problem', 'Fast', 'response', 'handle', 'until', 'weekly', 'pay', 'month', 'road', 'gapernah', 'TPI', ' Problems', 'Until', 'Kli', 'Hadehhh', 'BUMN', 'Pusiiinnnggg']")</f>
        <v>['a month', 'Problem', 'Fast', 'response', 'handle', 'until', 'weekly', 'pay', 'month', 'road', 'gapernah', 'TPI', ' Problems', 'Until', 'Kli', 'Hadehhh', 'BUMN', 'Pusiiinnnggg']</v>
      </c>
      <c r="D698" s="3">
        <v>1</v>
      </c>
    </row>
    <row r="699" spans="1:4" ht="15.75" customHeight="1" x14ac:dyDescent="0.25">
      <c r="A699" s="1">
        <v>778</v>
      </c>
      <c r="B699" s="3" t="s">
        <v>695</v>
      </c>
      <c r="C699" s="3" t="str">
        <f ca="1">IFERROR(__xludf.DUMMYFUNCTION("GOOGLETRANSLATE(B699,""id"",""en"")"),"['Parahhhhh', 'better', 'Oxigen', 'Indihome', 'Most', 'disorder', ""]")</f>
        <v>['Parahhhhh', 'better', 'Oxigen', 'Indihome', 'Most', 'disorder', "]</v>
      </c>
      <c r="D699" s="3">
        <v>1</v>
      </c>
    </row>
    <row r="700" spans="1:4" ht="15.75" customHeight="1" x14ac:dyDescent="0.25">
      <c r="A700" s="1">
        <v>779</v>
      </c>
      <c r="B700" s="3" t="s">
        <v>696</v>
      </c>
      <c r="C700" s="3" t="str">
        <f ca="1">IFERROR(__xludf.DUMMYFUNCTION("GOOGLETRANSLATE(B700,""id"",""en"")"),"['Indihome', 'disorder']")</f>
        <v>['Indihome', 'disorder']</v>
      </c>
      <c r="D700" s="3">
        <v>1</v>
      </c>
    </row>
    <row r="701" spans="1:4" ht="15.75" customHeight="1" x14ac:dyDescent="0.25">
      <c r="A701" s="1">
        <v>780</v>
      </c>
      <c r="B701" s="3" t="s">
        <v>697</v>
      </c>
      <c r="C701" s="3" t="str">
        <f ca="1">IFERROR(__xludf.DUMMYFUNCTION("GOOGLETRANSLATE(B701,""id"",""en"")"),"['Congratulations',' morning ',' noon ',' night ',' complex ',' attaches', 'terminal', 'yahh', 'complex', 'attaches',' around ',' RMH ',' Pair ',' WiFi ',' Ask ',' Blng ',' Wait ',' Already ',' Pair ',' Install ',' Message ',' Myindihome ',' Blng ',' Wait"&amp;" ',' How ' , 'Telkom']")</f>
        <v>['Congratulations',' morning ',' noon ',' night ',' complex ',' attaches', 'terminal', 'yahh', 'complex', 'attaches',' around ',' RMH ',' Pair ',' WiFi ',' Ask ',' Blng ',' Wait ',' Already ',' Pair ',' Install ',' Message ',' Myindihome ',' Blng ',' Wait ',' How ' , 'Telkom']</v>
      </c>
      <c r="D701" s="3">
        <v>2</v>
      </c>
    </row>
    <row r="702" spans="1:4" ht="15.75" customHeight="1" x14ac:dyDescent="0.25">
      <c r="A702" s="1">
        <v>781</v>
      </c>
      <c r="B702" s="3" t="s">
        <v>698</v>
      </c>
      <c r="C702" s="3" t="str">
        <f ca="1">IFERROR(__xludf.DUMMYFUNCTION("GOOGLETRANSLATE(B702,""id"",""en"")"),"['Severe', 'WiFi', 'dirmh', 'make', 'just', 'TPI', 'feels', 'rich', 'wifi', 'indomaret']")</f>
        <v>['Severe', 'WiFi', 'dirmh', 'make', 'just', 'TPI', 'feels', 'rich', 'wifi', 'indomaret']</v>
      </c>
      <c r="D702" s="3">
        <v>1</v>
      </c>
    </row>
    <row r="703" spans="1:4" ht="15.75" customHeight="1" x14ac:dyDescent="0.25">
      <c r="A703" s="1">
        <v>782</v>
      </c>
      <c r="B703" s="3" t="s">
        <v>699</v>
      </c>
      <c r="C703" s="3" t="str">
        <f ca="1">IFERROR(__xludf.DUMMYFUNCTION("GOOGLETRANSLATE(B703,""id"",""en"")"),"['disorder', 'bete']")</f>
        <v>['disorder', 'bete']</v>
      </c>
      <c r="D703" s="3">
        <v>1</v>
      </c>
    </row>
    <row r="704" spans="1:4" ht="15.75" customHeight="1" x14ac:dyDescent="0.25">
      <c r="A704" s="1">
        <v>783</v>
      </c>
      <c r="B704" s="3" t="s">
        <v>700</v>
      </c>
      <c r="C704" s="3" t="str">
        <f ca="1">IFERROR(__xludf.DUMMYFUNCTION("GOOGLETRANSLATE(B704,""id"",""en"")"),"['Access', 'Severe', '']")</f>
        <v>['Access', 'Severe', '']</v>
      </c>
      <c r="D704" s="3">
        <v>1</v>
      </c>
    </row>
    <row r="705" spans="1:4" ht="15.75" customHeight="1" x14ac:dyDescent="0.25">
      <c r="A705" s="1">
        <v>784</v>
      </c>
      <c r="B705" s="3" t="s">
        <v>701</v>
      </c>
      <c r="C705" s="3" t="str">
        <f ca="1">IFERROR(__xludf.DUMMYFUNCTION("GOOGLETRANSLATE(B705,""id"",""en"")"),"['bad']")</f>
        <v>['bad']</v>
      </c>
      <c r="D705" s="3">
        <v>1</v>
      </c>
    </row>
    <row r="706" spans="1:4" ht="15.75" customHeight="1" x14ac:dyDescent="0.25">
      <c r="A706" s="1">
        <v>785</v>
      </c>
      <c r="B706" s="3" t="s">
        <v>702</v>
      </c>
      <c r="C706" s="3" t="str">
        <f ca="1">IFERROR(__xludf.DUMMYFUNCTION("GOOGLETRANSLATE(B706,""id"",""en"")"),"['Bad', 'really', 'login', 'application', 'number', 'indihome', 'already', 'connected']")</f>
        <v>['Bad', 'really', 'login', 'application', 'number', 'indihome', 'already', 'connected']</v>
      </c>
      <c r="D706" s="3">
        <v>1</v>
      </c>
    </row>
    <row r="707" spans="1:4" ht="15.75" customHeight="1" x14ac:dyDescent="0.25">
      <c r="A707" s="1">
        <v>786</v>
      </c>
      <c r="B707" s="3" t="s">
        <v>703</v>
      </c>
      <c r="C707" s="3" t="str">
        <f ca="1">IFERROR(__xludf.DUMMYFUNCTION("GOOGLETRANSLATE(B707,""id"",""en"")"),"['customer', 'told', 'pay', 'turn', 'already', 'paid', 'connection', 'tetep', 'slow', 'emang', 'stupid', ""]")</f>
        <v>['customer', 'told', 'pay', 'turn', 'already', 'paid', 'connection', 'tetep', 'slow', 'emang', 'stupid', "]</v>
      </c>
      <c r="D707" s="3">
        <v>1</v>
      </c>
    </row>
    <row r="708" spans="1:4" ht="15.75" customHeight="1" x14ac:dyDescent="0.25">
      <c r="A708" s="1">
        <v>787</v>
      </c>
      <c r="B708" s="3" t="s">
        <v>704</v>
      </c>
      <c r="C708" s="3" t="str">
        <f ca="1">IFERROR(__xludf.DUMMYFUNCTION("GOOGLETRANSLATE(B708,""id"",""en"")"),"['Fix', 'network', 'love', 'price', 'enter', 'sense', 'according to', 'network', 'love', 'comparison', 'biznet', 'get', ' Kec ',' Mbps', 'Indihome', 'cable', 'speed', 'Mbps',' please ',' sii ',' kasib ',' price ',' price ',' please ',' really ' , '']")</f>
        <v>['Fix', 'network', 'love', 'price', 'enter', 'sense', 'according to', 'network', 'love', 'comparison', 'biznet', 'get', ' Kec ',' Mbps', 'Indihome', 'cable', 'speed', 'Mbps',' please ',' sii ',' kasib ',' price ',' price ',' please ',' really ' , '']</v>
      </c>
      <c r="D708" s="3">
        <v>1</v>
      </c>
    </row>
    <row r="709" spans="1:4" ht="15.75" customHeight="1" x14ac:dyDescent="0.25">
      <c r="A709" s="1">
        <v>788</v>
      </c>
      <c r="B709" s="3" t="s">
        <v>705</v>
      </c>
      <c r="C709" s="3" t="str">
        <f ca="1">IFERROR(__xludf.DUMMYFUNCTION("GOOGLETRANSLATE(B709,""id"",""en"")"),"['Connected']")</f>
        <v>['Connected']</v>
      </c>
      <c r="D709" s="3">
        <v>1</v>
      </c>
    </row>
    <row r="710" spans="1:4" ht="15.75" customHeight="1" x14ac:dyDescent="0.25">
      <c r="A710" s="1">
        <v>789</v>
      </c>
      <c r="B710" s="3" t="s">
        <v>706</v>
      </c>
      <c r="C710" s="3" t="str">
        <f ca="1">IFERROR(__xludf.DUMMYFUNCTION("GOOGLETRANSLATE(B710,""id"",""en"")"),"['Disappointed', 'signal', 'weak', 'ganguan', 'features', 'application', 'okay', 'quality', 'signalny', 'comparable', 'price', ""]")</f>
        <v>['Disappointed', 'signal', 'weak', 'ganguan', 'features', 'application', 'okay', 'quality', 'signalny', 'comparable', 'price', "]</v>
      </c>
      <c r="D710" s="3">
        <v>1</v>
      </c>
    </row>
    <row r="711" spans="1:4" ht="15.75" customHeight="1" x14ac:dyDescent="0.25">
      <c r="A711" s="1">
        <v>793</v>
      </c>
      <c r="B711" s="3" t="s">
        <v>707</v>
      </c>
      <c r="C711" s="3" t="str">
        <f ca="1">IFERROR(__xludf.DUMMYFUNCTION("GOOGLETRANSLATE(B711,""id"",""en"")"),"['Star', 'talk', 'star', 'Myindihome', '']")</f>
        <v>['Star', 'talk', 'star', 'Myindihome', '']</v>
      </c>
      <c r="D711" s="3">
        <v>5</v>
      </c>
    </row>
    <row r="712" spans="1:4" ht="15.75" customHeight="1" x14ac:dyDescent="0.25">
      <c r="A712" s="1">
        <v>794</v>
      </c>
      <c r="B712" s="3" t="s">
        <v>708</v>
      </c>
      <c r="C712" s="3" t="str">
        <f ca="1">IFERROR(__xludf.DUMMYFUNCTION("GOOGLETRANSLATE(B712,""id"",""en"")"),"['Service', 'satisfying', 'Customer', 'Pay', 'Late', 'Disruption', 'Week', 'Learning', 'Wear', 'Power', 'Power', 'Cheap', ' his teacher ',' finished ',' repaired ',' week ',' problematic ',' fix ',' fix ',' Gara ',' Gara ',' cigarette ',' coffee ',' event"&amp;" ',' income ' , 'additional', 'please', 'related', 'indihome', 'handling', 'resolved', 'complete']")</f>
        <v>['Service', 'satisfying', 'Customer', 'Pay', 'Late', 'Disruption', 'Week', 'Learning', 'Wear', 'Power', 'Power', 'Cheap', ' his teacher ',' finished ',' repaired ',' week ',' problematic ',' fix ',' fix ',' Gara ',' Gara ',' cigarette ',' coffee ',' event ',' income ' , 'additional', 'please', 'related', 'indihome', 'handling', 'resolved', 'complete']</v>
      </c>
      <c r="D712" s="3">
        <v>1</v>
      </c>
    </row>
    <row r="713" spans="1:4" ht="15.75" customHeight="1" x14ac:dyDescent="0.25">
      <c r="A713" s="1">
        <v>795</v>
      </c>
      <c r="B713" s="3" t="s">
        <v>709</v>
      </c>
      <c r="C713" s="3" t="str">
        <f ca="1">IFERROR(__xludf.DUMMYFUNCTION("GOOGLETRANSLATE(B713,""id"",""en"")"),"['knapa', 'renew', 'speed', 'ndk', 'beg', 'info', 'Makash']")</f>
        <v>['knapa', 'renew', 'speed', 'ndk', 'beg', 'info', 'Makash']</v>
      </c>
      <c r="D713" s="3">
        <v>4</v>
      </c>
    </row>
    <row r="714" spans="1:4" ht="15.75" customHeight="1" x14ac:dyDescent="0.25">
      <c r="A714" s="1">
        <v>796</v>
      </c>
      <c r="B714" s="3" t="s">
        <v>710</v>
      </c>
      <c r="C714" s="3" t="str">
        <f ca="1">IFERROR(__xludf.DUMMYFUNCTION("GOOGLETRANSLATE(B714,""id"",""en"")"),"['Super', 'Dupell', 'Disappointed', 'Indihome', 'Sring', 'Disruption', 'Pay', 'mAh', 'routine', 'smooth', 'service', 'Badkkkkkkkkkkk' EIAP ',' Approaching ',' Pay ',' Must ',' Network ',' Disconnected ',' Construction ',' Network ',' Trusss', 'Alesya', 'C"&amp;"able', 'Gigit', 'Mouse' , 'yeah', 'every time', 'cable', 'bite', 'mouse', 'continuedsss', '']")</f>
        <v>['Super', 'Dupell', 'Disappointed', 'Indihome', 'Sring', 'Disruption', 'Pay', 'mAh', 'routine', 'smooth', 'service', 'Badkkkkkkkkkkk' EIAP ',' Approaching ',' Pay ',' Must ',' Network ',' Disconnected ',' Construction ',' Network ',' Trusss', 'Alesya', 'Cable', 'Gigit', 'Mouse' , 'yeah', 'every time', 'cable', 'bite', 'mouse', 'continuedsss', '']</v>
      </c>
      <c r="D714" s="3">
        <v>1</v>
      </c>
    </row>
    <row r="715" spans="1:4" ht="15.75" customHeight="1" x14ac:dyDescent="0.25">
      <c r="A715" s="1">
        <v>799</v>
      </c>
      <c r="B715" s="3" t="s">
        <v>711</v>
      </c>
      <c r="C715" s="3" t="str">
        <f ca="1">IFERROR(__xludf.DUMMYFUNCTION("GOOGLETRANSLATE(B715,""id"",""en"")"),"['TOP', 'Markotop']")</f>
        <v>['TOP', 'Markotop']</v>
      </c>
      <c r="D715" s="3">
        <v>5</v>
      </c>
    </row>
    <row r="716" spans="1:4" ht="15.75" customHeight="1" x14ac:dyDescent="0.25">
      <c r="A716" s="1">
        <v>800</v>
      </c>
      <c r="B716" s="3" t="s">
        <v>712</v>
      </c>
      <c r="C716" s="3" t="str">
        <f ca="1">IFERROR(__xludf.DUMMYFUNCTION("GOOGLETRANSLATE(B716,""id"",""en"")"),"['times', 'network', 'problematic', 'told', 'restart', 'modem', 'network', 'intention', 'work', 'mending', 'coolie']")</f>
        <v>['times', 'network', 'problematic', 'told', 'restart', 'modem', 'network', 'intention', 'work', 'mending', 'coolie']</v>
      </c>
      <c r="D716" s="3">
        <v>1</v>
      </c>
    </row>
    <row r="717" spans="1:4" ht="15.75" customHeight="1" x14ac:dyDescent="0.25">
      <c r="A717" s="1">
        <v>801</v>
      </c>
      <c r="B717" s="3" t="s">
        <v>713</v>
      </c>
      <c r="C717" s="3" t="str">
        <f ca="1">IFERROR(__xludf.DUMMYFUNCTION("GOOGLETRANSLATE(B717,""id"",""en"")"),"['']")</f>
        <v>['']</v>
      </c>
      <c r="D717" s="3">
        <v>5</v>
      </c>
    </row>
    <row r="718" spans="1:4" ht="15.75" customHeight="1" x14ac:dyDescent="0.25">
      <c r="A718" s="1">
        <v>802</v>
      </c>
      <c r="B718" s="3" t="s">
        <v>714</v>
      </c>
      <c r="C718" s="3" t="str">
        <f ca="1">IFERROR(__xludf.DUMMYFUNCTION("GOOGLETRANSLATE(B718,""id"",""en"")"),"['difficult', 'verification', 'Activate', 'contents', 'balance', 'wallet']")</f>
        <v>['difficult', 'verification', 'Activate', 'contents', 'balance', 'wallet']</v>
      </c>
      <c r="D718" s="3">
        <v>3</v>
      </c>
    </row>
    <row r="719" spans="1:4" ht="15.75" customHeight="1" x14ac:dyDescent="0.25">
      <c r="A719" s="1">
        <v>803</v>
      </c>
      <c r="B719" s="3" t="s">
        <v>715</v>
      </c>
      <c r="C719" s="3" t="str">
        <f ca="1">IFERROR(__xludf.DUMMYFUNCTION("GOOGLETRANSLATE(B719,""id"",""en"")"),"['Gokilll', 'Upgrade', 'Speed', 'Direct', 'Change', 'Application']")</f>
        <v>['Gokilll', 'Upgrade', 'Speed', 'Direct', 'Change', 'Application']</v>
      </c>
      <c r="D719" s="3">
        <v>5</v>
      </c>
    </row>
    <row r="720" spans="1:4" ht="15.75" customHeight="1" x14ac:dyDescent="0.25">
      <c r="A720" s="1">
        <v>804</v>
      </c>
      <c r="B720" s="3" t="s">
        <v>716</v>
      </c>
      <c r="C720" s="3" t="str">
        <f ca="1">IFERROR(__xludf.DUMMYFUNCTION("GOOGLETRANSLATE(B720,""id"",""en"")"),"['transaction', 'add', 'easy', 'application', 'myindihome']")</f>
        <v>['transaction', 'add', 'easy', 'application', 'myindihome']</v>
      </c>
      <c r="D720" s="3">
        <v>5</v>
      </c>
    </row>
    <row r="721" spans="1:4" ht="15.75" customHeight="1" x14ac:dyDescent="0.25">
      <c r="A721" s="1">
        <v>805</v>
      </c>
      <c r="B721" s="3" t="s">
        <v>717</v>
      </c>
      <c r="C721" s="3" t="str">
        <f ca="1">IFERROR(__xludf.DUMMYFUNCTION("GOOGLETRANSLATE(B721,""id"",""en"")"),"['', 'really', 'help']")</f>
        <v>['', 'really', 'help']</v>
      </c>
      <c r="D721" s="3">
        <v>5</v>
      </c>
    </row>
    <row r="722" spans="1:4" ht="15.75" customHeight="1" x14ac:dyDescent="0.25">
      <c r="A722" s="1">
        <v>806</v>
      </c>
      <c r="B722" s="3" t="s">
        <v>718</v>
      </c>
      <c r="C722" s="3" t="str">
        <f ca="1">IFERROR(__xludf.DUMMYFUNCTION("GOOGLETRANSLATE(B722,""id"",""en"")"),"['Cool', 'Application', 'Myindihome', 'User', 'Friendly']")</f>
        <v>['Cool', 'Application', 'Myindihome', 'User', 'Friendly']</v>
      </c>
      <c r="D722" s="3">
        <v>5</v>
      </c>
    </row>
    <row r="723" spans="1:4" ht="15.75" customHeight="1" x14ac:dyDescent="0.25">
      <c r="A723" s="1">
        <v>807</v>
      </c>
      <c r="B723" s="3" t="s">
        <v>719</v>
      </c>
      <c r="C723" s="3" t="str">
        <f ca="1">IFERROR(__xludf.DUMMYFUNCTION("GOOGLETRANSLATE(B723,""id"",""en"")"),"['Helping', 'Customer', 'Application']")</f>
        <v>['Helping', 'Customer', 'Application']</v>
      </c>
      <c r="D723" s="3">
        <v>5</v>
      </c>
    </row>
    <row r="724" spans="1:4" ht="15.75" customHeight="1" x14ac:dyDescent="0.25">
      <c r="A724" s="1">
        <v>808</v>
      </c>
      <c r="B724" s="3" t="s">
        <v>720</v>
      </c>
      <c r="C724" s="3" t="str">
        <f ca="1">IFERROR(__xludf.DUMMYFUNCTION("GOOGLETRANSLATE(B724,""id"",""en"")"),"['thank', 'love', 'indihome']")</f>
        <v>['thank', 'love', 'indihome']</v>
      </c>
      <c r="D724" s="3">
        <v>5</v>
      </c>
    </row>
    <row r="725" spans="1:4" ht="15.75" customHeight="1" x14ac:dyDescent="0.25">
      <c r="A725" s="1">
        <v>809</v>
      </c>
      <c r="B725" s="3" t="s">
        <v>721</v>
      </c>
      <c r="C725" s="3" t="str">
        <f ca="1">IFERROR(__xludf.DUMMYFUNCTION("GOOGLETRANSLATE(B725,""id"",""en"")"),"['title', 'report', 'disorder']")</f>
        <v>['title', 'report', 'disorder']</v>
      </c>
      <c r="D725" s="3">
        <v>5</v>
      </c>
    </row>
    <row r="726" spans="1:4" ht="15.75" customHeight="1" x14ac:dyDescent="0.25">
      <c r="A726" s="1">
        <v>810</v>
      </c>
      <c r="B726" s="3" t="s">
        <v>722</v>
      </c>
      <c r="C726" s="3" t="str">
        <f ca="1">IFERROR(__xludf.DUMMYFUNCTION("GOOGLETRANSLATE(B726,""id"",""en"")"),"['Points', 'mantappp']")</f>
        <v>['Points', 'mantappp']</v>
      </c>
      <c r="D726" s="3">
        <v>5</v>
      </c>
    </row>
    <row r="727" spans="1:4" ht="15.75" customHeight="1" x14ac:dyDescent="0.25">
      <c r="A727" s="1">
        <v>811</v>
      </c>
      <c r="B727" s="3" t="s">
        <v>723</v>
      </c>
      <c r="C727" s="3" t="str">
        <f ca="1">IFERROR(__xludf.DUMMYFUNCTION("GOOGLETRANSLATE(B727,""id"",""en"")"),"['steady', 'application', 'Indihome', 'help', 'check', 'bill', 'month']")</f>
        <v>['steady', 'application', 'Indihome', 'help', 'check', 'bill', 'month']</v>
      </c>
      <c r="D727" s="3">
        <v>5</v>
      </c>
    </row>
    <row r="728" spans="1:4" ht="15.75" customHeight="1" x14ac:dyDescent="0.25">
      <c r="A728" s="1">
        <v>812</v>
      </c>
      <c r="B728" s="3" t="s">
        <v>724</v>
      </c>
      <c r="C728" s="3" t="str">
        <f ca="1">IFERROR(__xludf.DUMMYFUNCTION("GOOGLETRANSLATE(B728,""id"",""en"")"),"['Easy', 'application', 'there', 'here']")</f>
        <v>['Easy', 'application', 'there', 'here']</v>
      </c>
      <c r="D728" s="3">
        <v>5</v>
      </c>
    </row>
    <row r="729" spans="1:4" ht="15.75" customHeight="1" x14ac:dyDescent="0.25">
      <c r="A729" s="1">
        <v>813</v>
      </c>
      <c r="B729" s="3" t="s">
        <v>725</v>
      </c>
      <c r="C729" s="3" t="str">
        <f ca="1">IFERROR(__xludf.DUMMYFUNCTION("GOOGLETRANSLATE(B729,""id"",""en"")"),"['Mantab', 'SERBA', 'EASY']")</f>
        <v>['Mantab', 'SERBA', 'EASY']</v>
      </c>
      <c r="D729" s="3">
        <v>5</v>
      </c>
    </row>
    <row r="730" spans="1:4" ht="15.75" customHeight="1" x14ac:dyDescent="0.25">
      <c r="A730" s="1">
        <v>814</v>
      </c>
      <c r="B730" s="3" t="s">
        <v>726</v>
      </c>
      <c r="C730" s="3" t="str">
        <f ca="1">IFERROR(__xludf.DUMMYFUNCTION("GOOGLETRANSLATE(B730,""id"",""en"")"),"['It's easy', 'technicians', 'direct']")</f>
        <v>['It's easy', 'technicians', 'direct']</v>
      </c>
      <c r="D730" s="3">
        <v>5</v>
      </c>
    </row>
    <row r="731" spans="1:4" ht="15.75" customHeight="1" x14ac:dyDescent="0.25">
      <c r="A731" s="1">
        <v>815</v>
      </c>
      <c r="B731" s="3" t="s">
        <v>727</v>
      </c>
      <c r="C731" s="3" t="str">
        <f ca="1">IFERROR(__xludf.DUMMYFUNCTION("GOOGLETRANSLATE(B731,""id"",""en"")"),"['The network', 'disruption', 'week', 'disorder', 'pay', 'date', 'problematic', 'times',' solution ',' mbps', 'please', 'indihome', ' Fix ',' Oake ',' wifi ',' boong ',' buy ',' quota ',' complaint ',' really ',' response ',' times', 'disorder', 'office',"&amp;" 'report' , 'please', 'mmng', 'disruption', 'fix', 'right', 'right', 'berepotin', 'gini', ""]")</f>
        <v>['The network', 'disruption', 'week', 'disorder', 'pay', 'date', 'problematic', 'times',' solution ',' mbps', 'please', 'indihome', ' Fix ',' Oake ',' wifi ',' boong ',' buy ',' quota ',' complaint ',' really ',' response ',' times', 'disorder', 'office', 'report' , 'please', 'mmng', 'disruption', 'fix', 'right', 'right', 'berepotin', 'gini', "]</v>
      </c>
      <c r="D731" s="3">
        <v>1</v>
      </c>
    </row>
    <row r="732" spans="1:4" ht="15.75" customHeight="1" x14ac:dyDescent="0.25">
      <c r="A732" s="1">
        <v>816</v>
      </c>
      <c r="B732" s="3" t="s">
        <v>728</v>
      </c>
      <c r="C732" s="3" t="str">
        <f ca="1">IFERROR(__xludf.DUMMYFUNCTION("GOOGLETRANSLATE(B732,""id"",""en"")"),"['Severe', 'use', 'APK', 'response', 'handling', 'slow', 'apalgi', 'internet', 'hampered', 'disappointed']")</f>
        <v>['Severe', 'use', 'APK', 'response', 'handling', 'slow', 'apalgi', 'internet', 'hampered', 'disappointed']</v>
      </c>
      <c r="D732" s="3">
        <v>1</v>
      </c>
    </row>
    <row r="733" spans="1:4" ht="15.75" customHeight="1" x14ac:dyDescent="0.25">
      <c r="A733" s="1">
        <v>817</v>
      </c>
      <c r="B733" s="3" t="s">
        <v>729</v>
      </c>
      <c r="C733" s="3" t="str">
        <f ca="1">IFERROR(__xludf.DUMMYFUNCTION("GOOGLETRANSLATE(B733,""id"",""en"")"),"['', '']")</f>
        <v>['', '']</v>
      </c>
      <c r="D733" s="3">
        <v>5</v>
      </c>
    </row>
    <row r="734" spans="1:4" ht="15.75" customHeight="1" x14ac:dyDescent="0.25">
      <c r="A734" s="1">
        <v>818</v>
      </c>
      <c r="B734" s="3" t="s">
        <v>730</v>
      </c>
      <c r="C734" s="3" t="str">
        <f ca="1">IFERROR(__xludf.DUMMYFUNCTION("GOOGLETRANSLATE(B734,""id"",""en"")"),"['quality', 'facilities', 'service', 'satisfying', 'customer']")</f>
        <v>['quality', 'facilities', 'service', 'satisfying', 'customer']</v>
      </c>
      <c r="D734" s="3">
        <v>5</v>
      </c>
    </row>
    <row r="735" spans="1:4" ht="15.75" customHeight="1" x14ac:dyDescent="0.25">
      <c r="A735" s="1">
        <v>819</v>
      </c>
      <c r="B735" s="3" t="s">
        <v>731</v>
      </c>
      <c r="C735" s="3" t="str">
        <f ca="1">IFERROR(__xludf.DUMMYFUNCTION("GOOGLETRANSLATE(B735,""id"",""en"")"),"['makes it easier', 'service', 'Customer', 'Candidate', 'Customer']")</f>
        <v>['makes it easier', 'service', 'Customer', 'Candidate', 'Customer']</v>
      </c>
      <c r="D735" s="3">
        <v>5</v>
      </c>
    </row>
    <row r="736" spans="1:4" ht="15.75" customHeight="1" x14ac:dyDescent="0.25">
      <c r="A736" s="1">
        <v>820</v>
      </c>
      <c r="B736" s="3" t="s">
        <v>732</v>
      </c>
      <c r="C736" s="3" t="str">
        <f ca="1">IFERROR(__xludf.DUMMYFUNCTION("GOOGLETRANSLATE(B736,""id"",""en"")"),"['Please', 'cheap', 'wanted', 'pairs', 'provide', 'Mbps', 'that's', 'indihome', 'thank', 'love']")</f>
        <v>['Please', 'cheap', 'wanted', 'pairs', 'provide', 'Mbps', 'that's', 'indihome', 'thank', 'love']</v>
      </c>
      <c r="D736" s="3">
        <v>1</v>
      </c>
    </row>
    <row r="737" spans="1:4" ht="15.75" customHeight="1" x14ac:dyDescent="0.25">
      <c r="A737" s="1">
        <v>821</v>
      </c>
      <c r="B737" s="3" t="s">
        <v>733</v>
      </c>
      <c r="C737" s="3" t="str">
        <f ca="1">IFERROR(__xludf.DUMMYFUNCTION("GOOGLETRANSLATE(B737,""id"",""en"")"),"['The application', 'mantapp']")</f>
        <v>['The application', 'mantapp']</v>
      </c>
      <c r="D737" s="3">
        <v>5</v>
      </c>
    </row>
    <row r="738" spans="1:4" ht="15.75" customHeight="1" x14ac:dyDescent="0.25">
      <c r="A738" s="1">
        <v>822</v>
      </c>
      <c r="B738" s="3" t="s">
        <v>734</v>
      </c>
      <c r="C738" s="3" t="str">
        <f ca="1">IFERROR(__xludf.DUMMYFUNCTION("GOOGLETRANSLATE(B738,""id"",""en"")"),"['Alhamdulillah', 'point', 'already', 'entered', 'redeem', 'deh', 'hehehe']")</f>
        <v>['Alhamdulillah', 'point', 'already', 'entered', 'redeem', 'deh', 'hehehe']</v>
      </c>
      <c r="D738" s="3">
        <v>5</v>
      </c>
    </row>
    <row r="739" spans="1:4" ht="15.75" customHeight="1" x14ac:dyDescent="0.25">
      <c r="A739" s="1">
        <v>824</v>
      </c>
      <c r="B739" s="3" t="s">
        <v>735</v>
      </c>
      <c r="C739" s="3" t="str">
        <f ca="1">IFERROR(__xludf.DUMMYFUNCTION("GOOGLETRANSLATE(B739,""id"",""en"")"),"['thank', 'love', 'easy', 'sod', 'heheh']")</f>
        <v>['thank', 'love', 'easy', 'sod', 'heheh']</v>
      </c>
      <c r="D739" s="3">
        <v>5</v>
      </c>
    </row>
    <row r="740" spans="1:4" ht="15.75" customHeight="1" x14ac:dyDescent="0.25">
      <c r="A740" s="1">
        <v>825</v>
      </c>
      <c r="B740" s="3" t="s">
        <v>736</v>
      </c>
      <c r="C740" s="3" t="str">
        <f ca="1">IFERROR(__xludf.DUMMYFUNCTION("GOOGLETRANSLATE(B740,""id"",""en"")"),"['Good', 'The application', 'Sayy']")</f>
        <v>['Good', 'The application', 'Sayy']</v>
      </c>
      <c r="D740" s="3">
        <v>5</v>
      </c>
    </row>
    <row r="741" spans="1:4" ht="15.75" customHeight="1" x14ac:dyDescent="0.25">
      <c r="A741" s="1">
        <v>826</v>
      </c>
      <c r="B741" s="3" t="s">
        <v>737</v>
      </c>
      <c r="C741" s="3" t="str">
        <f ca="1">IFERROR(__xludf.DUMMYFUNCTION("GOOGLETRANSLATE(B741,""id"",""en"")"),"['Application', 'practical', 'easy']")</f>
        <v>['Application', 'practical', 'easy']</v>
      </c>
      <c r="D741" s="3">
        <v>5</v>
      </c>
    </row>
    <row r="742" spans="1:4" ht="15.75" customHeight="1" x14ac:dyDescent="0.25">
      <c r="A742" s="1">
        <v>827</v>
      </c>
      <c r="B742" s="3" t="s">
        <v>738</v>
      </c>
      <c r="C742" s="3" t="str">
        <f ca="1">IFERROR(__xludf.DUMMYFUNCTION("GOOGLETRANSLATE(B742,""id"",""en"")"),"['Download', 'update', 'update', 'how', '']")</f>
        <v>['Download', 'update', 'update', 'how', '']</v>
      </c>
      <c r="D742" s="3">
        <v>1</v>
      </c>
    </row>
    <row r="743" spans="1:4" ht="15.75" customHeight="1" x14ac:dyDescent="0.25">
      <c r="A743" s="1">
        <v>829</v>
      </c>
      <c r="B743" s="3" t="s">
        <v>739</v>
      </c>
      <c r="C743" s="3" t="str">
        <f ca="1">IFERROR(__xludf.DUMMYFUNCTION("GOOGLETRANSLATE(B743,""id"",""en"")"),"['Details', 'bills', 'bring', 'Sis', 'But', 'Far', 'Good', ""]")</f>
        <v>['Details', 'bills', 'bring', 'Sis', 'But', 'Far', 'Good', "]</v>
      </c>
      <c r="D743" s="3">
        <v>5</v>
      </c>
    </row>
    <row r="744" spans="1:4" ht="15.75" customHeight="1" x14ac:dyDescent="0.25">
      <c r="A744" s="1">
        <v>830</v>
      </c>
      <c r="B744" s="3" t="s">
        <v>740</v>
      </c>
      <c r="C744" s="3" t="str">
        <f ca="1">IFERROR(__xludf.DUMMYFUNCTION("GOOGLETRANSLATE(B744,""id"",""en"")"),"['Report', 'via', 'application', 'LGS', 'contacted', 'technician', 'responsive', 'thank you', 'indihome']")</f>
        <v>['Report', 'via', 'application', 'LGS', 'contacted', 'technician', 'responsive', 'thank you', 'indihome']</v>
      </c>
      <c r="D744" s="3">
        <v>5</v>
      </c>
    </row>
    <row r="745" spans="1:4" ht="15.75" customHeight="1" x14ac:dyDescent="0.25">
      <c r="A745" s="1">
        <v>831</v>
      </c>
      <c r="B745" s="3" t="s">
        <v>741</v>
      </c>
      <c r="C745" s="3" t="str">
        <f ca="1">IFERROR(__xludf.DUMMYFUNCTION("GOOGLETRANSLATE(B745,""id"",""en"")"),"['Current', 'Application', 'Good', 'Make Easy', '']")</f>
        <v>['Current', 'Application', 'Good', 'Make Easy', '']</v>
      </c>
      <c r="D745" s="3">
        <v>5</v>
      </c>
    </row>
    <row r="746" spans="1:4" ht="15.75" customHeight="1" x14ac:dyDescent="0.25">
      <c r="A746" s="1">
        <v>832</v>
      </c>
      <c r="B746" s="3" t="s">
        <v>742</v>
      </c>
      <c r="C746" s="3" t="str">
        <f ca="1">IFERROR(__xludf.DUMMYFUNCTION("GOOGLETRANSLATE(B746,""id"",""en"")"),"['Speed', 'Demand', 'NGK', '']")</f>
        <v>['Speed', 'Demand', 'NGK', '']</v>
      </c>
      <c r="D746" s="3">
        <v>5</v>
      </c>
    </row>
    <row r="747" spans="1:4" ht="15.75" customHeight="1" x14ac:dyDescent="0.25">
      <c r="A747" s="1">
        <v>834</v>
      </c>
      <c r="B747" s="3" t="s">
        <v>743</v>
      </c>
      <c r="C747" s="3" t="str">
        <f ca="1">IFERROR(__xludf.DUMMYFUNCTION("GOOGLETRANSLATE(B747,""id"",""en"")"),"['Severe', 'my area', 'play', 'game', 'mobile', 'rich', 'pub', 'right', 'war', 'rame', 'signal', 'Dropp', ' Please, 'repaired', 'Mbps']")</f>
        <v>['Severe', 'my area', 'play', 'game', 'mobile', 'rich', 'pub', 'right', 'war', 'rame', 'signal', 'Dropp', ' Please, 'repaired', 'Mbps']</v>
      </c>
      <c r="D747" s="3">
        <v>1</v>
      </c>
    </row>
    <row r="748" spans="1:4" ht="15.75" customHeight="1" x14ac:dyDescent="0.25">
      <c r="A748" s="1">
        <v>835</v>
      </c>
      <c r="B748" s="3" t="s">
        <v>744</v>
      </c>
      <c r="C748" s="3" t="str">
        <f ca="1">IFERROR(__xludf.DUMMYFUNCTION("GOOGLETRANSLATE(B748,""id"",""en"")"),"['contract', 'village', 'Malay', 'firtmedia', 'FUP', 'smooth', 'Jaya', 'contracted', 'Bekasi', 'Indihome', 'FUP', 'Severe', ' the network ',' already ',' that's', 'see', 'technician', 'climbing', 'pole', 'mulu', 'severe', 'if', 'provider', 'already', 'pro"&amp;"focasi' , 'Indihome']")</f>
        <v>['contract', 'village', 'Malay', 'firtmedia', 'FUP', 'smooth', 'Jaya', 'contracted', 'Bekasi', 'Indihome', 'FUP', 'Severe', ' the network ',' already ',' that's', 'see', 'technician', 'climbing', 'pole', 'mulu', 'severe', 'if', 'provider', 'already', 'profocasi' , 'Indihome']</v>
      </c>
      <c r="D748" s="3">
        <v>1</v>
      </c>
    </row>
    <row r="749" spans="1:4" ht="15.75" customHeight="1" x14ac:dyDescent="0.25">
      <c r="A749" s="1">
        <v>836</v>
      </c>
      <c r="B749" s="3" t="s">
        <v>745</v>
      </c>
      <c r="C749" s="3" t="str">
        <f ca="1">IFERROR(__xludf.DUMMYFUNCTION("GOOGLETRANSLATE(B749,""id"",""en"")"),"['Indihome', 'login', 'code', 'verification', 'error', 'udh', 'run out', 'code', 'enter', 'code', 'inserted', 'so', ' Org ',' already ',' run out ',' tip ',' end ',' Wait ',' clock ',' already ',' clock ',' that's', 'tip', 'end', 'wait' , 'Sampe', 'Cat', "&amp;"'Beranan', 'Elephant', 'Application', 'Mubadzir', 'Tomorrow', 'Jiga', 'Auto', 'Delete', ""]")</f>
        <v>['Indihome', 'login', 'code', 'verification', 'error', 'udh', 'run out', 'code', 'enter', 'code', 'inserted', 'so', ' Org ',' already ',' run out ',' tip ',' end ',' Wait ',' clock ',' already ',' clock ',' that's', 'tip', 'end', 'wait' , 'Sampe', 'Cat', 'Beranan', 'Elephant', 'Application', 'Mubadzir', 'Tomorrow', 'Jiga', 'Auto', 'Delete', "]</v>
      </c>
      <c r="D749" s="3">
        <v>1</v>
      </c>
    </row>
    <row r="750" spans="1:4" ht="15.75" customHeight="1" x14ac:dyDescent="0.25">
      <c r="A750" s="1">
        <v>837</v>
      </c>
      <c r="B750" s="3" t="s">
        <v>746</v>
      </c>
      <c r="C750" s="3" t="str">
        <f ca="1">IFERROR(__xludf.DUMMYFUNCTION("GOOGLETRANSLATE(B750,""id"",""en"")"),"['Register', 'difficult', 'complain', 'already', 'CMA', 'told', 'restar', 'modem', 'already', 'restart', 'times',' Please ',' repair']")</f>
        <v>['Register', 'difficult', 'complain', 'already', 'CMA', 'told', 'restar', 'modem', 'already', 'restart', 'times',' Please ',' repair']</v>
      </c>
      <c r="D750" s="3">
        <v>4</v>
      </c>
    </row>
    <row r="751" spans="1:4" ht="15.75" customHeight="1" x14ac:dyDescent="0.25">
      <c r="A751" s="1">
        <v>838</v>
      </c>
      <c r="B751" s="3" t="s">
        <v>747</v>
      </c>
      <c r="C751" s="3" t="str">
        <f ca="1">IFERROR(__xludf.DUMMYFUNCTION("GOOGLETRANSLATE(B751,""id"",""en"")"),"['Thanks', 'Myindihome', 'help']")</f>
        <v>['Thanks', 'Myindihome', 'help']</v>
      </c>
      <c r="D751" s="3">
        <v>5</v>
      </c>
    </row>
    <row r="752" spans="1:4" ht="15.75" customHeight="1" x14ac:dyDescent="0.25">
      <c r="A752" s="1">
        <v>839</v>
      </c>
      <c r="B752" s="3" t="s">
        <v>748</v>
      </c>
      <c r="C752" s="3" t="str">
        <f ca="1">IFERROR(__xludf.DUMMYFUNCTION("GOOGLETRANSLATE(B752,""id"",""en"")"),"['Myindihome', 'emng', 'secondly']")</f>
        <v>['Myindihome', 'emng', 'secondly']</v>
      </c>
      <c r="D752" s="3">
        <v>5</v>
      </c>
    </row>
    <row r="753" spans="1:4" ht="15.75" customHeight="1" x14ac:dyDescent="0.25">
      <c r="A753" s="1">
        <v>840</v>
      </c>
      <c r="B753" s="3" t="s">
        <v>749</v>
      </c>
      <c r="C753" s="3" t="str">
        <f ca="1">IFERROR(__xludf.DUMMYFUNCTION("GOOGLETRANSLATE(B753,""id"",""en"")"),"['Report', 'vain', 'vain', 'ajaa']")</f>
        <v>['Report', 'vain', 'vain', 'ajaa']</v>
      </c>
      <c r="D753" s="3">
        <v>1</v>
      </c>
    </row>
    <row r="754" spans="1:4" ht="15.75" customHeight="1" x14ac:dyDescent="0.25">
      <c r="A754" s="1">
        <v>841</v>
      </c>
      <c r="B754" s="3" t="s">
        <v>750</v>
      </c>
      <c r="C754" s="3" t="str">
        <f ca="1">IFERROR(__xludf.DUMMYFUNCTION("GOOGLETRANSLATE(B754,""id"",""en"")"),"['application', 'garbage', 'service', 'garbage']")</f>
        <v>['application', 'garbage', 'service', 'garbage']</v>
      </c>
      <c r="D754" s="3">
        <v>1</v>
      </c>
    </row>
    <row r="755" spans="1:4" ht="15.75" customHeight="1" x14ac:dyDescent="0.25">
      <c r="A755" s="1">
        <v>843</v>
      </c>
      <c r="B755" s="3" t="s">
        <v>751</v>
      </c>
      <c r="C755" s="3" t="str">
        <f ca="1">IFERROR(__xludf.DUMMYFUNCTION("GOOGLETRANSLATE(B755,""id"",""en"")"),"['Display', 'Bgus', 'Change', 'WALPAPER']")</f>
        <v>['Display', 'Bgus', 'Change', 'WALPAPER']</v>
      </c>
      <c r="D755" s="3">
        <v>5</v>
      </c>
    </row>
    <row r="756" spans="1:4" ht="15.75" customHeight="1" x14ac:dyDescent="0.25">
      <c r="A756" s="1">
        <v>844</v>
      </c>
      <c r="B756" s="3" t="s">
        <v>752</v>
      </c>
      <c r="C756" s="3" t="str">
        <f ca="1">IFERROR(__xludf.DUMMYFUNCTION("GOOGLETRANSLATE(B756,""id"",""en"")"),"['Manteb']")</f>
        <v>['Manteb']</v>
      </c>
      <c r="D756" s="3">
        <v>5</v>
      </c>
    </row>
    <row r="757" spans="1:4" ht="15.75" customHeight="1" x14ac:dyDescent="0.25">
      <c r="A757" s="1">
        <v>845</v>
      </c>
      <c r="B757" s="3" t="s">
        <v>753</v>
      </c>
      <c r="C757" s="3" t="str">
        <f ca="1">IFERROR(__xludf.DUMMYFUNCTION("GOOGLETRANSLATE(B757,""id"",""en"")"),"['Report', 'disorder', 'cepeg', 'really']")</f>
        <v>['Report', 'disorder', 'cepeg', 'really']</v>
      </c>
      <c r="D757" s="3">
        <v>5</v>
      </c>
    </row>
    <row r="758" spans="1:4" ht="15.75" customHeight="1" x14ac:dyDescent="0.25">
      <c r="A758" s="1">
        <v>846</v>
      </c>
      <c r="B758" s="3" t="s">
        <v>754</v>
      </c>
      <c r="C758" s="3" t="str">
        <f ca="1">IFERROR(__xludf.DUMMYFUNCTION("GOOGLETRANSLATE(B758,""id"",""en"")"),"['mantaaps', '']")</f>
        <v>['mantaaps', '']</v>
      </c>
      <c r="D758" s="3">
        <v>5</v>
      </c>
    </row>
    <row r="759" spans="1:4" ht="15.75" customHeight="1" x14ac:dyDescent="0.25">
      <c r="A759" s="1">
        <v>847</v>
      </c>
      <c r="B759" s="3" t="s">
        <v>755</v>
      </c>
      <c r="C759" s="3" t="str">
        <f ca="1">IFERROR(__xludf.DUMMYFUNCTION("GOOGLETRANSLATE(B759,""id"",""en"")"),"['Good', '']")</f>
        <v>['Good', '']</v>
      </c>
      <c r="D759" s="3">
        <v>5</v>
      </c>
    </row>
    <row r="760" spans="1:4" ht="15.75" customHeight="1" x14ac:dyDescent="0.25">
      <c r="A760" s="1">
        <v>848</v>
      </c>
      <c r="B760" s="3" t="s">
        <v>756</v>
      </c>
      <c r="C760" s="3" t="str">
        <f ca="1">IFERROR(__xludf.DUMMYFUNCTION("GOOGLETRANSLATE(B760,""id"",""en"")"),"['application', 'best', 'get', 'point', 'exchanged', 'voucher', 'according to', 'need']")</f>
        <v>['application', 'best', 'get', 'point', 'exchanged', 'voucher', 'according to', 'need']</v>
      </c>
      <c r="D760" s="3">
        <v>5</v>
      </c>
    </row>
    <row r="761" spans="1:4" ht="15.75" customHeight="1" x14ac:dyDescent="0.25">
      <c r="A761" s="1">
        <v>849</v>
      </c>
      <c r="B761" s="3" t="s">
        <v>757</v>
      </c>
      <c r="C761" s="3" t="str">
        <f ca="1">IFERROR(__xludf.DUMMYFUNCTION("GOOGLETRANSLATE(B761,""id"",""en"")"),"['application', 'version', 'the latest', 'promo', 'multiply', 'yaa']")</f>
        <v>['application', 'version', 'the latest', 'promo', 'multiply', 'yaa']</v>
      </c>
      <c r="D761" s="3">
        <v>5</v>
      </c>
    </row>
    <row r="762" spans="1:4" ht="15.75" customHeight="1" x14ac:dyDescent="0.25">
      <c r="A762" s="1">
        <v>850</v>
      </c>
      <c r="B762" s="3" t="s">
        <v>758</v>
      </c>
      <c r="C762" s="3" t="str">
        <f ca="1">IFERROR(__xludf.DUMMYFUNCTION("GOOGLETRANSLATE(B762,""id"",""en"")"),"['Indihome', 'Severe', 'ugly', 'signal', 'muter', 'just', 'increases',' dlm ',' quality ',' down ',' vigorous', 'promo', ' quality improvement']")</f>
        <v>['Indihome', 'Severe', 'ugly', 'signal', 'muter', 'just', 'increases',' dlm ',' quality ',' down ',' vigorous', 'promo', ' quality improvement']</v>
      </c>
      <c r="D762" s="3">
        <v>1</v>
      </c>
    </row>
    <row r="763" spans="1:4" ht="15.75" customHeight="1" x14ac:dyDescent="0.25">
      <c r="A763" s="1">
        <v>851</v>
      </c>
      <c r="B763" s="3" t="s">
        <v>759</v>
      </c>
      <c r="C763" s="3" t="str">
        <f ca="1">IFERROR(__xludf.DUMMYFUNCTION("GOOGLETRANSLATE(B763,""id"",""en"")"),"['Caskek', 'bills', 'usage', 'internet', 'direct', 'application', 'fast', 'practical']")</f>
        <v>['Caskek', 'bills', 'usage', 'internet', 'direct', 'application', 'fast', 'practical']</v>
      </c>
      <c r="D763" s="3">
        <v>5</v>
      </c>
    </row>
    <row r="764" spans="1:4" ht="15.75" customHeight="1" x14ac:dyDescent="0.25">
      <c r="A764" s="1">
        <v>852</v>
      </c>
      <c r="B764" s="3" t="s">
        <v>760</v>
      </c>
      <c r="C764" s="3" t="str">
        <f ca="1">IFERROR(__xludf.DUMMYFUNCTION("GOOGLETRANSLATE(B764,""id"",""en"")"),"['Safe', 'Nmbah', 'ADD', '']")</f>
        <v>['Safe', 'Nmbah', 'ADD', '']</v>
      </c>
      <c r="D764" s="3">
        <v>5</v>
      </c>
    </row>
    <row r="765" spans="1:4" ht="15.75" customHeight="1" x14ac:dyDescent="0.25">
      <c r="A765" s="1">
        <v>853</v>
      </c>
      <c r="B765" s="3" t="s">
        <v>761</v>
      </c>
      <c r="C765" s="3" t="str">
        <f ca="1">IFERROR(__xludf.DUMMYFUNCTION("GOOGLETRANSLATE(B765,""id"",""en"")"),"['', 'hope', 'apples', 'aspects', 'service', 'speed', 'overcome', '']")</f>
        <v>['', 'hope', 'apples', 'aspects', 'service', 'speed', 'overcome', '']</v>
      </c>
      <c r="D765" s="3">
        <v>4</v>
      </c>
    </row>
    <row r="766" spans="1:4" ht="15.75" customHeight="1" x14ac:dyDescent="0.25">
      <c r="A766" s="1">
        <v>855</v>
      </c>
      <c r="B766" s="3" t="s">
        <v>762</v>
      </c>
      <c r="C766" s="3" t="str">
        <f ca="1">IFERROR(__xludf.DUMMYFUNCTION("GOOGLETRANSLATE(B766,""id"",""en"")"),"['Check', 'Details', 'Bill', 'Must', 'Ribet', ""]")</f>
        <v>['Check', 'Details', 'Bill', 'Must', 'Ribet', "]</v>
      </c>
      <c r="D766" s="3">
        <v>2</v>
      </c>
    </row>
    <row r="767" spans="1:4" ht="15.75" customHeight="1" x14ac:dyDescent="0.25">
      <c r="A767" s="1">
        <v>857</v>
      </c>
      <c r="B767" s="3" t="s">
        <v>763</v>
      </c>
      <c r="C767" s="3" t="str">
        <f ca="1">IFERROR(__xludf.DUMMYFUNCTION("GOOGLETRANSLATE(B767,""id"",""en"")"),"['Disappointed', 'Indihome', 'ugly', 'robbers',' network ',' bills', 'road', 'late', 'pay', 'fine', 'report', 'disorder', ' Respond to ',' seriously ',' throw ',' ball ',' Akna ',' recommendation ',' Indihome ',' friend ',' buy ',' cat ',' sack ', ""]")</f>
        <v>['Disappointed', 'Indihome', 'ugly', 'robbers',' network ',' bills', 'road', 'late', 'pay', 'fine', 'report', 'disorder', ' Respond to ',' seriously ',' throw ',' ball ',' Akna ',' recommendation ',' Indihome ',' friend ',' buy ',' cat ',' sack ', "]</v>
      </c>
      <c r="D767" s="3">
        <v>1</v>
      </c>
    </row>
    <row r="768" spans="1:4" ht="15.75" customHeight="1" x14ac:dyDescent="0.25">
      <c r="A768" s="1">
        <v>858</v>
      </c>
      <c r="B768" s="3" t="s">
        <v>764</v>
      </c>
      <c r="C768" s="3" t="str">
        <f ca="1">IFERROR(__xludf.DUMMYFUNCTION("GOOGLETRANSLATE(B768,""id"",""en"")"),"['Package', 'Mbps',' Network ',' chaotic ',' Mbps', 'download', 'watch', 'buffering', 'play', 'game', 'lagg', 'severe', ' Pay ',' Full ',' Kasi ',' Service ',' Kayak ',' Gini ',' Lazy ',' Indihome ',' MAH ',' Network ',' ugly ',' Disappointed ',' Pay ' , "&amp;"'expensive', 'service', 'ugly', 'obstacles',' connection ',' Los', 'network', 'ugly', 'poor', 'mah', 'org', 'blur', ' ']")</f>
        <v>['Package', 'Mbps',' Network ',' chaotic ',' Mbps', 'download', 'watch', 'buffering', 'play', 'game', 'lagg', 'severe', ' Pay ',' Full ',' Kasi ',' Service ',' Kayak ',' Gini ',' Lazy ',' Indihome ',' MAH ',' Network ',' ugly ',' Disappointed ',' Pay ' , 'expensive', 'service', 'ugly', 'obstacles',' connection ',' Los', 'network', 'ugly', 'poor', 'mah', 'org', 'blur', ' ']</v>
      </c>
      <c r="D768" s="3">
        <v>1</v>
      </c>
    </row>
    <row r="769" spans="1:4" ht="15.75" customHeight="1" x14ac:dyDescent="0.25">
      <c r="A769" s="1">
        <v>859</v>
      </c>
      <c r="B769" s="3" t="s">
        <v>765</v>
      </c>
      <c r="C769" s="3" t="str">
        <f ca="1">IFERROR(__xludf.DUMMYFUNCTION("GOOGLETRANSLATE(B769,""id"",""en"")"),"['access', 'easy', 'sometimes', 'disorder', 'consequently', 'cable', 'breaking', '']")</f>
        <v>['access', 'easy', 'sometimes', 'disorder', 'consequently', 'cable', 'breaking', '']</v>
      </c>
      <c r="D769" s="3">
        <v>4</v>
      </c>
    </row>
    <row r="770" spans="1:4" ht="15.75" customHeight="1" x14ac:dyDescent="0.25">
      <c r="A770" s="1">
        <v>860</v>
      </c>
      <c r="B770" s="3" t="s">
        <v>766</v>
      </c>
      <c r="C770" s="3" t="str">
        <f ca="1">IFERROR(__xludf.DUMMYFUNCTION("GOOGLETRANSLATE(B770,""id"",""en"")"),"['Network', 'Bad', 'Severe', 'Kyk', 'Trash', 'Network', 'Indihome', 'Rely on', 'BWT', 'Report', 'Disorders',' THN ',' Reports', 'dummers',' tensions', 'Time', 'TTP', 'Network', 'Kyk', 'garbage', 'Jka', 'Sunday', 'LGI', 'Jouringx', 'TTP' , 'Disconnect', 'I"&amp;"ndihomex', 'gave', 'Tmn', 'brothers',' oath ',' PasanV ',' Internet ',' DRPD ',' told ',' BYR ',' Network ',' Kyk ',' garbage ',' oath ',' network ',' severe ',' like ',' garbage ', ""]")</f>
        <v>['Network', 'Bad', 'Severe', 'Kyk', 'Trash', 'Network', 'Indihome', 'Rely on', 'BWT', 'Report', 'Disorders',' THN ',' Reports', 'dummers',' tensions', 'Time', 'TTP', 'Network', 'Kyk', 'garbage', 'Jka', 'Sunday', 'LGI', 'Jouringx', 'TTP' , 'Disconnect', 'Indihomex', 'gave', 'Tmn', 'brothers',' oath ',' PasanV ',' Internet ',' DRPD ',' told ',' BYR ',' Network ',' Kyk ',' garbage ',' oath ',' network ',' severe ',' like ',' garbage ', "]</v>
      </c>
      <c r="D770" s="3">
        <v>1</v>
      </c>
    </row>
    <row r="771" spans="1:4" ht="15.75" customHeight="1" x14ac:dyDescent="0.25">
      <c r="A771" s="1">
        <v>861</v>
      </c>
      <c r="B771" s="3" t="s">
        <v>767</v>
      </c>
      <c r="C771" s="3" t="str">
        <f ca="1">IFERROR(__xludf.DUMMYFUNCTION("GOOGLETRANSLATE(B771,""id"",""en"")"),"['Likes', 'Application', 'Points', 'Customer', 'exchanged', 'merchant', ""]")</f>
        <v>['Likes', 'Application', 'Points', 'Customer', 'exchanged', 'merchant', "]</v>
      </c>
      <c r="D771" s="3">
        <v>5</v>
      </c>
    </row>
    <row r="772" spans="1:4" ht="15.75" customHeight="1" x14ac:dyDescent="0.25">
      <c r="A772" s="1">
        <v>863</v>
      </c>
      <c r="B772" s="3" t="s">
        <v>507</v>
      </c>
      <c r="C772" s="3" t="str">
        <f ca="1">IFERROR(__xludf.DUMMYFUNCTION("GOOGLETRANSLATE(B772,""id"",""en"")"),"['Application', 'Help']")</f>
        <v>['Application', 'Help']</v>
      </c>
      <c r="D772" s="3">
        <v>5</v>
      </c>
    </row>
    <row r="773" spans="1:4" ht="15.75" customHeight="1" x14ac:dyDescent="0.25">
      <c r="A773" s="1">
        <v>864</v>
      </c>
      <c r="B773" s="3" t="s">
        <v>768</v>
      </c>
      <c r="C773" s="3" t="str">
        <f ca="1">IFERROR(__xludf.DUMMYFUNCTION("GOOGLETRANSLATE(B773,""id"",""en"")"),"['Disorders', 'Mulu', '']")</f>
        <v>['Disorders', 'Mulu', '']</v>
      </c>
      <c r="D773" s="3">
        <v>1</v>
      </c>
    </row>
    <row r="774" spans="1:4" ht="15.75" customHeight="1" x14ac:dyDescent="0.25">
      <c r="A774" s="1">
        <v>865</v>
      </c>
      <c r="B774" s="3" t="s">
        <v>769</v>
      </c>
      <c r="C774" s="3" t="str">
        <f ca="1">IFERROR(__xludf.DUMMYFUNCTION("GOOGLETRANSLATE(B774,""id"",""en"")"),"['ugly', 'Kabeh', 'Indihome', 'Masang', 'wifi', 'Error', 'Date', 'Indihome', 'call', 'response', 'really', 'Ampe', ' Date ',' wifi ',' cave ',' dead ',' bankrupt ',' company ',' serious']")</f>
        <v>['ugly', 'Kabeh', 'Indihome', 'Masang', 'wifi', 'Error', 'Date', 'Indihome', 'call', 'response', 'really', 'Ampe', ' Date ',' wifi ',' cave ',' dead ',' bankrupt ',' company ',' serious']</v>
      </c>
      <c r="D774" s="3">
        <v>1</v>
      </c>
    </row>
    <row r="775" spans="1:4" ht="15.75" customHeight="1" x14ac:dyDescent="0.25">
      <c r="A775" s="1">
        <v>866</v>
      </c>
      <c r="B775" s="3" t="s">
        <v>770</v>
      </c>
      <c r="C775" s="3" t="str">
        <f ca="1">IFERROR(__xludf.DUMMYFUNCTION("GOOGLETRANSLATE(B775,""id"",""en"")"),"['Mantapp']")</f>
        <v>['Mantapp']</v>
      </c>
      <c r="D775" s="3">
        <v>5</v>
      </c>
    </row>
    <row r="776" spans="1:4" ht="15.75" customHeight="1" x14ac:dyDescent="0.25">
      <c r="A776" s="1">
        <v>867</v>
      </c>
      <c r="B776" s="3" t="s">
        <v>771</v>
      </c>
      <c r="C776" s="3" t="str">
        <f ca="1">IFERROR(__xludf.DUMMYFUNCTION("GOOGLETRANSLATE(B776,""id"",""en"")"),"['try']")</f>
        <v>['try']</v>
      </c>
      <c r="D776" s="3">
        <v>2</v>
      </c>
    </row>
    <row r="777" spans="1:4" ht="15.75" customHeight="1" x14ac:dyDescent="0.25">
      <c r="A777" s="1">
        <v>868</v>
      </c>
      <c r="B777" s="3" t="s">
        <v>772</v>
      </c>
      <c r="C777" s="3" t="str">
        <f ca="1">IFERROR(__xludf.DUMMYFUNCTION("GOOGLETRANSLATE(B777,""id"",""en"")"),"['Settings',' Substitution ',' Password ',' Function ',' Many ',' Change ',' Paswod ',' Description ',' Success', 'Try', 'Active', 'Use', ' Password ',' times', '']")</f>
        <v>['Settings',' Substitution ',' Password ',' Function ',' Many ',' Change ',' Paswod ',' Description ',' Success', 'Try', 'Active', 'Use', ' Password ',' times', '']</v>
      </c>
      <c r="D777" s="3">
        <v>1</v>
      </c>
    </row>
    <row r="778" spans="1:4" ht="15.75" customHeight="1" x14ac:dyDescent="0.25">
      <c r="A778" s="1">
        <v>869</v>
      </c>
      <c r="B778" s="3" t="s">
        <v>773</v>
      </c>
      <c r="C778" s="3" t="str">
        <f ca="1">IFERROR(__xludf.DUMMYFUNCTION("GOOGLETRANSLATE(B778,""id"",""en"")"),"['contents', 'balance', 'how', 'instructions', '']")</f>
        <v>['contents', 'balance', 'how', 'instructions', '']</v>
      </c>
      <c r="D778" s="3">
        <v>3</v>
      </c>
    </row>
    <row r="779" spans="1:4" ht="15.75" customHeight="1" x14ac:dyDescent="0.25">
      <c r="A779" s="1">
        <v>870</v>
      </c>
      <c r="B779" s="3" t="s">
        <v>774</v>
      </c>
      <c r="C779" s="3" t="str">
        <f ca="1">IFERROR(__xludf.DUMMYFUNCTION("GOOGLETRANSLATE(B779,""id"",""en"")"),"['', 'deh']")</f>
        <v>['', 'deh']</v>
      </c>
      <c r="D779" s="3">
        <v>4</v>
      </c>
    </row>
    <row r="780" spans="1:4" ht="15.75" customHeight="1" x14ac:dyDescent="0.25">
      <c r="A780" s="1">
        <v>871</v>
      </c>
      <c r="B780" s="3" t="s">
        <v>775</v>
      </c>
      <c r="C780" s="3" t="str">
        <f ca="1">IFERROR(__xludf.DUMMYFUNCTION("GOOGLETRANSLATE(B780,""id"",""en"")"),"['Network', 'Taik', 'Red', 'Mulu', 'Suh', 'Bankrupt', 'Wey', 'Indhomo']")</f>
        <v>['Network', 'Taik', 'Red', 'Mulu', 'Suh', 'Bankrupt', 'Wey', 'Indhomo']</v>
      </c>
      <c r="D780" s="3">
        <v>1</v>
      </c>
    </row>
    <row r="781" spans="1:4" ht="15.75" customHeight="1" x14ac:dyDescent="0.25">
      <c r="A781" s="1">
        <v>872</v>
      </c>
      <c r="B781" s="3" t="s">
        <v>776</v>
      </c>
      <c r="C781" s="3" t="str">
        <f ca="1">IFERROR(__xludf.DUMMYFUNCTION("GOOGLETRANSLATE(B781,""id"",""en"")"),"['ping', 'stable', 'Kaltim', 'Sangatta', 'Rantau', 'Pulung']")</f>
        <v>['ping', 'stable', 'Kaltim', 'Sangatta', 'Rantau', 'Pulung']</v>
      </c>
      <c r="D781" s="3">
        <v>1</v>
      </c>
    </row>
    <row r="782" spans="1:4" ht="15.75" customHeight="1" x14ac:dyDescent="0.25">
      <c r="A782" s="1">
        <v>873</v>
      </c>
      <c r="B782" s="3" t="s">
        <v>777</v>
      </c>
      <c r="C782" s="3" t="str">
        <f ca="1">IFERROR(__xludf.DUMMYFUNCTION("GOOGLETRANSLATE(B782,""id"",""en"")"),"['Unreg', 'WiFi', 'Seamless', 'Pekah', '']")</f>
        <v>['Unreg', 'WiFi', 'Seamless', 'Pekah', '']</v>
      </c>
      <c r="D782" s="3">
        <v>1</v>
      </c>
    </row>
    <row r="783" spans="1:4" ht="15.75" customHeight="1" x14ac:dyDescent="0.25">
      <c r="A783" s="1">
        <v>874</v>
      </c>
      <c r="B783" s="3" t="s">
        <v>778</v>
      </c>
      <c r="C783" s="3" t="str">
        <f ca="1">IFERROR(__xludf.DUMMYFUNCTION("GOOGLETRANSLATE(B783,""id"",""en"")"),"['What', 'Indihome', 'repaired', 'The network', 'Lagg', 'Mulu', 'stable', 'trs']")</f>
        <v>['What', 'Indihome', 'repaired', 'The network', 'Lagg', 'Mulu', 'stable', 'trs']</v>
      </c>
      <c r="D783" s="3">
        <v>1</v>
      </c>
    </row>
    <row r="784" spans="1:4" ht="15.75" customHeight="1" x14ac:dyDescent="0.25">
      <c r="A784" s="1">
        <v>875</v>
      </c>
      <c r="B784" s="3" t="s">
        <v>779</v>
      </c>
      <c r="C784" s="3" t="str">
        <f ca="1">IFERROR(__xludf.DUMMYFUNCTION("GOOGLETRANSLATE(B784,""id"",""en"")"),"['morning', 'noon', 'night', 'network', 'good', 'night', 'night', 'ugly', 'rich', 'internet', 'zimbabwe']")</f>
        <v>['morning', 'noon', 'night', 'network', 'good', 'night', 'night', 'ugly', 'rich', 'internet', 'zimbabwe']</v>
      </c>
      <c r="D784" s="3">
        <v>1</v>
      </c>
    </row>
    <row r="785" spans="1:4" ht="15.75" customHeight="1" x14ac:dyDescent="0.25">
      <c r="A785" s="1">
        <v>876</v>
      </c>
      <c r="B785" s="3" t="s">
        <v>780</v>
      </c>
      <c r="C785" s="3" t="str">
        <f ca="1">IFERROR(__xludf.DUMMYFUNCTION("GOOGLETRANSLATE(B785,""id"",""en"")"),"['bad', 'application', 'open', 'profile', 'open', 'detail', 'direct', 'blank', 'white', ""]")</f>
        <v>['bad', 'application', 'open', 'profile', 'open', 'detail', 'direct', 'blank', 'white', "]</v>
      </c>
      <c r="D785" s="3">
        <v>1</v>
      </c>
    </row>
    <row r="786" spans="1:4" ht="15.75" customHeight="1" x14ac:dyDescent="0.25">
      <c r="A786" s="1">
        <v>877</v>
      </c>
      <c r="B786" s="3" t="s">
        <v>781</v>
      </c>
      <c r="C786" s="3" t="str">
        <f ca="1">IFERROR(__xludf.DUMMYFUNCTION("GOOGLETRANSLATE(B786,""id"",""en"")"),"['Complain', 'Date', 'March', 'Dawn', 'Clock', 'Date', 'Clock', 'Employee', 'Telkom', 'Address',' Kecamatan ',' Tebo ',' Regency ',' Tebo ',' province ',' Jambi ',' promised ',' just ',' response ',' employees', 'Telkom', 'Where', 'Use', 'Products',' Telk"&amp;"om ' , 'disappointing']")</f>
        <v>['Complain', 'Date', 'March', 'Dawn', 'Clock', 'Date', 'Clock', 'Employee', 'Telkom', 'Address',' Kecamatan ',' Tebo ',' Regency ',' Tebo ',' province ',' Jambi ',' promised ',' just ',' response ',' employees', 'Telkom', 'Where', 'Use', 'Products',' Telkom ' , 'disappointing']</v>
      </c>
      <c r="D786" s="3">
        <v>1</v>
      </c>
    </row>
    <row r="787" spans="1:4" ht="15.75" customHeight="1" x14ac:dyDescent="0.25">
      <c r="A787" s="1">
        <v>879</v>
      </c>
      <c r="B787" s="3" t="s">
        <v>782</v>
      </c>
      <c r="C787" s="3" t="str">
        <f ca="1">IFERROR(__xludf.DUMMYFUNCTION("GOOGLETRANSLATE(B787,""id"",""en"")"),"['Low', 'response', 'really', 'wrong', 'service', 'worst', '']")</f>
        <v>['Low', 'response', 'really', 'wrong', 'service', 'worst', '']</v>
      </c>
      <c r="D787" s="3">
        <v>1</v>
      </c>
    </row>
    <row r="788" spans="1:4" ht="15.75" customHeight="1" x14ac:dyDescent="0.25">
      <c r="A788" s="1">
        <v>880</v>
      </c>
      <c r="B788" s="3" t="s">
        <v>783</v>
      </c>
      <c r="C788" s="3" t="str">
        <f ca="1">IFERROR(__xludf.DUMMYFUNCTION("GOOGLETRANSLATE(B788,""id"",""en"")"),"['Detailed', 'easy', 'understood', '']")</f>
        <v>['Detailed', 'easy', 'understood', '']</v>
      </c>
      <c r="D788" s="3">
        <v>3</v>
      </c>
    </row>
    <row r="789" spans="1:4" ht="15.75" customHeight="1" x14ac:dyDescent="0.25">
      <c r="A789" s="1">
        <v>881</v>
      </c>
      <c r="B789" s="3" t="s">
        <v>784</v>
      </c>
      <c r="C789" s="3" t="str">
        <f ca="1">IFERROR(__xludf.DUMMYFUNCTION("GOOGLETRANSLATE(B789,""id"",""en"")"),"['application', 'how', 'login', 'difficult', 'really', 'number', 'email', 'failed', 'already', 'many', 'times',' check ',' Entering ',' number ',' email ',' Wrong ',' Please ',' Benerin ',' Bug ',' Device ',' Use ',' Samsung ', ""]")</f>
        <v>['application', 'how', 'login', 'difficult', 'really', 'number', 'email', 'failed', 'already', 'many', 'times',' check ',' Entering ',' number ',' email ',' Wrong ',' Please ',' Benerin ',' Bug ',' Device ',' Use ',' Samsung ', "]</v>
      </c>
      <c r="D789" s="3">
        <v>1</v>
      </c>
    </row>
    <row r="790" spans="1:4" ht="15.75" customHeight="1" x14ac:dyDescent="0.25">
      <c r="A790" s="1">
        <v>882</v>
      </c>
      <c r="B790" s="3" t="s">
        <v>785</v>
      </c>
      <c r="C790" s="3" t="str">
        <f ca="1">IFERROR(__xludf.DUMMYFUNCTION("GOOGLETRANSLATE(B790,""id"",""en"")"),"['steady', 'suran.tantappppppppp']")</f>
        <v>['steady', 'suran.tantappppppppp']</v>
      </c>
      <c r="D790" s="3">
        <v>5</v>
      </c>
    </row>
    <row r="791" spans="1:4" ht="15.75" customHeight="1" x14ac:dyDescent="0.25">
      <c r="A791" s="1">
        <v>883</v>
      </c>
      <c r="B791" s="3" t="s">
        <v>786</v>
      </c>
      <c r="C791" s="3" t="str">
        <f ca="1">IFERROR(__xludf.DUMMYFUNCTION("GOOGLETRANSLATE(B791,""id"",""en"")"),"['Start', 'really']")</f>
        <v>['Start', 'really']</v>
      </c>
      <c r="D791" s="3">
        <v>5</v>
      </c>
    </row>
    <row r="792" spans="1:4" ht="15.75" customHeight="1" x14ac:dyDescent="0.25">
      <c r="A792" s="1">
        <v>884</v>
      </c>
      <c r="B792" s="3" t="s">
        <v>787</v>
      </c>
      <c r="C792" s="3" t="str">
        <f ca="1">IFERROR(__xludf.DUMMYFUNCTION("GOOGLETRANSLATE(B792,""id"",""en"")"),"['Help', 'application']")</f>
        <v>['Help', 'application']</v>
      </c>
      <c r="D792" s="3">
        <v>5</v>
      </c>
    </row>
    <row r="793" spans="1:4" ht="15.75" customHeight="1" x14ac:dyDescent="0.25">
      <c r="A793" s="1">
        <v>885</v>
      </c>
      <c r="B793" s="3" t="s">
        <v>788</v>
      </c>
      <c r="C793" s="3" t="str">
        <f ca="1">IFERROR(__xludf.DUMMYFUNCTION("GOOGLETRANSLATE(B793,""id"",""en"")"),"['Myindihome', 'emng', 'champion', 'deh', 'deh', 'the application']")</f>
        <v>['Myindihome', 'emng', 'champion', 'deh', 'deh', 'the application']</v>
      </c>
      <c r="D793" s="3">
        <v>5</v>
      </c>
    </row>
    <row r="794" spans="1:4" ht="15.75" customHeight="1" x14ac:dyDescent="0.25">
      <c r="A794" s="1">
        <v>886</v>
      </c>
      <c r="B794" s="3" t="s">
        <v>789</v>
      </c>
      <c r="C794" s="3" t="str">
        <f ca="1">IFERROR(__xludf.DUMMYFUNCTION("GOOGLETRANSLATE(B794,""id"",""en"")"),"['lagging']")</f>
        <v>['lagging']</v>
      </c>
      <c r="D794" s="3">
        <v>1</v>
      </c>
    </row>
    <row r="795" spans="1:4" ht="15.75" customHeight="1" x14ac:dyDescent="0.25">
      <c r="A795" s="1">
        <v>887</v>
      </c>
      <c r="B795" s="3" t="s">
        <v>790</v>
      </c>
      <c r="C795" s="3" t="str">
        <f ca="1">IFERROR(__xludf.DUMMYFUNCTION("GOOGLETRANSLATE(B795,""id"",""en"")"),"['Indihome', 'already', 'subscribe', 'internet', 'slow', 'pairs',' per month ',' pay ',' cheap ',' package ',' stupid ',' love ',' Promo ',' installer ',' chase ',' customer ']")</f>
        <v>['Indihome', 'already', 'subscribe', 'internet', 'slow', 'pairs',' per month ',' pay ',' cheap ',' package ',' stupid ',' love ',' Promo ',' installer ',' chase ',' customer ']</v>
      </c>
      <c r="D795" s="3">
        <v>1</v>
      </c>
    </row>
    <row r="796" spans="1:4" ht="15.75" customHeight="1" x14ac:dyDescent="0.25">
      <c r="A796" s="1">
        <v>888</v>
      </c>
      <c r="B796" s="3" t="s">
        <v>791</v>
      </c>
      <c r="C796" s="3" t="str">
        <f ca="1">IFERROR(__xludf.DUMMYFUNCTION("GOOGLETRANSLATE(B796,""id"",""en"")"),"['Pay', 'bill', 'easy', 'really']")</f>
        <v>['Pay', 'bill', 'easy', 'really']</v>
      </c>
      <c r="D796" s="3">
        <v>5</v>
      </c>
    </row>
    <row r="797" spans="1:4" ht="15.75" customHeight="1" x14ac:dyDescent="0.25">
      <c r="A797" s="1">
        <v>889</v>
      </c>
      <c r="B797" s="3" t="s">
        <v>792</v>
      </c>
      <c r="C797" s="3" t="str">
        <f ca="1">IFERROR(__xludf.DUMMYFUNCTION("GOOGLETRANSLATE(B797,""id"",""en"")"),"['buy', 'addon', 'easy', 'really']")</f>
        <v>['buy', 'addon', 'easy', 'really']</v>
      </c>
      <c r="D797" s="3">
        <v>5</v>
      </c>
    </row>
    <row r="798" spans="1:4" ht="15.75" customHeight="1" x14ac:dyDescent="0.25">
      <c r="A798" s="1">
        <v>891</v>
      </c>
      <c r="B798" s="3" t="s">
        <v>793</v>
      </c>
      <c r="C798" s="3" t="str">
        <f ca="1">IFERROR(__xludf.DUMMYFUNCTION("GOOGLETRANSLATE(B798,""id"",""en"")"),"['Satisfied', 'Network', '']")</f>
        <v>['Satisfied', 'Network', '']</v>
      </c>
      <c r="D798" s="3">
        <v>3</v>
      </c>
    </row>
    <row r="799" spans="1:4" ht="15.75" customHeight="1" x14ac:dyDescent="0.25">
      <c r="A799" s="1">
        <v>892</v>
      </c>
      <c r="B799" s="3" t="s">
        <v>794</v>
      </c>
      <c r="C799" s="3" t="str">
        <f ca="1">IFERROR(__xludf.DUMMYFUNCTION("GOOGLETRANSLATE(B799,""id"",""en"")"),"['paid', 'date', 'month', 'date', 'month', 'notification', 'bill', 'coordination', ""]")</f>
        <v>['paid', 'date', 'month', 'date', 'month', 'notification', 'bill', 'coordination', "]</v>
      </c>
      <c r="D799" s="3">
        <v>1</v>
      </c>
    </row>
    <row r="800" spans="1:4" ht="15.75" customHeight="1" x14ac:dyDescent="0.25">
      <c r="A800" s="1">
        <v>893</v>
      </c>
      <c r="B800" s="3" t="s">
        <v>795</v>
      </c>
      <c r="C800" s="3" t="str">
        <f ca="1">IFERROR(__xludf.DUMMYFUNCTION("GOOGLETRANSLATE(B800,""id"",""en"")"),"['Hopefully', 'Indihome']")</f>
        <v>['Hopefully', 'Indihome']</v>
      </c>
      <c r="D800" s="3">
        <v>5</v>
      </c>
    </row>
    <row r="801" spans="1:4" ht="15.75" customHeight="1" x14ac:dyDescent="0.25">
      <c r="A801" s="1">
        <v>894</v>
      </c>
      <c r="B801" s="3" t="s">
        <v>796</v>
      </c>
      <c r="C801" s="3" t="str">
        <f ca="1">IFERROR(__xludf.DUMMYFUNCTION("GOOGLETRANSLATE(B801,""id"",""en"")"),"['Satisfied', 'really', 'use']")</f>
        <v>['Satisfied', 'really', 'use']</v>
      </c>
      <c r="D801" s="3">
        <v>5</v>
      </c>
    </row>
    <row r="802" spans="1:4" ht="15.75" customHeight="1" x14ac:dyDescent="0.25">
      <c r="A802" s="1">
        <v>895</v>
      </c>
      <c r="B802" s="3" t="s">
        <v>797</v>
      </c>
      <c r="C802" s="3" t="str">
        <f ca="1">IFERROR(__xludf.DUMMYFUNCTION("GOOGLETRANSLATE(B802,""id"",""en"")"),"['Background', 'like', 'really', '']")</f>
        <v>['Background', 'like', 'really', '']</v>
      </c>
      <c r="D802" s="3">
        <v>5</v>
      </c>
    </row>
    <row r="803" spans="1:4" ht="15.75" customHeight="1" x14ac:dyDescent="0.25">
      <c r="A803" s="1">
        <v>896</v>
      </c>
      <c r="B803" s="3" t="s">
        <v>798</v>
      </c>
      <c r="C803" s="3" t="str">
        <f ca="1">IFERROR(__xludf.DUMMYFUNCTION("GOOGLETRANSLATE(B803,""id"",""en"")"),"['morning', 'lights', 'router', 'color', 'red', 'no' access ',' internet ',' already ',' try ',' contact ',' admin ',' Twitter ',' Gaada ',' continuation ',' improvement ',' given ',' link ',' web ',' indihome ',' already ',' time ',' restart ',' no ',' c"&amp;"hange ' , 'Download', 'application', 'smg', 'CPT', 'was handled', 'dizzy', 'morning', 'meek', 'access', 'internet', 'duh']")</f>
        <v>['morning', 'lights', 'router', 'color', 'red', 'no' access ',' internet ',' already ',' try ',' contact ',' admin ',' Twitter ',' Gaada ',' continuation ',' improvement ',' given ',' link ',' web ',' indihome ',' already ',' time ',' restart ',' no ',' change ' , 'Download', 'application', 'smg', 'CPT', 'was handled', 'dizzy', 'morning', 'meek', 'access', 'internet', 'duh']</v>
      </c>
      <c r="D803" s="3">
        <v>1</v>
      </c>
    </row>
    <row r="804" spans="1:4" ht="15.75" customHeight="1" x14ac:dyDescent="0.25">
      <c r="A804" s="1">
        <v>898</v>
      </c>
      <c r="B804" s="3" t="s">
        <v>255</v>
      </c>
      <c r="C804" s="3" t="str">
        <f ca="1">IFERROR(__xludf.DUMMYFUNCTION("GOOGLETRANSLATE(B804,""id"",""en"")"),"['good']")</f>
        <v>['good']</v>
      </c>
      <c r="D804" s="3">
        <v>5</v>
      </c>
    </row>
    <row r="805" spans="1:4" ht="15.75" customHeight="1" x14ac:dyDescent="0.25">
      <c r="A805" s="1">
        <v>899</v>
      </c>
      <c r="B805" s="3" t="s">
        <v>799</v>
      </c>
      <c r="C805" s="3" t="str">
        <f ca="1">IFERROR(__xludf.DUMMYFUNCTION("GOOGLETRANSLATE(B805,""id"",""en"")"),"['disappointing', 'week', 'blm', 'active', 'wifi', 'slalu']")</f>
        <v>['disappointing', 'week', 'blm', 'active', 'wifi', 'slalu']</v>
      </c>
      <c r="D805" s="3">
        <v>1</v>
      </c>
    </row>
    <row r="806" spans="1:4" ht="15.75" customHeight="1" x14ac:dyDescent="0.25">
      <c r="A806" s="1">
        <v>900</v>
      </c>
      <c r="B806" s="3" t="s">
        <v>800</v>
      </c>
      <c r="C806" s="3" t="str">
        <f ca="1">IFERROR(__xludf.DUMMYFUNCTION("GOOGLETRANSLATE(B806,""id"",""en"")"),"['Mantul', 'Application', 'Myindihome', 'Kece', '']")</f>
        <v>['Mantul', 'Application', 'Myindihome', 'Kece', '']</v>
      </c>
      <c r="D806" s="3">
        <v>5</v>
      </c>
    </row>
    <row r="807" spans="1:4" ht="15.75" customHeight="1" x14ac:dyDescent="0.25">
      <c r="A807" s="1">
        <v>901</v>
      </c>
      <c r="B807" s="3" t="s">
        <v>801</v>
      </c>
      <c r="C807" s="3" t="str">
        <f ca="1">IFERROR(__xludf.DUMMYFUNCTION("GOOGLETRANSLATE(B807,""id"",""en"")"),"['Technicians', 'Males', 'Regions', 'Bandung', 'South', 'Gamau', 'Ribet', 'Males', ""]")</f>
        <v>['Technicians', 'Males', 'Regions', 'Bandung', 'South', 'Gamau', 'Ribet', 'Males', "]</v>
      </c>
      <c r="D807" s="3">
        <v>1</v>
      </c>
    </row>
    <row r="808" spans="1:4" ht="15.75" customHeight="1" x14ac:dyDescent="0.25">
      <c r="A808" s="1">
        <v>903</v>
      </c>
      <c r="B808" s="3" t="s">
        <v>802</v>
      </c>
      <c r="C808" s="3" t="str">
        <f ca="1">IFERROR(__xludf.DUMMYFUNCTION("GOOGLETRANSLATE(B808,""id"",""en"")"),"['Good', 'Service', 'broo']")</f>
        <v>['Good', 'Service', 'broo']</v>
      </c>
      <c r="D808" s="3">
        <v>5</v>
      </c>
    </row>
    <row r="809" spans="1:4" ht="15.75" customHeight="1" x14ac:dyDescent="0.25">
      <c r="A809" s="1">
        <v>904</v>
      </c>
      <c r="B809" s="3" t="s">
        <v>803</v>
      </c>
      <c r="C809" s="3" t="str">
        <f ca="1">IFERROR(__xludf.DUMMYFUNCTION("GOOGLETRANSLATE(B809,""id"",""en"")"),"['cyke', 'really', 'monitor', 'direct', 'application']")</f>
        <v>['cyke', 'really', 'monitor', 'direct', 'application']</v>
      </c>
      <c r="D809" s="3">
        <v>5</v>
      </c>
    </row>
    <row r="810" spans="1:4" ht="15.75" customHeight="1" x14ac:dyDescent="0.25">
      <c r="A810" s="1">
        <v>905</v>
      </c>
      <c r="B810" s="3" t="s">
        <v>804</v>
      </c>
      <c r="C810" s="3" t="str">
        <f ca="1">IFERROR(__xludf.DUMMYFUNCTION("GOOGLETRANSLATE(B810,""id"",""en"")"),"['Use', 'Cave', 'Gunain', 'Pay', 'Bill', 'Nambah', 'Speed']")</f>
        <v>['Use', 'Cave', 'Gunain', 'Pay', 'Bill', 'Nambah', 'Speed']</v>
      </c>
      <c r="D810" s="3">
        <v>5</v>
      </c>
    </row>
    <row r="811" spans="1:4" ht="15.75" customHeight="1" x14ac:dyDescent="0.25">
      <c r="A811" s="1">
        <v>906</v>
      </c>
      <c r="B811" s="3" t="s">
        <v>105</v>
      </c>
      <c r="C811" s="3" t="str">
        <f ca="1">IFERROR(__xludf.DUMMYFUNCTION("GOOGLETRANSLATE(B811,""id"",""en"")"),"['Leet']")</f>
        <v>['Leet']</v>
      </c>
      <c r="D811" s="3">
        <v>1</v>
      </c>
    </row>
    <row r="812" spans="1:4" ht="15.75" customHeight="1" x14ac:dyDescent="0.25">
      <c r="A812" s="1">
        <v>907</v>
      </c>
      <c r="B812" s="3" t="s">
        <v>805</v>
      </c>
      <c r="C812" s="3" t="str">
        <f ca="1">IFERROR(__xludf.DUMMYFUNCTION("GOOGLETRANSLATE(B812,""id"",""en"")"),"['Internet', 'fast', 'smooth', 'obstacles']")</f>
        <v>['Internet', 'fast', 'smooth', 'obstacles']</v>
      </c>
      <c r="D812" s="3">
        <v>5</v>
      </c>
    </row>
    <row r="813" spans="1:4" ht="15.75" customHeight="1" x14ac:dyDescent="0.25">
      <c r="A813" s="1">
        <v>908</v>
      </c>
      <c r="B813" s="3" t="s">
        <v>806</v>
      </c>
      <c r="C813" s="3" t="str">
        <f ca="1">IFERROR(__xludf.DUMMYFUNCTION("GOOGLETRANSLATE(B813,""id"",""en"")"),"['It's easy for', 'check', 'user', 'internet', 'add', 'service', 'thank', 'love']")</f>
        <v>['It's easy for', 'check', 'user', 'internet', 'add', 'service', 'thank', 'love']</v>
      </c>
      <c r="D813" s="3">
        <v>5</v>
      </c>
    </row>
    <row r="814" spans="1:4" ht="15.75" customHeight="1" x14ac:dyDescent="0.25">
      <c r="A814" s="1">
        <v>909</v>
      </c>
      <c r="B814" s="3" t="s">
        <v>807</v>
      </c>
      <c r="C814" s="3" t="str">
        <f ca="1">IFERROR(__xludf.DUMMYFUNCTION("GOOGLETRANSLATE(B814,""id"",""en"")"),"['little', 'verification']")</f>
        <v>['little', 'verification']</v>
      </c>
      <c r="D814" s="3">
        <v>1</v>
      </c>
    </row>
    <row r="815" spans="1:4" ht="15.75" customHeight="1" x14ac:dyDescent="0.25">
      <c r="A815" s="1">
        <v>910</v>
      </c>
      <c r="B815" s="3" t="s">
        <v>808</v>
      </c>
      <c r="C815" s="3" t="str">
        <f ca="1">IFERROR(__xludf.DUMMYFUNCTION("GOOGLETRANSLATE(B815,""id"",""en"")"),"['Please', 'Features',' Chat ',' Indita ',' Plusin ',' Features', 'Upload', 'Image', 'Send', 'Screen', 'Shot', 'Photo', ' difficult ',' chat ',' customer ',' service ',' enhanced ',' wait ',' reply ',' chat ',' really ',' indihome ',' service ',' progress"&amp;"', ""]")</f>
        <v>['Please', 'Features',' Chat ',' Indita ',' Plusin ',' Features', 'Upload', 'Image', 'Send', 'Screen', 'Shot', 'Photo', ' difficult ',' chat ',' customer ',' service ',' enhanced ',' wait ',' reply ',' chat ',' really ',' indihome ',' service ',' progress', "]</v>
      </c>
      <c r="D815" s="3">
        <v>1</v>
      </c>
    </row>
    <row r="816" spans="1:4" ht="15.75" customHeight="1" x14ac:dyDescent="0.25">
      <c r="A816" s="1">
        <v>911</v>
      </c>
      <c r="B816" s="3" t="s">
        <v>809</v>
      </c>
      <c r="C816" s="3" t="str">
        <f ca="1">IFERROR(__xludf.DUMMYFUNCTION("GOOGLETRANSLATE(B816,""id"",""en"")"),"['Good', 'really', 'the application', 'easy', 'pay', 'bill', 'notification']")</f>
        <v>['Good', 'really', 'the application', 'easy', 'pay', 'bill', 'notification']</v>
      </c>
      <c r="D816" s="3">
        <v>5</v>
      </c>
    </row>
    <row r="817" spans="1:4" ht="15.75" customHeight="1" x14ac:dyDescent="0.25">
      <c r="A817" s="1">
        <v>912</v>
      </c>
      <c r="B817" s="3" t="s">
        <v>810</v>
      </c>
      <c r="C817" s="3" t="str">
        <f ca="1">IFERROR(__xludf.DUMMYFUNCTION("GOOGLETRANSLATE(B817,""id"",""en"")"),"['Nice', 'Job']")</f>
        <v>['Nice', 'Job']</v>
      </c>
      <c r="D817" s="3">
        <v>5</v>
      </c>
    </row>
    <row r="818" spans="1:4" ht="15.75" customHeight="1" x14ac:dyDescent="0.25">
      <c r="A818" s="1">
        <v>913</v>
      </c>
      <c r="B818" s="3" t="s">
        <v>811</v>
      </c>
      <c r="C818" s="3" t="str">
        <f ca="1">IFERROR(__xludf.DUMMYFUNCTION("GOOGLETRANSLATE(B818,""id"",""en"")"),"['paraaahh', 'unlimited', 'puf', 'already', 'approaching', 'slow', 'mercy', 'Mbps', 'check', 'Mbps', 'Darpda', 'regret']")</f>
        <v>['paraaahh', 'unlimited', 'puf', 'already', 'approaching', 'slow', 'mercy', 'Mbps', 'check', 'Mbps', 'Darpda', 'regret']</v>
      </c>
      <c r="D818" s="3">
        <v>1</v>
      </c>
    </row>
    <row r="819" spans="1:4" ht="15.75" customHeight="1" x14ac:dyDescent="0.25">
      <c r="A819" s="1">
        <v>914</v>
      </c>
      <c r="B819" s="3" t="s">
        <v>812</v>
      </c>
      <c r="C819" s="3" t="str">
        <f ca="1">IFERROR(__xludf.DUMMYFUNCTION("GOOGLETRANSLATE(B819,""id"",""en"")"),"['contract', 'per month', 'trs', 'bill', 'notification', '']")</f>
        <v>['contract', 'per month', 'trs', 'bill', 'notification', '']</v>
      </c>
      <c r="D819" s="3">
        <v>1</v>
      </c>
    </row>
    <row r="820" spans="1:4" ht="15.75" customHeight="1" x14ac:dyDescent="0.25">
      <c r="A820" s="1">
        <v>915</v>
      </c>
      <c r="B820" s="3" t="s">
        <v>813</v>
      </c>
      <c r="C820" s="3" t="str">
        <f ca="1">IFERROR(__xludf.DUMMYFUNCTION("GOOGLETRANSLATE(B820,""id"",""en"")"),"['Mantul', 'Application', 'Tea']")</f>
        <v>['Mantul', 'Application', 'Tea']</v>
      </c>
      <c r="D820" s="3">
        <v>5</v>
      </c>
    </row>
    <row r="821" spans="1:4" ht="15.75" customHeight="1" x14ac:dyDescent="0.25">
      <c r="A821" s="1">
        <v>916</v>
      </c>
      <c r="B821" s="3" t="s">
        <v>814</v>
      </c>
      <c r="C821" s="3" t="str">
        <f ca="1">IFERROR(__xludf.DUMMYFUNCTION("GOOGLETRANSLATE(B821,""id"",""en"")"),"['Leet', 'Conekting']")</f>
        <v>['Leet', 'Conekting']</v>
      </c>
      <c r="D821" s="3">
        <v>3</v>
      </c>
    </row>
    <row r="822" spans="1:4" ht="15.75" customHeight="1" x14ac:dyDescent="0.25">
      <c r="A822" s="1">
        <v>917</v>
      </c>
      <c r="B822" s="3" t="s">
        <v>815</v>
      </c>
      <c r="C822" s="3" t="str">
        <f ca="1">IFERROR(__xludf.DUMMYFUNCTION("GOOGLETRANSLATE(B822,""id"",""en"")"),"['fast', 'response', 'obstacles', '']")</f>
        <v>['fast', 'response', 'obstacles', '']</v>
      </c>
      <c r="D822" s="3">
        <v>5</v>
      </c>
    </row>
    <row r="823" spans="1:4" ht="15.75" customHeight="1" x14ac:dyDescent="0.25">
      <c r="A823" s="1">
        <v>918</v>
      </c>
      <c r="B823" s="3" t="s">
        <v>816</v>
      </c>
      <c r="C823" s="3" t="str">
        <f ca="1">IFERROR(__xludf.DUMMYFUNCTION("GOOGLETRANSLATE(B823,""id"",""en"")"),"['Application', 'Practical', 'subscription', 'Indihome', 'Direct', 'Application', 'Mantap', 'Lahh']")</f>
        <v>['Application', 'Practical', 'subscription', 'Indihome', 'Direct', 'Application', 'Mantap', 'Lahh']</v>
      </c>
      <c r="D823" s="3">
        <v>5</v>
      </c>
    </row>
    <row r="824" spans="1:4" ht="15.75" customHeight="1" x14ac:dyDescent="0.25">
      <c r="A824" s="1">
        <v>919</v>
      </c>
      <c r="B824" s="3" t="s">
        <v>817</v>
      </c>
      <c r="C824" s="3" t="str">
        <f ca="1">IFERROR(__xludf.DUMMYFUNCTION("GOOGLETRANSLATE(B824,""id"",""en"")"),"['Report', 'Disruption', 'Direct', 'Application', 'Practical', 'Simple']")</f>
        <v>['Report', 'Disruption', 'Direct', 'Application', 'Practical', 'Simple']</v>
      </c>
      <c r="D824" s="3">
        <v>5</v>
      </c>
    </row>
    <row r="825" spans="1:4" ht="15.75" customHeight="1" x14ac:dyDescent="0.25">
      <c r="A825" s="1">
        <v>920</v>
      </c>
      <c r="B825" s="3" t="s">
        <v>818</v>
      </c>
      <c r="C825" s="3" t="str">
        <f ca="1">IFERROR(__xludf.DUMMYFUNCTION("GOOGLETRANSLATE(B825,""id"",""en"")"),"['Lemot', 'slow']")</f>
        <v>['Lemot', 'slow']</v>
      </c>
      <c r="D825" s="3">
        <v>1</v>
      </c>
    </row>
    <row r="826" spans="1:4" ht="15.75" customHeight="1" x14ac:dyDescent="0.25">
      <c r="A826" s="1">
        <v>921</v>
      </c>
      <c r="B826" s="3" t="s">
        <v>819</v>
      </c>
      <c r="C826" s="3" t="str">
        <f ca="1">IFERROR(__xludf.DUMMYFUNCTION("GOOGLETRANSLATE(B826,""id"",""en"")"),"['mmbantu']")</f>
        <v>['mmbantu']</v>
      </c>
      <c r="D826" s="3">
        <v>5</v>
      </c>
    </row>
    <row r="827" spans="1:4" ht="15.75" customHeight="1" x14ac:dyDescent="0.25">
      <c r="A827" s="1">
        <v>922</v>
      </c>
      <c r="B827" s="3" t="s">
        <v>820</v>
      </c>
      <c r="C827" s="3" t="str">
        <f ca="1">IFERROR(__xludf.DUMMYFUNCTION("GOOGLETRANSLATE(B827,""id"",""en"")"),"['Money', 'Guarantee', 'Restore']")</f>
        <v>['Money', 'Guarantee', 'Restore']</v>
      </c>
      <c r="D827" s="3">
        <v>1</v>
      </c>
    </row>
    <row r="828" spans="1:4" ht="15.75" customHeight="1" x14ac:dyDescent="0.25">
      <c r="A828" s="1">
        <v>923</v>
      </c>
      <c r="B828" s="3" t="s">
        <v>821</v>
      </c>
      <c r="C828" s="3" t="str">
        <f ca="1">IFERROR(__xludf.DUMMYFUNCTION("GOOGLETRANSLATE(B828,""id"",""en"")"),"['Makasiiiihhhhhh', 'WFH', 'Easy', 'Maubregis', 'Whatever', 'hehehe']")</f>
        <v>['Makasiiiihhhhhh', 'WFH', 'Easy', 'Maubregis', 'Whatever', 'hehehe']</v>
      </c>
      <c r="D828" s="3">
        <v>5</v>
      </c>
    </row>
    <row r="829" spans="1:4" ht="15.75" customHeight="1" x14ac:dyDescent="0.25">
      <c r="A829" s="1">
        <v>924</v>
      </c>
      <c r="B829" s="3" t="s">
        <v>822</v>
      </c>
      <c r="C829" s="3" t="str">
        <f ca="1">IFERROR(__xludf.DUMMYFUNCTION("GOOGLETRANSLATE(B829,""id"",""en"")"),"['network', 'stable', 'sometimes',' slow ',' sometimes', 'slow', 'invited', 'hurry', 'trs',' complaint ',' ticket ',' execute ',' Fox ',' serve him ',' satisfaction ',' customer ',' AKN ',' raising ',' Indihome ',' tks']")</f>
        <v>['network', 'stable', 'sometimes',' slow ',' sometimes', 'slow', 'invited', 'hurry', 'trs',' complaint ',' ticket ',' execute ',' Fox ',' serve him ',' satisfaction ',' customer ',' AKN ',' raising ',' Indihome ',' tks']</v>
      </c>
      <c r="D829" s="3">
        <v>1</v>
      </c>
    </row>
    <row r="830" spans="1:4" ht="15.75" customHeight="1" x14ac:dyDescent="0.25">
      <c r="A830" s="1">
        <v>925</v>
      </c>
      <c r="B830" s="3" t="s">
        <v>823</v>
      </c>
      <c r="C830" s="3" t="str">
        <f ca="1">IFERROR(__xludf.DUMMYFUNCTION("GOOGLETRANSLATE(B830,""id"",""en"")"),"['TLP', 'complaint', 'operator', 'temple', 'budeg', 'reasons', 'sound', 'sound', 'hopefully', 'budeg', 'really', ""]")</f>
        <v>['TLP', 'complaint', 'operator', 'temple', 'budeg', 'reasons', 'sound', 'sound', 'hopefully', 'budeg', 'really', "]</v>
      </c>
      <c r="D830" s="3">
        <v>1</v>
      </c>
    </row>
    <row r="831" spans="1:4" ht="15.75" customHeight="1" x14ac:dyDescent="0.25">
      <c r="A831" s="1">
        <v>927</v>
      </c>
      <c r="B831" s="3" t="s">
        <v>824</v>
      </c>
      <c r="C831" s="3" t="str">
        <f ca="1">IFERROR(__xludf.DUMMYFUNCTION("GOOGLETRANSLATE(B831,""id"",""en"")"),"['Network', 'internet', 'ugly', '']")</f>
        <v>['Network', 'internet', 'ugly', '']</v>
      </c>
      <c r="D831" s="3">
        <v>3</v>
      </c>
    </row>
    <row r="832" spans="1:4" ht="15.75" customHeight="1" x14ac:dyDescent="0.25">
      <c r="A832" s="1">
        <v>928</v>
      </c>
      <c r="B832" s="3" t="s">
        <v>825</v>
      </c>
      <c r="C832" s="3" t="str">
        <f ca="1">IFERROR(__xludf.DUMMYFUNCTION("GOOGLETRANSLATE(B832,""id"",""en"")"),"['paan', 'ajg', 'cave', 'pay', 'network', 'rich', 'bangsd', 'play', 'rich', 'ajg', 'indibom', 'bngsd']")</f>
        <v>['paan', 'ajg', 'cave', 'pay', 'network', 'rich', 'bangsd', 'play', 'rich', 'ajg', 'indibom', 'bngsd']</v>
      </c>
      <c r="D832" s="3">
        <v>1</v>
      </c>
    </row>
    <row r="833" spans="1:4" ht="15.75" customHeight="1" x14ac:dyDescent="0.25">
      <c r="A833" s="1">
        <v>929</v>
      </c>
      <c r="B833" s="3" t="s">
        <v>826</v>
      </c>
      <c r="C833" s="3" t="str">
        <f ca="1">IFERROR(__xludf.DUMMYFUNCTION("GOOGLETRANSLATE(B833,""id"",""en"")"),"['Indihom', 'Best', 'Anyway', 'tired', 'complaint', 'Mulu']")</f>
        <v>['Indihom', 'Best', 'Anyway', 'tired', 'complaint', 'Mulu']</v>
      </c>
      <c r="D833" s="3">
        <v>1</v>
      </c>
    </row>
    <row r="834" spans="1:4" ht="15.75" customHeight="1" x14ac:dyDescent="0.25">
      <c r="A834" s="1">
        <v>930</v>
      </c>
      <c r="B834" s="3" t="s">
        <v>827</v>
      </c>
      <c r="C834" s="3" t="str">
        <f ca="1">IFERROR(__xludf.DUMMYFUNCTION("GOOGLETRANSLATE(B834,""id"",""en"")"),"['bad', 'connection', 'gajelas',' play ',' game ',' Lost ',' conection ',' worth ',' play ',' game ',' indihome ',' pay ',' mandatory ',' internet ',' gloomy ',' move ',' biznet ',' smooth ',' complain ',' fast ',' nyelesain ',' kek ',' slow ']")</f>
        <v>['bad', 'connection', 'gajelas',' play ',' game ',' Lost ',' conection ',' worth ',' play ',' game ',' indihome ',' pay ',' mandatory ',' internet ',' gloomy ',' move ',' biznet ',' smooth ',' complain ',' fast ',' nyelesain ',' kek ',' slow ']</v>
      </c>
      <c r="D834" s="3">
        <v>1</v>
      </c>
    </row>
    <row r="835" spans="1:4" ht="15.75" customHeight="1" x14ac:dyDescent="0.25">
      <c r="A835" s="1">
        <v>931</v>
      </c>
      <c r="B835" s="3" t="s">
        <v>828</v>
      </c>
      <c r="C835" s="3" t="str">
        <f ca="1">IFERROR(__xludf.DUMMYFUNCTION("GOOGLETRANSLATE(B835,""id"",""en"")"),"['Package', 'Mbps',' Network ',' Los', 'usage', 'Full', 'a month', 'Pay', 'Full', 'late', 'Pay', 'Diputus',' Disappointed ',' Service ',' Indihome ',' Gini ',' Customer ',' blur ',' Switch ',' Knp ',' ']")</f>
        <v>['Package', 'Mbps',' Network ',' Los', 'usage', 'Full', 'a month', 'Pay', 'Full', 'late', 'Pay', 'Diputus',' Disappointed ',' Service ',' Indihome ',' Gini ',' Customer ',' blur ',' Switch ',' Knp ',' ']</v>
      </c>
      <c r="D835" s="3">
        <v>1</v>
      </c>
    </row>
    <row r="836" spans="1:4" ht="15.75" customHeight="1" x14ac:dyDescent="0.25">
      <c r="A836" s="1">
        <v>932</v>
      </c>
      <c r="B836" s="3" t="s">
        <v>829</v>
      </c>
      <c r="C836" s="3" t="str">
        <f ca="1">IFERROR(__xludf.DUMMYFUNCTION("GOOGLETRANSLATE(B836,""id"",""en"")"),"['Submission', 'Indihome', 'Install', ""]")</f>
        <v>['Submission', 'Indihome', 'Install', "]</v>
      </c>
      <c r="D836" s="3">
        <v>1</v>
      </c>
    </row>
    <row r="837" spans="1:4" ht="15.75" customHeight="1" x14ac:dyDescent="0.25">
      <c r="A837" s="1">
        <v>933</v>
      </c>
      <c r="B837" s="3" t="s">
        <v>830</v>
      </c>
      <c r="C837" s="3" t="str">
        <f ca="1">IFERROR(__xludf.DUMMYFUNCTION("GOOGLETRANSLATE(B837,""id"",""en"")"),"['Indihome', 'full', 'response', 'responsive', 'service', 'good', 'network']")</f>
        <v>['Indihome', 'full', 'response', 'responsive', 'service', 'good', 'network']</v>
      </c>
      <c r="D837" s="3">
        <v>1</v>
      </c>
    </row>
    <row r="838" spans="1:4" ht="15.75" customHeight="1" x14ac:dyDescent="0.25">
      <c r="A838" s="1">
        <v>935</v>
      </c>
      <c r="B838" s="3" t="s">
        <v>831</v>
      </c>
      <c r="C838" s="3" t="str">
        <f ca="1">IFERROR(__xludf.DUMMYFUNCTION("GOOGLETRANSLATE(B838,""id"",""en"")"),"['haduh', 'play', 'game', 'wifi', 'Mbps',' ngellag ',' times', 'loo', 'please', 'lose', 'data', 'cellular', ' Europe ',' burden ',' consumer ',' little ',' napa ',' bah ',' lights', 'cross',' yellow ',' green ',' red ',' aid ',' please ' , 'Disappointed',"&amp;" 'Customer', '']")</f>
        <v>['haduh', 'play', 'game', 'wifi', 'Mbps',' ngellag ',' times', 'loo', 'please', 'lose', 'data', 'cellular', ' Europe ',' burden ',' consumer ',' little ',' napa ',' bah ',' lights', 'cross',' yellow ',' green ',' red ',' aid ',' please ' , 'Disappointed', 'Customer', '']</v>
      </c>
      <c r="D838" s="3">
        <v>1</v>
      </c>
    </row>
    <row r="839" spans="1:4" ht="15.75" customHeight="1" x14ac:dyDescent="0.25">
      <c r="A839" s="1">
        <v>936</v>
      </c>
      <c r="B839" s="3" t="s">
        <v>832</v>
      </c>
      <c r="C839" s="3" t="str">
        <f ca="1">IFERROR(__xludf.DUMMYFUNCTION("GOOGLETRANSLATE(B839,""id"",""en"")"),"['Moving', 'Package', 'Package', 'Internet', 'Call', 'Package', 'Internet', 'Mbps',' Law ',' Changed ',' thousand ',' Pay ',' thousand ',' called ',' many ',' times', 'please', 'logout', 'application', 'login', 'already', 'follow', 'tetep', 'his bill', 'a"&amp;"ccording to' , 'package', 'network', 'interference', 'contact', 'where', 'fast', 'response', 'convoluted', 'telephone', 'center']")</f>
        <v>['Moving', 'Package', 'Package', 'Internet', 'Call', 'Package', 'Internet', 'Mbps',' Law ',' Changed ',' thousand ',' Pay ',' thousand ',' called ',' many ',' times', 'please', 'logout', 'application', 'login', 'already', 'follow', 'tetep', 'his bill', 'according to' , 'package', 'network', 'interference', 'contact', 'where', 'fast', 'response', 'convoluted', 'telephone', 'center']</v>
      </c>
      <c r="D839" s="3">
        <v>1</v>
      </c>
    </row>
    <row r="840" spans="1:4" ht="15.75" customHeight="1" x14ac:dyDescent="0.25">
      <c r="A840" s="1">
        <v>937</v>
      </c>
      <c r="B840" s="3" t="s">
        <v>833</v>
      </c>
      <c r="C840" s="3" t="str">
        <f ca="1">IFERROR(__xludf.DUMMYFUNCTION("GOOGLETRANSLATE(B840,""id"",""en"")"),"['', 'steady']")</f>
        <v>['', 'steady']</v>
      </c>
      <c r="D840" s="3">
        <v>5</v>
      </c>
    </row>
    <row r="841" spans="1:4" ht="15.75" customHeight="1" x14ac:dyDescent="0.25">
      <c r="A841" s="1">
        <v>938</v>
      </c>
      <c r="B841" s="3" t="s">
        <v>834</v>
      </c>
      <c r="C841" s="3" t="str">
        <f ca="1">IFERROR(__xludf.DUMMYFUNCTION("GOOGLETRANSLATE(B841,""id"",""en"")"),"['The network', 'ilang', 'City']")</f>
        <v>['The network', 'ilang', 'City']</v>
      </c>
      <c r="D841" s="3">
        <v>1</v>
      </c>
    </row>
    <row r="842" spans="1:4" ht="15.75" customHeight="1" x14ac:dyDescent="0.25">
      <c r="A842" s="1">
        <v>939</v>
      </c>
      <c r="B842" s="3" t="s">
        <v>835</v>
      </c>
      <c r="C842" s="3" t="str">
        <f ca="1">IFERROR(__xludf.DUMMYFUNCTION("GOOGLETRANSLATE(B842,""id"",""en"")"),"['Telkom', 'Good', 'Cook', 'Bill', 'Passing', 'SESEUI', 'Report', 'Report', 'Tetep', 'Read', 'Message', 'Wear', ' TELKOM ',' use ',' Profeder ',' Indihome ',' hurts', 'heart', 'explanation', 'corruption', 'month', ""]")</f>
        <v>['Telkom', 'Good', 'Cook', 'Bill', 'Passing', 'SESEUI', 'Report', 'Report', 'Tetep', 'Read', 'Message', 'Wear', ' TELKOM ',' use ',' Profeder ',' Indihome ',' hurts', 'heart', 'explanation', 'corruption', 'month', "]</v>
      </c>
      <c r="D842" s="3">
        <v>1</v>
      </c>
    </row>
    <row r="843" spans="1:4" ht="15.75" customHeight="1" x14ac:dyDescent="0.25">
      <c r="A843" s="1">
        <v>940</v>
      </c>
      <c r="B843" s="3" t="s">
        <v>836</v>
      </c>
      <c r="C843" s="3" t="str">
        <f ca="1">IFERROR(__xludf.DUMMYFUNCTION("GOOGLETRANSLATE(B843,""id"",""en"")"),"['LEG', 'super', 'slow', 'disruption', 'noon', 'yesterday', 'direct', 'complement', 'maintenance', 'technician', 'finished', 'modem', ' Los', 'Red', 'Afternoon', 'Los',' Complous', 'Twitter', 'admin', 'maintenance', 'admin', 'maintenance', 'complement', '"&amp;"lwt', 'tomorrow' , 'Technician', 'Fix', 'Bener', '']")</f>
        <v>['LEG', 'super', 'slow', 'disruption', 'noon', 'yesterday', 'direct', 'complement', 'maintenance', 'technician', 'finished', 'modem', ' Los', 'Red', 'Afternoon', 'Los',' Complous', 'Twitter', 'admin', 'maintenance', 'admin', 'maintenance', 'complement', 'lwt', 'tomorrow' , 'Technician', 'Fix', 'Bener', '']</v>
      </c>
      <c r="D843" s="3">
        <v>1</v>
      </c>
    </row>
    <row r="844" spans="1:4" ht="15.75" customHeight="1" x14ac:dyDescent="0.25">
      <c r="A844" s="1">
        <v>941</v>
      </c>
      <c r="B844" s="3" t="s">
        <v>837</v>
      </c>
      <c r="C844" s="3" t="str">
        <f ca="1">IFERROR(__xludf.DUMMYFUNCTION("GOOGLETRANSLATE(B844,""id"",""en"")"),"['Service', 'Technicians', 'Lamban', ""]")</f>
        <v>['Service', 'Technicians', 'Lamban', "]</v>
      </c>
      <c r="D844" s="3">
        <v>2</v>
      </c>
    </row>
    <row r="845" spans="1:4" ht="15.75" customHeight="1" x14ac:dyDescent="0.25">
      <c r="A845" s="1">
        <v>943</v>
      </c>
      <c r="B845" s="3" t="s">
        <v>838</v>
      </c>
      <c r="C845" s="3" t="str">
        <f ca="1">IFERROR(__xludf.DUMMYFUNCTION("GOOGLETRANSLATE(B845,""id"",""en"")"),"['Good', 'help']")</f>
        <v>['Good', 'help']</v>
      </c>
      <c r="D845" s="3">
        <v>5</v>
      </c>
    </row>
    <row r="846" spans="1:4" ht="15.75" customHeight="1" x14ac:dyDescent="0.25">
      <c r="A846" s="1">
        <v>944</v>
      </c>
      <c r="B846" s="3" t="s">
        <v>839</v>
      </c>
      <c r="C846" s="3" t="str">
        <f ca="1">IFERROR(__xludf.DUMMYFUNCTION("GOOGLETRANSLATE(B846,""id"",""en"")"),"['Application', 'Cool', 'Gaada', 'Medicine', 'Add', 'Easy', 'Ribet', ""]")</f>
        <v>['Application', 'Cool', 'Gaada', 'Medicine', 'Add', 'Easy', 'Ribet', "]</v>
      </c>
      <c r="D846" s="3">
        <v>5</v>
      </c>
    </row>
    <row r="847" spans="1:4" ht="15.75" customHeight="1" x14ac:dyDescent="0.25">
      <c r="A847" s="1">
        <v>945</v>
      </c>
      <c r="B847" s="3" t="s">
        <v>840</v>
      </c>
      <c r="C847" s="3" t="str">
        <f ca="1">IFERROR(__xludf.DUMMYFUNCTION("GOOGLETRANSLATE(B847,""id"",""en"")"),"['Application', 'Myindihome', 'Kece', 'Abis', 'Make Easy', 'Customer', 'Ntabs']")</f>
        <v>['Application', 'Myindihome', 'Kece', 'Abis', 'Make Easy', 'Customer', 'Ntabs']</v>
      </c>
      <c r="D847" s="3">
        <v>5</v>
      </c>
    </row>
    <row r="848" spans="1:4" ht="15.75" customHeight="1" x14ac:dyDescent="0.25">
      <c r="A848" s="1">
        <v>946</v>
      </c>
      <c r="B848" s="3" t="s">
        <v>841</v>
      </c>
      <c r="C848" s="3" t="str">
        <f ca="1">IFERROR(__xludf.DUMMYFUNCTION("GOOGLETRANSLATE(B848,""id"",""en"")"),"['error', 'Mulu', 'connected', 'internet', 'live', 'make']")</f>
        <v>['error', 'Mulu', 'connected', 'internet', 'live', 'make']</v>
      </c>
      <c r="D848" s="3">
        <v>2</v>
      </c>
    </row>
    <row r="849" spans="1:4" ht="15.75" customHeight="1" x14ac:dyDescent="0.25">
      <c r="A849" s="1">
        <v>947</v>
      </c>
      <c r="B849" s="3" t="s">
        <v>842</v>
      </c>
      <c r="C849" s="3" t="str">
        <f ca="1">IFERROR(__xludf.DUMMYFUNCTION("GOOGLETRANSLATE(B849,""id"",""en"")"),"['Disappointed', 'zoom', 'a day', 'dead', 'chaotic', 'as' trainer ',' difficult ',' disappointing ',' pke ',' telkom ',' decide ',' announcement', '']")</f>
        <v>['Disappointed', 'zoom', 'a day', 'dead', 'chaotic', 'as' trainer ',' difficult ',' disappointing ',' pke ',' telkom ',' decide ',' announcement', '']</v>
      </c>
      <c r="D849" s="3">
        <v>2</v>
      </c>
    </row>
    <row r="850" spans="1:4" ht="15.75" customHeight="1" x14ac:dyDescent="0.25">
      <c r="A850" s="1">
        <v>948</v>
      </c>
      <c r="B850" s="3" t="s">
        <v>843</v>
      </c>
      <c r="C850" s="3" t="str">
        <f ca="1">IFERROR(__xludf.DUMMYFUNCTION("GOOGLETRANSLATE(B850,""id"",""en"")"),"['Network', 'Leet', 'Bener', 'Fix', 'Region', 'Singkarwang']")</f>
        <v>['Network', 'Leet', 'Bener', 'Fix', 'Region', 'Singkarwang']</v>
      </c>
      <c r="D850" s="3">
        <v>1</v>
      </c>
    </row>
    <row r="851" spans="1:4" ht="15.75" customHeight="1" x14ac:dyDescent="0.25">
      <c r="A851" s="1">
        <v>949</v>
      </c>
      <c r="B851" s="3" t="s">
        <v>844</v>
      </c>
      <c r="C851" s="3" t="str">
        <f ca="1">IFERROR(__xludf.DUMMYFUNCTION("GOOGLETRANSLATE(B851,""id"",""en"")"),"['already', 'a week', 'connection', 'ugly', 'really', 'cook', 'just', 'watch', 'youtube', 'use', 'resolution', 'a little', ' lag ',' little ',' lag ',' apligi ',' play ',' game ',' lag ',' severe ']")</f>
        <v>['already', 'a week', 'connection', 'ugly', 'really', 'cook', 'just', 'watch', 'youtube', 'use', 'resolution', 'a little', ' lag ',' little ',' lag ',' apligi ',' play ',' game ',' lag ',' severe ']</v>
      </c>
      <c r="D851" s="3">
        <v>2</v>
      </c>
    </row>
    <row r="852" spans="1:4" ht="15.75" customHeight="1" x14ac:dyDescent="0.25">
      <c r="A852" s="1">
        <v>950</v>
      </c>
      <c r="B852" s="3" t="s">
        <v>845</v>
      </c>
      <c r="C852" s="3" t="str">
        <f ca="1">IFERROR(__xludf.DUMMYFUNCTION("GOOGLETRANSLATE(B852,""id"",""en"")"),"['Please', 'The application', 'repaired', 'Error', 'Ngehang', 'Pay', 'Application', 'PDHL', 'Indihome', 'Mbps',' Read ',' Download ',' Range ',' Mbps', 'competitors',' enter ',' in the area ',' direct ',' replace ',' provider ']")</f>
        <v>['Please', 'The application', 'repaired', 'Error', 'Ngehang', 'Pay', 'Application', 'PDHL', 'Indihome', 'Mbps',' Read ',' Download ',' Range ',' Mbps', 'competitors',' enter ',' in the area ',' direct ',' replace ',' provider ']</v>
      </c>
      <c r="D852" s="3">
        <v>1</v>
      </c>
    </row>
    <row r="853" spans="1:4" ht="15.75" customHeight="1" x14ac:dyDescent="0.25">
      <c r="A853" s="1">
        <v>951</v>
      </c>
      <c r="B853" s="3" t="s">
        <v>729</v>
      </c>
      <c r="C853" s="3" t="str">
        <f ca="1">IFERROR(__xludf.DUMMYFUNCTION("GOOGLETRANSLATE(B853,""id"",""en"")"),"['', '']")</f>
        <v>['', '']</v>
      </c>
      <c r="D853" s="3">
        <v>2</v>
      </c>
    </row>
    <row r="854" spans="1:4" ht="15.75" customHeight="1" x14ac:dyDescent="0.25">
      <c r="A854" s="1">
        <v>952</v>
      </c>
      <c r="B854" s="3" t="s">
        <v>846</v>
      </c>
      <c r="C854" s="3" t="str">
        <f ca="1">IFERROR(__xludf.DUMMYFUNCTION("GOOGLETRANSLATE(B854,""id"",""en"")"),"['Thank "",' Kasih ',' Add ',' Speed ​​',' Not bad ',' Help ',' Internet ',' Disconnect ',' Disconnect ',' Reduced ',' Min ',""]")</f>
        <v>['Thank ",' Kasih ',' Add ',' Speed ​​',' Not bad ',' Help ',' Internet ',' Disconnect ',' Disconnect ',' Reduced ',' Min ',"]</v>
      </c>
      <c r="D854" s="3">
        <v>5</v>
      </c>
    </row>
    <row r="855" spans="1:4" ht="15.75" customHeight="1" x14ac:dyDescent="0.25">
      <c r="A855" s="1">
        <v>953</v>
      </c>
      <c r="B855" s="3" t="s">
        <v>847</v>
      </c>
      <c r="C855" s="3" t="str">
        <f ca="1">IFERROR(__xludf.DUMMYFUNCTION("GOOGLETRANSLATE(B855,""id"",""en"")"),"['SIP', 'SOLVED']")</f>
        <v>['SIP', 'SOLVED']</v>
      </c>
      <c r="D855" s="3">
        <v>4</v>
      </c>
    </row>
    <row r="856" spans="1:4" ht="15.75" customHeight="1" x14ac:dyDescent="0.25">
      <c r="A856" s="1">
        <v>954</v>
      </c>
      <c r="B856" s="3" t="s">
        <v>848</v>
      </c>
      <c r="C856" s="3" t="str">
        <f ca="1">IFERROR(__xludf.DUMMYFUNCTION("GOOGLETRANSLATE(B856,""id"",""en"")"),"['Ngellag', 'BUTFERING', 'Look', 'Sometimes', 'Signal', 'Lost']")</f>
        <v>['Ngellag', 'BUTFERING', 'Look', 'Sometimes', 'Signal', 'Lost']</v>
      </c>
      <c r="D856" s="3">
        <v>1</v>
      </c>
    </row>
    <row r="857" spans="1:4" ht="15.75" customHeight="1" x14ac:dyDescent="0.25">
      <c r="A857" s="1">
        <v>955</v>
      </c>
      <c r="B857" s="3" t="s">
        <v>849</v>
      </c>
      <c r="C857" s="3" t="str">
        <f ca="1">IFERROR(__xludf.DUMMYFUNCTION("GOOGLETRANSLATE(B857,""id"",""en"")"),"['Help', 'check', 'bills', 'payment', 'tags', 'service', 'direct', 'go there', 'here']")</f>
        <v>['Help', 'check', 'bills', 'payment', 'tags', 'service', 'direct', 'go there', 'here']</v>
      </c>
      <c r="D857" s="3">
        <v>5</v>
      </c>
    </row>
    <row r="858" spans="1:4" ht="15.75" customHeight="1" x14ac:dyDescent="0.25">
      <c r="A858" s="1">
        <v>956</v>
      </c>
      <c r="B858" s="3" t="s">
        <v>850</v>
      </c>
      <c r="C858" s="3" t="str">
        <f ca="1">IFERROR(__xludf.DUMMYFUNCTION("GOOGLETRANSLATE(B858,""id"",""en"")"),"['Help', 'Tide', 'check', 'location', 'thank', 'love']")</f>
        <v>['Help', 'Tide', 'check', 'location', 'thank', 'love']</v>
      </c>
      <c r="D858" s="3">
        <v>5</v>
      </c>
    </row>
    <row r="859" spans="1:4" ht="15.75" customHeight="1" x14ac:dyDescent="0.25">
      <c r="A859" s="1">
        <v>957</v>
      </c>
      <c r="B859" s="3" t="s">
        <v>851</v>
      </c>
      <c r="C859" s="3" t="str">
        <f ca="1">IFERROR(__xludf.DUMMYFUNCTION("GOOGLETRANSLATE(B859,""id"",""en"")"),"['already', 'verified', 'center', 'installation', 'customer', 'sampek', 'skrang', 'installed', 'date', 'please', 'kasih', 'certainty']")</f>
        <v>['already', 'verified', 'center', 'installation', 'customer', 'sampek', 'skrang', 'installed', 'date', 'please', 'kasih', 'certainty']</v>
      </c>
      <c r="D859" s="3">
        <v>1</v>
      </c>
    </row>
    <row r="860" spans="1:4" ht="15.75" customHeight="1" x14ac:dyDescent="0.25">
      <c r="A860" s="1">
        <v>958</v>
      </c>
      <c r="B860" s="3" t="s">
        <v>852</v>
      </c>
      <c r="C860" s="3" t="str">
        <f ca="1">IFERROR(__xludf.DUMMYFUNCTION("GOOGLETRANSLATE(B860,""id"",""en"")"),"['Nuker', 'Points', 'Naftaat']")</f>
        <v>['Nuker', 'Points', 'Naftaat']</v>
      </c>
      <c r="D860" s="3">
        <v>5</v>
      </c>
    </row>
    <row r="861" spans="1:4" ht="15.75" customHeight="1" x14ac:dyDescent="0.25">
      <c r="A861" s="1">
        <v>959</v>
      </c>
      <c r="B861" s="3" t="s">
        <v>853</v>
      </c>
      <c r="C861" s="3" t="str">
        <f ca="1">IFERROR(__xludf.DUMMYFUNCTION("GOOGLETRANSLATE(B861,""id"",""en"")"),"['Pas', 'Report', 'fast']")</f>
        <v>['Pas', 'Report', 'fast']</v>
      </c>
      <c r="D861" s="3">
        <v>5</v>
      </c>
    </row>
    <row r="862" spans="1:4" ht="15.75" customHeight="1" x14ac:dyDescent="0.25">
      <c r="A862" s="1">
        <v>960</v>
      </c>
      <c r="B862" s="3" t="s">
        <v>854</v>
      </c>
      <c r="C862" s="3" t="str">
        <f ca="1">IFERROR(__xludf.DUMMYFUNCTION("GOOGLETRANSLATE(B862,""id"",""en"")"),"['mantapppppp', 'thank', 'love']")</f>
        <v>['mantapppppp', 'thank', 'love']</v>
      </c>
      <c r="D862" s="3">
        <v>5</v>
      </c>
    </row>
    <row r="863" spans="1:4" ht="15.75" customHeight="1" x14ac:dyDescent="0.25">
      <c r="A863" s="1">
        <v>961</v>
      </c>
      <c r="B863" s="3" t="s">
        <v>855</v>
      </c>
      <c r="C863" s="3" t="str">
        <f ca="1">IFERROR(__xludf.DUMMYFUNCTION("GOOGLETRANSLATE(B863,""id"",""en"")"),"['Good', 'Application', 'I', 'Report', 'Disruption', 'Application', 'Indihome', 'Response', 'Fast', 'Mantapp']")</f>
        <v>['Good', 'Application', 'I', 'Report', 'Disruption', 'Application', 'Indihome', 'Response', 'Fast', 'Mantapp']</v>
      </c>
      <c r="D863" s="3">
        <v>5</v>
      </c>
    </row>
    <row r="864" spans="1:4" ht="15.75" customHeight="1" x14ac:dyDescent="0.25">
      <c r="A864" s="1">
        <v>962</v>
      </c>
      <c r="B864" s="3" t="s">
        <v>856</v>
      </c>
      <c r="C864" s="3" t="str">
        <f ca="1">IFERROR(__xludf.DUMMYFUNCTION("GOOGLETRANSLATE(B864,""id"",""en"")"),"['Indihome', 'internet', 'fast', 'bangettt']")</f>
        <v>['Indihome', 'internet', 'fast', 'bangettt']</v>
      </c>
      <c r="D864" s="3">
        <v>5</v>
      </c>
    </row>
    <row r="865" spans="1:4" ht="15.75" customHeight="1" x14ac:dyDescent="0.25">
      <c r="A865" s="1">
        <v>963</v>
      </c>
      <c r="B865" s="3" t="s">
        <v>857</v>
      </c>
      <c r="C865" s="3" t="str">
        <f ca="1">IFERROR(__xludf.DUMMYFUNCTION("GOOGLETRANSLATE(B865,""id"",""en"")"),"['installation', 'easy', 'fast', 'mantapp', 'service', 'good']")</f>
        <v>['installation', 'easy', 'fast', 'mantapp', 'service', 'good']</v>
      </c>
      <c r="D865" s="3">
        <v>5</v>
      </c>
    </row>
    <row r="866" spans="1:4" ht="15.75" customHeight="1" x14ac:dyDescent="0.25">
      <c r="A866" s="1">
        <v>964</v>
      </c>
      <c r="B866" s="3" t="s">
        <v>858</v>
      </c>
      <c r="C866" s="3" t="str">
        <f ca="1">IFERROR(__xludf.DUMMYFUNCTION("GOOGLETRANSLATE(B866,""id"",""en"")"),"['check', 'bill', 'month', 'easy', 'practices']")</f>
        <v>['check', 'bill', 'month', 'easy', 'practices']</v>
      </c>
      <c r="D866" s="3">
        <v>5</v>
      </c>
    </row>
    <row r="867" spans="1:4" ht="15.75" customHeight="1" x14ac:dyDescent="0.25">
      <c r="A867" s="1">
        <v>965</v>
      </c>
      <c r="B867" s="3" t="s">
        <v>859</v>
      </c>
      <c r="C867" s="3" t="str">
        <f ca="1">IFERROR(__xludf.DUMMYFUNCTION("GOOGLETRANSLATE(B867,""id"",""en"")"),"['application', 'good', 'help', 'check', 'bill', 'installation', 'point', 'buy', 'speed', 'demand']")</f>
        <v>['application', 'good', 'help', 'check', 'bill', 'installation', 'point', 'buy', 'speed', 'demand']</v>
      </c>
      <c r="D867" s="3">
        <v>5</v>
      </c>
    </row>
    <row r="868" spans="1:4" ht="15.75" customHeight="1" x14ac:dyDescent="0.25">
      <c r="A868" s="1">
        <v>966</v>
      </c>
      <c r="B868" s="3" t="s">
        <v>860</v>
      </c>
      <c r="C868" s="3" t="str">
        <f ca="1">IFERROR(__xludf.DUMMYFUNCTION("GOOGLETRANSLATE(B868,""id"",""en"")"),"['Teu', 'Puguh']")</f>
        <v>['Teu', 'Puguh']</v>
      </c>
      <c r="D868" s="3">
        <v>2</v>
      </c>
    </row>
    <row r="869" spans="1:4" ht="15.75" customHeight="1" x14ac:dyDescent="0.25">
      <c r="A869" s="1">
        <v>967</v>
      </c>
      <c r="B869" s="3" t="s">
        <v>861</v>
      </c>
      <c r="C869" s="3" t="str">
        <f ca="1">IFERROR(__xludf.DUMMYFUNCTION("GOOGLETRANSLATE(B869,""id"",""en"")"),"['Severe', 'wifi', 'hahaha']")</f>
        <v>['Severe', 'wifi', 'hahaha']</v>
      </c>
      <c r="D869" s="3">
        <v>1</v>
      </c>
    </row>
    <row r="870" spans="1:4" ht="15.75" customHeight="1" x14ac:dyDescent="0.25">
      <c r="A870" s="1">
        <v>968</v>
      </c>
      <c r="B870" s="3" t="s">
        <v>862</v>
      </c>
      <c r="C870" s="3" t="str">
        <f ca="1">IFERROR(__xludf.DUMMYFUNCTION("GOOGLETRANSLATE(B870,""id"",""en"")"),"['Service', 'bad', 'ugly', '']")</f>
        <v>['Service', 'bad', 'ugly', '']</v>
      </c>
      <c r="D870" s="3">
        <v>1</v>
      </c>
    </row>
    <row r="871" spans="1:4" ht="15.75" customHeight="1" x14ac:dyDescent="0.25">
      <c r="A871" s="1">
        <v>970</v>
      </c>
      <c r="B871" s="3" t="s">
        <v>863</v>
      </c>
      <c r="C871" s="3" t="str">
        <f ca="1">IFERROR(__xludf.DUMMYFUNCTION("GOOGLETRANSLATE(B871,""id"",""en"")"),"['', 'response', 'weeks', 'Wait', 'confirm', 'TLP', 'enter', 'list', 'application', 'error', 'what', 'indihome']")</f>
        <v>['', 'response', 'weeks', 'Wait', 'confirm', 'TLP', 'enter', 'list', 'application', 'error', 'what', 'indihome']</v>
      </c>
      <c r="D871" s="3">
        <v>2</v>
      </c>
    </row>
    <row r="872" spans="1:4" ht="15.75" customHeight="1" x14ac:dyDescent="0.25">
      <c r="A872" s="1">
        <v>971</v>
      </c>
      <c r="B872" s="3" t="s">
        <v>864</v>
      </c>
      <c r="C872" s="3" t="str">
        <f ca="1">IFERROR(__xludf.DUMMYFUNCTION("GOOGLETRANSLATE(B872,""id"",""en"")"),"['Indihome', 'Severe']")</f>
        <v>['Indihome', 'Severe']</v>
      </c>
      <c r="D872" s="3">
        <v>1</v>
      </c>
    </row>
    <row r="873" spans="1:4" ht="15.75" customHeight="1" x14ac:dyDescent="0.25">
      <c r="A873" s="1">
        <v>972</v>
      </c>
      <c r="B873" s="3" t="s">
        <v>865</v>
      </c>
      <c r="C873" s="3" t="str">
        <f ca="1">IFERROR(__xludf.DUMMYFUNCTION("GOOGLETRANSLATE(B873,""id"",""en"")"),"['', 'version', 'newest', 'class', 'ugly', 'sucks', 'features', 'see', 'quota', 'use', 'eliminated', '']")</f>
        <v>['', 'version', 'newest', 'class', 'ugly', 'sucks', 'features', 'see', 'quota', 'use', 'eliminated', '']</v>
      </c>
      <c r="D873" s="3">
        <v>2</v>
      </c>
    </row>
    <row r="874" spans="1:4" ht="15.75" customHeight="1" x14ac:dyDescent="0.25">
      <c r="A874" s="1">
        <v>973</v>
      </c>
      <c r="B874" s="3" t="s">
        <v>866</v>
      </c>
      <c r="C874" s="3" t="str">
        <f ca="1">IFERROR(__xludf.DUMMYFUNCTION("GOOGLETRANSLATE(B874,""id"",""en"")"),"['Exam', 'Jan', 'Dead', 'Sudden', 'Cok']")</f>
        <v>['Exam', 'Jan', 'Dead', 'Sudden', 'Cok']</v>
      </c>
      <c r="D874" s="3">
        <v>1</v>
      </c>
    </row>
    <row r="875" spans="1:4" ht="15.75" customHeight="1" x14ac:dyDescent="0.25">
      <c r="A875" s="1">
        <v>974</v>
      </c>
      <c r="B875" s="3" t="s">
        <v>867</v>
      </c>
      <c r="C875" s="3" t="str">
        <f ca="1">IFERROR(__xludf.DUMMYFUNCTION("GOOGLETRANSLATE(B875,""id"",""en"")"),"['Application', 'Practical', 'Caskek', 'Bill', 'Use', 'Internet', 'Direct', 'Application']")</f>
        <v>['Application', 'Practical', 'Caskek', 'Bill', 'Use', 'Internet', 'Direct', 'Application']</v>
      </c>
      <c r="D875" s="3">
        <v>5</v>
      </c>
    </row>
    <row r="876" spans="1:4" ht="15.75" customHeight="1" x14ac:dyDescent="0.25">
      <c r="A876" s="1">
        <v>975</v>
      </c>
      <c r="B876" s="3" t="s">
        <v>868</v>
      </c>
      <c r="C876" s="3" t="str">
        <f ca="1">IFERROR(__xludf.DUMMYFUNCTION("GOOGLETRANSLATE(B876,""id"",""en"")"),"['difficult', 'really', 'forgiveness', 'network']")</f>
        <v>['difficult', 'really', 'forgiveness', 'network']</v>
      </c>
      <c r="D876" s="3">
        <v>1</v>
      </c>
    </row>
    <row r="877" spans="1:4" ht="15.75" customHeight="1" x14ac:dyDescent="0.25">
      <c r="A877" s="1">
        <v>976</v>
      </c>
      <c r="B877" s="3" t="s">
        <v>869</v>
      </c>
      <c r="C877" s="3" t="str">
        <f ca="1">IFERROR(__xludf.DUMMYFUNCTION("GOOGLETRANSLATE(B877,""id"",""en"")"),"['subscription', 'thisDhome', 'subscription', 'application', 'practical', 'fast']")</f>
        <v>['subscription', 'thisDhome', 'subscription', 'application', 'practical', 'fast']</v>
      </c>
      <c r="D877" s="3">
        <v>5</v>
      </c>
    </row>
    <row r="878" spans="1:4" ht="15.75" customHeight="1" x14ac:dyDescent="0.25">
      <c r="A878" s="1">
        <v>977</v>
      </c>
      <c r="B878" s="3" t="s">
        <v>870</v>
      </c>
      <c r="C878" s="3" t="str">
        <f ca="1">IFERROR(__xludf.DUMMYFUNCTION("GOOGLETRANSLATE(B878,""id"",""en"")"),"['Come', 'Severe', 'Sousal', '']")</f>
        <v>['Come', 'Severe', 'Sousal', '']</v>
      </c>
      <c r="D878" s="3">
        <v>1</v>
      </c>
    </row>
    <row r="879" spans="1:4" ht="15.75" customHeight="1" x14ac:dyDescent="0.25">
      <c r="A879" s="1">
        <v>978</v>
      </c>
      <c r="B879" s="3" t="s">
        <v>871</v>
      </c>
      <c r="C879" s="3" t="str">
        <f ca="1">IFERROR(__xludf.DUMMYFUNCTION("GOOGLETRANSLATE(B879,""id"",""en"")"),"['GHJ']")</f>
        <v>['GHJ']</v>
      </c>
      <c r="D879" s="3">
        <v>5</v>
      </c>
    </row>
    <row r="880" spans="1:4" ht="15.75" customHeight="1" x14ac:dyDescent="0.25">
      <c r="A880" s="1">
        <v>979</v>
      </c>
      <c r="B880" s="3" t="s">
        <v>872</v>
      </c>
      <c r="C880" s="3" t="str">
        <f ca="1">IFERROR(__xludf.DUMMYFUNCTION("GOOGLETRANSLATE(B880,""id"",""en"")"),"['already', 'wifi', 'telephone', 'gabisa', 'right', 'complaint', 'disorder', 'bulk', 'disorder', 'please', 'seger', 'check', ' Fix ',' Pay ',' Doang ',' expensive ',' quality ',' ugly ']")</f>
        <v>['already', 'wifi', 'telephone', 'gabisa', 'right', 'complaint', 'disorder', 'bulk', 'disorder', 'please', 'seger', 'check', ' Fix ',' Pay ',' Doang ',' expensive ',' quality ',' ugly ']</v>
      </c>
      <c r="D880" s="3">
        <v>1</v>
      </c>
    </row>
    <row r="881" spans="1:4" ht="15.75" customHeight="1" x14ac:dyDescent="0.25">
      <c r="A881" s="1">
        <v>980</v>
      </c>
      <c r="B881" s="3" t="s">
        <v>873</v>
      </c>
      <c r="C881" s="3" t="str">
        <f ca="1">IFERROR(__xludf.DUMMYFUNCTION("GOOGLETRANSLATE(B881,""id"",""en"")"),"['', 'replace', 'number', 'account', 'indihome', 'infected', 'technician', 'change', 'data', 'account', 'plaza', 'telkom', 'efficient ',' confiscated ', ""]")</f>
        <v>['', 'replace', 'number', 'account', 'indihome', 'infected', 'technician', 'change', 'data', 'account', 'plaza', 'telkom', 'efficient ',' confiscated ', "]</v>
      </c>
      <c r="D881" s="3">
        <v>1</v>
      </c>
    </row>
    <row r="882" spans="1:4" ht="15.75" customHeight="1" x14ac:dyDescent="0.25">
      <c r="A882" s="1">
        <v>981</v>
      </c>
      <c r="B882" s="3" t="s">
        <v>874</v>
      </c>
      <c r="C882" s="3" t="str">
        <f ca="1">IFERROR(__xludf.DUMMYFUNCTION("GOOGLETRANSLATE(B882,""id"",""en"")"),"['application', 'no', 'rich', 'enter', 'application', 'heavy', 'slow', 'handling', 'slow', ""]")</f>
        <v>['application', 'no', 'rich', 'enter', 'application', 'heavy', 'slow', 'handling', 'slow', "]</v>
      </c>
      <c r="D882" s="3">
        <v>1</v>
      </c>
    </row>
    <row r="883" spans="1:4" ht="15.75" customHeight="1" x14ac:dyDescent="0.25">
      <c r="A883" s="1">
        <v>982</v>
      </c>
      <c r="B883" s="3" t="s">
        <v>875</v>
      </c>
      <c r="C883" s="3" t="str">
        <f ca="1">IFERROR(__xludf.DUMMYFUNCTION("GOOGLETRANSLATE(B883,""id"",""en"")"),"['Error', 'Error', 'Indihome', 'Season', 'Pay', 'Late', 'Diarrorin', 'Subscriptions',' Diabar ',' Be Pabin ',' Even ',' Error ',' error ',' Season ']")</f>
        <v>['Error', 'Error', 'Indihome', 'Season', 'Pay', 'Late', 'Diarrorin', 'Subscriptions',' Diabar ',' Be Pabin ',' Even ',' Error ',' error ',' Season ']</v>
      </c>
      <c r="D883" s="3">
        <v>1</v>
      </c>
    </row>
    <row r="884" spans="1:4" ht="15.75" customHeight="1" x14ac:dyDescent="0.25">
      <c r="A884" s="1">
        <v>983</v>
      </c>
      <c r="B884" s="3" t="s">
        <v>876</v>
      </c>
      <c r="C884" s="3" t="str">
        <f ca="1">IFERROR(__xludf.DUMMYFUNCTION("GOOGLETRANSLATE(B884,""id"",""en"")"),"['Install', 'Netflix', 'Android', 'Thank you', ""]")</f>
        <v>['Install', 'Netflix', 'Android', 'Thank you', "]</v>
      </c>
      <c r="D884" s="3">
        <v>1</v>
      </c>
    </row>
    <row r="885" spans="1:4" ht="15.75" customHeight="1" x14ac:dyDescent="0.25">
      <c r="A885" s="1">
        <v>984</v>
      </c>
      <c r="B885" s="3" t="s">
        <v>877</v>
      </c>
      <c r="C885" s="3" t="str">
        <f ca="1">IFERROR(__xludf.DUMMYFUNCTION("GOOGLETRANSLATE(B885,""id"",""en"")"),"['Please', 'Carikan', 'Rino', 'Anggoro', 'Dharma', 'Nipu', 'Modem', 'Costs',' Installation ',' Worn ',' Charge ',' Area ',' Tangerang ',' People ',' Action ',' Sales', 'Bintaro', 'Free', 'Employees',' Kog ',' Nipu ',' Dismat ',' Cheats']")</f>
        <v>['Please', 'Carikan', 'Rino', 'Anggoro', 'Dharma', 'Nipu', 'Modem', 'Costs',' Installation ',' Worn ',' Charge ',' Area ',' Tangerang ',' People ',' Action ',' Sales', 'Bintaro', 'Free', 'Employees',' Kog ',' Nipu ',' Dismat ',' Cheats']</v>
      </c>
      <c r="D885" s="3">
        <v>1</v>
      </c>
    </row>
    <row r="886" spans="1:4" ht="15.75" customHeight="1" x14ac:dyDescent="0.25">
      <c r="A886" s="1">
        <v>985</v>
      </c>
      <c r="B886" s="3" t="s">
        <v>878</v>
      </c>
      <c r="C886" s="3" t="str">
        <f ca="1">IFERROR(__xludf.DUMMYFUNCTION("GOOGLETRANSLATE(B886,""id"",""en"")"),"['Verification', 'KTP', 'check', 'bills',' features', 'complaint', 'service', 'open', 'wifi', 'bills',' parahh ',' contact ',' The technician ',' contact ',' Slow ',' response ']")</f>
        <v>['Verification', 'KTP', 'check', 'bills',' features', 'complaint', 'service', 'open', 'wifi', 'bills',' parahh ',' contact ',' The technician ',' contact ',' Slow ',' response ']</v>
      </c>
      <c r="D886" s="3">
        <v>1</v>
      </c>
    </row>
    <row r="887" spans="1:4" ht="15.75" customHeight="1" x14ac:dyDescent="0.25">
      <c r="A887" s="1">
        <v>986</v>
      </c>
      <c r="B887" s="3" t="s">
        <v>879</v>
      </c>
      <c r="C887" s="3" t="str">
        <f ca="1">IFERROR(__xludf.DUMMYFUNCTION("GOOGLETRANSLATE(B887,""id"",""en"")"),"['Download', 'apk', 'no', 'use']")</f>
        <v>['Download', 'apk', 'no', 'use']</v>
      </c>
      <c r="D887" s="3">
        <v>1</v>
      </c>
    </row>
    <row r="888" spans="1:4" ht="15.75" customHeight="1" x14ac:dyDescent="0.25">
      <c r="A888" s="1">
        <v>987</v>
      </c>
      <c r="B888" s="3" t="s">
        <v>880</v>
      </c>
      <c r="C888" s="3" t="str">
        <f ca="1">IFERROR(__xludf.DUMMYFUNCTION("GOOGLETRANSLATE(B888,""id"",""en"")"),"['update', 'end', 'garbage', 'fix', 'loading', 'mulu', 'open', 'blank', 'second', 'trs',' loading ',' pdhl ',' Update ',' Normal ']")</f>
        <v>['update', 'end', 'garbage', 'fix', 'loading', 'mulu', 'open', 'blank', 'second', 'trs',' loading ',' pdhl ',' Update ',' Normal ']</v>
      </c>
      <c r="D888" s="3">
        <v>1</v>
      </c>
    </row>
    <row r="889" spans="1:4" ht="15.75" customHeight="1" x14ac:dyDescent="0.25">
      <c r="A889" s="1">
        <v>988</v>
      </c>
      <c r="B889" s="3" t="s">
        <v>881</v>
      </c>
      <c r="C889" s="3" t="str">
        <f ca="1">IFERROR(__xludf.DUMMYFUNCTION("GOOGLETRANSLATE(B889,""id"",""en"")"),"['Nida', 'details', 'taut']")</f>
        <v>['Nida', 'details', 'taut']</v>
      </c>
      <c r="D889" s="3">
        <v>5</v>
      </c>
    </row>
    <row r="890" spans="1:4" ht="15.75" customHeight="1" x14ac:dyDescent="0.25">
      <c r="A890" s="1">
        <v>989</v>
      </c>
      <c r="B890" s="3" t="s">
        <v>882</v>
      </c>
      <c r="C890" s="3" t="str">
        <f ca="1">IFERROR(__xludf.DUMMYFUNCTION("GOOGLETRANSLATE(B890,""id"",""en"")"),"['Missus', 'Method', 'Pay', 'Aturaya']")</f>
        <v>['Missus', 'Method', 'Pay', 'Aturaya']</v>
      </c>
      <c r="D890" s="3">
        <v>5</v>
      </c>
    </row>
    <row r="891" spans="1:4" ht="15.75" customHeight="1" x14ac:dyDescent="0.25">
      <c r="A891" s="1">
        <v>990</v>
      </c>
      <c r="B891" s="3" t="s">
        <v>883</v>
      </c>
      <c r="C891" s="3" t="str">
        <f ca="1">IFERROR(__xludf.DUMMYFUNCTION("GOOGLETRANSLATE(B891,""id"",""en"")"),"['Disappointed', 'Wear', 'Myindihome', 'UDH', 'Internet', 'Disconnected', 'Normal', 'Payment', 'Late', 'Udh', 'Direct', 'Dead', ' BLM ',' report ',' love ',' skrg ',' blm ',' response ',' ']")</f>
        <v>['Disappointed', 'Wear', 'Myindihome', 'UDH', 'Internet', 'Disconnected', 'Normal', 'Payment', 'Late', 'Udh', 'Direct', 'Dead', ' BLM ',' report ',' love ',' skrg ',' blm ',' response ',' ']</v>
      </c>
      <c r="D891" s="3">
        <v>1</v>
      </c>
    </row>
    <row r="892" spans="1:4" ht="15.75" customHeight="1" x14ac:dyDescent="0.25">
      <c r="A892" s="1">
        <v>991</v>
      </c>
      <c r="B892" s="3" t="s">
        <v>884</v>
      </c>
      <c r="C892" s="3" t="str">
        <f ca="1">IFERROR(__xludf.DUMMYFUNCTION("GOOGLETRANSLATE(B892,""id"",""en"")"),"['ISP', 'Lawak', 'already', 'work', 'monopoly', 'mentang', 'mentang', 'BUMN', 'Law', 'weve', 'network', 'ilang', ' turn ',' maintain ',' description ',' told ',' restart ',' modem ',' cih ']")</f>
        <v>['ISP', 'Lawak', 'already', 'work', 'monopoly', 'mentang', 'mentang', 'BUMN', 'Law', 'weve', 'network', 'ilang', ' turn ',' maintain ',' description ',' told ',' restart ',' modem ',' cih ']</v>
      </c>
      <c r="D892" s="3">
        <v>1</v>
      </c>
    </row>
    <row r="893" spans="1:4" ht="15.75" customHeight="1" x14ac:dyDescent="0.25">
      <c r="A893" s="1">
        <v>992</v>
      </c>
      <c r="B893" s="3" t="s">
        <v>885</v>
      </c>
      <c r="C893" s="3" t="str">
        <f ca="1">IFERROR(__xludf.DUMMYFUNCTION("GOOGLETRANSLATE(B893,""id"",""en"")"),"['Indihome', 'smooth']")</f>
        <v>['Indihome', 'smooth']</v>
      </c>
      <c r="D893" s="3">
        <v>3</v>
      </c>
    </row>
    <row r="894" spans="1:4" ht="15.75" customHeight="1" x14ac:dyDescent="0.25">
      <c r="A894" s="1">
        <v>993</v>
      </c>
      <c r="B894" s="3" t="s">
        <v>886</v>
      </c>
      <c r="C894" s="3" t="str">
        <f ca="1">IFERROR(__xludf.DUMMYFUNCTION("GOOGLETRANSLATE(B894,""id"",""en"")"),"['Okee']")</f>
        <v>['Okee']</v>
      </c>
      <c r="D894" s="3">
        <v>5</v>
      </c>
    </row>
    <row r="895" spans="1:4" ht="15.75" customHeight="1" x14ac:dyDescent="0.25">
      <c r="A895" s="1">
        <v>995</v>
      </c>
      <c r="B895" s="3" t="s">
        <v>887</v>
      </c>
      <c r="C895" s="3" t="str">
        <f ca="1">IFERROR(__xludf.DUMMYFUNCTION("GOOGLETRANSLATE(B895,""id"",""en"")"),"['Error', 'Terossss']")</f>
        <v>['Error', 'Terossss']</v>
      </c>
      <c r="D895" s="3">
        <v>1</v>
      </c>
    </row>
    <row r="896" spans="1:4" ht="15.75" customHeight="1" x14ac:dyDescent="0.25">
      <c r="A896" s="1">
        <v>997</v>
      </c>
      <c r="B896" s="3" t="s">
        <v>888</v>
      </c>
      <c r="C896" s="3" t="str">
        <f ca="1">IFERROR(__xludf.DUMMYFUNCTION("GOOGLETRANSLATE(B896,""id"",""en"")"),"['Mantap', 'Myindihime']")</f>
        <v>['Mantap', 'Myindihime']</v>
      </c>
      <c r="D896" s="3">
        <v>5</v>
      </c>
    </row>
    <row r="897" spans="1:4" ht="15.75" customHeight="1" x14ac:dyDescent="0.25">
      <c r="A897" s="1">
        <v>998</v>
      </c>
      <c r="B897" s="3" t="s">
        <v>889</v>
      </c>
      <c r="C897" s="3" t="str">
        <f ca="1">IFERROR(__xludf.DUMMYFUNCTION("GOOGLETRANSLATE(B897,""id"",""en"")"),"['like', 'bnget', 'deh', 'high school', 'application']")</f>
        <v>['like', 'bnget', 'deh', 'high school', 'application']</v>
      </c>
      <c r="D897" s="3">
        <v>5</v>
      </c>
    </row>
    <row r="898" spans="1:4" ht="15.75" customHeight="1" x14ac:dyDescent="0.25">
      <c r="A898" s="1">
        <v>1000</v>
      </c>
      <c r="B898" s="3" t="s">
        <v>890</v>
      </c>
      <c r="C898" s="3" t="str">
        <f ca="1">IFERROR(__xludf.DUMMYFUNCTION("GOOGLETRANSLATE(B898,""id"",""en"")"),"['halah', 'per month', 'rb', 'quality', 'network', 'slow', 'ugly', 'slow', 'ngelag', 'kayak', 'rb', 'basics',' responsibility ',' speed ',' speed ',' network ',' Gbps', 'free', 'slow', 'really', 'kek', 'snail', 'customer', 'disappointed', 'kayak' , 'Gini'"&amp;", 'Mending', 'Closed']")</f>
        <v>['halah', 'per month', 'rb', 'quality', 'network', 'slow', 'ugly', 'slow', 'ngelag', 'kayak', 'rb', 'basics',' responsibility ',' speed ',' speed ',' network ',' Gbps', 'free', 'slow', 'really', 'kek', 'snail', 'customer', 'disappointed', 'kayak' , 'Gini', 'Mending', 'Closed']</v>
      </c>
      <c r="D898" s="3">
        <v>1</v>
      </c>
    </row>
    <row r="899" spans="1:4" ht="15.75" customHeight="1" x14ac:dyDescent="0.25">
      <c r="A899" s="1">
        <v>1001</v>
      </c>
      <c r="B899" s="3" t="s">
        <v>105</v>
      </c>
      <c r="C899" s="3" t="str">
        <f ca="1">IFERROR(__xludf.DUMMYFUNCTION("GOOGLETRANSLATE(B899,""id"",""en"")"),"['Leet']")</f>
        <v>['Leet']</v>
      </c>
      <c r="D899" s="3">
        <v>1</v>
      </c>
    </row>
    <row r="900" spans="1:4" ht="15.75" customHeight="1" x14ac:dyDescent="0.25">
      <c r="A900" s="1">
        <v>1002</v>
      </c>
      <c r="B900" s="3" t="s">
        <v>891</v>
      </c>
      <c r="C900" s="3" t="str">
        <f ca="1">IFERROR(__xludf.DUMMYFUNCTION("GOOGLETRANSLATE(B900,""id"",""en"")"),"['makes it easy', 'hope', 'merchant', 'get', 'discount', ""]")</f>
        <v>['makes it easy', 'hope', 'merchant', 'get', 'discount', "]</v>
      </c>
      <c r="D900" s="3">
        <v>5</v>
      </c>
    </row>
    <row r="901" spans="1:4" ht="15.75" customHeight="1" x14ac:dyDescent="0.25">
      <c r="A901" s="1">
        <v>1003</v>
      </c>
      <c r="B901" s="3" t="s">
        <v>892</v>
      </c>
      <c r="C901" s="3" t="str">
        <f ca="1">IFERROR(__xludf.DUMMYFUNCTION("GOOGLETRANSLATE(B901,""id"",""en"")"),"['Network', 'Worst', 'Indihome', 'Network', 'ugly']")</f>
        <v>['Network', 'Worst', 'Indihome', 'Network', 'ugly']</v>
      </c>
      <c r="D901" s="3">
        <v>1</v>
      </c>
    </row>
    <row r="902" spans="1:4" ht="15.75" customHeight="1" x14ac:dyDescent="0.25">
      <c r="A902" s="1">
        <v>1004</v>
      </c>
      <c r="B902" s="3" t="s">
        <v>893</v>
      </c>
      <c r="C902" s="3" t="str">
        <f ca="1">IFERROR(__xludf.DUMMYFUNCTION("GOOGLETRANSLATE(B902,""id"",""en"")"),"['Baghooos', 'LOTIN', 'promo', 'min']")</f>
        <v>['Baghooos', 'LOTIN', 'promo', 'min']</v>
      </c>
      <c r="D902" s="3">
        <v>5</v>
      </c>
    </row>
    <row r="903" spans="1:4" ht="15.75" customHeight="1" x14ac:dyDescent="0.25">
      <c r="A903" s="1">
        <v>1005</v>
      </c>
      <c r="B903" s="3" t="s">
        <v>894</v>
      </c>
      <c r="C903" s="3" t="str">
        <f ca="1">IFERROR(__xludf.DUMMYFUNCTION("GOOGLETRANSLATE(B903,""id"",""en"")"),"['Applications', 'Baguss', 'help']")</f>
        <v>['Applications', 'Baguss', 'help']</v>
      </c>
      <c r="D903" s="3">
        <v>5</v>
      </c>
    </row>
    <row r="904" spans="1:4" ht="15.75" customHeight="1" x14ac:dyDescent="0.25">
      <c r="A904" s="1">
        <v>1006</v>
      </c>
      <c r="B904" s="3" t="s">
        <v>895</v>
      </c>
      <c r="C904" s="3" t="str">
        <f ca="1">IFERROR(__xludf.DUMMYFUNCTION("GOOGLETRANSLATE(B904,""id"",""en"")"),"['Mantul', 'Application']")</f>
        <v>['Mantul', 'Application']</v>
      </c>
      <c r="D904" s="3">
        <v>5</v>
      </c>
    </row>
    <row r="905" spans="1:4" ht="15.75" customHeight="1" x14ac:dyDescent="0.25">
      <c r="A905" s="1">
        <v>1007</v>
      </c>
      <c r="B905" s="3" t="s">
        <v>896</v>
      </c>
      <c r="C905" s="3" t="str">
        <f ca="1">IFERROR(__xludf.DUMMYFUNCTION("GOOGLETRANSLATE(B905,""id"",""en"")"),"['Alhamdulillah', 'Makasi', ""]")</f>
        <v>['Alhamdulillah', 'Makasi', "]</v>
      </c>
      <c r="D905" s="3">
        <v>5</v>
      </c>
    </row>
    <row r="906" spans="1:4" ht="15.75" customHeight="1" x14ac:dyDescent="0.25">
      <c r="A906" s="1">
        <v>1008</v>
      </c>
      <c r="B906" s="3" t="s">
        <v>897</v>
      </c>
      <c r="C906" s="3" t="str">
        <f ca="1">IFERROR(__xludf.DUMMYFUNCTION("GOOGLETRANSLATE(B906,""id"",""en"")"),"['Thankssss', 'Life', 'Easy', 'Application']")</f>
        <v>['Thankssss', 'Life', 'Easy', 'Application']</v>
      </c>
      <c r="D906" s="3">
        <v>5</v>
      </c>
    </row>
    <row r="907" spans="1:4" ht="15.75" customHeight="1" x14ac:dyDescent="0.25">
      <c r="A907" s="1">
        <v>1009</v>
      </c>
      <c r="B907" s="3" t="s">
        <v>898</v>
      </c>
      <c r="C907" s="3" t="str">
        <f ca="1">IFERROR(__xludf.DUMMYFUNCTION("GOOGLETRANSLATE(B907,""id"",""en"")"),"['The application', 'Mantul', 'Bngt', 'complete', 'features', 'Joss']")</f>
        <v>['The application', 'Mantul', 'Bngt', 'complete', 'features', 'Joss']</v>
      </c>
      <c r="D907" s="3">
        <v>5</v>
      </c>
    </row>
    <row r="908" spans="1:4" ht="15.75" customHeight="1" x14ac:dyDescent="0.25">
      <c r="A908" s="1">
        <v>1010</v>
      </c>
      <c r="B908" s="3" t="s">
        <v>899</v>
      </c>
      <c r="C908" s="3" t="str">
        <f ca="1">IFERROR(__xludf.DUMMYFUNCTION("GOOGLETRANSLATE(B908,""id"",""en"")"),"['look', 'Smooth', 'Simple', 'Not bad']")</f>
        <v>['look', 'Smooth', 'Simple', 'Not bad']</v>
      </c>
      <c r="D908" s="3">
        <v>5</v>
      </c>
    </row>
    <row r="909" spans="1:4" ht="15.75" customHeight="1" x14ac:dyDescent="0.25">
      <c r="A909" s="1">
        <v>1011</v>
      </c>
      <c r="B909" s="3" t="s">
        <v>900</v>
      </c>
      <c r="C909" s="3" t="str">
        <f ca="1">IFERROR(__xludf.DUMMYFUNCTION("GOOGLETRANSLATE(B909,""id"",""en"")"),"['Help', 'practical', 'hopefully', 'bug']")</f>
        <v>['Help', 'practical', 'hopefully', 'bug']</v>
      </c>
      <c r="D909" s="3">
        <v>5</v>
      </c>
    </row>
    <row r="910" spans="1:4" ht="15.75" customHeight="1" x14ac:dyDescent="0.25">
      <c r="A910" s="1">
        <v>1012</v>
      </c>
      <c r="B910" s="3" t="s">
        <v>729</v>
      </c>
      <c r="C910" s="3" t="str">
        <f ca="1">IFERROR(__xludf.DUMMYFUNCTION("GOOGLETRANSLATE(B910,""id"",""en"")"),"['', '']")</f>
        <v>['', '']</v>
      </c>
      <c r="D910" s="3">
        <v>4</v>
      </c>
    </row>
    <row r="911" spans="1:4" ht="15.75" customHeight="1" x14ac:dyDescent="0.25">
      <c r="A911" s="1">
        <v>1013</v>
      </c>
      <c r="B911" s="3" t="s">
        <v>901</v>
      </c>
      <c r="C911" s="3" t="str">
        <f ca="1">IFERROR(__xludf.DUMMYFUNCTION("GOOGLETRANSLATE(B911,""id"",""en"")"),"['Pay', 'expensive', 'Maen', 'Game', 'Slow', 'Hah', ""]")</f>
        <v>['Pay', 'expensive', 'Maen', 'Game', 'Slow', 'Hah', "]</v>
      </c>
      <c r="D911" s="3">
        <v>1</v>
      </c>
    </row>
    <row r="912" spans="1:4" ht="15.75" customHeight="1" x14ac:dyDescent="0.25">
      <c r="A912" s="1">
        <v>1014</v>
      </c>
      <c r="B912" s="3" t="s">
        <v>902</v>
      </c>
      <c r="C912" s="3" t="str">
        <f ca="1">IFERROR(__xludf.DUMMYFUNCTION("GOOGLETRANSLATE(B912,""id"",""en"")"),"['Network', 'ugly', 'service', 'ugly', 'report', 'complaints',' TPI ',' a week ',' technician ',' fix ',' try ',' my area ',' WiFi ',' Indihome ',' expensive ',' slow ']")</f>
        <v>['Network', 'ugly', 'service', 'ugly', 'report', 'complaints',' TPI ',' a week ',' technician ',' fix ',' try ',' my area ',' WiFi ',' Indihome ',' expensive ',' slow ']</v>
      </c>
      <c r="D912" s="3">
        <v>1</v>
      </c>
    </row>
    <row r="913" spans="1:4" ht="15.75" customHeight="1" x14ac:dyDescent="0.25">
      <c r="A913" s="1">
        <v>1015</v>
      </c>
      <c r="B913" s="3" t="s">
        <v>729</v>
      </c>
      <c r="C913" s="3" t="str">
        <f ca="1">IFERROR(__xludf.DUMMYFUNCTION("GOOGLETRANSLATE(B913,""id"",""en"")"),"['', '']")</f>
        <v>['', '']</v>
      </c>
      <c r="D913" s="3">
        <v>1</v>
      </c>
    </row>
    <row r="914" spans="1:4" ht="15.75" customHeight="1" x14ac:dyDescent="0.25">
      <c r="A914" s="1">
        <v>1017</v>
      </c>
      <c r="B914" s="3" t="s">
        <v>903</v>
      </c>
      <c r="C914" s="3" t="str">
        <f ca="1">IFERROR(__xludf.DUMMYFUNCTION("GOOGLETRANSLATE(B914,""id"",""en"")"),"['Indihome', 'internet', 'fast', 'really', 'mantul']")</f>
        <v>['Indihome', 'internet', 'fast', 'really', 'mantul']</v>
      </c>
      <c r="D914" s="3">
        <v>5</v>
      </c>
    </row>
    <row r="915" spans="1:4" ht="15.75" customHeight="1" x14ac:dyDescent="0.25">
      <c r="A915" s="1">
        <v>1018</v>
      </c>
      <c r="B915" s="3" t="s">
        <v>904</v>
      </c>
      <c r="C915" s="3" t="str">
        <f ca="1">IFERROR(__xludf.DUMMYFUNCTION("GOOGLETRANSLATE(B915,""id"",""en"")"),"['check', 'bill', 'month', 'steady']")</f>
        <v>['check', 'bill', 'month', 'steady']</v>
      </c>
      <c r="D915" s="3">
        <v>5</v>
      </c>
    </row>
    <row r="916" spans="1:4" ht="15.75" customHeight="1" x14ac:dyDescent="0.25">
      <c r="A916" s="1">
        <v>1019</v>
      </c>
      <c r="B916" s="3" t="s">
        <v>905</v>
      </c>
      <c r="C916" s="3" t="str">
        <f ca="1">IFERROR(__xludf.DUMMYFUNCTION("GOOGLETRANSLATE(B916,""id"",""en"")"),"['Application', 'Indihome', 'Help', 'Report', 'Disorders', 'Response', 'Fast']")</f>
        <v>['Application', 'Indihome', 'Help', 'Report', 'Disorders', 'Response', 'Fast']</v>
      </c>
      <c r="D916" s="3">
        <v>5</v>
      </c>
    </row>
    <row r="917" spans="1:4" ht="15.75" customHeight="1" x14ac:dyDescent="0.25">
      <c r="A917" s="1">
        <v>1020</v>
      </c>
      <c r="B917" s="3" t="s">
        <v>906</v>
      </c>
      <c r="C917" s="3" t="str">
        <f ca="1">IFERROR(__xludf.DUMMYFUNCTION("GOOGLETRANSLATE(B917,""id"",""en"")"),"['Help', 'Registration', 'home', 'condition']")</f>
        <v>['Help', 'Registration', 'home', 'condition']</v>
      </c>
      <c r="D917" s="3">
        <v>5</v>
      </c>
    </row>
    <row r="918" spans="1:4" ht="15.75" customHeight="1" x14ac:dyDescent="0.25">
      <c r="A918" s="1">
        <v>1021</v>
      </c>
      <c r="B918" s="3" t="s">
        <v>907</v>
      </c>
      <c r="C918" s="3" t="str">
        <f ca="1">IFERROR(__xludf.DUMMYFUNCTION("GOOGLETRANSLATE(B918,""id"",""en"")"),"['petrified', 'Crying', 'Indihome', 'Check', 'Gihan']")</f>
        <v>['petrified', 'Crying', 'Indihome', 'Check', 'Gihan']</v>
      </c>
      <c r="D918" s="3">
        <v>5</v>
      </c>
    </row>
    <row r="919" spans="1:4" ht="15.75" customHeight="1" x14ac:dyDescent="0.25">
      <c r="A919" s="1">
        <v>1022</v>
      </c>
      <c r="B919" s="3" t="s">
        <v>908</v>
      </c>
      <c r="C919" s="3" t="str">
        <f ca="1">IFERROR(__xludf.DUMMYFUNCTION("GOOGLETRANSLATE(B919,""id"",""en"")"),"['Service', 'features', 'it's easy', 'informative']")</f>
        <v>['Service', 'features', 'it's easy', 'informative']</v>
      </c>
      <c r="D919" s="3">
        <v>5</v>
      </c>
    </row>
    <row r="920" spans="1:4" ht="15.75" customHeight="1" x14ac:dyDescent="0.25">
      <c r="A920" s="1">
        <v>1023</v>
      </c>
      <c r="B920" s="3" t="s">
        <v>909</v>
      </c>
      <c r="C920" s="3" t="str">
        <f ca="1">IFERROR(__xludf.DUMMYFUNCTION("GOOGLETRANSLATE(B920,""id"",""en"")"),"['servant', 'technically', 'satisfying', 'thank you']")</f>
        <v>['servant', 'technically', 'satisfying', 'thank you']</v>
      </c>
      <c r="D920" s="3">
        <v>5</v>
      </c>
    </row>
    <row r="921" spans="1:4" ht="15.75" customHeight="1" x14ac:dyDescent="0.25">
      <c r="A921" s="1">
        <v>1024</v>
      </c>
      <c r="B921" s="3" t="s">
        <v>910</v>
      </c>
      <c r="C921" s="3" t="str">
        <f ca="1">IFERROR(__xludf.DUMMYFUNCTION("GOOGLETRANSLATE(B921,""id"",""en"")"),"['like', 'application', 'user', 'indihome', 'point', 'exchanged', 'voucher', 'interesting', 'thank', 'love']")</f>
        <v>['like', 'application', 'user', 'indihome', 'point', 'exchanged', 'voucher', 'interesting', 'thank', 'love']</v>
      </c>
      <c r="D921" s="3">
        <v>5</v>
      </c>
    </row>
    <row r="922" spans="1:4" ht="15.75" customHeight="1" x14ac:dyDescent="0.25">
      <c r="A922" s="1">
        <v>1025</v>
      </c>
      <c r="B922" s="3" t="s">
        <v>911</v>
      </c>
      <c r="C922" s="3" t="str">
        <f ca="1">IFERROR(__xludf.DUMMYFUNCTION("GOOGLETRANSLATE(B922,""id"",""en"")"),"['The application', 'good', 'point', 'exchanged', 'voucher', 'star', 'myindihome', '']")</f>
        <v>['The application', 'good', 'point', 'exchanged', 'voucher', 'star', 'myindihome', '']</v>
      </c>
      <c r="D922" s="3">
        <v>5</v>
      </c>
    </row>
    <row r="923" spans="1:4" ht="15.75" customHeight="1" x14ac:dyDescent="0.25">
      <c r="A923" s="1">
        <v>1026</v>
      </c>
      <c r="B923" s="3" t="s">
        <v>912</v>
      </c>
      <c r="C923" s="3" t="str">
        <f ca="1">IFERROR(__xludf.DUMMYFUNCTION("GOOGLETRANSLATE(B923,""id"",""en"")"),"['Comfortable', 'Feature', 'Normal']")</f>
        <v>['Comfortable', 'Feature', 'Normal']</v>
      </c>
      <c r="D923" s="3">
        <v>5</v>
      </c>
    </row>
    <row r="924" spans="1:4" ht="15.75" customHeight="1" x14ac:dyDescent="0.25">
      <c r="A924" s="1">
        <v>1027</v>
      </c>
      <c r="B924" s="3" t="s">
        <v>690</v>
      </c>
      <c r="C924" s="3" t="str">
        <f ca="1">IFERROR(__xludf.DUMMYFUNCTION("GOOGLETRANSLATE(B924,""id"",""en"")"),"['application', 'good']")</f>
        <v>['application', 'good']</v>
      </c>
      <c r="D924" s="3">
        <v>5</v>
      </c>
    </row>
    <row r="925" spans="1:4" ht="15.75" customHeight="1" x14ac:dyDescent="0.25">
      <c r="A925" s="1">
        <v>1029</v>
      </c>
      <c r="B925" s="3" t="s">
        <v>913</v>
      </c>
      <c r="C925" s="3" t="str">
        <f ca="1">IFERROR(__xludf.DUMMYFUNCTION("GOOGLETRANSLATE(B925,""id"",""en"")"),"['Peforma', 'Application', 'Severe']")</f>
        <v>['Peforma', 'Application', 'Severe']</v>
      </c>
      <c r="D925" s="3">
        <v>1</v>
      </c>
    </row>
    <row r="926" spans="1:4" ht="15.75" customHeight="1" x14ac:dyDescent="0.25">
      <c r="A926" s="1">
        <v>1030</v>
      </c>
      <c r="B926" s="3" t="s">
        <v>914</v>
      </c>
      <c r="C926" s="3" t="str">
        <f ca="1">IFERROR(__xludf.DUMMYFUNCTION("GOOGLETRANSLATE(B926,""id"",""en"")"),"['turn', 'pay', 'Nye', 'Maunnye', 'fast', 'turn', 'error', 'wifi', 'nye', 'response', 'nye', 'tagan', ' Doang ',' fast ']")</f>
        <v>['turn', 'pay', 'Nye', 'Maunnye', 'fast', 'turn', 'error', 'wifi', 'nye', 'response', 'nye', 'tagan', ' Doang ',' fast ']</v>
      </c>
      <c r="D926" s="3">
        <v>1</v>
      </c>
    </row>
    <row r="927" spans="1:4" ht="15.75" customHeight="1" x14ac:dyDescent="0.25">
      <c r="A927" s="1">
        <v>1031</v>
      </c>
      <c r="B927" s="3" t="s">
        <v>915</v>
      </c>
      <c r="C927" s="3" t="str">
        <f ca="1">IFERROR(__xludf.DUMMYFUNCTION("GOOGLETRANSLATE(B927,""id"",""en"")"),"['application', 'brain', 'times', 'update', 'how', 'login', 'fix', 'eat', 'salary', 'blind', 'doang', ""]")</f>
        <v>['application', 'brain', 'times', 'update', 'how', 'login', 'fix', 'eat', 'salary', 'blind', 'doang', "]</v>
      </c>
      <c r="D927" s="3">
        <v>1</v>
      </c>
    </row>
    <row r="928" spans="1:4" ht="15.75" customHeight="1" x14ac:dyDescent="0.25">
      <c r="A928" s="1">
        <v>1032</v>
      </c>
      <c r="B928" s="3" t="s">
        <v>916</v>
      </c>
      <c r="C928" s="3" t="str">
        <f ca="1">IFERROR(__xludf.DUMMYFUNCTION("GOOGLETRANSLATE(B928,""id"",""en"")"),"['Tide', 'subscription', 'wifi', 'installed', 'just', 'wifi', 'useetv', 'lgsg', 'installed', 'technician', 'sampe', 'krna', ' technicians', 'reasons',' dtg ',' contact ',' center ',' change ',' technicians', 'technicians',' subscribers', 'useetv', 'and th"&amp;"en', 'downgrade', 'stlh' , 'Upgrade', 'Mbps', 'here', 'slow', 'signal', 'disappointing', 'Kalopun', 'RMH', 'Network', 'Indihome', 'replace', ""]")</f>
        <v>['Tide', 'subscription', 'wifi', 'installed', 'just', 'wifi', 'useetv', 'lgsg', 'installed', 'technician', 'sampe', 'krna', ' technicians', 'reasons',' dtg ',' contact ',' center ',' change ',' technicians', 'technicians',' subscribers', 'useetv', 'and then', 'downgrade', 'stlh' , 'Upgrade', 'Mbps', 'here', 'slow', 'signal', 'disappointing', 'Kalopun', 'RMH', 'Network', 'Indihome', 'replace', "]</v>
      </c>
      <c r="D928" s="3">
        <v>1</v>
      </c>
    </row>
    <row r="929" spans="1:4" ht="15.75" customHeight="1" x14ac:dyDescent="0.25">
      <c r="A929" s="1">
        <v>1033</v>
      </c>
      <c r="B929" s="3" t="s">
        <v>917</v>
      </c>
      <c r="C929" s="3" t="str">
        <f ca="1">IFERROR(__xludf.DUMMYFUNCTION("GOOGLETRANSLATE(B929,""id"",""en"")"),"['Application', 'LEG']")</f>
        <v>['Application', 'LEG']</v>
      </c>
      <c r="D929" s="3">
        <v>2</v>
      </c>
    </row>
    <row r="930" spans="1:4" ht="15.75" customHeight="1" x14ac:dyDescent="0.25">
      <c r="A930" s="1">
        <v>1034</v>
      </c>
      <c r="B930" s="3" t="s">
        <v>918</v>
      </c>
      <c r="C930" s="3" t="str">
        <f ca="1">IFERROR(__xludf.DUMMYFUNCTION("GOOGLETRANSLATE(B930,""id"",""en"")"),"['emang', 'strange', 'indihome', 'oath', 'disappointed', 'really', 'indihome', 'payment', 'monthly', 'error', 'start', 'installation', ' Pay ',' payment ',' plus', 'payment', 'confused', 'additional', 'cost', 'pay', 'disorder', 'network', 'forced', 'late'"&amp;", 'date' , 'get', 'disruption', 'payment', 'payment', 'nua', 'indihome']")</f>
        <v>['emang', 'strange', 'indihome', 'oath', 'disappointed', 'really', 'indihome', 'payment', 'monthly', 'error', 'start', 'installation', ' Pay ',' payment ',' plus', 'payment', 'confused', 'additional', 'cost', 'pay', 'disorder', 'network', 'forced', 'late', 'date' , 'get', 'disruption', 'payment', 'payment', 'nua', 'indihome']</v>
      </c>
      <c r="D930" s="3">
        <v>1</v>
      </c>
    </row>
    <row r="931" spans="1:4" ht="15.75" customHeight="1" x14ac:dyDescent="0.25">
      <c r="A931" s="1">
        <v>1035</v>
      </c>
      <c r="B931" s="3" t="s">
        <v>919</v>
      </c>
      <c r="C931" s="3" t="str">
        <f ca="1">IFERROR(__xludf.DUMMYFUNCTION("GOOGLETRANSLATE(B931,""id"",""en"")"),"['Application', 'Report', 'Report', 'Dipedin', 'Saturday', 'Week', 'Holidays', 'Service', '']")</f>
        <v>['Application', 'Report', 'Report', 'Dipedin', 'Saturday', 'Week', 'Holidays', 'Service', '']</v>
      </c>
      <c r="D931" s="3">
        <v>1</v>
      </c>
    </row>
    <row r="932" spans="1:4" ht="15.75" customHeight="1" x14ac:dyDescent="0.25">
      <c r="A932" s="1">
        <v>1036</v>
      </c>
      <c r="B932" s="3" t="s">
        <v>920</v>
      </c>
      <c r="C932" s="3" t="str">
        <f ca="1">IFERROR(__xludf.DUMMYFUNCTION("GOOGLETRANSLATE(B932,""id"",""en"")"),"['Kaga', 'Maen', 'Etc.', 'Nge', 'Lagg', 'Severe', 'Anjg', 'Pantes', 'Cheap', 'Ngentd']")</f>
        <v>['Kaga', 'Maen', 'Etc.', 'Nge', 'Lagg', 'Severe', 'Anjg', 'Pantes', 'Cheap', 'Ngentd']</v>
      </c>
      <c r="D932" s="3">
        <v>1</v>
      </c>
    </row>
    <row r="933" spans="1:4" ht="15.75" customHeight="1" x14ac:dyDescent="0.25">
      <c r="A933" s="1">
        <v>1038</v>
      </c>
      <c r="B933" s="3" t="s">
        <v>921</v>
      </c>
      <c r="C933" s="3" t="str">
        <f ca="1">IFERROR(__xludf.DUMMYFUNCTION("GOOGLETRANSLATE(B933,""id"",""en"")"),"['Severe', 'really', 'wind', 'rain', 'internet', 'used', 'ttp', 'ngelag', 'severe', 'turn', 'ration', 'payment', ' late ',' pay ',' already ',' get ',' fine ']")</f>
        <v>['Severe', 'really', 'wind', 'rain', 'internet', 'used', 'ttp', 'ngelag', 'severe', 'turn', 'ration', 'payment', ' late ',' pay ',' already ',' get ',' fine ']</v>
      </c>
      <c r="D933" s="3">
        <v>1</v>
      </c>
    </row>
    <row r="934" spans="1:4" ht="15.75" customHeight="1" x14ac:dyDescent="0.25">
      <c r="A934" s="1">
        <v>1039</v>
      </c>
      <c r="B934" s="3" t="s">
        <v>922</v>
      </c>
      <c r="C934" s="3" t="str">
        <f ca="1">IFERROR(__xludf.DUMMYFUNCTION("GOOGLETRANSLATE(B934,""id"",""en"")"),"['Service', 'Fast', 'Response', 'Alhamdulillah']")</f>
        <v>['Service', 'Fast', 'Response', 'Alhamdulillah']</v>
      </c>
      <c r="D934" s="3">
        <v>5</v>
      </c>
    </row>
    <row r="935" spans="1:4" ht="15.75" customHeight="1" x14ac:dyDescent="0.25">
      <c r="A935" s="1">
        <v>1040</v>
      </c>
      <c r="B935" s="3" t="s">
        <v>923</v>
      </c>
      <c r="C935" s="3" t="str">
        <f ca="1">IFERROR(__xludf.DUMMYFUNCTION("GOOGLETRANSLATE(B935,""id"",""en"")"),"['fast', 'handling', 'keep', 'bravo']")</f>
        <v>['fast', 'handling', 'keep', 'bravo']</v>
      </c>
      <c r="D935" s="3">
        <v>5</v>
      </c>
    </row>
    <row r="936" spans="1:4" ht="15.75" customHeight="1" x14ac:dyDescent="0.25">
      <c r="A936" s="1">
        <v>1041</v>
      </c>
      <c r="B936" s="3" t="s">
        <v>924</v>
      </c>
      <c r="C936" s="3" t="str">
        <f ca="1">IFERROR(__xludf.DUMMYFUNCTION("GOOGLETRANSLATE(B936,""id"",""en"")"),"['disappointment', 'Via', 'Via', 'Sales',' Booth ',' work ',' technician ',' money ',' repair ',' pole ',' cigarettes', 'etc.', ' receipts', 'pdahal', 'them', 'paid', 'customers',' pole ',' pole ',' pdahal ',' pairs', 'money', 'improvement', 'funny', 'ask"&amp;"' , 'Sales',' knp ',' nikmatin ',' benefits', 'uda', 'money', 'angry', 'Hina', 'proof', 'chat', 'cmn', 'ask', ' Knp ',' Pay ',' Hina ',' Application ',' Bug ',' Response ',' ']")</f>
        <v>['disappointment', 'Via', 'Via', 'Sales',' Booth ',' work ',' technician ',' money ',' repair ',' pole ',' cigarettes', 'etc.', ' receipts', 'pdahal', 'them', 'paid', 'customers',' pole ',' pole ',' pdahal ',' pairs', 'money', 'improvement', 'funny', 'ask' , 'Sales',' knp ',' nikmatin ',' benefits', 'uda', 'money', 'angry', 'Hina', 'proof', 'chat', 'cmn', 'ask', ' Knp ',' Pay ',' Hina ',' Application ',' Bug ',' Response ',' ']</v>
      </c>
      <c r="D936" s="3">
        <v>1</v>
      </c>
    </row>
    <row r="937" spans="1:4" ht="15.75" customHeight="1" x14ac:dyDescent="0.25">
      <c r="A937" s="1">
        <v>1042</v>
      </c>
      <c r="B937" s="3" t="s">
        <v>925</v>
      </c>
      <c r="C937" s="3" t="str">
        <f ca="1">IFERROR(__xludf.DUMMYFUNCTION("GOOGLETRANSLATE(B937,""id"",""en"")"),"['advanced', '']")</f>
        <v>['advanced', '']</v>
      </c>
      <c r="D937" s="3">
        <v>1</v>
      </c>
    </row>
    <row r="938" spans="1:4" ht="15.75" customHeight="1" x14ac:dyDescent="0.25">
      <c r="A938" s="1">
        <v>1043</v>
      </c>
      <c r="B938" s="3" t="s">
        <v>926</v>
      </c>
      <c r="C938" s="3" t="str">
        <f ca="1">IFERROR(__xludf.DUMMYFUNCTION("GOOGLETRANSLATE(B938,""id"",""en"")"),"['Smart', 'flexible']")</f>
        <v>['Smart', 'flexible']</v>
      </c>
      <c r="D938" s="3">
        <v>5</v>
      </c>
    </row>
    <row r="939" spans="1:4" ht="15.75" customHeight="1" x14ac:dyDescent="0.25">
      <c r="A939" s="1">
        <v>1044</v>
      </c>
      <c r="B939" s="3" t="s">
        <v>927</v>
      </c>
      <c r="C939" s="3" t="str">
        <f ca="1">IFERROR(__xludf.DUMMYFUNCTION("GOOGLETRANSLATE(B939,""id"",""en"")"),"['Error', 'Change', 'Number', '']")</f>
        <v>['Error', 'Change', 'Number', '']</v>
      </c>
      <c r="D939" s="3">
        <v>1</v>
      </c>
    </row>
    <row r="940" spans="1:4" ht="15.75" customHeight="1" x14ac:dyDescent="0.25">
      <c r="A940" s="1">
        <v>1046</v>
      </c>
      <c r="B940" s="3" t="s">
        <v>928</v>
      </c>
      <c r="C940" s="3" t="str">
        <f ca="1">IFERROR(__xludf.DUMMYFUNCTION("GOOGLETRANSLATE(B940,""id"",""en"")"),"['RTO', 'Request', 'Time', 'Out', 'Hmm', 'Hmm', 'Clock', 'Work', 'Meeting', 'Online', 'Forced', 'Permissions',' RAILINAN ',' RTO ',' clock ',' night ',' clock ',' work ',' hmm ',' troubling ',' really ',' pay ',' really ',' gapernah ',' late ' , 'Ticket',"&amp;" 'Gaguna', 'Gaada', 'Technicians',' Krna ',' Disruption ',' Clock ',' Hour ',' Rate ',' Star ',' Entar ',' Network ',' ']")</f>
        <v>['RTO', 'Request', 'Time', 'Out', 'Hmm', 'Hmm', 'Clock', 'Work', 'Meeting', 'Online', 'Forced', 'Permissions',' RAILINAN ',' RTO ',' clock ',' night ',' clock ',' work ',' hmm ',' troubling ',' really ',' pay ',' really ',' gapernah ',' late ' , 'Ticket', 'Gaguna', 'Gaada', 'Technicians',' Krna ',' Disruption ',' Clock ',' Hour ',' Rate ',' Star ',' Entar ',' Network ',' ']</v>
      </c>
      <c r="D940" s="3">
        <v>1</v>
      </c>
    </row>
    <row r="941" spans="1:4" ht="15.75" customHeight="1" x14ac:dyDescent="0.25">
      <c r="A941" s="1">
        <v>1048</v>
      </c>
      <c r="B941" s="3" t="s">
        <v>929</v>
      </c>
      <c r="C941" s="3" t="str">
        <f ca="1">IFERROR(__xludf.DUMMYFUNCTION("GOOGLETRANSLATE(B941,""id"",""en"")"),"['Alhamdulillah', 'hope', 'smooth']")</f>
        <v>['Alhamdulillah', 'hope', 'smooth']</v>
      </c>
      <c r="D941" s="3">
        <v>5</v>
      </c>
    </row>
    <row r="942" spans="1:4" ht="15.75" customHeight="1" x14ac:dyDescent="0.25">
      <c r="A942" s="1">
        <v>1049</v>
      </c>
      <c r="B942" s="3" t="s">
        <v>930</v>
      </c>
      <c r="C942" s="3" t="str">
        <f ca="1">IFERROR(__xludf.DUMMYFUNCTION("GOOGLETRANSLATE(B942,""id"",""en"")"),"['Steady', 'soul', 'gamau', 'provider']")</f>
        <v>['Steady', 'soul', 'gamau', 'provider']</v>
      </c>
      <c r="D942" s="3">
        <v>5</v>
      </c>
    </row>
    <row r="943" spans="1:4" ht="15.75" customHeight="1" x14ac:dyDescent="0.25">
      <c r="A943" s="1">
        <v>1050</v>
      </c>
      <c r="B943" s="3" t="s">
        <v>931</v>
      </c>
      <c r="C943" s="3" t="str">
        <f ca="1">IFERROR(__xludf.DUMMYFUNCTION("GOOGLETRANSLATE(B943,""id"",""en"")"),"['merchent', 'exchange', 'Points', 'interesting']")</f>
        <v>['merchent', 'exchange', 'Points', 'interesting']</v>
      </c>
      <c r="D943" s="3">
        <v>5</v>
      </c>
    </row>
    <row r="944" spans="1:4" ht="15.75" customHeight="1" x14ac:dyDescent="0.25">
      <c r="A944" s="1">
        <v>1051</v>
      </c>
      <c r="B944" s="3" t="s">
        <v>932</v>
      </c>
      <c r="C944" s="3" t="str">
        <f ca="1">IFERROR(__xludf.DUMMYFUNCTION("GOOGLETRANSLATE(B944,""id"",""en"")"),"['features', 'interesting']")</f>
        <v>['features', 'interesting']</v>
      </c>
      <c r="D944" s="3">
        <v>5</v>
      </c>
    </row>
    <row r="945" spans="1:4" ht="15.75" customHeight="1" x14ac:dyDescent="0.25">
      <c r="A945" s="1">
        <v>1052</v>
      </c>
      <c r="B945" s="3" t="s">
        <v>255</v>
      </c>
      <c r="C945" s="3" t="str">
        <f ca="1">IFERROR(__xludf.DUMMYFUNCTION("GOOGLETRANSLATE(B945,""id"",""en"")"),"['good']")</f>
        <v>['good']</v>
      </c>
      <c r="D945" s="3">
        <v>5</v>
      </c>
    </row>
    <row r="946" spans="1:4" ht="15.75" customHeight="1" x14ac:dyDescent="0.25">
      <c r="A946" s="1">
        <v>1053</v>
      </c>
      <c r="B946" s="3" t="s">
        <v>933</v>
      </c>
      <c r="C946" s="3" t="str">
        <f ca="1">IFERROR(__xludf.DUMMYFUNCTION("GOOGLETRANSLATE(B946,""id"",""en"")"),"['Beremanlah', 'Indihome']")</f>
        <v>['Beremanlah', 'Indihome']</v>
      </c>
      <c r="D946" s="3">
        <v>5</v>
      </c>
    </row>
    <row r="947" spans="1:4" ht="15.75" customHeight="1" x14ac:dyDescent="0.25">
      <c r="A947" s="1">
        <v>1054</v>
      </c>
      <c r="B947" s="3" t="s">
        <v>934</v>
      </c>
      <c r="C947" s="3" t="str">
        <f ca="1">IFERROR(__xludf.DUMMYFUNCTION("GOOGLETRANSLATE(B947,""id"",""en"")"),"['Network', 'good', 'for a while', 'smooth', 'for a while', 'lag', 'area', 'North Sumatra', 'Pematangsiantar', 'Please', 'repaired', 'paying', ' according to ',' deadline ',' pay "", 'Please', 'repaired', 'compensation', 'events', 'repeated', 'thank you']")</f>
        <v>['Network', 'good', 'for a while', 'smooth', 'for a while', 'lag', 'area', 'North Sumatra', 'Pematangsiantar', 'Please', 'repaired', 'paying', ' according to ',' deadline ',' pay ", 'Please', 'repaired', 'compensation', 'events', 'repeated', 'thank you']</v>
      </c>
      <c r="D947" s="3">
        <v>1</v>
      </c>
    </row>
    <row r="948" spans="1:4" ht="15.75" customHeight="1" x14ac:dyDescent="0.25">
      <c r="A948" s="1">
        <v>1055</v>
      </c>
      <c r="B948" s="3" t="s">
        <v>935</v>
      </c>
      <c r="C948" s="3" t="str">
        <f ca="1">IFERROR(__xludf.DUMMYFUNCTION("GOOGLETRANSLATE(B948,""id"",""en"")"),"['Application', 'Helpful', 'Caskek', 'Use', 'Internet', 'Bill', 'Monthly']")</f>
        <v>['Application', 'Helpful', 'Caskek', 'Use', 'Internet', 'Bill', 'Monthly']</v>
      </c>
      <c r="D948" s="3">
        <v>5</v>
      </c>
    </row>
    <row r="949" spans="1:4" ht="15.75" customHeight="1" x14ac:dyDescent="0.25">
      <c r="A949" s="1">
        <v>1057</v>
      </c>
      <c r="B949" s="3" t="s">
        <v>936</v>
      </c>
      <c r="C949" s="3" t="str">
        <f ca="1">IFERROR(__xludf.DUMMYFUNCTION("GOOGLETRANSLATE(B949,""id"",""en"")"),"['Good', 'convenience', 'transaction']")</f>
        <v>['Good', 'convenience', 'transaction']</v>
      </c>
      <c r="D949" s="3">
        <v>5</v>
      </c>
    </row>
    <row r="950" spans="1:4" ht="15.75" customHeight="1" x14ac:dyDescent="0.25">
      <c r="A950" s="1">
        <v>1058</v>
      </c>
      <c r="B950" s="3" t="s">
        <v>937</v>
      </c>
      <c r="C950" s="3" t="str">
        <f ca="1">IFERROR(__xludf.DUMMYFUNCTION("GOOGLETRANSLATE(B950,""id"",""en"")"),"['access',' internet ',' right ',' report ',' complaints', 'slow', 'already', 'wait', 'until', 'minutes',' muter ',' waking ',' complain ',' poor ',' Bener ', ""]")</f>
        <v>['access',' internet ',' right ',' report ',' complaints', 'slow', 'already', 'wait', 'until', 'minutes',' muter ',' waking ',' complain ',' poor ',' Bener ', "]</v>
      </c>
      <c r="D950" s="3">
        <v>1</v>
      </c>
    </row>
    <row r="951" spans="1:4" ht="15.75" customHeight="1" x14ac:dyDescent="0.25">
      <c r="A951" s="1">
        <v>1059</v>
      </c>
      <c r="B951" s="3" t="s">
        <v>938</v>
      </c>
      <c r="C951" s="3" t="str">
        <f ca="1">IFERROR(__xludf.DUMMYFUNCTION("GOOGLETRANSLATE(B951,""id"",""en"")"),"['Application', 'Display', 'Good']")</f>
        <v>['Application', 'Display', 'Good']</v>
      </c>
      <c r="D951" s="3">
        <v>5</v>
      </c>
    </row>
    <row r="952" spans="1:4" ht="15.75" customHeight="1" x14ac:dyDescent="0.25">
      <c r="A952" s="1">
        <v>1060</v>
      </c>
      <c r="B952" s="3" t="s">
        <v>939</v>
      </c>
      <c r="C952" s="3" t="str">
        <f ca="1">IFERROR(__xludf.DUMMYFUNCTION("GOOGLETRANSLATE(B952,""id"",""en"")"),"['Great', 'Application', 'The', 'Best']")</f>
        <v>['Great', 'Application', 'The', 'Best']</v>
      </c>
      <c r="D952" s="3">
        <v>5</v>
      </c>
    </row>
    <row r="953" spans="1:4" ht="15.75" customHeight="1" x14ac:dyDescent="0.25">
      <c r="A953" s="1">
        <v>1061</v>
      </c>
      <c r="B953" s="3" t="s">
        <v>940</v>
      </c>
      <c r="C953" s="3" t="str">
        <f ca="1">IFERROR(__xludf.DUMMYFUNCTION("GOOGLETRANSLATE(B953,""id"",""en"")"),"['Steady', 'Indihome', 'help']")</f>
        <v>['Steady', 'Indihome', 'help']</v>
      </c>
      <c r="D953" s="3">
        <v>5</v>
      </c>
    </row>
    <row r="954" spans="1:4" ht="15.75" customHeight="1" x14ac:dyDescent="0.25">
      <c r="A954" s="1">
        <v>1062</v>
      </c>
      <c r="B954" s="3" t="s">
        <v>941</v>
      </c>
      <c r="C954" s="3" t="str">
        <f ca="1">IFERROR(__xludf.DUMMYFUNCTION("GOOGLETRANSLATE(B954,""id"",""en"")"),"['Nge', 'lag', 'enter', 'number', 'customer', 'registered', 'just', 'strange', ""]")</f>
        <v>['Nge', 'lag', 'enter', 'number', 'customer', 'registered', 'just', 'strange', "]</v>
      </c>
      <c r="D954" s="3">
        <v>4</v>
      </c>
    </row>
    <row r="955" spans="1:4" ht="15.75" customHeight="1" x14ac:dyDescent="0.25">
      <c r="A955" s="1">
        <v>1063</v>
      </c>
      <c r="B955" s="3" t="s">
        <v>942</v>
      </c>
      <c r="C955" s="3" t="str">
        <f ca="1">IFERROR(__xludf.DUMMYFUNCTION("GOOGLETRANSLATE(B955,""id"",""en"")"),"['Upgrade', 'speed', 'via', 'myindihome', 'easy', 'steady', 'Lahh']")</f>
        <v>['Upgrade', 'speed', 'via', 'myindihome', 'easy', 'steady', 'Lahh']</v>
      </c>
      <c r="D955" s="3">
        <v>5</v>
      </c>
    </row>
    <row r="956" spans="1:4" ht="15.75" customHeight="1" x14ac:dyDescent="0.25">
      <c r="A956" s="1">
        <v>1064</v>
      </c>
      <c r="B956" s="3" t="s">
        <v>943</v>
      </c>
      <c r="C956" s="3" t="str">
        <f ca="1">IFERROR(__xludf.DUMMYFUNCTION("GOOGLETRANSLATE(B956,""id"",""en"")"),"['Pay', 'Resolved', 'Time', 'Complaints',' Resolved ',' Last ',' Time ',' The Reasons', 'then', 'BLG', 'Technician', 'DTG', ' House ',' Dateng ',' Solution ',' GMN ',' complaints', 'Customer']")</f>
        <v>['Pay', 'Resolved', 'Time', 'Complaints',' Resolved ',' Last ',' Time ',' The Reasons', 'then', 'BLG', 'Technician', 'DTG', ' House ',' Dateng ',' Solution ',' GMN ',' complaints', 'Customer']</v>
      </c>
      <c r="D956" s="3">
        <v>1</v>
      </c>
    </row>
    <row r="957" spans="1:4" ht="15.75" customHeight="1" x14ac:dyDescent="0.25">
      <c r="A957" s="1">
        <v>1065</v>
      </c>
      <c r="B957" s="3" t="s">
        <v>944</v>
      </c>
      <c r="C957" s="3" t="str">
        <f ca="1">IFERROR(__xludf.DUMMYFUNCTION("GOOGLETRANSLATE(B957,""id"",""en"")"),"['Raying', 'Masang', 'wifi', 'Indihome', 'already', 'road', 'week', 'run out', 'lagg', 'severe', 'open', 'sosmed', ' loading ',' signal ',' wifinya ',' good ',' already ',' mbps', 'lag', 'disappointing', 'money', 'bill', 'monthly', 'late', 'stray' , 'Disa"&amp;"ppointed', 'Severe']")</f>
        <v>['Raying', 'Masang', 'wifi', 'Indihome', 'already', 'road', 'week', 'run out', 'lagg', 'severe', 'open', 'sosmed', ' loading ',' signal ',' wifinya ',' good ',' already ',' mbps', 'lag', 'disappointing', 'money', 'bill', 'monthly', 'late', 'stray' , 'Disappointed', 'Severe']</v>
      </c>
      <c r="D957" s="3">
        <v>1</v>
      </c>
    </row>
    <row r="958" spans="1:4" ht="15.75" customHeight="1" x14ac:dyDescent="0.25">
      <c r="A958" s="1">
        <v>1066</v>
      </c>
      <c r="B958" s="3" t="s">
        <v>945</v>
      </c>
      <c r="C958" s="3" t="str">
        <f ca="1">IFERROR(__xludf.DUMMYFUNCTION("GOOGLETRANSLATE(B958,""id"",""en"")"),"['Challenge', 'Latest', 'Open', 'Details', 'Bill', 'hahaha']")</f>
        <v>['Challenge', 'Latest', 'Open', 'Details', 'Bill', 'hahaha']</v>
      </c>
      <c r="D958" s="3">
        <v>5</v>
      </c>
    </row>
    <row r="959" spans="1:4" ht="15.75" customHeight="1" x14ac:dyDescent="0.25">
      <c r="A959" s="1">
        <v>1067</v>
      </c>
      <c r="B959" s="3" t="s">
        <v>946</v>
      </c>
      <c r="C959" s="3" t="str">
        <f ca="1">IFERROR(__xludf.DUMMYFUNCTION("GOOGLETRANSLATE(B959,""id"",""en"")"),"['safe', '']")</f>
        <v>['safe', '']</v>
      </c>
      <c r="D959" s="3">
        <v>5</v>
      </c>
    </row>
    <row r="960" spans="1:4" ht="15.75" customHeight="1" x14ac:dyDescent="0.25">
      <c r="A960" s="1">
        <v>1069</v>
      </c>
      <c r="B960" s="3" t="s">
        <v>729</v>
      </c>
      <c r="C960" s="3" t="str">
        <f ca="1">IFERROR(__xludf.DUMMYFUNCTION("GOOGLETRANSLATE(B960,""id"",""en"")"),"['', '']")</f>
        <v>['', '']</v>
      </c>
      <c r="D960" s="3">
        <v>4</v>
      </c>
    </row>
    <row r="961" spans="1:4" ht="15.75" customHeight="1" x14ac:dyDescent="0.25">
      <c r="A961" s="1">
        <v>1070</v>
      </c>
      <c r="B961" s="3" t="s">
        <v>947</v>
      </c>
      <c r="C961" s="3" t="str">
        <f ca="1">IFERROR(__xludf.DUMMYFUNCTION("GOOGLETRANSLATE(B961,""id"",""en"")"),"['Please', 'complain', 'connection', 'internet', 'Indihome', 'dead', 'reply', 'left', 'so', 'pay', 'guarantee', 'service', ' ']")</f>
        <v>['Please', 'complain', 'connection', 'internet', 'Indihome', 'dead', 'reply', 'left', 'so', 'pay', 'guarantee', 'service', ' ']</v>
      </c>
      <c r="D961" s="3">
        <v>2</v>
      </c>
    </row>
    <row r="962" spans="1:4" ht="15.75" customHeight="1" x14ac:dyDescent="0.25">
      <c r="A962" s="1">
        <v>1072</v>
      </c>
      <c r="B962" s="3" t="s">
        <v>948</v>
      </c>
      <c r="C962" s="3" t="str">
        <f ca="1">IFERROR(__xludf.DUMMYFUNCTION("GOOGLETRANSLATE(B962,""id"",""en"")"),"['thank', 'love', 'application', 'indihome', 'makes it easy', 'report', 'disorder', 'response', 'fast']")</f>
        <v>['thank', 'love', 'application', 'indihome', 'makes it easy', 'report', 'disorder', 'response', 'fast']</v>
      </c>
      <c r="D962" s="3">
        <v>5</v>
      </c>
    </row>
    <row r="963" spans="1:4" ht="15.75" customHeight="1" x14ac:dyDescent="0.25">
      <c r="A963" s="1">
        <v>1073</v>
      </c>
      <c r="B963" s="3" t="s">
        <v>949</v>
      </c>
      <c r="C963" s="3" t="str">
        <f ca="1">IFERROR(__xludf.DUMMYFUNCTION("GOOGLETRANSLATE(B963,""id"",""en"")"),"['Steady', 'get', 'Points', 'month']")</f>
        <v>['Steady', 'get', 'Points', 'month']</v>
      </c>
      <c r="D963" s="3">
        <v>5</v>
      </c>
    </row>
    <row r="964" spans="1:4" ht="15.75" customHeight="1" x14ac:dyDescent="0.25">
      <c r="A964" s="1">
        <v>1074</v>
      </c>
      <c r="B964" s="3" t="s">
        <v>950</v>
      </c>
      <c r="C964" s="3" t="str">
        <f ca="1">IFERROR(__xludf.DUMMYFUNCTION("GOOGLETRANSLATE(B964,""id"",""en"")"),"['Yesterday', 'Inet', 'Disruption', 'Report', 'Disorders',' Application ',' Indihome ',' Waiting ',' Confirmation ',' Tel ',' Officer ',' Direct ',' Mantapp ',' Thanks', 'Indihome', ""]")</f>
        <v>['Yesterday', 'Inet', 'Disruption', 'Report', 'Disorders',' Application ',' Indihome ',' Waiting ',' Confirmation ',' Tel ',' Officer ',' Direct ',' Mantapp ',' Thanks', 'Indihome', "]</v>
      </c>
      <c r="D964" s="3">
        <v>5</v>
      </c>
    </row>
    <row r="965" spans="1:4" ht="15.75" customHeight="1" x14ac:dyDescent="0.25">
      <c r="A965" s="1">
        <v>1075</v>
      </c>
      <c r="B965" s="3" t="s">
        <v>951</v>
      </c>
      <c r="C965" s="3" t="str">
        <f ca="1">IFERROR(__xludf.DUMMYFUNCTION("GOOGLETRANSLATE(B965,""id"",""en"")"),"['check', 'bill', 'month', 'application', 'indihome']")</f>
        <v>['check', 'bill', 'month', 'application', 'indihome']</v>
      </c>
      <c r="D965" s="3">
        <v>5</v>
      </c>
    </row>
    <row r="966" spans="1:4" ht="15.75" customHeight="1" x14ac:dyDescent="0.25">
      <c r="A966" s="1">
        <v>1076</v>
      </c>
      <c r="B966" s="3" t="s">
        <v>952</v>
      </c>
      <c r="C966" s="3" t="str">
        <f ca="1">IFERROR(__xludf.DUMMYFUNCTION("GOOGLETRANSLATE(B966,""id"",""en"")"),"['installation', 'application', 'Indihome', 'fast', 'really', 'easy', 'mantappp']")</f>
        <v>['installation', 'application', 'Indihome', 'fast', 'really', 'easy', 'mantappp']</v>
      </c>
      <c r="D966" s="3">
        <v>5</v>
      </c>
    </row>
    <row r="967" spans="1:4" ht="15.75" customHeight="1" x14ac:dyDescent="0.25">
      <c r="A967" s="1">
        <v>1077</v>
      </c>
      <c r="B967" s="3" t="s">
        <v>953</v>
      </c>
      <c r="C967" s="3" t="str">
        <f ca="1">IFERROR(__xludf.DUMMYFUNCTION("GOOGLETRANSLATE(B967,""id"",""en"")"),"['Mantab']")</f>
        <v>['Mantab']</v>
      </c>
      <c r="D967" s="3">
        <v>5</v>
      </c>
    </row>
    <row r="968" spans="1:4" ht="15.75" customHeight="1" x14ac:dyDescent="0.25">
      <c r="A968" s="1">
        <v>1078</v>
      </c>
      <c r="B968" s="3" t="s">
        <v>954</v>
      </c>
      <c r="C968" s="3" t="str">
        <f ca="1">IFERROR(__xludf.DUMMYFUNCTION("GOOGLETRANSLATE(B968,""id"",""en"")"),"['The application', 'ting', 'ting']")</f>
        <v>['The application', 'ting', 'ting']</v>
      </c>
      <c r="D968" s="3">
        <v>5</v>
      </c>
    </row>
    <row r="969" spans="1:4" ht="15.75" customHeight="1" x14ac:dyDescent="0.25">
      <c r="A969" s="1">
        <v>1079</v>
      </c>
      <c r="B969" s="3" t="s">
        <v>955</v>
      </c>
      <c r="C969" s="3" t="str">
        <f ca="1">IFERROR(__xludf.DUMMYFUNCTION("GOOGLETRANSLATE(B969,""id"",""en"")"),"['application', 'like', 'error']")</f>
        <v>['application', 'like', 'error']</v>
      </c>
      <c r="D969" s="3">
        <v>1</v>
      </c>
    </row>
    <row r="970" spans="1:4" ht="15.75" customHeight="1" x14ac:dyDescent="0.25">
      <c r="A970" s="1">
        <v>1080</v>
      </c>
      <c r="B970" s="3" t="s">
        <v>956</v>
      </c>
      <c r="C970" s="3" t="str">
        <f ca="1">IFERROR(__xludf.DUMMYFUNCTION("GOOGLETRANSLATE(B970,""id"",""en"")"),"['Suggestion', 'min', 'quantity', 'chased', 'quality', 'preferably', 'rates',' info ',' bills', 'padah', 'use', 'normal', ' application ',' slow ',' really ',' min ',' see ',' feature ',' main ',' loading ',' appears', 'icon', 'refresh', ""]")</f>
        <v>['Suggestion', 'min', 'quantity', 'chased', 'quality', 'preferably', 'rates',' info ',' bills', 'padah', 'use', 'normal', ' application ',' slow ',' really ',' min ',' see ',' feature ',' main ',' loading ',' appears', 'icon', 'refresh', "]</v>
      </c>
      <c r="D970" s="3">
        <v>1</v>
      </c>
    </row>
    <row r="971" spans="1:4" ht="15.75" customHeight="1" x14ac:dyDescent="0.25">
      <c r="A971" s="1">
        <v>1081</v>
      </c>
      <c r="B971" s="3" t="s">
        <v>957</v>
      </c>
      <c r="C971" s="3" t="str">
        <f ca="1">IFERROR(__xludf.DUMMYFUNCTION("GOOGLETRANSLATE(B971,""id"",""en"")"),"['Pay', 'expensive', 'stable', 'rare']")</f>
        <v>['Pay', 'expensive', 'stable', 'rare']</v>
      </c>
      <c r="D971" s="3">
        <v>1</v>
      </c>
    </row>
    <row r="972" spans="1:4" ht="15.75" customHeight="1" x14ac:dyDescent="0.25">
      <c r="A972" s="1">
        <v>1082</v>
      </c>
      <c r="B972" s="3" t="s">
        <v>958</v>
      </c>
      <c r="C972" s="3" t="str">
        <f ca="1">IFERROR(__xludf.DUMMYFUNCTION("GOOGLETRANSLATE(B972,""id"",""en"")"),"['dismiss', 'use', 'wifi', 'tip', 'tip', 'slow', 'use', 'quota', 'wifi', 'wifi', 'slow']")</f>
        <v>['dismiss', 'use', 'wifi', 'tip', 'tip', 'slow', 'use', 'quota', 'wifi', 'wifi', 'slow']</v>
      </c>
      <c r="D972" s="3">
        <v>1</v>
      </c>
    </row>
    <row r="973" spans="1:4" ht="15.75" customHeight="1" x14ac:dyDescent="0.25">
      <c r="A973" s="1">
        <v>1083</v>
      </c>
      <c r="B973" s="3" t="s">
        <v>959</v>
      </c>
      <c r="C973" s="3" t="str">
        <f ca="1">IFERROR(__xludf.DUMMYFUNCTION("GOOGLETRANSLATE(B973,""id"",""en"")"),"['Please', 'damage', 'already', 'tired', 'work', 'all day', 'want', 'entertainment', 'network', 'ngak', 'sorted', 'national' Indihome ',' Orng ',' Indonesia ',' Kah ',' Thank you ',' Hope ',' Life ',' Sllu ',' Glad ', ""]")</f>
        <v>['Please', 'damage', 'already', 'tired', 'work', 'all day', 'want', 'entertainment', 'network', 'ngak', 'sorted', 'national' Indihome ',' Orng ',' Indonesia ',' Kah ',' Thank you ',' Hope ',' Life ',' Sllu ',' Glad ', "]</v>
      </c>
      <c r="D973" s="3">
        <v>1</v>
      </c>
    </row>
    <row r="974" spans="1:4" ht="15.75" customHeight="1" x14ac:dyDescent="0.25">
      <c r="A974" s="1">
        <v>1084</v>
      </c>
      <c r="B974" s="3" t="s">
        <v>960</v>
      </c>
      <c r="C974" s="3" t="str">
        <f ca="1">IFERROR(__xludf.DUMMYFUNCTION("GOOGLETRANSLATE(B974,""id"",""en"")"),"['Employee', 'name', 'Rino', 'Anggoro', 'Dharma', 'cheats',' hold ',' area ',' Tangerang ',' heart ',' area ',' Tangerang ',' Tools', 'Modem', 'told', 'Pay', 'Taunya', 'Free', 'Office', 'Email', 'Action', 'Fraudster', 'Kog', 'told', 'work' , 'strange']")</f>
        <v>['Employee', 'name', 'Rino', 'Anggoro', 'Dharma', 'cheats',' hold ',' area ',' Tangerang ',' heart ',' area ',' Tangerang ',' Tools', 'Modem', 'told', 'Pay', 'Taunya', 'Free', 'Office', 'Email', 'Action', 'Fraudster', 'Kog', 'told', 'work' , 'strange']</v>
      </c>
      <c r="D974" s="3">
        <v>1</v>
      </c>
    </row>
    <row r="975" spans="1:4" ht="15.75" customHeight="1" x14ac:dyDescent="0.25">
      <c r="A975" s="1">
        <v>1086</v>
      </c>
      <c r="B975" s="3" t="s">
        <v>961</v>
      </c>
      <c r="C975" s="3" t="str">
        <f ca="1">IFERROR(__xludf.DUMMYFUNCTION("GOOGLETRANSLATE(B975,""id"",""en"")"),"['Glad', 'really', 'subscribe', 'Indihome', 'Lebh', 'Annual', 'Hopefully', 'In the future', 'LBH', 'Indihome', 'Quality', 'SMKIN', ' ']")</f>
        <v>['Glad', 'really', 'subscribe', 'Indihome', 'Lebh', 'Annual', 'Hopefully', 'In the future', 'LBH', 'Indihome', 'Quality', 'SMKIN', ' ']</v>
      </c>
      <c r="D975" s="3">
        <v>5</v>
      </c>
    </row>
    <row r="976" spans="1:4" ht="15.75" customHeight="1" x14ac:dyDescent="0.25">
      <c r="A976" s="1">
        <v>1087</v>
      </c>
      <c r="B976" s="3" t="s">
        <v>962</v>
      </c>
      <c r="C976" s="3" t="str">
        <f ca="1">IFERROR(__xludf.DUMMYFUNCTION("GOOGLETRANSLATE(B976,""id"",""en"")"),"['slow network']")</f>
        <v>['slow network']</v>
      </c>
      <c r="D976" s="3">
        <v>1</v>
      </c>
    </row>
    <row r="977" spans="1:4" ht="15.75" customHeight="1" x14ac:dyDescent="0.25">
      <c r="A977" s="1">
        <v>1088</v>
      </c>
      <c r="B977" s="3" t="s">
        <v>963</v>
      </c>
      <c r="C977" s="3" t="str">
        <f ca="1">IFERROR(__xludf.DUMMYFUNCTION("GOOGLETRANSLATE(B977,""id"",""en"")"),"['Indihome', 'slow', 'slow']")</f>
        <v>['Indihome', 'slow', 'slow']</v>
      </c>
      <c r="D977" s="3">
        <v>2</v>
      </c>
    </row>
    <row r="978" spans="1:4" ht="15.75" customHeight="1" x14ac:dyDescent="0.25">
      <c r="A978" s="1">
        <v>1090</v>
      </c>
      <c r="B978" s="3" t="s">
        <v>964</v>
      </c>
      <c r="C978" s="3" t="str">
        <f ca="1">IFERROR(__xludf.DUMMYFUNCTION("GOOGLETRANSLATE(B978,""id"",""en"")"),"['mantaap', 'help', 'check', 'use', 'info']")</f>
        <v>['mantaap', 'help', 'check', 'use', 'info']</v>
      </c>
      <c r="D978" s="3">
        <v>5</v>
      </c>
    </row>
    <row r="979" spans="1:4" ht="15.75" customHeight="1" x14ac:dyDescent="0.25">
      <c r="A979" s="1">
        <v>1093</v>
      </c>
      <c r="B979" s="3" t="s">
        <v>965</v>
      </c>
      <c r="C979" s="3" t="str">
        <f ca="1">IFERROR(__xludf.DUMMYFUNCTION("GOOGLETRANSLATE(B979,""id"",""en"")"),"['signal', 'sometimes',' dead ',' jammed ',' bad ',' mending ',' pairs', 'expensive', 'signal', 'dead', 'week', 'the application', ' Update ',' Open ',' satisfying ',' Bad ',' Pay ',' Not bad ',' Monthly ',' bad ', ""]")</f>
        <v>['signal', 'sometimes',' dead ',' jammed ',' bad ',' mending ',' pairs', 'expensive', 'signal', 'dead', 'week', 'the application', ' Update ',' Open ',' satisfying ',' Bad ',' Pay ',' Not bad ',' Monthly ',' bad ', "]</v>
      </c>
      <c r="D979" s="3">
        <v>1</v>
      </c>
    </row>
    <row r="980" spans="1:4" ht="15.75" customHeight="1" x14ac:dyDescent="0.25">
      <c r="A980" s="1">
        <v>1094</v>
      </c>
      <c r="B980" s="3" t="s">
        <v>966</v>
      </c>
      <c r="C980" s="3" t="str">
        <f ca="1">IFERROR(__xludf.DUMMYFUNCTION("GOOGLETRANSLATE(B980,""id"",""en"")"),"['Rewel', 'subscribe', 'Indihome', 'Package', 'Internet', 'STB', 'Pairs',' already ',' deposit ',' made ',' promise ',' sweet ',' ',' technician ',' please ',' indihome ',' customer ',' disappointed ']")</f>
        <v>['Rewel', 'subscribe', 'Indihome', 'Package', 'Internet', 'STB', 'Pairs',' already ',' deposit ',' made ',' promise ',' sweet ',' ',' technician ',' please ',' indihome ',' customer ',' disappointed ']</v>
      </c>
      <c r="D980" s="3">
        <v>1</v>
      </c>
    </row>
    <row r="981" spans="1:4" ht="15.75" customHeight="1" x14ac:dyDescent="0.25">
      <c r="A981" s="1">
        <v>1095</v>
      </c>
      <c r="B981" s="3" t="s">
        <v>967</v>
      </c>
      <c r="C981" s="3" t="str">
        <f ca="1">IFERROR(__xludf.DUMMYFUNCTION("GOOGLETRANSLATE(B981,""id"",""en"")"),"['Indihome', 'dead', 'disruption', 'lights', 'Los', 'on', 'color', 'red', 'complaint', 'difficult', ""]")</f>
        <v>['Indihome', 'dead', 'disruption', 'lights', 'Los', 'on', 'color', 'red', 'complaint', 'difficult', "]</v>
      </c>
      <c r="D981" s="3">
        <v>2</v>
      </c>
    </row>
    <row r="982" spans="1:4" ht="15.75" customHeight="1" x14ac:dyDescent="0.25">
      <c r="A982" s="1">
        <v>1096</v>
      </c>
      <c r="B982" s="3" t="s">
        <v>968</v>
      </c>
      <c r="C982" s="3" t="str">
        <f ca="1">IFERROR(__xludf.DUMMYFUNCTION("GOOGLETRANSLATE(B982,""id"",""en"")"),"['Service', 'satisfying', '']")</f>
        <v>['Service', 'satisfying', '']</v>
      </c>
      <c r="D982" s="3">
        <v>1</v>
      </c>
    </row>
    <row r="983" spans="1:4" ht="15.75" customHeight="1" x14ac:dyDescent="0.25">
      <c r="A983" s="1">
        <v>1097</v>
      </c>
      <c r="B983" s="3" t="s">
        <v>969</v>
      </c>
      <c r="C983" s="3" t="str">
        <f ca="1">IFERROR(__xludf.DUMMYFUNCTION("GOOGLETRANSLATE(B983,""id"",""en"")"),"['Good', 'Job', 'Telkom', 'Hopefully', 'Innovative']")</f>
        <v>['Good', 'Job', 'Telkom', 'Hopefully', 'Innovative']</v>
      </c>
      <c r="D983" s="3">
        <v>5</v>
      </c>
    </row>
    <row r="984" spans="1:4" ht="15.75" customHeight="1" x14ac:dyDescent="0.25">
      <c r="A984" s="1">
        <v>1098</v>
      </c>
      <c r="B984" s="3" t="s">
        <v>970</v>
      </c>
      <c r="C984" s="3" t="str">
        <f ca="1">IFERROR(__xludf.DUMMYFUNCTION("GOOGLETRANSLATE(B984,""id"",""en"")"),"['enhancement']")</f>
        <v>['enhancement']</v>
      </c>
      <c r="D984" s="3">
        <v>5</v>
      </c>
    </row>
    <row r="985" spans="1:4" ht="15.75" customHeight="1" x14ac:dyDescent="0.25">
      <c r="A985" s="1">
        <v>1099</v>
      </c>
      <c r="B985" s="3" t="s">
        <v>971</v>
      </c>
      <c r="C985" s="3" t="str">
        <f ca="1">IFERROR(__xludf.DUMMYFUNCTION("GOOGLETRANSLATE(B985,""id"",""en"")"),"['Try']")</f>
        <v>['Try']</v>
      </c>
      <c r="D985" s="3">
        <v>4</v>
      </c>
    </row>
    <row r="986" spans="1:4" ht="15.75" customHeight="1" x14ac:dyDescent="0.25">
      <c r="A986" s="1">
        <v>1100</v>
      </c>
      <c r="B986" s="3" t="s">
        <v>972</v>
      </c>
      <c r="C986" s="3" t="str">
        <f ca="1">IFERROR(__xludf.DUMMYFUNCTION("GOOGLETRANSLATE(B986,""id"",""en"")"),"['Good', 'really', 'useful', 'staple']")</f>
        <v>['Good', 'really', 'useful', 'staple']</v>
      </c>
      <c r="D986" s="3">
        <v>5</v>
      </c>
    </row>
    <row r="987" spans="1:4" ht="15.75" customHeight="1" x14ac:dyDescent="0.25">
      <c r="A987" s="1">
        <v>1101</v>
      </c>
      <c r="B987" s="3" t="s">
        <v>973</v>
      </c>
      <c r="C987" s="3" t="str">
        <f ca="1">IFERROR(__xludf.DUMMYFUNCTION("GOOGLETRANSLATE(B987,""id"",""en"")"),"['lag', 'Disruption', 'Service', 'Slow', 'Response']")</f>
        <v>['lag', 'Disruption', 'Service', 'Slow', 'Response']</v>
      </c>
      <c r="D987" s="3">
        <v>1</v>
      </c>
    </row>
    <row r="988" spans="1:4" ht="15.75" customHeight="1" x14ac:dyDescent="0.25">
      <c r="A988" s="1">
        <v>1102</v>
      </c>
      <c r="B988" s="3" t="s">
        <v>974</v>
      </c>
      <c r="C988" s="3" t="str">
        <f ca="1">IFERROR(__xludf.DUMMYFUNCTION("GOOGLETRANSLATE(B988,""id"",""en"")"),"['Nice', 'apps', 'helpful']")</f>
        <v>['Nice', 'apps', 'helpful']</v>
      </c>
      <c r="D988" s="3">
        <v>5</v>
      </c>
    </row>
    <row r="989" spans="1:4" ht="15.75" customHeight="1" x14ac:dyDescent="0.25">
      <c r="A989" s="1">
        <v>1103</v>
      </c>
      <c r="B989" s="3" t="s">
        <v>975</v>
      </c>
      <c r="C989" s="3" t="str">
        <f ca="1">IFERROR(__xludf.DUMMYFUNCTION("GOOGLETRANSLATE(B989,""id"",""en"")"),"['easy', 'transaction', 'add', 'application', 'myindihome', 'mantull']")</f>
        <v>['easy', 'transaction', 'add', 'application', 'myindihome', 'mantull']</v>
      </c>
      <c r="D989" s="3">
        <v>5</v>
      </c>
    </row>
    <row r="990" spans="1:4" ht="15.75" customHeight="1" x14ac:dyDescent="0.25">
      <c r="A990" s="1">
        <v>1104</v>
      </c>
      <c r="B990" s="3" t="s">
        <v>976</v>
      </c>
      <c r="C990" s="3" t="str">
        <f ca="1">IFERROR(__xludf.DUMMYFUNCTION("GOOGLETRANSLATE(B990,""id"",""en"")"),"['Application', 'version', 'latest', 'informative', 'promo', 'reproduced', 'yaa']")</f>
        <v>['Application', 'version', 'latest', 'informative', 'promo', 'reproduced', 'yaa']</v>
      </c>
      <c r="D990" s="3">
        <v>5</v>
      </c>
    </row>
    <row r="991" spans="1:4" ht="15.75" customHeight="1" x14ac:dyDescent="0.25">
      <c r="A991" s="1">
        <v>1105</v>
      </c>
      <c r="B991" s="3" t="s">
        <v>977</v>
      </c>
      <c r="C991" s="3" t="str">
        <f ca="1">IFERROR(__xludf.DUMMYFUNCTION("GOOGLETRANSLATE(B991,""id"",""en"")"),"['Disappointing', 'Report', 'Disruption', 'DSRUH', 'WAIT', 'KRNA', 'Disruption', 'System', 'Submission', 'Looks',' Service ',' PDAHAL ',' Skali ',' concupaban ',' service ',' service ',' Pay ',' expensive ',' BSA ',' Internet ',' ']")</f>
        <v>['Disappointing', 'Report', 'Disruption', 'DSRUH', 'WAIT', 'KRNA', 'Disruption', 'System', 'Submission', 'Looks',' Service ',' PDAHAL ',' Skali ',' concupaban ',' service ',' service ',' Pay ',' expensive ',' BSA ',' Internet ',' ']</v>
      </c>
      <c r="D991" s="3">
        <v>1</v>
      </c>
    </row>
    <row r="992" spans="1:4" ht="15.75" customHeight="1" x14ac:dyDescent="0.25">
      <c r="A992" s="1">
        <v>1107</v>
      </c>
      <c r="B992" s="3" t="s">
        <v>978</v>
      </c>
      <c r="C992" s="3" t="str">
        <f ca="1">IFERROR(__xludf.DUMMYFUNCTION("GOOGLETRANSLATE(B992,""id"",""en"")"),"['benefits', 'make it easy', 'report', 'disorder']")</f>
        <v>['benefits', 'make it easy', 'report', 'disorder']</v>
      </c>
      <c r="D992" s="3">
        <v>5</v>
      </c>
    </row>
    <row r="993" spans="1:4" ht="15.75" customHeight="1" x14ac:dyDescent="0.25">
      <c r="A993" s="1">
        <v>1108</v>
      </c>
      <c r="B993" s="3" t="s">
        <v>979</v>
      </c>
      <c r="C993" s="3" t="str">
        <f ca="1">IFERROR(__xludf.DUMMYFUNCTION("GOOGLETRANSLATE(B993,""id"",""en"")"),"['Mantab', 'Continue']")</f>
        <v>['Mantab', 'Continue']</v>
      </c>
      <c r="D993" s="3">
        <v>5</v>
      </c>
    </row>
    <row r="994" spans="1:4" ht="15.75" customHeight="1" x14ac:dyDescent="0.25">
      <c r="A994" s="1">
        <v>1109</v>
      </c>
      <c r="B994" s="3" t="s">
        <v>980</v>
      </c>
      <c r="C994" s="3" t="str">
        <f ca="1">IFERROR(__xludf.DUMMYFUNCTION("GOOGLETRANSLATE(B994,""id"",""en"")"),"['easy', 'check', 'bill', 'ask', 'use', 'direct', 'check']")</f>
        <v>['easy', 'check', 'bill', 'ask', 'use', 'direct', 'check']</v>
      </c>
      <c r="D994" s="3">
        <v>5</v>
      </c>
    </row>
    <row r="995" spans="1:4" ht="15.75" customHeight="1" x14ac:dyDescent="0.25">
      <c r="A995" s="1">
        <v>1110</v>
      </c>
      <c r="B995" s="3" t="s">
        <v>981</v>
      </c>
      <c r="C995" s="3" t="str">
        <f ca="1">IFERROR(__xludf.DUMMYFUNCTION("GOOGLETRANSLATE(B995,""id"",""en"")"),"['Simple', 'complicated', 'check', 'use', 'internet', 'service', 'go there', 'here', '']")</f>
        <v>['Simple', 'complicated', 'check', 'use', 'internet', 'service', 'go there', 'here', '']</v>
      </c>
      <c r="D995" s="3">
        <v>5</v>
      </c>
    </row>
    <row r="996" spans="1:4" ht="15.75" customHeight="1" x14ac:dyDescent="0.25">
      <c r="A996" s="1">
        <v>1112</v>
      </c>
      <c r="B996" s="3" t="s">
        <v>982</v>
      </c>
      <c r="C996" s="3" t="str">
        <f ca="1">IFERROR(__xludf.DUMMYFUNCTION("GOOGLETRANSLATE(B996,""id"",""en"")"),"['list', 'dlu', 'admin', 'seems',' forced ',' pairs', 'approve', 'sampek', 'week', 'news',' see ',' email ',' Canceled ',' strange ',' Gabener ',' already ',' price ',' mattered ',' web ',' offered ',' bales', 'lol']")</f>
        <v>['list', 'dlu', 'admin', 'seems',' forced ',' pairs', 'approve', 'sampek', 'week', 'news',' see ',' email ',' Canceled ',' strange ',' Gabener ',' already ',' price ',' mattered ',' web ',' offered ',' bales', 'lol']</v>
      </c>
      <c r="D996" s="3">
        <v>1</v>
      </c>
    </row>
    <row r="997" spans="1:4" ht="15.75" customHeight="1" x14ac:dyDescent="0.25">
      <c r="A997" s="1">
        <v>1113</v>
      </c>
      <c r="B997" s="3" t="s">
        <v>983</v>
      </c>
      <c r="C997" s="3" t="str">
        <f ca="1">IFERROR(__xludf.DUMMYFUNCTION("GOOGLETRANSLATE(B997,""id"",""en"")"),"['Cool', 'Report', 'Disruption', 'Application', 'Officer', 'DTG', 'Repair', 'Plaza', 'Report', '']")</f>
        <v>['Cool', 'Report', 'Disruption', 'Application', 'Officer', 'DTG', 'Repair', 'Plaza', 'Report', '']</v>
      </c>
      <c r="D997" s="3">
        <v>5</v>
      </c>
    </row>
    <row r="998" spans="1:4" ht="15.75" customHeight="1" x14ac:dyDescent="0.25">
      <c r="A998" s="1">
        <v>1114</v>
      </c>
      <c r="B998" s="3" t="s">
        <v>984</v>
      </c>
      <c r="C998" s="3" t="str">
        <f ca="1">IFERROR(__xludf.DUMMYFUNCTION("GOOGLETRANSLATE(B998,""id"",""en"")"),"['Yesterday', 'Urgent', 'Install', 'Indihome', 'home', 'Sempet', 'Plaza', 'friend', 'suggest', 'application', 'Myindihome', 'thought', ' Install ',' IndiHome ',' as easy ',' thank ',' love ',' telkom ']")</f>
        <v>['Yesterday', 'Urgent', 'Install', 'Indihome', 'home', 'Sempet', 'Plaza', 'friend', 'suggest', 'application', 'Myindihome', 'thought', ' Install ',' IndiHome ',' as easy ',' thank ',' love ',' telkom ']</v>
      </c>
      <c r="D998" s="3">
        <v>5</v>
      </c>
    </row>
    <row r="999" spans="1:4" ht="15.75" customHeight="1" x14ac:dyDescent="0.25">
      <c r="A999" s="1">
        <v>1115</v>
      </c>
      <c r="B999" s="3" t="s">
        <v>985</v>
      </c>
      <c r="C999" s="3" t="str">
        <f ca="1">IFERROR(__xludf.DUMMYFUNCTION("GOOGLETRANSLATE(B999,""id"",""en"")"),"['Report', 'disorder', 'easy']")</f>
        <v>['Report', 'disorder', 'easy']</v>
      </c>
      <c r="D999" s="3">
        <v>5</v>
      </c>
    </row>
    <row r="1000" spans="1:4" ht="15.75" customHeight="1" x14ac:dyDescent="0.25">
      <c r="A1000" s="1">
        <v>1116</v>
      </c>
      <c r="B1000" s="3" t="s">
        <v>986</v>
      </c>
      <c r="C1000" s="3" t="str">
        <f ca="1">IFERROR(__xludf.DUMMYFUNCTION("GOOGLETRANSLATE(B1000,""id"",""en"")"),"['Steady', 'Redeem', 'Points', 'Not bad', 'hihihihi']")</f>
        <v>['Steady', 'Redeem', 'Points', 'Not bad', 'hihihihi']</v>
      </c>
      <c r="D1000" s="3">
        <v>5</v>
      </c>
    </row>
    <row r="1001" spans="1:4" ht="15.75" customHeight="1" x14ac:dyDescent="0.25">
      <c r="A1001" s="1">
        <v>1117</v>
      </c>
      <c r="B1001" s="3" t="s">
        <v>987</v>
      </c>
      <c r="C1001" s="3" t="str">
        <f ca="1">IFERROR(__xludf.DUMMYFUNCTION("GOOGLETRANSLATE(B1001,""id"",""en"")"),"['Kerennn', 'The application', 'Helpful']")</f>
        <v>['Kerennn', 'The application', 'Helpful']</v>
      </c>
      <c r="D1001" s="3">
        <v>5</v>
      </c>
    </row>
    <row r="1002" spans="1:4" ht="15.75" customHeight="1" x14ac:dyDescent="0.25">
      <c r="A1002" s="1">
        <v>1118</v>
      </c>
      <c r="B1002" s="3" t="s">
        <v>988</v>
      </c>
      <c r="C1002" s="3" t="str">
        <f ca="1">IFERROR(__xludf.DUMMYFUNCTION("GOOGLETRANSLATE(B1002,""id"",""en"")"),"['Pay', 'Deposit', 'Bill', 'Installation', 'Sales',' Deposit ',' Payment ',' Bill ',' Cutting ',' Automatic ',' Middle ',' Chat ',' Road ',' Bill ',' intact ',' contact ',' answer ',' told ',' contact ',' SLES ',' Installation ',' Money ',' Indihome ',' H"&amp;"eart ',' Heart ' , 'money', 'run', 'Where', 'sincere']")</f>
        <v>['Pay', 'Deposit', 'Bill', 'Installation', 'Sales',' Deposit ',' Payment ',' Bill ',' Cutting ',' Automatic ',' Middle ',' Chat ',' Road ',' Bill ',' intact ',' contact ',' answer ',' told ',' contact ',' SLES ',' Installation ',' Money ',' Indihome ',' Heart ',' Heart ' , 'money', 'run', 'Where', 'sincere']</v>
      </c>
      <c r="D1002" s="3">
        <v>1</v>
      </c>
    </row>
    <row r="1003" spans="1:4" ht="15.75" customHeight="1" x14ac:dyDescent="0.25">
      <c r="A1003" s="1">
        <v>1119</v>
      </c>
      <c r="B1003" s="3" t="s">
        <v>989</v>
      </c>
      <c r="C1003" s="3" t="str">
        <f ca="1">IFERROR(__xludf.DUMMYFUNCTION("GOOGLETRANSLATE(B1003,""id"",""en"")"),"['', 'Nice', 'APL']")</f>
        <v>['', 'Nice', 'APL']</v>
      </c>
      <c r="D1003" s="3">
        <v>5</v>
      </c>
    </row>
    <row r="1004" spans="1:4" ht="15.75" customHeight="1" x14ac:dyDescent="0.25">
      <c r="A1004" s="1">
        <v>1120</v>
      </c>
      <c r="B1004" s="3" t="s">
        <v>990</v>
      </c>
      <c r="C1004" s="3" t="str">
        <f ca="1">IFERROR(__xludf.DUMMYFUNCTION("GOOGLETRANSLATE(B1004,""id"",""en"")"),"['application', 'cool', 'just', 'features', 'payment', 'please', 'plus']")</f>
        <v>['application', 'cool', 'just', 'features', 'payment', 'please', 'plus']</v>
      </c>
      <c r="D1004" s="3">
        <v>5</v>
      </c>
    </row>
    <row r="1005" spans="1:4" ht="15.75" customHeight="1" x14ac:dyDescent="0.25">
      <c r="A1005" s="1">
        <v>1122</v>
      </c>
      <c r="B1005" s="3" t="s">
        <v>991</v>
      </c>
      <c r="C1005" s="3" t="str">
        <f ca="1">IFERROR(__xludf.DUMMYFUNCTION("GOOGLETRANSLATE(B1005,""id"",""en"")"),"['Nyesek', 'Deeh', 'subscription', 'Indomi', 'bills',' upgraded ',' Nambah ',' RB ',' silver ',' turn ',' tagihuncul ',' add ',' Fraudsters', 'really', 'heart', 'kuntul']")</f>
        <v>['Nyesek', 'Deeh', 'subscription', 'Indomi', 'bills',' upgraded ',' Nambah ',' RB ',' silver ',' turn ',' tagihuncul ',' add ',' Fraudsters', 'really', 'heart', 'kuntul']</v>
      </c>
      <c r="D1005" s="3">
        <v>1</v>
      </c>
    </row>
    <row r="1006" spans="1:4" ht="15.75" customHeight="1" x14ac:dyDescent="0.25">
      <c r="A1006" s="1">
        <v>1123</v>
      </c>
      <c r="B1006" s="3" t="s">
        <v>992</v>
      </c>
      <c r="C1006" s="3" t="str">
        <f ca="1">IFERROR(__xludf.DUMMYFUNCTION("GOOGLETRANSLATE(B1006,""id"",""en"")"),"['', 'good']")</f>
        <v>['', 'good']</v>
      </c>
      <c r="D1006" s="3">
        <v>5</v>
      </c>
    </row>
    <row r="1007" spans="1:4" ht="15.75" customHeight="1" x14ac:dyDescent="0.25">
      <c r="A1007" s="1">
        <v>1125</v>
      </c>
      <c r="B1007" s="3" t="s">
        <v>993</v>
      </c>
      <c r="C1007" s="3" t="str">
        <f ca="1">IFERROR(__xludf.DUMMYFUNCTION("GOOGLETRANSLATE(B1007,""id"",""en"")"),"['transaction', 'sod', 'mantul']")</f>
        <v>['transaction', 'sod', 'mantul']</v>
      </c>
      <c r="D1007" s="3">
        <v>5</v>
      </c>
    </row>
    <row r="1008" spans="1:4" ht="15.75" customHeight="1" x14ac:dyDescent="0.25">
      <c r="A1008" s="1">
        <v>1127</v>
      </c>
      <c r="B1008" s="3" t="s">
        <v>994</v>
      </c>
      <c r="C1008" s="3" t="str">
        <f ca="1">IFERROR(__xludf.DUMMYFUNCTION("GOOGLETRANSLATE(B1008,""id"",""en"")"),"['Application', 'Indihome', 'Error', 'Yesterday', 'Open', 'Application', 'Stop', 'Login', 'Error']")</f>
        <v>['Application', 'Indihome', 'Error', 'Yesterday', 'Open', 'Application', 'Stop', 'Login', 'Error']</v>
      </c>
      <c r="D1008" s="3">
        <v>2</v>
      </c>
    </row>
    <row r="1009" spans="1:4" ht="15.75" customHeight="1" x14ac:dyDescent="0.25">
      <c r="A1009" s="1">
        <v>1128</v>
      </c>
      <c r="B1009" s="3" t="s">
        <v>729</v>
      </c>
      <c r="C1009" s="3" t="str">
        <f ca="1">IFERROR(__xludf.DUMMYFUNCTION("GOOGLETRANSLATE(B1009,""id"",""en"")"),"['', '']")</f>
        <v>['', '']</v>
      </c>
      <c r="D1009" s="3">
        <v>4</v>
      </c>
    </row>
    <row r="1010" spans="1:4" ht="15.75" customHeight="1" x14ac:dyDescent="0.25">
      <c r="A1010" s="1">
        <v>1129</v>
      </c>
      <c r="B1010" s="3" t="s">
        <v>995</v>
      </c>
      <c r="C1010" s="3" t="str">
        <f ca="1">IFERROR(__xludf.DUMMYFUNCTION("GOOGLETRANSLATE(B1010,""id"",""en"")"),"['Application', 'help']")</f>
        <v>['Application', 'help']</v>
      </c>
      <c r="D1010" s="3">
        <v>5</v>
      </c>
    </row>
    <row r="1011" spans="1:4" ht="15.75" customHeight="1" x14ac:dyDescent="0.25">
      <c r="A1011" s="1">
        <v>1131</v>
      </c>
      <c r="B1011" s="3" t="s">
        <v>996</v>
      </c>
      <c r="C1011" s="3" t="str">
        <f ca="1">IFERROR(__xludf.DUMMYFUNCTION("GOOGLETRANSLATE(B1011,""id"",""en"")"),"['Best', 'application']")</f>
        <v>['Best', 'application']</v>
      </c>
      <c r="D1011" s="3">
        <v>5</v>
      </c>
    </row>
    <row r="1012" spans="1:4" ht="15.75" customHeight="1" x14ac:dyDescent="0.25">
      <c r="A1012" s="1">
        <v>1132</v>
      </c>
      <c r="B1012" s="3" t="s">
        <v>997</v>
      </c>
      <c r="C1012" s="3" t="str">
        <f ca="1">IFERROR(__xludf.DUMMYFUNCTION("GOOGLETRANSLATE(B1012,""id"",""en"")"),"['The application', 'Kece', 'ADD', 'Easy', 'Bangettt', ""]")</f>
        <v>['The application', 'Kece', 'ADD', 'Easy', 'Bangettt', "]</v>
      </c>
      <c r="D1012" s="3">
        <v>5</v>
      </c>
    </row>
    <row r="1013" spans="1:4" ht="15.75" customHeight="1" x14ac:dyDescent="0.25">
      <c r="A1013" s="1">
        <v>1133</v>
      </c>
      <c r="B1013" s="3" t="s">
        <v>998</v>
      </c>
      <c r="C1013" s="3" t="str">
        <f ca="1">IFERROR(__xludf.DUMMYFUNCTION("GOOGLETRANSLATE(B1013,""id"",""en"")"),"['Alhamdulillah', 'smooth', 'wfh', 'report', 'disorder', 'fast', 'handled', 'tekni', 'thanks', 'yaaaa']")</f>
        <v>['Alhamdulillah', 'smooth', 'wfh', 'report', 'disorder', 'fast', 'handled', 'tekni', 'thanks', 'yaaaa']</v>
      </c>
      <c r="D1013" s="3">
        <v>5</v>
      </c>
    </row>
    <row r="1014" spans="1:4" ht="15.75" customHeight="1" x14ac:dyDescent="0.25">
      <c r="A1014" s="1">
        <v>1134</v>
      </c>
      <c r="B1014" s="3" t="s">
        <v>999</v>
      </c>
      <c r="C1014" s="3" t="str">
        <f ca="1">IFERROR(__xludf.DUMMYFUNCTION("GOOGLETRANSLATE(B1014,""id"",""en"")"),"['look', 'Keceh']")</f>
        <v>['look', 'Keceh']</v>
      </c>
      <c r="D1014" s="3">
        <v>5</v>
      </c>
    </row>
    <row r="1015" spans="1:4" ht="15.75" customHeight="1" x14ac:dyDescent="0.25">
      <c r="A1015" s="1">
        <v>1135</v>
      </c>
      <c r="B1015" s="3" t="s">
        <v>1000</v>
      </c>
      <c r="C1015" s="3" t="str">
        <f ca="1">IFERROR(__xludf.DUMMYFUNCTION("GOOGLETRANSLATE(B1015,""id"",""en"")"),"['Report', 'Disruption', 'Apos', 'Flash', 'Very', 'Direct', 'Called', 'Technician']")</f>
        <v>['Report', 'Disruption', 'Apos', 'Flash', 'Very', 'Direct', 'Called', 'Technician']</v>
      </c>
      <c r="D1015" s="3">
        <v>5</v>
      </c>
    </row>
    <row r="1016" spans="1:4" ht="15.75" customHeight="1" x14ac:dyDescent="0.25">
      <c r="A1016" s="1">
        <v>1136</v>
      </c>
      <c r="B1016" s="3" t="s">
        <v>1001</v>
      </c>
      <c r="C1016" s="3" t="str">
        <f ca="1">IFERROR(__xludf.DUMMYFUNCTION("GOOGLETRANSLATE(B1016,""id"",""en"")"),"['After', 'update', 'Open', 'APKIrasiSi', 'broken']")</f>
        <v>['After', 'update', 'Open', 'APKIrasiSi', 'broken']</v>
      </c>
      <c r="D1016" s="3">
        <v>1</v>
      </c>
    </row>
    <row r="1017" spans="1:4" ht="15.75" customHeight="1" x14ac:dyDescent="0.25">
      <c r="A1017" s="1">
        <v>1137</v>
      </c>
      <c r="B1017" s="3" t="s">
        <v>1002</v>
      </c>
      <c r="C1017" s="3" t="str">
        <f ca="1">IFERROR(__xludf.DUMMYFUNCTION("GOOGLETRANSLATE(B1017,""id"",""en"")"),"['Blm', 'satisfying']")</f>
        <v>['Blm', 'satisfying']</v>
      </c>
      <c r="D1017" s="3">
        <v>3</v>
      </c>
    </row>
    <row r="1018" spans="1:4" ht="15.75" customHeight="1" x14ac:dyDescent="0.25">
      <c r="A1018" s="1">
        <v>1139</v>
      </c>
      <c r="B1018" s="3" t="s">
        <v>1003</v>
      </c>
      <c r="C1018" s="3" t="str">
        <f ca="1">IFERROR(__xludf.DUMMYFUNCTION("GOOGLETRANSLATE(B1018,""id"",""en"")"),"['confused', 'limit', 'my computer', 'FUP', 'unlimitide', 'comparison', 'speed', 'download', 'Mbps',' upload ',' Mbps', 'ping', ' GAKICAL ',' Hopefully ',' improvement ',' management ',' bandwidth ',' impressed ',' itung ',' ngan ',' kouta ',' customers',"&amp;" 'satisfied', 'because', 'get' , 'FUP', 'Ratting', 'Ride', 'Amiin']")</f>
        <v>['confused', 'limit', 'my computer', 'FUP', 'unlimitide', 'comparison', 'speed', 'download', 'Mbps',' upload ',' Mbps', 'ping', ' GAKICAL ',' Hopefully ',' improvement ',' management ',' bandwidth ',' impressed ',' itung ',' ngan ',' kouta ',' customers', 'satisfied', 'because', 'get' , 'FUP', 'Ratting', 'Ride', 'Amiin']</v>
      </c>
      <c r="D1018" s="3">
        <v>2</v>
      </c>
    </row>
    <row r="1019" spans="1:4" ht="15.75" customHeight="1" x14ac:dyDescent="0.25">
      <c r="A1019" s="1">
        <v>1140</v>
      </c>
      <c r="B1019" s="3" t="s">
        <v>1004</v>
      </c>
      <c r="C1019" s="3" t="str">
        <f ca="1">IFERROR(__xludf.DUMMYFUNCTION("GOOGLETRANSLATE(B1019,""id"",""en"")"),"['Sorry', 'skrg', 'indihome', 'sod', 'yesterday', 'obstacle', 'skrg', 'sudha', 'printed', 'purchase', 'add', 'quota', ' Please ',' Pnjellasan ']")</f>
        <v>['Sorry', 'skrg', 'indihome', 'sod', 'yesterday', 'obstacle', 'skrg', 'sudha', 'printed', 'purchase', 'add', 'quota', ' Please ',' Pnjellasan ']</v>
      </c>
      <c r="D1019" s="3">
        <v>4</v>
      </c>
    </row>
    <row r="1020" spans="1:4" ht="15.75" customHeight="1" x14ac:dyDescent="0.25">
      <c r="A1020" s="1">
        <v>1141</v>
      </c>
      <c r="B1020" s="3" t="s">
        <v>1005</v>
      </c>
      <c r="C1020" s="3" t="str">
        <f ca="1">IFERROR(__xludf.DUMMYFUNCTION("GOOGLETRANSLATE(B1020,""id"",""en"")"),"['Exchange', 'Point', 'Point', 'Sumpot', 'SUCCESS', 'Voucher', '']")</f>
        <v>['Exchange', 'Point', 'Point', 'Sumpot', 'SUCCESS', 'Voucher', '']</v>
      </c>
      <c r="D1020" s="3">
        <v>1</v>
      </c>
    </row>
    <row r="1021" spans="1:4" ht="15.75" customHeight="1" x14ac:dyDescent="0.25">
      <c r="A1021" s="1">
        <v>1142</v>
      </c>
      <c r="B1021" s="3" t="s">
        <v>1006</v>
      </c>
      <c r="C1021" s="3" t="str">
        <f ca="1">IFERROR(__xludf.DUMMYFUNCTION("GOOGLETRANSLATE(B1021,""id"",""en"")"),"['slow', 'sorry', 'skrg', 'indihome', 'mbps',' slow ',' price ',' rb ',' bln ',' move ',' service ',' mbps', ' Price ',' RB ',' BLN ',' Current ',' Jaya ', ""]")</f>
        <v>['slow', 'sorry', 'skrg', 'indihome', 'mbps',' slow ',' price ',' rb ',' bln ',' move ',' service ',' mbps', ' Price ',' RB ',' BLN ',' Current ',' Jaya ', "]</v>
      </c>
      <c r="D1021" s="3">
        <v>2</v>
      </c>
    </row>
    <row r="1022" spans="1:4" ht="15.75" customHeight="1" x14ac:dyDescent="0.25">
      <c r="A1022" s="1">
        <v>1143</v>
      </c>
      <c r="B1022" s="3" t="s">
        <v>1007</v>
      </c>
      <c r="C1022" s="3" t="str">
        <f ca="1">IFERROR(__xludf.DUMMYFUNCTION("GOOGLETRANSLATE(B1022,""id"",""en"")"),"['Indihome', 'Errr', 'Kah', 'Lights', 'PON', 'Flashing', 'The Network', '']")</f>
        <v>['Indihome', 'Errr', 'Kah', 'Lights', 'PON', 'Flashing', 'The Network', '']</v>
      </c>
      <c r="D1022" s="3">
        <v>1</v>
      </c>
    </row>
    <row r="1023" spans="1:4" ht="15.75" customHeight="1" x14ac:dyDescent="0.25">
      <c r="A1023" s="1">
        <v>1144</v>
      </c>
      <c r="B1023" s="3" t="s">
        <v>1008</v>
      </c>
      <c r="C1023" s="3" t="str">
        <f ca="1">IFERROR(__xludf.DUMMYFUNCTION("GOOGLETRANSLATE(B1023,""id"",""en"")"),"['user', 'damaged', 'reporting', 'service', 'satisfying', '']")</f>
        <v>['user', 'damaged', 'reporting', 'service', 'satisfying', '']</v>
      </c>
      <c r="D1023" s="3">
        <v>1</v>
      </c>
    </row>
    <row r="1024" spans="1:4" ht="15.75" customHeight="1" x14ac:dyDescent="0.25">
      <c r="A1024" s="1">
        <v>1145</v>
      </c>
      <c r="B1024" s="3" t="s">
        <v>1009</v>
      </c>
      <c r="C1024" s="3" t="str">
        <f ca="1">IFERROR(__xludf.DUMMYFUNCTION("GOOGLETRANSLATE(B1024,""id"",""en"")"),"['already', 'okay', 'it seems', 'features']")</f>
        <v>['already', 'okay', 'it seems', 'features']</v>
      </c>
      <c r="D1024" s="3">
        <v>5</v>
      </c>
    </row>
    <row r="1025" spans="1:4" ht="15.75" customHeight="1" x14ac:dyDescent="0.25">
      <c r="A1025" s="1">
        <v>1146</v>
      </c>
      <c r="B1025" s="3" t="s">
        <v>1010</v>
      </c>
      <c r="C1025" s="3" t="str">
        <f ca="1">IFERROR(__xludf.DUMMYFUNCTION("GOOGLETRANSLATE(B1025,""id"",""en"")"),"['Not yet']")</f>
        <v>['Not yet']</v>
      </c>
      <c r="D1025" s="3">
        <v>5</v>
      </c>
    </row>
    <row r="1026" spans="1:4" ht="15.75" customHeight="1" x14ac:dyDescent="0.25">
      <c r="A1026" s="1">
        <v>1147</v>
      </c>
      <c r="B1026" s="3" t="s">
        <v>1011</v>
      </c>
      <c r="C1026" s="3" t="str">
        <f ca="1">IFERROR(__xludf.DUMMYFUNCTION("GOOGLETRANSLATE(B1026,""id"",""en"")"),"['eat', 'money', 'Haram', 'love', 'best', 'consumers', 'udh', 'pay', 'expensive', 'ngeecewain']")</f>
        <v>['eat', 'money', 'Haram', 'love', 'best', 'consumers', 'udh', 'pay', 'expensive', 'ngeecewain']</v>
      </c>
      <c r="D1026" s="3">
        <v>1</v>
      </c>
    </row>
    <row r="1027" spans="1:4" ht="15.75" customHeight="1" x14ac:dyDescent="0.25">
      <c r="A1027" s="1">
        <v>1148</v>
      </c>
      <c r="B1027" s="3" t="s">
        <v>1012</v>
      </c>
      <c r="C1027" s="3" t="str">
        <f ca="1">IFERROR(__xludf.DUMMYFUNCTION("GOOGLETRANSLATE(B1027,""id"",""en"")"),"['Satisfied', 'Application', 'YouTube', 'Smart', 'KOQ', 'Accessible', 'Yuotube', 'Login', 'Opened', 'TKS']")</f>
        <v>['Satisfied', 'Application', 'YouTube', 'Smart', 'KOQ', 'Accessible', 'Yuotube', 'Login', 'Opened', 'TKS']</v>
      </c>
      <c r="D1027" s="3">
        <v>4</v>
      </c>
    </row>
    <row r="1028" spans="1:4" ht="15.75" customHeight="1" x14ac:dyDescent="0.25">
      <c r="A1028" s="1">
        <v>1149</v>
      </c>
      <c r="B1028" s="3" t="s">
        <v>1013</v>
      </c>
      <c r="C1028" s="3" t="str">
        <f ca="1">IFERROR(__xludf.DUMMYFUNCTION("GOOGLETRANSLATE(B1028,""id"",""en"")"),"['Leet', 'Severe']")</f>
        <v>['Leet', 'Severe']</v>
      </c>
      <c r="D1028" s="3">
        <v>1</v>
      </c>
    </row>
    <row r="1029" spans="1:4" ht="15.75" customHeight="1" x14ac:dyDescent="0.25">
      <c r="A1029" s="1">
        <v>1150</v>
      </c>
      <c r="B1029" s="3" t="s">
        <v>1014</v>
      </c>
      <c r="C1029" s="3" t="str">
        <f ca="1">IFERROR(__xludf.DUMMYFUNCTION("GOOGLETRANSLATE(B1029,""id"",""en"")"),"['Feature', 'already', 'complete', 'steady']")</f>
        <v>['Feature', 'already', 'complete', 'steady']</v>
      </c>
      <c r="D1029" s="3">
        <v>5</v>
      </c>
    </row>
    <row r="1030" spans="1:4" ht="15.75" customHeight="1" x14ac:dyDescent="0.25">
      <c r="A1030" s="1">
        <v>1151</v>
      </c>
      <c r="B1030" s="3" t="s">
        <v>1015</v>
      </c>
      <c r="C1030" s="3" t="str">
        <f ca="1">IFERROR(__xludf.DUMMYFUNCTION("GOOGLETRANSLATE(B1030,""id"",""en"")"),"['Cool', 'Cool', 'Application', 'Game', 'Extra', 'Opened', 'About', 'Indihome']")</f>
        <v>['Cool', 'Cool', 'Application', 'Game', 'Extra', 'Opened', 'About', 'Indihome']</v>
      </c>
      <c r="D1030" s="3">
        <v>5</v>
      </c>
    </row>
    <row r="1031" spans="1:4" ht="15.75" customHeight="1" x14ac:dyDescent="0.25">
      <c r="A1031" s="1">
        <v>1152</v>
      </c>
      <c r="B1031" s="3" t="s">
        <v>1016</v>
      </c>
      <c r="C1031" s="3" t="str">
        <f ca="1">IFERROR(__xludf.DUMMYFUNCTION("GOOGLETRANSLATE(B1031,""id"",""en"")"),"['network', 'pay', 'ontime', 'network', 'gag', 'right', 'consumer', 'comfort', 'user', 'gag', 'feel', 'friend', ' indihome ',' complain ',' network ',' fix ',' system ',' network ',' gag ',' customer ',' disappointed ',' except ',' gag ',' pay ',' pay ' ,"&amp;" 'Ontime', 'Network', 'Ngadat', 'Ngadat', 'Diseped', '']")</f>
        <v>['network', 'pay', 'ontime', 'network', 'gag', 'right', 'consumer', 'comfort', 'user', 'gag', 'feel', 'friend', ' indihome ',' complain ',' network ',' fix ',' system ',' network ',' gag ',' customer ',' disappointed ',' except ',' gag ',' pay ',' pay ' , 'Ontime', 'Network', 'Ngadat', 'Ngadat', 'Diseped', '']</v>
      </c>
      <c r="D1031" s="3">
        <v>1</v>
      </c>
    </row>
    <row r="1032" spans="1:4" ht="15.75" customHeight="1" x14ac:dyDescent="0.25">
      <c r="A1032" s="1">
        <v>1153</v>
      </c>
      <c r="B1032" s="3" t="s">
        <v>1017</v>
      </c>
      <c r="C1032" s="3" t="str">
        <f ca="1">IFERROR(__xludf.DUMMYFUNCTION("GOOGLETRANSLATE(B1032,""id"",""en"")"),"['TLG', 'officer', 'Indihome', 'on', 'Error', 'Indihome', 'The reason', 'Network', 'Mass',' Error ',' TPI ',' Error ',' Bener ',' Disappointed ',' High School ',' Indihome ', ""]")</f>
        <v>['TLG', 'officer', 'Indihome', 'on', 'Error', 'Indihome', 'The reason', 'Network', 'Mass',' Error ',' TPI ',' Error ',' Bener ',' Disappointed ',' High School ',' Indihome ', "]</v>
      </c>
      <c r="D1032" s="3">
        <v>1</v>
      </c>
    </row>
    <row r="1033" spans="1:4" ht="15.75" customHeight="1" x14ac:dyDescent="0.25">
      <c r="A1033" s="1">
        <v>1154</v>
      </c>
      <c r="B1033" s="3" t="s">
        <v>1018</v>
      </c>
      <c r="C1033" s="3" t="str">
        <f ca="1">IFERROR(__xludf.DUMMYFUNCTION("GOOGLETRANSLATE(B1033,""id"",""en"")"),"['', 'Install', 'Indohome', 'think', 'think', 'Recomend', 'Sales',' Network ',' Bagus', 'fast', 'etc.', 'network', 'Down ',' Hi ',' admin ',' failed ',' test ',' Gara ',' Gara ',' Your Network ',' Thanks', 'Network', 'Lemot', 'Price', 'Expensive', 'specia"&amp;"l', '']")</f>
        <v>['', 'Install', 'Indohome', 'think', 'think', 'Recomend', 'Sales',' Network ',' Bagus', 'fast', 'etc.', 'network', 'Down ',' Hi ',' admin ',' failed ',' test ',' Gara ',' Gara ',' Your Network ',' Thanks', 'Network', 'Lemot', 'Price', 'Expensive', 'special', '']</v>
      </c>
      <c r="D1033" s="3">
        <v>2</v>
      </c>
    </row>
    <row r="1034" spans="1:4" ht="15.75" customHeight="1" x14ac:dyDescent="0.25">
      <c r="A1034" s="1">
        <v>1155</v>
      </c>
      <c r="B1034" s="3" t="s">
        <v>1019</v>
      </c>
      <c r="C1034" s="3" t="str">
        <f ca="1">IFERROR(__xludf.DUMMYFUNCTION("GOOGLETRANSLATE(B1034,""id"",""en"")"),"['a month', 'wifi', 'error']")</f>
        <v>['a month', 'wifi', 'error']</v>
      </c>
      <c r="D1034" s="3">
        <v>1</v>
      </c>
    </row>
    <row r="1035" spans="1:4" ht="15.75" customHeight="1" x14ac:dyDescent="0.25">
      <c r="A1035" s="1">
        <v>1156</v>
      </c>
      <c r="B1035" s="3" t="s">
        <v>1020</v>
      </c>
      <c r="C1035" s="3" t="str">
        <f ca="1">IFERROR(__xludf.DUMMYFUNCTION("GOOGLETRANSLATE(B1035,""id"",""en"")"),"['Please', 'Officer', 'Indihome', 'On', 'Error', 'Error', 'Then', 'How', 'Service', 'Satisfied', 'Pay', 'Disappointed', ' ']")</f>
        <v>['Please', 'Officer', 'Indihome', 'On', 'Error', 'Error', 'Then', 'How', 'Service', 'Satisfied', 'Pay', 'Disappointed', ' ']</v>
      </c>
      <c r="D1035" s="3">
        <v>1</v>
      </c>
    </row>
    <row r="1036" spans="1:4" ht="15.75" customHeight="1" x14ac:dyDescent="0.25">
      <c r="A1036" s="1">
        <v>1157</v>
      </c>
      <c r="B1036" s="3" t="s">
        <v>1021</v>
      </c>
      <c r="C1036" s="3" t="str">
        <f ca="1">IFERROR(__xludf.DUMMYFUNCTION("GOOGLETRANSLATE(B1036,""id"",""en"")"),"['menu', 'complete', 'plus', 'information', 'quota', 'left', 'used', 'plus', 'payment', 'linkaja', 'ovo', ""]")</f>
        <v>['menu', 'complete', 'plus', 'information', 'quota', 'left', 'used', 'plus', 'payment', 'linkaja', 'ovo', "]</v>
      </c>
      <c r="D1036" s="3">
        <v>4</v>
      </c>
    </row>
    <row r="1037" spans="1:4" ht="15.75" customHeight="1" x14ac:dyDescent="0.25">
      <c r="A1037" s="1">
        <v>1158</v>
      </c>
      <c r="B1037" s="3" t="s">
        <v>1022</v>
      </c>
      <c r="C1037" s="3" t="str">
        <f ca="1">IFERROR(__xludf.DUMMYFUNCTION("GOOGLETRANSLATE(B1037,""id"",""en"")"),"['Service', 'Customer', 'servicenya', 'bad']")</f>
        <v>['Service', 'Customer', 'servicenya', 'bad']</v>
      </c>
      <c r="D1037" s="3">
        <v>1</v>
      </c>
    </row>
    <row r="1038" spans="1:4" ht="15.75" customHeight="1" x14ac:dyDescent="0.25">
      <c r="A1038" s="1">
        <v>1159</v>
      </c>
      <c r="B1038" s="3" t="s">
        <v>1023</v>
      </c>
      <c r="C1038" s="3" t="str">
        <f ca="1">IFERROR(__xludf.DUMMYFUNCTION("GOOGLETRANSLATE(B1038,""id"",""en"")"),"['Register', 'Service', 'Indihome', 'Installation', 'Slow', 'TPI', 'SDAH', 'Enter', 'Certainty', 'Tihang', 'SDAH']")</f>
        <v>['Register', 'Service', 'Indihome', 'Installation', 'Slow', 'TPI', 'SDAH', 'Enter', 'Certainty', 'Tihang', 'SDAH']</v>
      </c>
      <c r="D1038" s="3">
        <v>1</v>
      </c>
    </row>
    <row r="1039" spans="1:4" ht="15.75" customHeight="1" x14ac:dyDescent="0.25">
      <c r="A1039" s="1">
        <v>1160</v>
      </c>
      <c r="B1039" s="3" t="s">
        <v>1024</v>
      </c>
      <c r="C1039" s="3" t="str">
        <f ca="1">IFERROR(__xludf.DUMMYFUNCTION("GOOGLETRANSLATE(B1039,""id"",""en"")"),"['difficult', 'log', 'number', 'email']")</f>
        <v>['difficult', 'log', 'number', 'email']</v>
      </c>
      <c r="D1039" s="3">
        <v>1</v>
      </c>
    </row>
    <row r="1040" spans="1:4" ht="15.75" customHeight="1" x14ac:dyDescent="0.25">
      <c r="A1040" s="1">
        <v>1161</v>
      </c>
      <c r="B1040" s="3" t="s">
        <v>1025</v>
      </c>
      <c r="C1040" s="3" t="str">
        <f ca="1">IFERROR(__xludf.DUMMYFUNCTION("GOOGLETRANSLATE(B1040,""id"",""en"")"),"['Bgus', 'Easy', 'Affairs', 'Save']")</f>
        <v>['Bgus', 'Easy', 'Affairs', 'Save']</v>
      </c>
      <c r="D1040" s="3">
        <v>5</v>
      </c>
    </row>
    <row r="1041" spans="1:4" ht="15.75" customHeight="1" x14ac:dyDescent="0.25">
      <c r="A1041" s="1">
        <v>1162</v>
      </c>
      <c r="B1041" s="3" t="s">
        <v>1026</v>
      </c>
      <c r="C1041" s="3" t="str">
        <f ca="1">IFERROR(__xludf.DUMMYFUNCTION("GOOGLETRANSLATE(B1041,""id"",""en"")"),"['goood']")</f>
        <v>['goood']</v>
      </c>
      <c r="D1041" s="3">
        <v>5</v>
      </c>
    </row>
    <row r="1042" spans="1:4" ht="15.75" customHeight="1" x14ac:dyDescent="0.25">
      <c r="A1042" s="1">
        <v>1163</v>
      </c>
      <c r="B1042" s="3" t="s">
        <v>1027</v>
      </c>
      <c r="C1042" s="3" t="str">
        <f ca="1">IFERROR(__xludf.DUMMYFUNCTION("GOOGLETRANSLATE(B1042,""id"",""en"")"),"['Oklah', 'option']")</f>
        <v>['Oklah', 'option']</v>
      </c>
      <c r="D1042" s="3">
        <v>5</v>
      </c>
    </row>
    <row r="1043" spans="1:4" ht="15.75" customHeight="1" x14ac:dyDescent="0.25">
      <c r="A1043" s="1">
        <v>1164</v>
      </c>
      <c r="B1043" s="3" t="s">
        <v>1028</v>
      </c>
      <c r="C1043" s="3" t="str">
        <f ca="1">IFERROR(__xludf.DUMMYFUNCTION("GOOGLETRANSLATE(B1043,""id"",""en"")"),"['Please', 'Update', 'Fix', 'Application', 'Say', 'Check', 'Bill', 'According to', 'Confirm', 'Telkom', 'Application', 'Indihome', ' according to ',' bill ',' Telkom ',' according to ']")</f>
        <v>['Please', 'Update', 'Fix', 'Application', 'Say', 'Check', 'Bill', 'According to', 'Confirm', 'Telkom', 'Application', 'Indihome', ' according to ',' bill ',' Telkom ',' according to ']</v>
      </c>
      <c r="D1043" s="3">
        <v>1</v>
      </c>
    </row>
    <row r="1044" spans="1:4" ht="15.75" customHeight="1" x14ac:dyDescent="0.25">
      <c r="A1044" s="1">
        <v>1165</v>
      </c>
      <c r="B1044" s="3" t="s">
        <v>1029</v>
      </c>
      <c r="C1044" s="3" t="str">
        <f ca="1">IFERROR(__xludf.DUMMYFUNCTION("GOOGLETRANSLATE(B1044,""id"",""en"")"),"['Indihom', 'Kan']")</f>
        <v>['Indihom', 'Kan']</v>
      </c>
      <c r="D1044" s="3">
        <v>1</v>
      </c>
    </row>
    <row r="1045" spans="1:4" ht="15.75" customHeight="1" x14ac:dyDescent="0.25">
      <c r="A1045" s="1">
        <v>1166</v>
      </c>
      <c r="B1045" s="3" t="s">
        <v>1030</v>
      </c>
      <c r="C1045" s="3" t="str">
        <f ca="1">IFERROR(__xludf.DUMMYFUNCTION("GOOGLETRANSLATE(B1045,""id"",""en"")"),"['Login', 'difficult']")</f>
        <v>['Login', 'difficult']</v>
      </c>
      <c r="D1045" s="3">
        <v>1</v>
      </c>
    </row>
    <row r="1046" spans="1:4" ht="15.75" customHeight="1" x14ac:dyDescent="0.25">
      <c r="A1046" s="1">
        <v>1167</v>
      </c>
      <c r="B1046" s="3" t="s">
        <v>1031</v>
      </c>
      <c r="C1046" s="3" t="str">
        <f ca="1">IFERROR(__xludf.DUMMYFUNCTION("GOOGLETRANSLATE(B1046,""id"",""en"")"),"['easy', 'check', 'use', 'indihomen', 'easy', 'check', 'bill', 'indihome']")</f>
        <v>['easy', 'check', 'use', 'indihomen', 'easy', 'check', 'bill', 'indihome']</v>
      </c>
      <c r="D1046" s="3">
        <v>5</v>
      </c>
    </row>
    <row r="1047" spans="1:4" ht="15.75" customHeight="1" x14ac:dyDescent="0.25">
      <c r="A1047" s="1">
        <v>1168</v>
      </c>
      <c r="B1047" s="3" t="s">
        <v>1032</v>
      </c>
      <c r="C1047" s="3" t="str">
        <f ca="1">IFERROR(__xludf.DUMMYFUNCTION("GOOGLETRANSLATE(B1047,""id"",""en"")"),"['Progress', 'apps', 'steady']")</f>
        <v>['Progress', 'apps', 'steady']</v>
      </c>
      <c r="D1047" s="3">
        <v>5</v>
      </c>
    </row>
    <row r="1048" spans="1:4" ht="15.75" customHeight="1" x14ac:dyDescent="0.25">
      <c r="A1048" s="1">
        <v>1170</v>
      </c>
      <c r="B1048" s="3" t="s">
        <v>1033</v>
      </c>
      <c r="C1048" s="3" t="str">
        <f ca="1">IFERROR(__xludf.DUMMYFUNCTION("GOOGLETRANSLATE(B1048,""id"",""en"")"),"['Buy', 'Addon', 'Easy', 'Recommend']")</f>
        <v>['Buy', 'Addon', 'Easy', 'Recommend']</v>
      </c>
      <c r="D1048" s="3">
        <v>5</v>
      </c>
    </row>
    <row r="1049" spans="1:4" ht="15.75" customHeight="1" x14ac:dyDescent="0.25">
      <c r="A1049" s="1">
        <v>1171</v>
      </c>
      <c r="B1049" s="3" t="s">
        <v>1034</v>
      </c>
      <c r="C1049" s="3" t="str">
        <f ca="1">IFERROR(__xludf.DUMMYFUNCTION("GOOGLETRANSLATE(B1049,""id"",""en"")"),"['Report', 'Disruption', 'Gercep', 'Apps']")</f>
        <v>['Report', 'Disruption', 'Gercep', 'Apps']</v>
      </c>
      <c r="D1049" s="3">
        <v>5</v>
      </c>
    </row>
    <row r="1050" spans="1:4" ht="15.75" customHeight="1" x14ac:dyDescent="0.25">
      <c r="A1050" s="1">
        <v>1172</v>
      </c>
      <c r="B1050" s="3" t="s">
        <v>1035</v>
      </c>
      <c r="C1050" s="3" t="str">
        <f ca="1">IFERROR(__xludf.DUMMYFUNCTION("GOOGLETRANSLATE(B1050,""id"",""en"")"),"['Upgrade', 'Package', 'Easy']")</f>
        <v>['Upgrade', 'Package', 'Easy']</v>
      </c>
      <c r="D1050" s="3">
        <v>5</v>
      </c>
    </row>
    <row r="1051" spans="1:4" ht="15.75" customHeight="1" x14ac:dyDescent="0.25">
      <c r="A1051" s="1">
        <v>1174</v>
      </c>
      <c r="B1051" s="3" t="s">
        <v>1036</v>
      </c>
      <c r="C1051" s="3" t="str">
        <f ca="1">IFERROR(__xludf.DUMMYFUNCTION("GOOGLETRANSLATE(B1051,""id"",""en"")"),"['application', 'garbage', 'nich', 'login']")</f>
        <v>['application', 'garbage', 'nich', 'login']</v>
      </c>
      <c r="D1051" s="3">
        <v>1</v>
      </c>
    </row>
    <row r="1052" spans="1:4" ht="15.75" customHeight="1" x14ac:dyDescent="0.25">
      <c r="A1052" s="1">
        <v>1175</v>
      </c>
      <c r="B1052" s="3" t="s">
        <v>1037</v>
      </c>
      <c r="C1052" s="3" t="str">
        <f ca="1">IFERROR(__xludf.DUMMYFUNCTION("GOOGLETRANSLATE(B1052,""id"",""en"")"),"['Network', 'indihomen', 'bad', 'fast', 'rather than', 'package', 'data']")</f>
        <v>['Network', 'indihomen', 'bad', 'fast', 'rather than', 'package', 'data']</v>
      </c>
      <c r="D1052" s="3">
        <v>1</v>
      </c>
    </row>
    <row r="1053" spans="1:4" ht="15.75" customHeight="1" x14ac:dyDescent="0.25">
      <c r="A1053" s="1">
        <v>1176</v>
      </c>
      <c r="B1053" s="3" t="s">
        <v>1038</v>
      </c>
      <c r="C1053" s="3" t="str">
        <f ca="1">IFERROR(__xludf.DUMMYFUNCTION("GOOGLETRANSLATE(B1053,""id"",""en"")"),"['hi', 'admin', 'open', 'see', 'service', 'change', 'white', 'screen', 'app', 'already', 'restart', 'application', ' repeat ',' times', 'change', 'already', 'delete', 'cache', 'annoyed', '']")</f>
        <v>['hi', 'admin', 'open', 'see', 'service', 'change', 'white', 'screen', 'app', 'already', 'restart', 'application', ' repeat ',' times', 'change', 'already', 'delete', 'cache', 'annoyed', '']</v>
      </c>
      <c r="D1053" s="3">
        <v>1</v>
      </c>
    </row>
    <row r="1054" spans="1:4" ht="15.75" customHeight="1" x14ac:dyDescent="0.25">
      <c r="A1054" s="1">
        <v>1178</v>
      </c>
      <c r="B1054" s="3" t="s">
        <v>1039</v>
      </c>
      <c r="C1054" s="3" t="str">
        <f ca="1">IFERROR(__xludf.DUMMYFUNCTION("GOOGLETRANSLATE(B1054,""id"",""en"")"),"['Hany', 'People', 'Kolot', 'Use', 'Provider', 'Intermet', 'BUMN', 'BLM', 'Already', 'Tercial', 'Sales',' Selint ',' Good ',' Afterseles', 'Bad', 'Change', 'Director', 'Jokowi', ""]")</f>
        <v>['Hany', 'People', 'Kolot', 'Use', 'Provider', 'Intermet', 'BUMN', 'BLM', 'Already', 'Tercial', 'Sales',' Selint ',' Good ',' Afterseles', 'Bad', 'Change', 'Director', 'Jokowi', "]</v>
      </c>
      <c r="D1054" s="3">
        <v>1</v>
      </c>
    </row>
    <row r="1055" spans="1:4" ht="15.75" customHeight="1" x14ac:dyDescent="0.25">
      <c r="A1055" s="1">
        <v>1179</v>
      </c>
      <c r="B1055" s="3" t="s">
        <v>1040</v>
      </c>
      <c r="C1055" s="3" t="str">
        <f ca="1">IFERROR(__xludf.DUMMYFUNCTION("GOOGLETRANSLATE(B1055,""id"",""en"")"),"['Tide', 'try']")</f>
        <v>['Tide', 'try']</v>
      </c>
      <c r="D1055" s="3">
        <v>5</v>
      </c>
    </row>
    <row r="1056" spans="1:4" ht="15.75" customHeight="1" x14ac:dyDescent="0.25">
      <c r="A1056" s="1">
        <v>1180</v>
      </c>
      <c r="B1056" s="3" t="s">
        <v>1041</v>
      </c>
      <c r="C1056" s="3" t="str">
        <f ca="1">IFERROR(__xludf.DUMMYFUNCTION("GOOGLETRANSLATE(B1056,""id"",""en"")"),"['rain', 'internet', 'dead', 'times', 'report', 'technician', 'just', 'see', 'see', 'doang', 'go home']")</f>
        <v>['rain', 'internet', 'dead', 'times', 'report', 'technician', 'just', 'see', 'see', 'doang', 'go home']</v>
      </c>
      <c r="D1056" s="3">
        <v>1</v>
      </c>
    </row>
    <row r="1057" spans="1:4" ht="15.75" customHeight="1" x14ac:dyDescent="0.25">
      <c r="A1057" s="1">
        <v>1181</v>
      </c>
      <c r="B1057" s="3" t="s">
        <v>1042</v>
      </c>
      <c r="C1057" s="3" t="str">
        <f ca="1">IFERROR(__xludf.DUMMYFUNCTION("GOOGLETRANSLATE(B1057,""id"",""en"")"),"['Application', 'Help', 'Place', 'Network', 'YouTube', 'Use', 'STB', 'Troubled']")</f>
        <v>['Application', 'Help', 'Place', 'Network', 'YouTube', 'Use', 'STB', 'Troubled']</v>
      </c>
      <c r="D1057" s="3">
        <v>4</v>
      </c>
    </row>
    <row r="1058" spans="1:4" ht="15.75" customHeight="1" x14ac:dyDescent="0.25">
      <c r="A1058" s="1">
        <v>1182</v>
      </c>
      <c r="B1058" s="3" t="s">
        <v>1043</v>
      </c>
      <c r="C1058" s="3" t="str">
        <f ca="1">IFERROR(__xludf.DUMMYFUNCTION("GOOGLETRANSLATE(B1058,""id"",""en"")"),"['Steady', 'the application', 'ngbantu', 'really']")</f>
        <v>['Steady', 'the application', 'ngbantu', 'really']</v>
      </c>
      <c r="D1058" s="3">
        <v>5</v>
      </c>
    </row>
    <row r="1059" spans="1:4" ht="15.75" customHeight="1" x14ac:dyDescent="0.25">
      <c r="A1059" s="1">
        <v>1184</v>
      </c>
      <c r="B1059" s="3" t="s">
        <v>1044</v>
      </c>
      <c r="C1059" s="3" t="str">
        <f ca="1">IFERROR(__xludf.DUMMYFUNCTION("GOOGLETRANSLATE(B1059,""id"",""en"")"),"['Report', 'Disruption', 'Application', 'Gercep', 'Direct', 'Overcome']")</f>
        <v>['Report', 'Disruption', 'Application', 'Gercep', 'Direct', 'Overcome']</v>
      </c>
      <c r="D1059" s="3">
        <v>5</v>
      </c>
    </row>
    <row r="1060" spans="1:4" ht="15.75" customHeight="1" x14ac:dyDescent="0.25">
      <c r="A1060" s="1">
        <v>1185</v>
      </c>
      <c r="B1060" s="3" t="s">
        <v>1045</v>
      </c>
      <c r="C1060" s="3" t="str">
        <f ca="1">IFERROR(__xludf.DUMMYFUNCTION("GOOGLETRANSLATE(B1060,""id"",""en"")"),"['how']")</f>
        <v>['how']</v>
      </c>
      <c r="D1060" s="3">
        <v>2</v>
      </c>
    </row>
    <row r="1061" spans="1:4" ht="15.75" customHeight="1" x14ac:dyDescent="0.25">
      <c r="A1061" s="1">
        <v>1187</v>
      </c>
      <c r="B1061" s="3" t="s">
        <v>1046</v>
      </c>
      <c r="C1061" s="3" t="str">
        <f ca="1">IFERROR(__xludf.DUMMYFUNCTION("GOOGLETRANSLATE(B1061,""id"",""en"")"),"['manteb', 'application']")</f>
        <v>['manteb', 'application']</v>
      </c>
      <c r="D1061" s="3">
        <v>5</v>
      </c>
    </row>
    <row r="1062" spans="1:4" ht="15.75" customHeight="1" x14ac:dyDescent="0.25">
      <c r="A1062" s="1">
        <v>1188</v>
      </c>
      <c r="B1062" s="3" t="s">
        <v>1047</v>
      </c>
      <c r="C1062" s="3" t="str">
        <f ca="1">IFERROR(__xludf.DUMMYFUNCTION("GOOGLETRANSLATE(B1062,""id"",""en"")"),"['Indihome', 'Palmu', 'smooth', 'storm', 'blocking', 'TTP', 'smooth', 'obstacles']")</f>
        <v>['Indihome', 'Palmu', 'smooth', 'storm', 'blocking', 'TTP', 'smooth', 'obstacles']</v>
      </c>
      <c r="D1062" s="3">
        <v>5</v>
      </c>
    </row>
    <row r="1063" spans="1:4" ht="15.75" customHeight="1" x14ac:dyDescent="0.25">
      <c r="A1063" s="1">
        <v>1189</v>
      </c>
      <c r="B1063" s="3" t="s">
        <v>1048</v>
      </c>
      <c r="C1063" s="3" t="str">
        <f ca="1">IFERROR(__xludf.DUMMYFUNCTION("GOOGLETRANSLATE(B1063,""id"",""en"")"),"['Lemoth', 'clock', 'gini', 'disorder', 'times']")</f>
        <v>['Lemoth', 'clock', 'gini', 'disorder', 'times']</v>
      </c>
      <c r="D1063" s="3">
        <v>3</v>
      </c>
    </row>
    <row r="1064" spans="1:4" ht="15.75" customHeight="1" x14ac:dyDescent="0.25">
      <c r="A1064" s="1">
        <v>1190</v>
      </c>
      <c r="B1064" s="3" t="s">
        <v>1049</v>
      </c>
      <c r="C1064" s="3" t="str">
        <f ca="1">IFERROR(__xludf.DUMMYFUNCTION("GOOGLETRANSLATE(B1064,""id"",""en"")"),"['Severe', 'already', 'slow', 'forgiveness', 'already', 'complaint', 'slow', ""]")</f>
        <v>['Severe', 'already', 'slow', 'forgiveness', 'already', 'complaint', 'slow', "]</v>
      </c>
      <c r="D1064" s="3">
        <v>1</v>
      </c>
    </row>
    <row r="1065" spans="1:4" ht="15.75" customHeight="1" x14ac:dyDescent="0.25">
      <c r="A1065" s="1">
        <v>1191</v>
      </c>
      <c r="B1065" s="3" t="s">
        <v>1050</v>
      </c>
      <c r="C1065" s="3" t="str">
        <f ca="1">IFERROR(__xludf.DUMMYFUNCTION("GOOGLETRANSLATE(B1065,""id"",""en"")"),"['Thank you', 'Indihome', 'responds',' complaints', 'Post', 'complaint', 'technicians',' repairs', 'home', 'speed', 'internet', 'home', ' Stable ',' Thank you ',' Response ']")</f>
        <v>['Thank you', 'Indihome', 'responds',' complaints', 'Post', 'complaint', 'technicians',' repairs', 'home', 'speed', 'internet', 'home', ' Stable ',' Thank you ',' Response ']</v>
      </c>
      <c r="D1065" s="3">
        <v>5</v>
      </c>
    </row>
    <row r="1066" spans="1:4" ht="15.75" customHeight="1" x14ac:dyDescent="0.25">
      <c r="A1066" s="1">
        <v>1192</v>
      </c>
      <c r="B1066" s="3" t="s">
        <v>1051</v>
      </c>
      <c r="C1066" s="3" t="str">
        <f ca="1">IFERROR(__xludf.DUMMYFUNCTION("GOOGLETRANSLATE(B1066,""id"",""en"")"),"['woi', 'wifi', 'cave', 'broke', 'connected', 'emang', 'indihome', 'just', 'ngakali', 'customer', 'pairs',' wifi ',' Mending ',' Indihome ',' Indihome ',' thinking ',' comfort ',' user ',' call ',' mouth ',' pretentious', 'sweet', 'right', 'wifi', 'pakek'"&amp;" , 'Masalh', 'Red', 'Disconnect', 'Connect', 'Ngelag', 'wifi', 'cave', 'Udh', 'thousand', 'just', 'people', 'pakek']")</f>
        <v>['woi', 'wifi', 'cave', 'broke', 'connected', 'emang', 'indihome', 'just', 'ngakali', 'customer', 'pairs',' wifi ',' Mending ',' Indihome ',' Indihome ',' thinking ',' comfort ',' user ',' call ',' mouth ',' pretentious', 'sweet', 'right', 'wifi', 'pakek' , 'Masalh', 'Red', 'Disconnect', 'Connect', 'Ngelag', 'wifi', 'cave', 'Udh', 'thousand', 'just', 'people', 'pakek']</v>
      </c>
      <c r="D1066" s="3">
        <v>1</v>
      </c>
    </row>
    <row r="1067" spans="1:4" ht="15.75" customHeight="1" x14ac:dyDescent="0.25">
      <c r="A1067" s="1">
        <v>1193</v>
      </c>
      <c r="B1067" s="3" t="s">
        <v>1052</v>
      </c>
      <c r="C1067" s="3" t="str">
        <f ca="1">IFERROR(__xludf.DUMMYFUNCTION("GOOGLETRANSLATE(B1067,""id"",""en"")"),"['report', 'Disorders through', 'APK', 'KOQ', 'officer', 'DTG', 'MMPPISH', 'Please', 'as soon as possible,' already ',' patient ',' Kasian ',' Child ',' WFH ',' Lecture ',' Online ', ""]")</f>
        <v>['report', 'Disorders through', 'APK', 'KOQ', 'officer', 'DTG', 'MMPPISH', 'Please', 'as soon as possible,' already ',' patient ',' Kasian ',' Child ',' WFH ',' Lecture ',' Online ', "]</v>
      </c>
      <c r="D1067" s="3">
        <v>3</v>
      </c>
    </row>
    <row r="1068" spans="1:4" ht="15.75" customHeight="1" x14ac:dyDescent="0.25">
      <c r="A1068" s="1">
        <v>1194</v>
      </c>
      <c r="B1068" s="3" t="s">
        <v>1053</v>
      </c>
      <c r="C1068" s="3" t="str">
        <f ca="1">IFERROR(__xludf.DUMMYFUNCTION("GOOGLETRANSLATE(B1068,""id"",""en"")"),"['The' error ',' report ',' disorder ',' service ',' response ',' slow ',' convoluted ',' offends ',' loyal ',' disruption ',' password ',' Error ',' setting ',' it sounds', '']")</f>
        <v>['The' error ',' report ',' disorder ',' service ',' response ',' slow ',' convoluted ',' offends ',' loyal ',' disruption ',' password ',' Error ',' setting ',' it sounds', '']</v>
      </c>
      <c r="D1068" s="3">
        <v>1</v>
      </c>
    </row>
    <row r="1069" spans="1:4" ht="15.75" customHeight="1" x14ac:dyDescent="0.25">
      <c r="A1069" s="1">
        <v>1196</v>
      </c>
      <c r="B1069" s="3" t="s">
        <v>1054</v>
      </c>
      <c r="C1069" s="3" t="str">
        <f ca="1">IFERROR(__xludf.DUMMYFUNCTION("GOOGLETRANSLATE(B1069,""id"",""en"")"),"['Read', 'Revieu', 'doubt', ""]")</f>
        <v>['Read', 'Revieu', 'doubt', "]</v>
      </c>
      <c r="D1069" s="3">
        <v>2</v>
      </c>
    </row>
    <row r="1070" spans="1:4" ht="15.75" customHeight="1" x14ac:dyDescent="0.25">
      <c r="A1070" s="1">
        <v>1197</v>
      </c>
      <c r="B1070" s="3" t="s">
        <v>1055</v>
      </c>
      <c r="C1070" s="3" t="str">
        <f ca="1">IFERROR(__xludf.DUMMYFUNCTION("GOOGLETRANSLATE(B1070,""id"",""en"")"),"['', 'Lemot', 'slow', 'slow']")</f>
        <v>['', 'Lemot', 'slow', 'slow']</v>
      </c>
      <c r="D1070" s="3">
        <v>1</v>
      </c>
    </row>
    <row r="1071" spans="1:4" ht="15.75" customHeight="1" x14ac:dyDescent="0.25">
      <c r="A1071" s="1">
        <v>1198</v>
      </c>
      <c r="B1071" s="3" t="s">
        <v>1056</v>
      </c>
      <c r="C1071" s="3" t="str">
        <f ca="1">IFERROR(__xludf.DUMMYFUNCTION("GOOGLETRANSLATE(B1071,""id"",""en"")"),"['Indihome', 'just', 'bacot', 'doang', 'apk', 'help', 'no', 'network', 'ngelag', 'mampus',' open ',' sosmed ',' No ',' Network ',' Indihome ',' set ',' Network ',' complaints', 'Asia', 'congrats']")</f>
        <v>['Indihome', 'just', 'bacot', 'doang', 'apk', 'help', 'no', 'network', 'ngelag', 'mampus',' open ',' sosmed ',' No ',' Network ',' Indihome ',' set ',' Network ',' complaints', 'Asia', 'congrats']</v>
      </c>
      <c r="D1071" s="3">
        <v>1</v>
      </c>
    </row>
    <row r="1072" spans="1:4" ht="15.75" customHeight="1" x14ac:dyDescent="0.25">
      <c r="A1072" s="1">
        <v>1199</v>
      </c>
      <c r="B1072" s="3" t="s">
        <v>1057</v>
      </c>
      <c r="C1072" s="3" t="str">
        <f ca="1">IFERROR(__xludf.DUMMYFUNCTION("GOOGLETRANSLATE(B1072,""id"",""en"")"),"['knpa', 'sekrang', 'indihome', 'slow', 'really', '']")</f>
        <v>['knpa', 'sekrang', 'indihome', 'slow', 'really', '']</v>
      </c>
      <c r="D1072" s="3">
        <v>5</v>
      </c>
    </row>
    <row r="1073" spans="1:4" ht="15.75" customHeight="1" x14ac:dyDescent="0.25">
      <c r="A1073" s="1">
        <v>1200</v>
      </c>
      <c r="B1073" s="3" t="s">
        <v>1058</v>
      </c>
      <c r="C1073" s="3" t="str">
        <f ca="1">IFERROR(__xludf.DUMMYFUNCTION("GOOGLETRANSLATE(B1073,""id"",""en"")"),"['Duh', 'company', 'BUMN', 'Worst', 'Good', 'Please', 'Enhanced', 'Service', 'Bad', 'Deficit', 'Duid', 'Neg', ' RA ',' Haduhh ',' Adin ',' Kek ',' Service ',' Prepaid ',' Subscriptions', 'Pay', 'Subscriptions',' Gausah ',' Pay ',' Negri ',' That's' , 'For"&amp;"got', 'Negri', '']")</f>
        <v>['Duh', 'company', 'BUMN', 'Worst', 'Good', 'Please', 'Enhanced', 'Service', 'Bad', 'Deficit', 'Duid', 'Neg', ' RA ',' Haduhh ',' Adin ',' Kek ',' Service ',' Prepaid ',' Subscriptions', 'Pay', 'Subscriptions',' Gausah ',' Pay ',' Negri ',' That's' , 'Forgot', 'Negri', '']</v>
      </c>
      <c r="D1073" s="3">
        <v>1</v>
      </c>
    </row>
    <row r="1074" spans="1:4" ht="15.75" customHeight="1" x14ac:dyDescent="0.25">
      <c r="A1074" s="1">
        <v>1202</v>
      </c>
      <c r="B1074" s="3" t="s">
        <v>1059</v>
      </c>
      <c r="C1074" s="3" t="str">
        <f ca="1">IFERROR(__xludf.DUMMYFUNCTION("GOOGLETRANSLATE(B1074,""id"",""en"")"),"['Enakasan', 'application', 'myindihome', 'thank', 'love', ""]")</f>
        <v>['Enakasan', 'application', 'myindihome', 'thank', 'love', "]</v>
      </c>
      <c r="D1074" s="3">
        <v>5</v>
      </c>
    </row>
    <row r="1075" spans="1:4" ht="15.75" customHeight="1" x14ac:dyDescent="0.25">
      <c r="A1075" s="1">
        <v>1203</v>
      </c>
      <c r="B1075" s="3" t="s">
        <v>1060</v>
      </c>
      <c r="C1075" s="3" t="str">
        <f ca="1">IFERROR(__xludf.DUMMYFUNCTION("GOOGLETRANSLATE(B1075,""id"",""en"")"),"['', 'Cool', 'min', 'application', 'makes it easy', 'related', 'indihome', 'innovate', 'yaaa', 'internet', 'Indonesia', 'thank you,' You ',' Much ']")</f>
        <v>['', 'Cool', 'min', 'application', 'makes it easy', 'related', 'indihome', 'innovate', 'yaaa', 'internet', 'Indonesia', 'thank you,' You ',' Much ']</v>
      </c>
      <c r="D1075" s="3">
        <v>5</v>
      </c>
    </row>
    <row r="1076" spans="1:4" ht="15.75" customHeight="1" x14ac:dyDescent="0.25">
      <c r="A1076" s="1">
        <v>1204</v>
      </c>
      <c r="B1076" s="3" t="s">
        <v>1061</v>
      </c>
      <c r="C1076" s="3" t="str">
        <f ca="1">IFERROR(__xludf.DUMMYFUNCTION("GOOGLETRANSLATE(B1076,""id"",""en"")"),"['application', 'bad', 'complain', 'complete', 'exchange', 'Points']")</f>
        <v>['application', 'bad', 'complain', 'complete', 'exchange', 'Points']</v>
      </c>
      <c r="D1076" s="3">
        <v>3</v>
      </c>
    </row>
    <row r="1077" spans="1:4" ht="15.75" customHeight="1" x14ac:dyDescent="0.25">
      <c r="A1077" s="1">
        <v>1205</v>
      </c>
      <c r="B1077" s="3" t="s">
        <v>1062</v>
      </c>
      <c r="C1077" s="3" t="str">
        <f ca="1">IFERROR(__xludf.DUMMYFUNCTION("GOOGLETRANSLATE(B1077,""id"",""en"")"),"['Disruption', 'technicians',' Regions', 'Pontianak', 'Leet', 'Forgiveness',' Disorders', 'Direct', 'Report', 'already', 'brp', 'technician', ' Providers', 'already', 'change', 'see', 'provider', 'enter', 'direct', 'replace', ""]")</f>
        <v>['Disruption', 'technicians',' Regions', 'Pontianak', 'Leet', 'Forgiveness',' Disorders', 'Direct', 'Report', 'already', 'brp', 'technician', ' Providers', 'already', 'change', 'see', 'provider', 'enter', 'direct', 'replace', "]</v>
      </c>
      <c r="D1077" s="3">
        <v>1</v>
      </c>
    </row>
    <row r="1078" spans="1:4" ht="15.75" customHeight="1" x14ac:dyDescent="0.25">
      <c r="A1078" s="1">
        <v>1206</v>
      </c>
      <c r="B1078" s="3" t="s">
        <v>1063</v>
      </c>
      <c r="C1078" s="3" t="str">
        <f ca="1">IFERROR(__xludf.DUMMYFUNCTION("GOOGLETRANSLATE(B1078,""id"",""en"")"),"['disappointing', 'already', 'Registration', 'Installation', 'Indihome', 'site', 'Indihome', 'Date', 'February', 'March', 'Tasks',' Install ',' WiFi ',' contacted ',' officer ',' installation ',' start ',' Registration ',' told ',' Wait ',' work ',' insta"&amp;"llation ',' wifi ',' Wait ',' no ' , 'progress']")</f>
        <v>['disappointing', 'already', 'Registration', 'Installation', 'Indihome', 'site', 'Indihome', 'Date', 'February', 'March', 'Tasks',' Install ',' WiFi ',' contacted ',' officer ',' installation ',' start ',' Registration ',' told ',' Wait ',' work ',' installation ',' wifi ',' Wait ',' no ' , 'progress']</v>
      </c>
      <c r="D1078" s="3">
        <v>1</v>
      </c>
    </row>
    <row r="1079" spans="1:4" ht="15.75" customHeight="1" x14ac:dyDescent="0.25">
      <c r="A1079" s="1">
        <v>1207</v>
      </c>
      <c r="B1079" s="3" t="s">
        <v>1064</v>
      </c>
      <c r="C1079" s="3" t="str">
        <f ca="1">IFERROR(__xludf.DUMMYFUNCTION("GOOGLETRANSLATE(B1079,""id"",""en"")"),"['Read', 'Install', 'subscribe', 'Indihome', 'experience', 'service', 'satisfying', 'money', 'already', 'expensive', 'slow', 'turn', ' Reports', 'Internet', 'Lost', 'Reply', 'Pay', 'Package', 'Date', 'Disruption', 'Signal', 'Confensession']")</f>
        <v>['Read', 'Install', 'subscribe', 'Indihome', 'experience', 'service', 'satisfying', 'money', 'already', 'expensive', 'slow', 'turn', ' Reports', 'Internet', 'Lost', 'Reply', 'Pay', 'Package', 'Date', 'Disruption', 'Signal', 'Confensession']</v>
      </c>
      <c r="D1079" s="3">
        <v>1</v>
      </c>
    </row>
    <row r="1080" spans="1:4" ht="15.75" customHeight="1" x14ac:dyDescent="0.25">
      <c r="A1080" s="1">
        <v>1208</v>
      </c>
      <c r="B1080" s="3" t="s">
        <v>1065</v>
      </c>
      <c r="C1080" s="3" t="str">
        <f ca="1">IFERROR(__xludf.DUMMYFUNCTION("GOOGLETRANSLATE(B1080,""id"",""en"")"),"['JAFDI', 'easy', 'service']")</f>
        <v>['JAFDI', 'easy', 'service']</v>
      </c>
      <c r="D1080" s="3">
        <v>5</v>
      </c>
    </row>
    <row r="1081" spans="1:4" ht="15.75" customHeight="1" x14ac:dyDescent="0.25">
      <c r="A1081" s="1">
        <v>1209</v>
      </c>
      <c r="B1081" s="3" t="s">
        <v>1066</v>
      </c>
      <c r="C1081" s="3" t="str">
        <f ca="1">IFERROR(__xludf.DUMMYFUNCTION("GOOGLETRANSLATE(B1081,""id"",""en"")"),"['Application', 'Needed', 'Customer', 'Install', 'Migration', 'Package', 'DLL', 'Practical', 'DiZaman', 'Digital', 'Hopefully', 'In the future', ' Indihome ',' forward ',' update ',' product ',' information ',' others']")</f>
        <v>['Application', 'Needed', 'Customer', 'Install', 'Migration', 'Package', 'DLL', 'Practical', 'DiZaman', 'Digital', 'Hopefully', 'In the future', ' Indihome ',' forward ',' update ',' product ',' information ',' others']</v>
      </c>
      <c r="D1081" s="3">
        <v>5</v>
      </c>
    </row>
    <row r="1082" spans="1:4" ht="15.75" customHeight="1" x14ac:dyDescent="0.25">
      <c r="A1082" s="1">
        <v>1210</v>
      </c>
      <c r="B1082" s="3" t="s">
        <v>1067</v>
      </c>
      <c r="C1082" s="3" t="str">
        <f ca="1">IFERROR(__xludf.DUMMYFUNCTION("GOOGLETRANSLATE(B1082,""id"",""en"")"),"['Install', 'application', 'myindihome', 'easy', 'information', 'request', 'complaint', 'service', 'thank', 'love', 'application', 'indihome', ' Help ',' love ',' star ',' ']")</f>
        <v>['Install', 'application', 'myindihome', 'easy', 'information', 'request', 'complaint', 'service', 'thank', 'love', 'application', 'indihome', ' Help ',' love ',' star ',' ']</v>
      </c>
      <c r="D1082" s="3">
        <v>5</v>
      </c>
    </row>
    <row r="1083" spans="1:4" ht="15.75" customHeight="1" x14ac:dyDescent="0.25">
      <c r="A1083" s="1">
        <v>1211</v>
      </c>
      <c r="B1083" s="3" t="s">
        <v>1068</v>
      </c>
      <c r="C1083" s="3" t="str">
        <f ca="1">IFERROR(__xludf.DUMMYFUNCTION("GOOGLETRANSLATE(B1083,""id"",""en"")"),"['Like', 'really']")</f>
        <v>['Like', 'really']</v>
      </c>
      <c r="D1083" s="3">
        <v>5</v>
      </c>
    </row>
    <row r="1084" spans="1:4" ht="15.75" customHeight="1" x14ac:dyDescent="0.25">
      <c r="A1084" s="1">
        <v>1212</v>
      </c>
      <c r="B1084" s="3" t="s">
        <v>1069</v>
      </c>
      <c r="C1084" s="3" t="str">
        <f ca="1">IFERROR(__xludf.DUMMYFUNCTION("GOOGLETRANSLATE(B1084,""id"",""en"")"),"['service', 'appointments',' fake ',' really ',' already ',' made ',' request ',' cancellation ',' check ',' bill ',' approach ',' rb ',' crazy ',' already ',' deceiver ',' see ',' The people ',' already ',' that's', 'YouTube', 'opened', 'DIELP', 'payment"&amp;"', 'pay', 'pay' , 'BAGInNua', 'RB', 'help', 'impoverish', 'people', ""]")</f>
        <v>['service', 'appointments',' fake ',' really ',' already ',' made ',' request ',' cancellation ',' check ',' bill ',' approach ',' rb ',' crazy ',' already ',' deceiver ',' see ',' The people ',' already ',' that's', 'YouTube', 'opened', 'DIELP', 'payment', 'pay', 'pay' , 'BAGInNua', 'RB', 'help', 'impoverish', 'people', "]</v>
      </c>
      <c r="D1084" s="3">
        <v>1</v>
      </c>
    </row>
    <row r="1085" spans="1:4" ht="15.75" customHeight="1" x14ac:dyDescent="0.25">
      <c r="A1085" s="1">
        <v>1213</v>
      </c>
      <c r="B1085" s="3" t="s">
        <v>1070</v>
      </c>
      <c r="C1085" s="3" t="str">
        <f ca="1">IFERROR(__xludf.DUMMYFUNCTION("GOOGLETRANSLATE(B1085,""id"",""en"")"),"['', 'Star', 'Disappointed', 'Yesterday', 'Upgrade', 'Mbps',' Current ',' Walking ',' Sat ',' WIFI ',' WiFi ',' Leet ',' Upgrade ',' Mbps', 'send', 'forgiveness',' please ',' repaired ',' indihome ',' customer ',' satisfied ',' complaint ']")</f>
        <v>['', 'Star', 'Disappointed', 'Yesterday', 'Upgrade', 'Mbps',' Current ',' Walking ',' Sat ',' WIFI ',' WiFi ',' Leet ',' Upgrade ',' Mbps', 'send', 'forgiveness',' please ',' repaired ',' indihome ',' customer ',' satisfied ',' complaint ']</v>
      </c>
      <c r="D1085" s="3">
        <v>2</v>
      </c>
    </row>
    <row r="1086" spans="1:4" ht="15.75" customHeight="1" x14ac:dyDescent="0.25">
      <c r="A1086" s="1">
        <v>1214</v>
      </c>
      <c r="B1086" s="3" t="s">
        <v>1071</v>
      </c>
      <c r="C1086" s="3" t="str">
        <f ca="1">IFERROR(__xludf.DUMMYFUNCTION("GOOGLETRANSLATE(B1086,""id"",""en"")"),"['Service', 'Enhanced', '']")</f>
        <v>['Service', 'Enhanced', '']</v>
      </c>
      <c r="D1086" s="3">
        <v>5</v>
      </c>
    </row>
    <row r="1087" spans="1:4" ht="15.75" customHeight="1" x14ac:dyDescent="0.25">
      <c r="A1087" s="1">
        <v>1215</v>
      </c>
      <c r="B1087" s="3" t="s">
        <v>1072</v>
      </c>
      <c r="C1087" s="3" t="str">
        <f ca="1">IFERROR(__xludf.DUMMYFUNCTION("GOOGLETRANSLATE(B1087,""id"",""en"")"),"['Thanks', 'yaa', 'already', 'makes it easy', 'business']")</f>
        <v>['Thanks', 'yaa', 'already', 'makes it easy', 'business']</v>
      </c>
      <c r="D1087" s="3">
        <v>5</v>
      </c>
    </row>
    <row r="1088" spans="1:4" ht="15.75" customHeight="1" x14ac:dyDescent="0.25">
      <c r="A1088" s="1">
        <v>1216</v>
      </c>
      <c r="B1088" s="3" t="s">
        <v>1073</v>
      </c>
      <c r="C1088" s="3" t="str">
        <f ca="1">IFERROR(__xludf.DUMMYFUNCTION("GOOGLETRANSLATE(B1088,""id"",""en"")"),"['Good', 'APK', 'Woy']")</f>
        <v>['Good', 'APK', 'Woy']</v>
      </c>
      <c r="D1088" s="3">
        <v>5</v>
      </c>
    </row>
    <row r="1089" spans="1:4" ht="15.75" customHeight="1" x14ac:dyDescent="0.25">
      <c r="A1089" s="1">
        <v>1217</v>
      </c>
      <c r="B1089" s="3" t="s">
        <v>1074</v>
      </c>
      <c r="C1089" s="3" t="str">
        <f ca="1">IFERROR(__xludf.DUMMYFUNCTION("GOOGLETRANSLATE(B1089,""id"",""en"")"),"['steady', 'application', 'myindihome', 'makes it easy', 'customer', 'buy', 'add', 'features', 'available', '']")</f>
        <v>['steady', 'application', 'myindihome', 'makes it easy', 'customer', 'buy', 'add', 'features', 'available', '']</v>
      </c>
      <c r="D1089" s="3">
        <v>5</v>
      </c>
    </row>
    <row r="1090" spans="1:4" ht="15.75" customHeight="1" x14ac:dyDescent="0.25">
      <c r="A1090" s="1">
        <v>1218</v>
      </c>
      <c r="B1090" s="3" t="s">
        <v>1075</v>
      </c>
      <c r="C1090" s="3" t="str">
        <f ca="1">IFERROR(__xludf.DUMMYFUNCTION("GOOGLETRANSLATE(B1090,""id"",""en"")"),"['Good', 'APK', 'Simple', 'Practical', '']")</f>
        <v>['Good', 'APK', 'Simple', 'Practical', '']</v>
      </c>
      <c r="D1090" s="3">
        <v>5</v>
      </c>
    </row>
    <row r="1091" spans="1:4" ht="15.75" customHeight="1" x14ac:dyDescent="0.25">
      <c r="A1091" s="1">
        <v>1219</v>
      </c>
      <c r="B1091" s="3" t="s">
        <v>1076</v>
      </c>
      <c r="C1091" s="3" t="str">
        <f ca="1">IFERROR(__xludf.DUMMYFUNCTION("GOOGLETRANSLATE(B1091,""id"",""en"")"),"['Good', 'APK', 'Thanks']")</f>
        <v>['Good', 'APK', 'Thanks']</v>
      </c>
      <c r="D1091" s="3">
        <v>5</v>
      </c>
    </row>
    <row r="1092" spans="1:4" ht="15.75" customHeight="1" x14ac:dyDescent="0.25">
      <c r="A1092" s="1">
        <v>1220</v>
      </c>
      <c r="B1092" s="3" t="s">
        <v>1077</v>
      </c>
      <c r="C1092" s="3" t="str">
        <f ca="1">IFERROR(__xludf.DUMMYFUNCTION("GOOGLETRANSLATE(B1092,""id"",""en"")"),"['Good', 'APK', 'THNX']")</f>
        <v>['Good', 'APK', 'THNX']</v>
      </c>
      <c r="D1092" s="3">
        <v>5</v>
      </c>
    </row>
    <row r="1093" spans="1:4" ht="15.75" customHeight="1" x14ac:dyDescent="0.25">
      <c r="A1093" s="1">
        <v>1221</v>
      </c>
      <c r="B1093" s="3" t="s">
        <v>1078</v>
      </c>
      <c r="C1093" s="3" t="str">
        <f ca="1">IFERROR(__xludf.DUMMYFUNCTION("GOOGLETRANSLATE(B1093,""id"",""en"")"),"['Application', 'Useful', 'Upgrade', 'ADD', 'Hopefully', 'In the future', 'features', 'Plusin', ""]")</f>
        <v>['Application', 'Useful', 'Upgrade', 'ADD', 'Hopefully', 'In the future', 'features', 'Plusin', "]</v>
      </c>
      <c r="D1093" s="3">
        <v>5</v>
      </c>
    </row>
    <row r="1094" spans="1:4" ht="15.75" customHeight="1" x14ac:dyDescent="0.25">
      <c r="A1094" s="1">
        <v>1222</v>
      </c>
      <c r="B1094" s="3" t="s">
        <v>1079</v>
      </c>
      <c r="C1094" s="3" t="str">
        <f ca="1">IFERROR(__xludf.DUMMYFUNCTION("GOOGLETRANSLATE(B1094,""id"",""en"")"),"['Come here', 'Good', 'Service', 'Thanks', 'Indihome', '']")</f>
        <v>['Come here', 'Good', 'Service', 'Thanks', 'Indihome', '']</v>
      </c>
      <c r="D1094" s="3">
        <v>5</v>
      </c>
    </row>
    <row r="1095" spans="1:4" ht="15.75" customHeight="1" x14ac:dyDescent="0.25">
      <c r="A1095" s="1">
        <v>1223</v>
      </c>
      <c r="B1095" s="3" t="s">
        <v>1080</v>
      </c>
      <c r="C1095" s="3" t="str">
        <f ca="1">IFERROR(__xludf.DUMMYFUNCTION("GOOGLETRANSLATE(B1095,""id"",""en"")"),"['waaaaah', 'thank', 'love', 'indihome', 'application', 'champaaaa', 'pandemic', 'rich', 'gini', 'easy', 'dehhh', 'registry', ' Pay ',' Bill ',' ADD ',' Report ',' Disruption ',' Must ',' Plasa ',' Call ',' Call ',' Center ',' Feature ',' Indita ',' Cool "&amp;"' , 'really', 'the application', 'enthusiasm', 'forward', 'developing', 'Telkom', 'Indihome', ""]")</f>
        <v>['waaaaah', 'thank', 'love', 'indihome', 'application', 'champaaaa', 'pandemic', 'rich', 'gini', 'easy', 'dehhh', 'registry', ' Pay ',' Bill ',' ADD ',' Report ',' Disruption ',' Must ',' Plasa ',' Call ',' Call ',' Center ',' Feature ',' Indita ',' Cool ' , 'really', 'the application', 'enthusiasm', 'forward', 'developing', 'Telkom', 'Indihome', "]</v>
      </c>
      <c r="D1095" s="3">
        <v>5</v>
      </c>
    </row>
    <row r="1096" spans="1:4" ht="15.75" customHeight="1" x14ac:dyDescent="0.25">
      <c r="A1096" s="1">
        <v>1225</v>
      </c>
      <c r="B1096" s="3" t="s">
        <v>1081</v>
      </c>
      <c r="C1096" s="3" t="str">
        <f ca="1">IFERROR(__xludf.DUMMYFUNCTION("GOOGLETRANSLATE(B1096,""id"",""en"")"),"['Customer', 'Season', 'WiFi', 'On', 'TPI', 'Response', 'Cepet', 'Udh', 'Current', 'Thank', 'Love', ""]")</f>
        <v>['Customer', 'Season', 'WiFi', 'On', 'TPI', 'Response', 'Cepet', 'Udh', 'Current', 'Thank', 'Love', "]</v>
      </c>
      <c r="D1096" s="3">
        <v>5</v>
      </c>
    </row>
    <row r="1097" spans="1:4" ht="15.75" customHeight="1" x14ac:dyDescent="0.25">
      <c r="A1097" s="1">
        <v>1226</v>
      </c>
      <c r="B1097" s="3" t="s">
        <v>1082</v>
      </c>
      <c r="C1097" s="3" t="str">
        <f ca="1">IFERROR(__xludf.DUMMYFUNCTION("GOOGLETRANSLATE(B1097,""id"",""en"")"),"['lie', 'cave', 'move', 'play', 'play', 'name', 'revoked', 'plane', 'phone', 'tpi', 'pairs',' sgtu ',' Pay it ',' Change ',' Chanel ',' ilang ',' BANGJE ']")</f>
        <v>['lie', 'cave', 'move', 'play', 'play', 'name', 'revoked', 'plane', 'phone', 'tpi', 'pairs',' sgtu ',' Pay it ',' Change ',' Chanel ',' ilang ',' BANGJE ']</v>
      </c>
      <c r="D1097" s="3">
        <v>4</v>
      </c>
    </row>
    <row r="1098" spans="1:4" ht="15.75" customHeight="1" x14ac:dyDescent="0.25">
      <c r="A1098" s="1">
        <v>1227</v>
      </c>
      <c r="B1098" s="3" t="s">
        <v>1083</v>
      </c>
      <c r="C1098" s="3" t="str">
        <f ca="1">IFERROR(__xludf.DUMMYFUNCTION("GOOGLETRANSLATE(B1098,""id"",""en"")"),"['Service', 'Customer', 'Fast', 'Response', 'Friendly', 'Satisfied', 'Anyway', 'Useful', 'Application', 'Myindihome', 'ADD', 'Upgrade', ' Speed ​​',' Satisfied ',' Anyway ',' Thank ',' Youuu ']")</f>
        <v>['Service', 'Customer', 'Fast', 'Response', 'Friendly', 'Satisfied', 'Anyway', 'Useful', 'Application', 'Myindihome', 'ADD', 'Upgrade', ' Speed ​​',' Satisfied ',' Anyway ',' Thank ',' Youuu ']</v>
      </c>
      <c r="D1098" s="3">
        <v>5</v>
      </c>
    </row>
    <row r="1099" spans="1:4" ht="15.75" customHeight="1" x14ac:dyDescent="0.25">
      <c r="A1099" s="1">
        <v>1228</v>
      </c>
      <c r="B1099" s="3" t="s">
        <v>1084</v>
      </c>
      <c r="C1099" s="3" t="str">
        <f ca="1">IFERROR(__xludf.DUMMYFUNCTION("GOOGLETRANSLATE(B1099,""id"",""en"")"),"['customer', 'Indihome', 'disappointed', 'service', 'ngeleg', 'bnyak', 'ngeeles',' report ',' uda ',' times', 'smpai', 'blom', ' TPI ',' bills', 'routine', 'bnget', 'absent', 'visitors',' Sya ',' Scratch ',' Indihome ']")</f>
        <v>['customer', 'Indihome', 'disappointed', 'service', 'ngeleg', 'bnyak', 'ngeeles',' report ',' uda ',' times', 'smpai', 'blom', ' TPI ',' bills', 'routine', 'bnget', 'absent', 'visitors',' Sya ',' Scratch ',' Indihome ']</v>
      </c>
      <c r="D1099" s="3">
        <v>1</v>
      </c>
    </row>
    <row r="1100" spans="1:4" ht="15.75" customHeight="1" x14ac:dyDescent="0.25">
      <c r="A1100" s="1">
        <v>1229</v>
      </c>
      <c r="B1100" s="3" t="s">
        <v>1085</v>
      </c>
      <c r="C1100" s="3" t="str">
        <f ca="1">IFERROR(__xludf.DUMMYFUNCTION("GOOGLETRANSLATE(B1100,""id"",""en"")"),"['Contact', 'complaint', 'connection', 'application']")</f>
        <v>['Contact', 'complaint', 'connection', 'application']</v>
      </c>
      <c r="D1100" s="3">
        <v>1</v>
      </c>
    </row>
    <row r="1101" spans="1:4" ht="15.75" customHeight="1" x14ac:dyDescent="0.25">
      <c r="A1101" s="1">
        <v>1230</v>
      </c>
      <c r="B1101" s="3" t="s">
        <v>1086</v>
      </c>
      <c r="C1101" s="3" t="str">
        <f ca="1">IFERROR(__xludf.DUMMYFUNCTION("GOOGLETRANSLATE(B1101,""id"",""en"")"),"['satisfying', 'return', 'money', 'deposit', 'realized', 'as fast', 'nagih', 'arrears',' paid ',' indihome ',' pay ',' deposit ',' consumers', 'subscribe', 'detained', 'payment', 'deposit', 'customer', 'realized', 'hold', 'money', 'org', ""]")</f>
        <v>['satisfying', 'return', 'money', 'deposit', 'realized', 'as fast', 'nagih', 'arrears',' paid ',' indihome ',' pay ',' deposit ',' consumers', 'subscribe', 'detained', 'payment', 'deposit', 'customer', 'realized', 'hold', 'money', 'org', "]</v>
      </c>
      <c r="D1101" s="3">
        <v>1</v>
      </c>
    </row>
    <row r="1102" spans="1:4" ht="15.75" customHeight="1" x14ac:dyDescent="0.25">
      <c r="A1102" s="1">
        <v>1231</v>
      </c>
      <c r="B1102" s="3" t="s">
        <v>1087</v>
      </c>
      <c r="C1102" s="3" t="str">
        <f ca="1">IFERROR(__xludf.DUMMYFUNCTION("GOOGLETRANSLATE(B1102,""id"",""en"")"),"['Offer', 'unique', 'app']")</f>
        <v>['Offer', 'unique', 'app']</v>
      </c>
      <c r="D1102" s="3">
        <v>5</v>
      </c>
    </row>
    <row r="1103" spans="1:4" ht="15.75" customHeight="1" x14ac:dyDescent="0.25">
      <c r="A1103" s="1">
        <v>1232</v>
      </c>
      <c r="B1103" s="3" t="s">
        <v>1088</v>
      </c>
      <c r="C1103" s="3" t="str">
        <f ca="1">IFERROR(__xludf.DUMMYFUNCTION("GOOGLETRANSLATE(B1103,""id"",""en"")"),"['details', 'battles']")</f>
        <v>['details', 'battles']</v>
      </c>
      <c r="D1103" s="3">
        <v>5</v>
      </c>
    </row>
    <row r="1104" spans="1:4" ht="15.75" customHeight="1" x14ac:dyDescent="0.25">
      <c r="A1104" s="1">
        <v>1233</v>
      </c>
      <c r="B1104" s="3" t="s">
        <v>1089</v>
      </c>
      <c r="C1104" s="3" t="str">
        <f ca="1">IFERROR(__xludf.DUMMYFUNCTION("GOOGLETRANSLATE(B1104,""id"",""en"")"),"['Come', 'Indihome', 'reason', 'already', 'late', 'pay', 'bill', 'turn', 'unplug', 'USE', 'TV', 'pay "",' I mean ',' Try ',' The reason ',' muter ',' annoying ',' ']")</f>
        <v>['Come', 'Indihome', 'reason', 'already', 'late', 'pay', 'bill', 'turn', 'unplug', 'USE', 'TV', 'pay ",' I mean ',' Try ',' The reason ',' muter ',' annoying ',' ']</v>
      </c>
      <c r="D1104" s="3">
        <v>2</v>
      </c>
    </row>
    <row r="1105" spans="1:4" ht="15.75" customHeight="1" x14ac:dyDescent="0.25">
      <c r="A1105" s="1">
        <v>1234</v>
      </c>
      <c r="B1105" s="3" t="s">
        <v>1090</v>
      </c>
      <c r="C1105" s="3" t="str">
        <f ca="1">IFERROR(__xludf.DUMMYFUNCTION("GOOGLETRANSLATE(B1105,""id"",""en"")"),"['Likeaa', 'buotit', 'application', 'easy', 'really']")</f>
        <v>['Likeaa', 'buotit', 'application', 'easy', 'really']</v>
      </c>
      <c r="D1105" s="3">
        <v>5</v>
      </c>
    </row>
    <row r="1106" spans="1:4" ht="15.75" customHeight="1" x14ac:dyDescent="0.25">
      <c r="A1106" s="1">
        <v>1235</v>
      </c>
      <c r="B1106" s="3" t="s">
        <v>1091</v>
      </c>
      <c r="C1106" s="3" t="str">
        <f ca="1">IFERROR(__xludf.DUMMYFUNCTION("GOOGLETRANSLATE(B1106,""id"",""en"")"),"['Use', 'Application', 'Indihome', 'Change', 'Open', 'The application', 'LGI', 'email', 'already', 'then', 'email', 'msh', ' BLM ',' enter ',' Regester ',' Mulu ']")</f>
        <v>['Use', 'Application', 'Indihome', 'Change', 'Open', 'The application', 'LGI', 'email', 'already', 'then', 'email', 'msh', ' BLM ',' enter ',' Regester ',' Mulu ']</v>
      </c>
      <c r="D1106" s="3">
        <v>3</v>
      </c>
    </row>
    <row r="1107" spans="1:4" ht="15.75" customHeight="1" x14ac:dyDescent="0.25">
      <c r="A1107" s="1">
        <v>1236</v>
      </c>
      <c r="B1107" s="3" t="s">
        <v>1092</v>
      </c>
      <c r="C1107" s="3" t="str">
        <f ca="1">IFERROR(__xludf.DUMMYFUNCTION("GOOGLETRANSLATE(B1107,""id"",""en"")"),"['thank', 'love', 'application', 'useful']")</f>
        <v>['thank', 'love', 'application', 'useful']</v>
      </c>
      <c r="D1107" s="3">
        <v>5</v>
      </c>
    </row>
    <row r="1108" spans="1:4" ht="15.75" customHeight="1" x14ac:dyDescent="0.25">
      <c r="A1108" s="1">
        <v>1237</v>
      </c>
      <c r="B1108" s="3" t="s">
        <v>1093</v>
      </c>
      <c r="C1108" s="3" t="str">
        <f ca="1">IFERROR(__xludf.DUMMYFUNCTION("GOOGLETRANSLATE(B1108,""id"",""en"")"),"['mantapppp', 'application']")</f>
        <v>['mantapppp', 'application']</v>
      </c>
      <c r="D1108" s="3">
        <v>5</v>
      </c>
    </row>
    <row r="1109" spans="1:4" ht="15.75" customHeight="1" x14ac:dyDescent="0.25">
      <c r="A1109" s="1">
        <v>1238</v>
      </c>
      <c r="B1109" s="3" t="s">
        <v>1094</v>
      </c>
      <c r="C1109" s="3" t="str">
        <f ca="1">IFERROR(__xludf.DUMMYFUNCTION("GOOGLETRANSLATE(B1109,""id"",""en"")"),"['check', 'bill', 'buy', 'add', 'application', 'muantab']")</f>
        <v>['check', 'bill', 'buy', 'add', 'application', 'muantab']</v>
      </c>
      <c r="D1109" s="3">
        <v>5</v>
      </c>
    </row>
    <row r="1110" spans="1:4" ht="15.75" customHeight="1" x14ac:dyDescent="0.25">
      <c r="A1110" s="1">
        <v>1239</v>
      </c>
      <c r="B1110" s="3" t="s">
        <v>1095</v>
      </c>
      <c r="C1110" s="3" t="str">
        <f ca="1">IFERROR(__xludf.DUMMYFUNCTION("GOOGLETRANSLATE(B1110,""id"",""en"")"),"['Help', 'joosss']")</f>
        <v>['Help', 'joosss']</v>
      </c>
      <c r="D1110" s="3">
        <v>5</v>
      </c>
    </row>
    <row r="1111" spans="1:4" ht="15.75" customHeight="1" x14ac:dyDescent="0.25">
      <c r="A1111" s="1">
        <v>1240</v>
      </c>
      <c r="B1111" s="3" t="s">
        <v>1096</v>
      </c>
      <c r="C1111" s="3" t="str">
        <f ca="1">IFERROR(__xludf.DUMMYFUNCTION("GOOGLETRANSLATE(B1111,""id"",""en"")"),"['Easy', 'Practical', 'Miss', 'Use', 'Service', 'The Application']")</f>
        <v>['Easy', 'Practical', 'Miss', 'Use', 'Service', 'The Application']</v>
      </c>
      <c r="D1111" s="3">
        <v>5</v>
      </c>
    </row>
    <row r="1112" spans="1:4" ht="15.75" customHeight="1" x14ac:dyDescent="0.25">
      <c r="A1112" s="1">
        <v>1241</v>
      </c>
      <c r="B1112" s="3" t="s">
        <v>1097</v>
      </c>
      <c r="C1112" s="3" t="str">
        <f ca="1">IFERROR(__xludf.DUMMYFUNCTION("GOOGLETRANSLATE(B1112,""id"",""en"")"),"['Sometimes',' Error ',' Service ',' Complaints', 'Bad', 'Jogja', 'Clock', 'Telfon', 'His voice', 'Repeat', 'Times',' Voice ',' run out of phone credit']")</f>
        <v>['Sometimes',' Error ',' Service ',' Complaints', 'Bad', 'Jogja', 'Clock', 'Telfon', 'His voice', 'Repeat', 'Times',' Voice ',' run out of phone credit']</v>
      </c>
      <c r="D1112" s="3">
        <v>1</v>
      </c>
    </row>
    <row r="1113" spans="1:4" ht="15.75" customHeight="1" x14ac:dyDescent="0.25">
      <c r="A1113" s="1">
        <v>1242</v>
      </c>
      <c r="B1113" s="3" t="s">
        <v>1098</v>
      </c>
      <c r="C1113" s="3" t="str">
        <f ca="1">IFERROR(__xludf.DUMMYFUNCTION("GOOGLETRANSLATE(B1113,""id"",""en"")"),"['Kelur', 'Install', 'Diem', 'Waiting', 'Installation']")</f>
        <v>['Kelur', 'Install', 'Diem', 'Waiting', 'Installation']</v>
      </c>
      <c r="D1113" s="3">
        <v>5</v>
      </c>
    </row>
    <row r="1114" spans="1:4" ht="15.75" customHeight="1" x14ac:dyDescent="0.25">
      <c r="A1114" s="1">
        <v>1243</v>
      </c>
      <c r="B1114" s="3" t="s">
        <v>1099</v>
      </c>
      <c r="C1114" s="3" t="str">
        <f ca="1">IFERROR(__xludf.DUMMYFUNCTION("GOOGLETRANSLATE(B1114,""id"",""en"")"),"['Baguuuusss']")</f>
        <v>['Baguuuusss']</v>
      </c>
      <c r="D1114" s="3">
        <v>5</v>
      </c>
    </row>
    <row r="1115" spans="1:4" ht="15.75" customHeight="1" x14ac:dyDescent="0.25">
      <c r="A1115" s="1">
        <v>1244</v>
      </c>
      <c r="B1115" s="3" t="s">
        <v>1100</v>
      </c>
      <c r="C1115" s="3" t="str">
        <f ca="1">IFERROR(__xludf.DUMMYFUNCTION("GOOGLETRANSLATE(B1115,""id"",""en"")"),"['Fix', 'Hub', 'Hub', 'UDH', 'Acts',' Severe ',' Already ',' Pay ',' Current ',' Service ',' Bad ',' Really ',' ']")</f>
        <v>['Fix', 'Hub', 'Hub', 'UDH', 'Acts',' Severe ',' Already ',' Pay ',' Current ',' Service ',' Bad ',' Really ',' ']</v>
      </c>
      <c r="D1115" s="3">
        <v>1</v>
      </c>
    </row>
    <row r="1116" spans="1:4" ht="15.75" customHeight="1" x14ac:dyDescent="0.25">
      <c r="A1116" s="1">
        <v>1245</v>
      </c>
      <c r="B1116" s="3" t="s">
        <v>1101</v>
      </c>
      <c r="C1116" s="3" t="str">
        <f ca="1">IFERROR(__xludf.DUMMYFUNCTION("GOOGLETRANSLATE(B1116,""id"",""en"")"),"['WiFi', 'Error', 'a month', 'broken', 'Benerin', 'Error', 'Increases']")</f>
        <v>['WiFi', 'Error', 'a month', 'broken', 'Benerin', 'Error', 'Increases']</v>
      </c>
      <c r="D1116" s="3">
        <v>1</v>
      </c>
    </row>
    <row r="1117" spans="1:4" ht="15.75" customHeight="1" x14ac:dyDescent="0.25">
      <c r="A1117" s="1">
        <v>1246</v>
      </c>
      <c r="B1117" s="3" t="s">
        <v>1102</v>
      </c>
      <c r="C1117" s="3" t="str">
        <f ca="1">IFERROR(__xludf.DUMMYFUNCTION("GOOGLETRANSLATE(B1117,""id"",""en"")"),"['annoyed', 'indihome', 'slow', 'report', 'indihome', 'coming', 'slow', 'wear', 'data', 'cellular', 'please', 'indihomen', ' Dragus', 'Pay', 'RB', 'Wear', 'WiFi', 'Bener', 'Bener', 'Annoyed', 'Indihome']")</f>
        <v>['annoyed', 'indihome', 'slow', 'report', 'indihome', 'coming', 'slow', 'wear', 'data', 'cellular', 'please', 'indihomen', ' Dragus', 'Pay', 'RB', 'Wear', 'WiFi', 'Bener', 'Bener', 'Annoyed', 'Indihome']</v>
      </c>
      <c r="D1117" s="3">
        <v>1</v>
      </c>
    </row>
    <row r="1118" spans="1:4" ht="15.75" customHeight="1" x14ac:dyDescent="0.25">
      <c r="A1118" s="1">
        <v>1247</v>
      </c>
      <c r="B1118" s="3" t="s">
        <v>1103</v>
      </c>
      <c r="C1118" s="3" t="str">
        <f ca="1">IFERROR(__xludf.DUMMYFUNCTION("GOOGLETRANSLATE(B1118,""id"",""en"")"),"['Professional', 'Pay', 'Bill', 'Function']")</f>
        <v>['Professional', 'Pay', 'Bill', 'Function']</v>
      </c>
      <c r="D1118" s="3">
        <v>1</v>
      </c>
    </row>
    <row r="1119" spans="1:4" ht="15.75" customHeight="1" x14ac:dyDescent="0.25">
      <c r="A1119" s="1">
        <v>1248</v>
      </c>
      <c r="B1119" s="3" t="s">
        <v>1104</v>
      </c>
      <c r="C1119" s="3" t="str">
        <f ca="1">IFERROR(__xludf.DUMMYFUNCTION("GOOGLETRANSLATE(B1119,""id"",""en"")"),"['application', 'easy']")</f>
        <v>['application', 'easy']</v>
      </c>
      <c r="D1119" s="3">
        <v>5</v>
      </c>
    </row>
    <row r="1120" spans="1:4" ht="15.75" customHeight="1" x14ac:dyDescent="0.25">
      <c r="A1120" s="1">
        <v>1251</v>
      </c>
      <c r="B1120" s="3" t="s">
        <v>270</v>
      </c>
      <c r="C1120" s="3" t="str">
        <f ca="1">IFERROR(__xludf.DUMMYFUNCTION("GOOGLETRANSLATE(B1120,""id"",""en"")"),"Of course")</f>
        <v>Of course</v>
      </c>
      <c r="D1120" s="3">
        <v>5</v>
      </c>
    </row>
    <row r="1121" spans="1:4" ht="15.75" customHeight="1" x14ac:dyDescent="0.25">
      <c r="A1121" s="1">
        <v>1252</v>
      </c>
      <c r="B1121" s="3" t="s">
        <v>1105</v>
      </c>
      <c r="C1121" s="3" t="str">
        <f ca="1">IFERROR(__xludf.DUMMYFUNCTION("GOOGLETRANSLATE(B1121,""id"",""en"")"),"['Indihome', 'life', 'then', 'dead', 'dead', 'turn', 'die', 'then', 'deh', 'pay', 'smooth', 'report', ' where', '']")</f>
        <v>['Indihome', 'life', 'then', 'dead', 'dead', 'turn', 'die', 'then', 'deh', 'pay', 'smooth', 'report', ' where', '']</v>
      </c>
      <c r="D1121" s="3">
        <v>4</v>
      </c>
    </row>
    <row r="1122" spans="1:4" ht="15.75" customHeight="1" x14ac:dyDescent="0.25">
      <c r="A1122" s="1">
        <v>1254</v>
      </c>
      <c r="B1122" s="3" t="s">
        <v>1106</v>
      </c>
      <c r="C1122" s="3" t="str">
        <f ca="1">IFERROR(__xludf.DUMMYFUNCTION("GOOGLETRANSLATE(B1122,""id"",""en"")"),"['YouTube', 'slow', 'bagimana', 'bills', 'smooth', 'internet', 'slow', 'quality', 'downhill', 'indihome', ""]")</f>
        <v>['YouTube', 'slow', 'bagimana', 'bills', 'smooth', 'internet', 'slow', 'quality', 'downhill', 'indihome', "]</v>
      </c>
      <c r="D1122" s="3">
        <v>1</v>
      </c>
    </row>
    <row r="1123" spans="1:4" ht="15.75" customHeight="1" x14ac:dyDescent="0.25">
      <c r="A1123" s="1">
        <v>1255</v>
      </c>
      <c r="B1123" s="3" t="s">
        <v>1107</v>
      </c>
      <c r="C1123" s="3" t="str">
        <f ca="1">IFERROR(__xludf.DUMMYFUNCTION("GOOGLETRANSLATE(B1123,""id"",""en"")"),"['rare', 'disorder']")</f>
        <v>['rare', 'disorder']</v>
      </c>
      <c r="D1123" s="3">
        <v>5</v>
      </c>
    </row>
    <row r="1124" spans="1:4" ht="15.75" customHeight="1" x14ac:dyDescent="0.25">
      <c r="A1124" s="1">
        <v>1256</v>
      </c>
      <c r="B1124" s="3" t="s">
        <v>1108</v>
      </c>
      <c r="C1124" s="3" t="str">
        <f ca="1">IFERROR(__xludf.DUMMYFUNCTION("GOOGLETRANSLATE(B1124,""id"",""en"")"),"['Login', '']")</f>
        <v>['Login', '']</v>
      </c>
      <c r="D1124" s="3">
        <v>1</v>
      </c>
    </row>
    <row r="1125" spans="1:4" ht="15.75" customHeight="1" x14ac:dyDescent="0.25">
      <c r="A1125" s="1">
        <v>1257</v>
      </c>
      <c r="B1125" s="3" t="s">
        <v>1109</v>
      </c>
      <c r="C1125" s="3" t="str">
        <f ca="1">IFERROR(__xludf.DUMMYFUNCTION("GOOGLETRANSLATE(B1125,""id"",""en"")"),"['Kirain', 'check', 'ODP', 'Telkom']")</f>
        <v>['Kirain', 'check', 'ODP', 'Telkom']</v>
      </c>
      <c r="D1125" s="3">
        <v>2</v>
      </c>
    </row>
    <row r="1126" spans="1:4" ht="15.75" customHeight="1" x14ac:dyDescent="0.25">
      <c r="A1126" s="1">
        <v>1258</v>
      </c>
      <c r="B1126" s="3" t="s">
        <v>1110</v>
      </c>
      <c r="C1126" s="3" t="str">
        <f ca="1">IFERROR(__xludf.DUMMYFUNCTION("GOOGLETRANSLATE(B1126,""id"",""en"")"),"['apk', 'update', 'update', 'gabisa', 'login', 'pepayhh']")</f>
        <v>['apk', 'update', 'update', 'gabisa', 'login', 'pepayhh']</v>
      </c>
      <c r="D1126" s="3">
        <v>1</v>
      </c>
    </row>
    <row r="1127" spans="1:4" ht="15.75" customHeight="1" x14ac:dyDescent="0.25">
      <c r="A1127" s="1">
        <v>1260</v>
      </c>
      <c r="B1127" s="3" t="s">
        <v>1111</v>
      </c>
      <c r="C1127" s="3" t="str">
        <f ca="1">IFERROR(__xludf.DUMMYFUNCTION("GOOGLETRANSLATE(B1127,""id"",""en"")"),"['What', 'The application', 'Indihomen', 'SOD', 'Sometimes',' Sometimes', 'Sometimes',' Buy ',' Sometimes', 'Most', 'Buy', 'Intention', ' sell ',' no ',' no ',' comfortable ',' use ',' indihome ']")</f>
        <v>['What', 'The application', 'Indihomen', 'SOD', 'Sometimes',' Sometimes', 'Sometimes',' Buy ',' Sometimes', 'Most', 'Buy', 'Intention', ' sell ',' no ',' no ',' comfortable ',' use ',' indihome ']</v>
      </c>
      <c r="D1127" s="3">
        <v>1</v>
      </c>
    </row>
    <row r="1128" spans="1:4" ht="15.75" customHeight="1" x14ac:dyDescent="0.25">
      <c r="A1128" s="1">
        <v>1261</v>
      </c>
      <c r="B1128" s="3" t="s">
        <v>1112</v>
      </c>
      <c r="C1128" s="3" t="str">
        <f ca="1">IFERROR(__xludf.DUMMYFUNCTION("GOOGLETRANSLATE(B1128,""id"",""en"")"),"['User', 'Indihome', 'Cirebon', 'Cirebon', 'Good', 'SKG', 'Area', 'Tomb', 'Hajj', 'Surakarta', 'Indihome', 'Leet', ' Signal ',' WiFi ',' ilang ',' TGGU ',' Bru ',' Connect ',' Induhome ',' skg ',' good ',' quality ',' syg ',' area ',' biznett ' , 'BLM', '"&amp;"Msuk', 'UDH', 'Enter', 'Mnding', 'Change', 'Biznett']")</f>
        <v>['User', 'Indihome', 'Cirebon', 'Cirebon', 'Good', 'SKG', 'Area', 'Tomb', 'Hajj', 'Surakarta', 'Indihome', 'Leet', ' Signal ',' WiFi ',' ilang ',' TGGU ',' Bru ',' Connect ',' Induhome ',' skg ',' good ',' quality ',' syg ',' area ',' biznett ' , 'BLM', 'Msuk', 'UDH', 'Enter', 'Mnding', 'Change', 'Biznett']</v>
      </c>
      <c r="D1128" s="3">
        <v>2</v>
      </c>
    </row>
    <row r="1129" spans="1:4" ht="15.75" customHeight="1" x14ac:dyDescent="0.25">
      <c r="A1129" s="1">
        <v>1262</v>
      </c>
      <c r="B1129" s="3" t="s">
        <v>1113</v>
      </c>
      <c r="C1129" s="3" t="str">
        <f ca="1">IFERROR(__xludf.DUMMYFUNCTION("GOOGLETRANSLATE(B1129,""id"",""en"")"),"['jammed', 'klic']")</f>
        <v>['jammed', 'klic']</v>
      </c>
      <c r="D1129" s="3">
        <v>3</v>
      </c>
    </row>
    <row r="1130" spans="1:4" ht="15.75" customHeight="1" x14ac:dyDescent="0.25">
      <c r="A1130" s="1">
        <v>1263</v>
      </c>
      <c r="B1130" s="3" t="s">
        <v>1114</v>
      </c>
      <c r="C1130" s="3" t="str">
        <f ca="1">IFERROR(__xludf.DUMMYFUNCTION("GOOGLETRANSLATE(B1130,""id"",""en"")"),"['subscribe', 'Indihome', 'Enter', 'Bill', 'GameQoo', 'Confirm', 'Permission', 'Results',' Bill ',' Times', 'Didik', 'Employee', ' Donwload ',' application ',' subscribe ',' gameqoo ',' disappointed ',' severe ']")</f>
        <v>['subscribe', 'Indihome', 'Enter', 'Bill', 'GameQoo', 'Confirm', 'Permission', 'Results',' Bill ',' Times', 'Didik', 'Employee', ' Donwload ',' application ',' subscribe ',' gameqoo ',' disappointed ',' severe ']</v>
      </c>
      <c r="D1130" s="3">
        <v>1</v>
      </c>
    </row>
    <row r="1131" spans="1:4" ht="15.75" customHeight="1" x14ac:dyDescent="0.25">
      <c r="A1131" s="1">
        <v>1264</v>
      </c>
      <c r="B1131" s="3" t="s">
        <v>1115</v>
      </c>
      <c r="C1131" s="3" t="str">
        <f ca="1">IFERROR(__xludf.DUMMYFUNCTION("GOOGLETRANSLATE(B1131,""id"",""en"")"),"['No', 'login', 'messaging', 'Please', 'Wait', 'Wait']")</f>
        <v>['No', 'login', 'messaging', 'Please', 'Wait', 'Wait']</v>
      </c>
      <c r="D1131" s="3">
        <v>1</v>
      </c>
    </row>
    <row r="1132" spans="1:4" ht="15.75" customHeight="1" x14ac:dyDescent="0.25">
      <c r="A1132" s="1">
        <v>1265</v>
      </c>
      <c r="B1132" s="3" t="s">
        <v>1116</v>
      </c>
      <c r="C1132" s="3" t="str">
        <f ca="1">IFERROR(__xludf.DUMMYFUNCTION("GOOGLETRANSLATE(B1132,""id"",""en"")"),"['Practical', 'application']")</f>
        <v>['Practical', 'application']</v>
      </c>
      <c r="D1132" s="3">
        <v>5</v>
      </c>
    </row>
    <row r="1133" spans="1:4" ht="15.75" customHeight="1" x14ac:dyDescent="0.25">
      <c r="A1133" s="1">
        <v>1266</v>
      </c>
      <c r="B1133" s="3" t="s">
        <v>1117</v>
      </c>
      <c r="C1133" s="3" t="str">
        <f ca="1">IFERROR(__xludf.DUMMYFUNCTION("GOOGLETRANSLATE(B1133,""id"",""en"")"),"['Report', 'fast', 'response']")</f>
        <v>['Report', 'fast', 'response']</v>
      </c>
      <c r="D1133" s="3">
        <v>5</v>
      </c>
    </row>
    <row r="1134" spans="1:4" ht="15.75" customHeight="1" x14ac:dyDescent="0.25">
      <c r="A1134" s="1">
        <v>1267</v>
      </c>
      <c r="B1134" s="3" t="s">
        <v>1118</v>
      </c>
      <c r="C1134" s="3" t="str">
        <f ca="1">IFERROR(__xludf.DUMMYFUNCTION("GOOGLETRANSLATE(B1134,""id"",""en"")"),"['TOP']")</f>
        <v>['TOP']</v>
      </c>
      <c r="D1134" s="3">
        <v>5</v>
      </c>
    </row>
    <row r="1135" spans="1:4" ht="15.75" customHeight="1" x14ac:dyDescent="0.25">
      <c r="A1135" s="1">
        <v>1268</v>
      </c>
      <c r="B1135" s="3" t="s">
        <v>1119</v>
      </c>
      <c r="C1135" s="3" t="str">
        <f ca="1">IFERROR(__xludf.DUMMYFUNCTION("GOOGLETRANSLATE(B1135,""id"",""en"")"),"['Disappointed', 'Indihome', ""]")</f>
        <v>['Disappointed', 'Indihome', "]</v>
      </c>
      <c r="D1135" s="3">
        <v>1</v>
      </c>
    </row>
    <row r="1136" spans="1:4" ht="15.75" customHeight="1" x14ac:dyDescent="0.25">
      <c r="A1136" s="1">
        <v>1269</v>
      </c>
      <c r="B1136" s="3" t="s">
        <v>1120</v>
      </c>
      <c r="C1136" s="3" t="str">
        <f ca="1">IFERROR(__xludf.DUMMYFUNCTION("GOOGLETRANSLATE(B1136,""id"",""en"")"),"['Report', 'Disruption', 'Cihyu', 'really', 'fast']")</f>
        <v>['Report', 'Disruption', 'Cihyu', 'really', 'fast']</v>
      </c>
      <c r="D1136" s="3">
        <v>5</v>
      </c>
    </row>
    <row r="1137" spans="1:4" ht="15.75" customHeight="1" x14ac:dyDescent="0.25">
      <c r="A1137" s="1">
        <v>1270</v>
      </c>
      <c r="B1137" s="3" t="s">
        <v>1121</v>
      </c>
      <c r="C1137" s="3" t="str">
        <f ca="1">IFERROR(__xludf.DUMMYFUNCTION("GOOGLETRANSLATE(B1137,""id"",""en"")"),"['already', 'cool', 'really', 'security', 'fingerprint', ""]")</f>
        <v>['already', 'cool', 'really', 'security', 'fingerprint', "]</v>
      </c>
      <c r="D1137" s="3">
        <v>5</v>
      </c>
    </row>
    <row r="1138" spans="1:4" ht="15.75" customHeight="1" x14ac:dyDescent="0.25">
      <c r="A1138" s="1">
        <v>1271</v>
      </c>
      <c r="B1138" s="3" t="s">
        <v>1122</v>
      </c>
      <c r="C1138" s="3" t="str">
        <f ca="1">IFERROR(__xludf.DUMMYFUNCTION("GOOGLETRANSLATE(B1138,""id"",""en"")"),"['steady', 'sod', 'udh']")</f>
        <v>['steady', 'sod', 'udh']</v>
      </c>
      <c r="D1138" s="3">
        <v>5</v>
      </c>
    </row>
    <row r="1139" spans="1:4" ht="15.75" customHeight="1" x14ac:dyDescent="0.25">
      <c r="A1139" s="1">
        <v>1272</v>
      </c>
      <c r="B1139" s="3" t="s">
        <v>1123</v>
      </c>
      <c r="C1139" s="3" t="str">
        <f ca="1">IFERROR(__xludf.DUMMYFUNCTION("GOOGLETRANSLATE(B1139,""id"",""en"")"),"['Application', 'version', 'the latest', 'responself', 'reproduced', 'promoa']")</f>
        <v>['Application', 'version', 'the latest', 'responself', 'reproduced', 'promoa']</v>
      </c>
      <c r="D1139" s="3">
        <v>5</v>
      </c>
    </row>
    <row r="1140" spans="1:4" ht="15.75" customHeight="1" x14ac:dyDescent="0.25">
      <c r="A1140" s="1">
        <v>1273</v>
      </c>
      <c r="B1140" s="3" t="s">
        <v>1124</v>
      </c>
      <c r="C1140" s="3" t="str">
        <f ca="1">IFERROR(__xludf.DUMMYFUNCTION("GOOGLETRANSLATE(B1140,""id"",""en"")"),"['Application', 'practical', 'buy', 'add', 'minipack', 'according to', 'need', 'steady']")</f>
        <v>['Application', 'practical', 'buy', 'add', 'minipack', 'according to', 'need', 'steady']</v>
      </c>
      <c r="D1140" s="3">
        <v>5</v>
      </c>
    </row>
    <row r="1141" spans="1:4" ht="15.75" customHeight="1" x14ac:dyDescent="0.25">
      <c r="A1141" s="1">
        <v>1274</v>
      </c>
      <c r="B1141" s="3" t="s">
        <v>1125</v>
      </c>
      <c r="C1141" s="3" t="str">
        <f ca="1">IFERROR(__xludf.DUMMYFUNCTION("GOOGLETRANSLATE(B1141,""id"",""en"")"),"['crazy', 'bills', 'expensive', 'wants', 'recommended', '']")</f>
        <v>['crazy', 'bills', 'expensive', 'wants', 'recommended', '']</v>
      </c>
      <c r="D1141" s="3">
        <v>1</v>
      </c>
    </row>
    <row r="1142" spans="1:4" ht="15.75" customHeight="1" x14ac:dyDescent="0.25">
      <c r="A1142" s="1">
        <v>1275</v>
      </c>
      <c r="B1142" s="3" t="s">
        <v>1126</v>
      </c>
      <c r="C1142" s="3" t="str">
        <f ca="1">IFERROR(__xludf.DUMMYFUNCTION("GOOGLETRANSLATE(B1142,""id"",""en"")"),"['parahhhhh', 'service', 'really', 'disappointing', '']")</f>
        <v>['parahhhhh', 'service', 'really', 'disappointing', '']</v>
      </c>
      <c r="D1142" s="3">
        <v>1</v>
      </c>
    </row>
    <row r="1143" spans="1:4" ht="15.75" customHeight="1" x14ac:dyDescent="0.25">
      <c r="A1143" s="1">
        <v>1276</v>
      </c>
      <c r="B1143" s="3" t="s">
        <v>1127</v>
      </c>
      <c r="C1143" s="3" t="str">
        <f ca="1">IFERROR(__xludf.DUMMYFUNCTION("GOOGLETRANSLATE(B1143,""id"",""en"")"),"['Kece', 'The application', 'Easy', 'ADD', '']")</f>
        <v>['Kece', 'The application', 'Easy', 'ADD', '']</v>
      </c>
      <c r="D1143" s="3">
        <v>5</v>
      </c>
    </row>
    <row r="1144" spans="1:4" ht="15.75" customHeight="1" x14ac:dyDescent="0.25">
      <c r="A1144" s="1">
        <v>1277</v>
      </c>
      <c r="B1144" s="3" t="s">
        <v>1128</v>
      </c>
      <c r="C1144" s="3" t="str">
        <f ca="1">IFERROR(__xludf.DUMMYFUNCTION("GOOGLETRANSLATE(B1144,""id"",""en"")"),"['Cool', 'application', 'myindihomen', 'gacor', 'ntabs']")</f>
        <v>['Cool', 'application', 'myindihomen', 'gacor', 'ntabs']</v>
      </c>
      <c r="D1144" s="3">
        <v>5</v>
      </c>
    </row>
    <row r="1145" spans="1:4" ht="15.75" customHeight="1" x14ac:dyDescent="0.25">
      <c r="A1145" s="1">
        <v>1278</v>
      </c>
      <c r="B1145" s="3" t="s">
        <v>1129</v>
      </c>
      <c r="C1145" s="3" t="str">
        <f ca="1">IFERROR(__xludf.DUMMYFUNCTION("GOOGLETRANSLATE(B1145,""id"",""en"")"),"['application', 'it's easy']")</f>
        <v>['application', 'it's easy']</v>
      </c>
      <c r="D1145" s="3">
        <v>5</v>
      </c>
    </row>
    <row r="1146" spans="1:4" ht="15.75" customHeight="1" x14ac:dyDescent="0.25">
      <c r="A1146" s="1">
        <v>1279</v>
      </c>
      <c r="B1146" s="3" t="s">
        <v>1130</v>
      </c>
      <c r="C1146" s="3" t="str">
        <f ca="1">IFERROR(__xludf.DUMMYFUNCTION("GOOGLETRANSLATE(B1146,""id"",""en"")"),"['Steady', 'APK', 'Help']")</f>
        <v>['Steady', 'APK', 'Help']</v>
      </c>
      <c r="D1146" s="3">
        <v>5</v>
      </c>
    </row>
    <row r="1147" spans="1:4" ht="15.75" customHeight="1" x14ac:dyDescent="0.25">
      <c r="A1147" s="1">
        <v>1280</v>
      </c>
      <c r="B1147" s="3" t="s">
        <v>1131</v>
      </c>
      <c r="C1147" s="3" t="str">
        <f ca="1">IFERROR(__xludf.DUMMYFUNCTION("GOOGLETRANSLATE(B1147,""id"",""en"")"),"['Good', 'SERBA', 'EASY']")</f>
        <v>['Good', 'SERBA', 'EASY']</v>
      </c>
      <c r="D1147" s="3">
        <v>5</v>
      </c>
    </row>
    <row r="1148" spans="1:4" ht="15.75" customHeight="1" x14ac:dyDescent="0.25">
      <c r="A1148" s="1">
        <v>1281</v>
      </c>
      <c r="B1148" s="3" t="s">
        <v>1132</v>
      </c>
      <c r="C1148" s="3" t="str">
        <f ca="1">IFERROR(__xludf.DUMMYFUNCTION("GOOGLETRANSLATE(B1148,""id"",""en"")"),"['Baguus', 'Help', 'really', ""]")</f>
        <v>['Baguus', 'Help', 'really', "]</v>
      </c>
      <c r="D1148" s="3">
        <v>5</v>
      </c>
    </row>
    <row r="1149" spans="1:4" ht="15.75" customHeight="1" x14ac:dyDescent="0.25">
      <c r="A1149" s="1">
        <v>1282</v>
      </c>
      <c r="B1149" s="3" t="s">
        <v>1133</v>
      </c>
      <c r="C1149" s="3" t="str">
        <f ca="1">IFERROR(__xludf.DUMMYFUNCTION("GOOGLETRANSLATE(B1149,""id"",""en"")"),"['Choice', 'payment', 'tault', 'multiply', ""]")</f>
        <v>['Choice', 'payment', 'tault', 'multiply', "]</v>
      </c>
      <c r="D1149" s="3">
        <v>5</v>
      </c>
    </row>
    <row r="1150" spans="1:4" ht="15.75" customHeight="1" x14ac:dyDescent="0.25">
      <c r="A1150" s="1">
        <v>1283</v>
      </c>
      <c r="B1150" s="3" t="s">
        <v>1134</v>
      </c>
      <c r="C1150" s="3" t="str">
        <f ca="1">IFERROR(__xludf.DUMMYFUNCTION("GOOGLETRANSLATE(B1150,""id"",""en"")"),"['Apps', 'slow', 'hang', 'repaired']")</f>
        <v>['Apps', 'slow', 'hang', 'repaired']</v>
      </c>
      <c r="D1150" s="3">
        <v>3</v>
      </c>
    </row>
    <row r="1151" spans="1:4" ht="15.75" customHeight="1" x14ac:dyDescent="0.25">
      <c r="A1151" s="1">
        <v>1284</v>
      </c>
      <c r="B1151" s="3" t="s">
        <v>1135</v>
      </c>
      <c r="C1151" s="3" t="str">
        <f ca="1">IFERROR(__xludf.DUMMYFUNCTION("GOOGLETRANSLATE(B1151,""id"",""en"")"),"['Complaint', 'Service', 'Via', 'Call', 'Center', 'Morning', 'The info', 'cable', 'optics',' noon ',' technician ',' noon ',' The technician ',' informed ',' problematic ',' pole ',' installation ',' as soon as possible ',' repaired ',' afternoon ',' tele"&amp;"phone ',' Call ',' center ',' repaired ',' problematic ' , 'Bulk', 'surprised', 'as',' org ',' lay ',' different ',' different ',' talk ',' complaint ',' blm ',' finished ',' finished ',' already ',' broke ',' phone ',' beg ',' sorry ',' indihome ',' like"&amp;" ',' procedure ', ""]")</f>
        <v>['Complaint', 'Service', 'Via', 'Call', 'Center', 'Morning', 'The info', 'cable', 'optics',' noon ',' technician ',' noon ',' The technician ',' informed ',' problematic ',' pole ',' installation ',' as soon as possible ',' repaired ',' afternoon ',' telephone ',' Call ',' center ',' repaired ',' problematic ' , 'Bulk', 'surprised', 'as',' org ',' lay ',' different ',' different ',' talk ',' complaint ',' blm ',' finished ',' finished ',' already ',' broke ',' phone ',' beg ',' sorry ',' indihome ',' like ',' procedure ', "]</v>
      </c>
      <c r="D1151" s="3">
        <v>2</v>
      </c>
    </row>
    <row r="1152" spans="1:4" ht="15.75" customHeight="1" x14ac:dyDescent="0.25">
      <c r="A1152" s="1">
        <v>1285</v>
      </c>
      <c r="B1152" s="3" t="s">
        <v>1136</v>
      </c>
      <c r="C1152" s="3" t="str">
        <f ca="1">IFERROR(__xludf.DUMMYFUNCTION("GOOGLETRANSLATE(B1152,""id"",""en"")"),"['Network', 'lemoot', 'no', 'stable', 'Teminentemen', 'like', 'trading', 'Mending', 'Indie', 'Home', ""]")</f>
        <v>['Network', 'lemoot', 'no', 'stable', 'Teminentemen', 'like', 'trading', 'Mending', 'Indie', 'Home', "]</v>
      </c>
      <c r="D1152" s="3">
        <v>1</v>
      </c>
    </row>
    <row r="1153" spans="1:4" ht="15.75" customHeight="1" x14ac:dyDescent="0.25">
      <c r="A1153" s="1">
        <v>1287</v>
      </c>
      <c r="B1153" s="3" t="s">
        <v>1137</v>
      </c>
      <c r="C1153" s="3" t="str">
        <f ca="1">IFERROR(__xludf.DUMMYFUNCTION("GOOGLETRANSLATE(B1153,""id"",""en"")"),"['', 'Network', 'Perna', 'Bener']")</f>
        <v>['', 'Network', 'Perna', 'Bener']</v>
      </c>
      <c r="D1153" s="3">
        <v>1</v>
      </c>
    </row>
    <row r="1154" spans="1:4" ht="15.75" customHeight="1" x14ac:dyDescent="0.25">
      <c r="A1154" s="1">
        <v>1288</v>
      </c>
      <c r="B1154" s="3" t="s">
        <v>1138</v>
      </c>
      <c r="C1154" s="3" t="str">
        <f ca="1">IFERROR(__xludf.DUMMYFUNCTION("GOOGLETRANSLATE(B1154,""id"",""en"")"),"['Points', 'month', 'payment', 'mantappp']")</f>
        <v>['Points', 'month', 'payment', 'mantappp']</v>
      </c>
      <c r="D1154" s="3">
        <v>5</v>
      </c>
    </row>
    <row r="1155" spans="1:4" ht="15.75" customHeight="1" x14ac:dyDescent="0.25">
      <c r="A1155" s="1">
        <v>1289</v>
      </c>
      <c r="B1155" s="3" t="s">
        <v>1139</v>
      </c>
      <c r="C1155" s="3" t="str">
        <f ca="1">IFERROR(__xludf.DUMMYFUNCTION("GOOGLETRANSLATE(B1155,""id"",""en"")"),"['Tuker', 'Points', 'Addin', 'merchant']")</f>
        <v>['Tuker', 'Points', 'Addin', 'merchant']</v>
      </c>
      <c r="D1155" s="3">
        <v>5</v>
      </c>
    </row>
    <row r="1156" spans="1:4" ht="15.75" customHeight="1" x14ac:dyDescent="0.25">
      <c r="A1156" s="1">
        <v>1291</v>
      </c>
      <c r="B1156" s="3" t="s">
        <v>1140</v>
      </c>
      <c r="C1156" s="3" t="str">
        <f ca="1">IFERROR(__xludf.DUMMYFUNCTION("GOOGLETRANSLATE(B1156,""id"",""en"")"),"['application', 'Indihome', 'help', 'check', 'bill', 'success', 'indihome']")</f>
        <v>['application', 'Indihome', 'help', 'check', 'bill', 'success', 'indihome']</v>
      </c>
      <c r="D1156" s="3">
        <v>5</v>
      </c>
    </row>
    <row r="1157" spans="1:4" ht="15.75" customHeight="1" x14ac:dyDescent="0.25">
      <c r="A1157" s="1">
        <v>1293</v>
      </c>
      <c r="B1157" s="3" t="s">
        <v>1141</v>
      </c>
      <c r="C1157" s="3" t="str">
        <f ca="1">IFERROR(__xludf.DUMMYFUNCTION("GOOGLETRANSLATE(B1157,""id"",""en"")"),"['Display', 'Good', 'Change', 'WALPAPER']")</f>
        <v>['Display', 'Good', 'Change', 'WALPAPER']</v>
      </c>
      <c r="D1157" s="3">
        <v>5</v>
      </c>
    </row>
    <row r="1158" spans="1:4" ht="15.75" customHeight="1" x14ac:dyDescent="0.25">
      <c r="A1158" s="1">
        <v>1295</v>
      </c>
      <c r="B1158" s="3" t="s">
        <v>1142</v>
      </c>
      <c r="C1158" s="3" t="str">
        <f ca="1">IFERROR(__xludf.DUMMYFUNCTION("GOOGLETRANSLATE(B1158,""id"",""en"")"),"['Report', 'Internet']")</f>
        <v>['Report', 'Internet']</v>
      </c>
      <c r="D1158" s="3">
        <v>1</v>
      </c>
    </row>
    <row r="1159" spans="1:4" ht="15.75" customHeight="1" x14ac:dyDescent="0.25">
      <c r="A1159" s="1">
        <v>1296</v>
      </c>
      <c r="B1159" s="3" t="s">
        <v>1143</v>
      </c>
      <c r="C1159" s="3" t="str">
        <f ca="1">IFERROR(__xludf.DUMMYFUNCTION("GOOGLETRANSLATE(B1159,""id"",""en"")"),"['Loading', 'SERBA', 'Practical']")</f>
        <v>['Loading', 'SERBA', 'Practical']</v>
      </c>
      <c r="D1159" s="3">
        <v>1</v>
      </c>
    </row>
    <row r="1160" spans="1:4" ht="15.75" customHeight="1" x14ac:dyDescent="0.25">
      <c r="A1160" s="1">
        <v>1299</v>
      </c>
      <c r="B1160" s="3" t="s">
        <v>1144</v>
      </c>
      <c r="C1160" s="3" t="str">
        <f ca="1">IFERROR(__xludf.DUMMYFUNCTION("GOOGLETRANSLATE(B1160,""id"",""en"")"),"['Mantaps', 'Indihome', '']")</f>
        <v>['Mantaps', 'Indihome', '']</v>
      </c>
      <c r="D1160" s="3">
        <v>4</v>
      </c>
    </row>
    <row r="1161" spans="1:4" ht="15.75" customHeight="1" x14ac:dyDescent="0.25">
      <c r="A1161" s="1">
        <v>1300</v>
      </c>
      <c r="B1161" s="3" t="s">
        <v>1145</v>
      </c>
      <c r="C1161" s="3" t="str">
        <f ca="1">IFERROR(__xludf.DUMMYFUNCTION("GOOGLETRANSLATE(B1161,""id"",""en"")"),"['After', 'Update', 'Application', 'Open', 'Application', 'Tends',' Bad ',' Performance ',' Application ',' Phone ',' Repair ',' Repair ',' Until ',' a month ']")</f>
        <v>['After', 'Update', 'Application', 'Open', 'Application', 'Tends',' Bad ',' Performance ',' Application ',' Phone ',' Repair ',' Repair ',' Until ',' a month ']</v>
      </c>
      <c r="D1161" s="3">
        <v>1</v>
      </c>
    </row>
    <row r="1162" spans="1:4" ht="15.75" customHeight="1" x14ac:dyDescent="0.25">
      <c r="A1162" s="1">
        <v>1301</v>
      </c>
      <c r="B1162" s="3" t="s">
        <v>1146</v>
      </c>
      <c r="C1162" s="3" t="str">
        <f ca="1">IFERROR(__xludf.DUMMYFUNCTION("GOOGLETRANSLATE(B1162,""id"",""en"")"),"['Application', 'mantuuuuulll']")</f>
        <v>['Application', 'mantuuuuulll']</v>
      </c>
      <c r="D1162" s="3">
        <v>5</v>
      </c>
    </row>
    <row r="1163" spans="1:4" ht="15.75" customHeight="1" x14ac:dyDescent="0.25">
      <c r="A1163" s="1">
        <v>1302</v>
      </c>
      <c r="B1163" s="3" t="s">
        <v>1147</v>
      </c>
      <c r="C1163" s="3" t="str">
        <f ca="1">IFERROR(__xludf.DUMMYFUNCTION("GOOGLETRANSLATE(B1163,""id"",""en"")"),"['The application', 'complete', 'easy', '']")</f>
        <v>['The application', 'complete', 'easy', '']</v>
      </c>
      <c r="D1163" s="3">
        <v>5</v>
      </c>
    </row>
    <row r="1164" spans="1:4" ht="15.75" customHeight="1" x14ac:dyDescent="0.25">
      <c r="A1164" s="1">
        <v>1303</v>
      </c>
      <c r="B1164" s="3" t="s">
        <v>1148</v>
      </c>
      <c r="C1164" s="3" t="str">
        <f ca="1">IFERROR(__xludf.DUMMYFUNCTION("GOOGLETRANSLATE(B1164,""id"",""en"")"),"['The application', 'steady', 'buy', 'service', 'additional', 'fast']")</f>
        <v>['The application', 'steady', 'buy', 'service', 'additional', 'fast']</v>
      </c>
      <c r="D1164" s="3">
        <v>5</v>
      </c>
    </row>
    <row r="1165" spans="1:4" ht="15.75" customHeight="1" x14ac:dyDescent="0.25">
      <c r="A1165" s="1">
        <v>1304</v>
      </c>
      <c r="B1165" s="3" t="s">
        <v>1149</v>
      </c>
      <c r="C1165" s="3" t="str">
        <f ca="1">IFERROR(__xludf.DUMMYFUNCTION("GOOGLETRANSLATE(B1165,""id"",""en"")"),"['WiFi', 'Indihome', 'Lost', 'connection', 'UDH', 'complaint', 'handled', 'date', 'Feb', 'Udh', 'a week', 'Sampe', ' Bill ',' UDH ',' Enter ',' UDH ',' Pay ',' Terms', 'Indihome', 'Good', 'Tide', 'Private']")</f>
        <v>['WiFi', 'Indihome', 'Lost', 'connection', 'UDH', 'complaint', 'handled', 'date', 'Feb', 'Udh', 'a week', 'Sampe', ' Bill ',' UDH ',' Enter ',' UDH ',' Pay ',' Terms', 'Indihome', 'Good', 'Tide', 'Private']</v>
      </c>
      <c r="D1165" s="3">
        <v>1</v>
      </c>
    </row>
    <row r="1166" spans="1:4" ht="15.75" customHeight="1" x14ac:dyDescent="0.25">
      <c r="A1166" s="1">
        <v>1306</v>
      </c>
      <c r="B1166" s="3" t="s">
        <v>1150</v>
      </c>
      <c r="C1166" s="3" t="str">
        <f ca="1">IFERROR(__xludf.DUMMYFUNCTION("GOOGLETRANSLATE(B1166,""id"",""en"")"),"['Wehhh', 'trash', 'signal', 'clock', 'error', 'disorder', 'clock', 'noon', 'neighbor', 'absorbing', 'hall', 'hours',' afternoon ',' error ',' clock ',' error ',' disruption ',' pay ',' nunggak ',' signal ',' kyk ',' gini ',' please ',' professional ',' t"&amp;"he network ' , 'call', 'love', 'solution', 'restart', 'modem', 'that's',' continued ',' yield ',' hadehhhhhhh ',' loss', 'kyk', 'gini', ' Want ',' Oahah ',' Bizznet ']")</f>
        <v>['Wehhh', 'trash', 'signal', 'clock', 'error', 'disorder', 'clock', 'noon', 'neighbor', 'absorbing', 'hall', 'hours',' afternoon ',' error ',' clock ',' error ',' disruption ',' pay ',' nunggak ',' signal ',' kyk ',' gini ',' please ',' professional ',' the network ' , 'call', 'love', 'solution', 'restart', 'modem', 'that's',' continued ',' yield ',' hadehhhhhhh ',' loss', 'kyk', 'gini', ' Want ',' Oahah ',' Bizznet ']</v>
      </c>
      <c r="D1166" s="3">
        <v>1</v>
      </c>
    </row>
    <row r="1167" spans="1:4" ht="15.75" customHeight="1" x14ac:dyDescent="0.25">
      <c r="A1167" s="1">
        <v>1307</v>
      </c>
      <c r="B1167" s="3" t="s">
        <v>1151</v>
      </c>
      <c r="C1167" s="3" t="str">
        <f ca="1">IFERROR(__xludf.DUMMYFUNCTION("GOOGLETRANSLATE(B1167,""id"",""en"")"),"['already', 'tiror', 'slow', 'wifi', 'little', 'wifi', 'red', '']")</f>
        <v>['already', 'tiror', 'slow', 'wifi', 'little', 'wifi', 'red', '']</v>
      </c>
      <c r="D1167" s="3">
        <v>1</v>
      </c>
    </row>
    <row r="1168" spans="1:4" ht="15.75" customHeight="1" x14ac:dyDescent="0.25">
      <c r="A1168" s="1">
        <v>1308</v>
      </c>
      <c r="B1168" s="3" t="s">
        <v>1152</v>
      </c>
      <c r="C1168" s="3" t="str">
        <f ca="1">IFERROR(__xludf.DUMMYFUNCTION("GOOGLETRANSLATE(B1168,""id"",""en"")"),"['Haloooo', 'Indihome', 'wifi', 'dead', 'already', 'complain', 'where', 'hunting', 'already', 'many', 'times',' contacted ',' Operators', 'busy', 'serving', 'customer', 'lainya', 'welcomed', 'hunting', 'solution', 'the fastest', 'era', 'digital', 'indihom"&amp;"e', 'wifi' , 'dead', 'bills', 'normal', 'disappointing', 'service']")</f>
        <v>['Haloooo', 'Indihome', 'wifi', 'dead', 'already', 'complain', 'where', 'hunting', 'already', 'many', 'times',' contacted ',' Operators', 'busy', 'serving', 'customer', 'lainya', 'welcomed', 'hunting', 'solution', 'the fastest', 'era', 'digital', 'indihome', 'wifi' , 'dead', 'bills', 'normal', 'disappointing', 'service']</v>
      </c>
      <c r="D1168" s="3">
        <v>2</v>
      </c>
    </row>
    <row r="1169" spans="1:4" ht="15.75" customHeight="1" x14ac:dyDescent="0.25">
      <c r="A1169" s="1">
        <v>1309</v>
      </c>
      <c r="B1169" s="3" t="s">
        <v>1153</v>
      </c>
      <c r="C1169" s="3" t="str">
        <f ca="1">IFERROR(__xludf.DUMMYFUNCTION("GOOGLETRANSLATE(B1169,""id"",""en"")"),"['disturbance']")</f>
        <v>['disturbance']</v>
      </c>
      <c r="D1169" s="3">
        <v>1</v>
      </c>
    </row>
    <row r="1170" spans="1:4" ht="15.75" customHeight="1" x14ac:dyDescent="0.25">
      <c r="A1170" s="1">
        <v>1310</v>
      </c>
      <c r="B1170" s="3" t="s">
        <v>1154</v>
      </c>
      <c r="C1170" s="3" t="str">
        <f ca="1">IFERROR(__xludf.DUMMYFUNCTION("GOOGLETRANSLATE(B1170,""id"",""en"")"),"['', 'Indihome', 'Sometimes', 'signal']")</f>
        <v>['', 'Indihome', 'Sometimes', 'signal']</v>
      </c>
      <c r="D1170" s="3">
        <v>4</v>
      </c>
    </row>
    <row r="1171" spans="1:4" ht="15.75" customHeight="1" x14ac:dyDescent="0.25">
      <c r="A1171" s="1">
        <v>1311</v>
      </c>
      <c r="B1171" s="3" t="s">
        <v>1155</v>
      </c>
      <c r="C1171" s="3" t="str">
        <f ca="1">IFERROR(__xludf.DUMMYFUNCTION("GOOGLETRANSLATE(B1171,""id"",""en"")"),"['Thank you', 'application', 'help']")</f>
        <v>['Thank you', 'application', 'help']</v>
      </c>
      <c r="D1171" s="3">
        <v>5</v>
      </c>
    </row>
    <row r="1172" spans="1:4" ht="15.75" customHeight="1" x14ac:dyDescent="0.25">
      <c r="A1172" s="1">
        <v>1312</v>
      </c>
      <c r="B1172" s="3" t="s">
        <v>1156</v>
      </c>
      <c r="C1172" s="3" t="str">
        <f ca="1">IFERROR(__xludf.DUMMYFUNCTION("GOOGLETRANSLATE(B1172,""id"",""en"")"),"['Suggestion', 'I', 'INDIHOME', '']")</f>
        <v>['Suggestion', 'I', 'INDIHOME', '']</v>
      </c>
      <c r="D1172" s="3">
        <v>1</v>
      </c>
    </row>
    <row r="1173" spans="1:4" ht="15.75" customHeight="1" x14ac:dyDescent="0.25">
      <c r="A1173" s="1">
        <v>1313</v>
      </c>
      <c r="B1173" s="3" t="s">
        <v>1157</v>
      </c>
      <c r="C1173" s="3" t="str">
        <f ca="1">IFERROR(__xludf.DUMMYFUNCTION("GOOGLETRANSLATE(B1173,""id"",""en"")"),"['Choice', 'package', 'according to']")</f>
        <v>['Choice', 'package', 'according to']</v>
      </c>
      <c r="D1173" s="3">
        <v>5</v>
      </c>
    </row>
    <row r="1174" spans="1:4" ht="15.75" customHeight="1" x14ac:dyDescent="0.25">
      <c r="A1174" s="1">
        <v>1314</v>
      </c>
      <c r="B1174" s="3" t="s">
        <v>1158</v>
      </c>
      <c r="C1174" s="3" t="str">
        <f ca="1">IFERROR(__xludf.DUMMYFUNCTION("GOOGLETRANSLATE(B1174,""id"",""en"")"),"['easy', 'practical', 'customer']")</f>
        <v>['easy', 'practical', 'customer']</v>
      </c>
      <c r="D1174" s="3">
        <v>5</v>
      </c>
    </row>
    <row r="1175" spans="1:4" ht="15.75" customHeight="1" x14ac:dyDescent="0.25">
      <c r="A1175" s="1">
        <v>1315</v>
      </c>
      <c r="B1175" s="3" t="s">
        <v>1159</v>
      </c>
      <c r="C1175" s="3" t="str">
        <f ca="1">IFERROR(__xludf.DUMMYFUNCTION("GOOGLETRANSLATE(B1175,""id"",""en"")"),"['Indihome', 'Please', 'Suggestion', 'Report', 'Office', 'Branch', 'Jakarta', 'North', 'Moving', 'Address',' Sudh ',' work ',' Koq ',' Kaga ',' Please ',' explanation ',' ']")</f>
        <v>['Indihome', 'Please', 'Suggestion', 'Report', 'Office', 'Branch', 'Jakarta', 'North', 'Moving', 'Address',' Sudh ',' work ',' Koq ',' Kaga ',' Please ',' explanation ',' ']</v>
      </c>
      <c r="D1175" s="3">
        <v>1</v>
      </c>
    </row>
    <row r="1176" spans="1:4" ht="15.75" customHeight="1" x14ac:dyDescent="0.25">
      <c r="A1176" s="1">
        <v>1316</v>
      </c>
      <c r="B1176" s="3" t="s">
        <v>1160</v>
      </c>
      <c r="C1176" s="3" t="str">
        <f ca="1">IFERROR(__xludf.DUMMYFUNCTION("GOOGLETRANSLATE(B1176,""id"",""en"")"),"['Indihome', 'please', 'open', 'application', 'snak', 'vidio', 'strange', 'really', 'wifi', 'open', 'youtube', 'smooth', ' really ',' turn ',' open ',' snak ',' vidio ',' direct ',' check ',' connection ',' network ',' please ',' fix ']")</f>
        <v>['Indihome', 'please', 'open', 'application', 'snak', 'vidio', 'strange', 'really', 'wifi', 'open', 'youtube', 'smooth', ' really ',' turn ',' open ',' snak ',' vidio ',' direct ',' check ',' connection ',' network ',' please ',' fix ']</v>
      </c>
      <c r="D1176" s="3">
        <v>4</v>
      </c>
    </row>
    <row r="1177" spans="1:4" ht="15.75" customHeight="1" x14ac:dyDescent="0.25">
      <c r="A1177" s="1">
        <v>1317</v>
      </c>
      <c r="B1177" s="3" t="s">
        <v>92</v>
      </c>
      <c r="C1177" s="3" t="str">
        <f ca="1">IFERROR(__xludf.DUMMYFUNCTION("GOOGLETRANSLATE(B1177,""id"",""en"")"),"['disappointed']")</f>
        <v>['disappointed']</v>
      </c>
      <c r="D1177" s="3">
        <v>1</v>
      </c>
    </row>
    <row r="1178" spans="1:4" ht="15.75" customHeight="1" x14ac:dyDescent="0.25">
      <c r="A1178" s="1">
        <v>1318</v>
      </c>
      <c r="B1178" s="3" t="s">
        <v>1161</v>
      </c>
      <c r="C1178" s="3" t="str">
        <f ca="1">IFERROR(__xludf.DUMMYFUNCTION("GOOGLETRANSLATE(B1178,""id"",""en"")"),"['Satisfying', 'Rain', 'Padti', 'Indihome', 'Dead', 'Play', 'AFK', 'Mulu', 'Taik', 'already', 'Pandemic', 'Internet', ' HRS ',' Plating ',' relied on ']")</f>
        <v>['Satisfying', 'Rain', 'Padti', 'Indihome', 'Dead', 'Play', 'AFK', 'Mulu', 'Taik', 'already', 'Pandemic', 'Internet', ' HRS ',' Plating ',' relied on ']</v>
      </c>
      <c r="D1178" s="3">
        <v>1</v>
      </c>
    </row>
    <row r="1179" spans="1:4" ht="15.75" customHeight="1" x14ac:dyDescent="0.25">
      <c r="A1179" s="1">
        <v>1319</v>
      </c>
      <c r="B1179" s="3" t="s">
        <v>1162</v>
      </c>
      <c r="C1179" s="3" t="str">
        <f ca="1">IFERROR(__xludf.DUMMYFUNCTION("GOOGLETRANSLATE(B1179,""id"",""en"")"),"['Have', 'Instagram', 'Indihomecare', 'Pas',' told ',' Send ',' Indihome ',' Diem ',' Ngabarin ',' Name ',' People ',' Maul ',' Disappointed ',' Severe ',' Install ',' Indihome ',' Mending ',' Deh ',' Service ',' Disappointed ',' Severe ',' Anyway ']")</f>
        <v>['Have', 'Instagram', 'Indihomecare', 'Pas',' told ',' Send ',' Indihome ',' Diem ',' Ngabarin ',' Name ',' People ',' Maul ',' Disappointed ',' Severe ',' Install ',' Indihome ',' Mending ',' Deh ',' Service ',' Disappointed ',' Severe ',' Anyway ']</v>
      </c>
      <c r="D1179" s="3">
        <v>1</v>
      </c>
    </row>
    <row r="1180" spans="1:4" ht="15.75" customHeight="1" x14ac:dyDescent="0.25">
      <c r="A1180" s="1">
        <v>1320</v>
      </c>
      <c r="B1180" s="3" t="s">
        <v>1163</v>
      </c>
      <c r="C1180" s="3" t="str">
        <f ca="1">IFERROR(__xludf.DUMMYFUNCTION("GOOGLETRANSLATE(B1180,""id"",""en"")"),"['signal', 'stable', 'different', 'biznet', 'dawn', 'nggk', 'stable']")</f>
        <v>['signal', 'stable', 'different', 'biznet', 'dawn', 'nggk', 'stable']</v>
      </c>
      <c r="D1180" s="3">
        <v>1</v>
      </c>
    </row>
    <row r="1181" spans="1:4" ht="15.75" customHeight="1" x14ac:dyDescent="0.25">
      <c r="A1181" s="1">
        <v>1321</v>
      </c>
      <c r="B1181" s="3" t="s">
        <v>1164</v>
      </c>
      <c r="C1181" s="3" t="str">
        <f ca="1">IFERROR(__xludf.DUMMYFUNCTION("GOOGLETRANSLATE(B1181,""id"",""en"")"),"['Date', 'already', 'slow', 'payment', 'date', 'date', 'strange', 'what', 'already', 'mah', 'february', 'just', ' Trim ',' Mass', 'Payment', 'Slow', 'Bosss',' Fix ']")</f>
        <v>['Date', 'already', 'slow', 'payment', 'date', 'date', 'strange', 'what', 'already', 'mah', 'february', 'just', ' Trim ',' Mass', 'Payment', 'Slow', 'Bosss',' Fix ']</v>
      </c>
      <c r="D1181" s="3">
        <v>1</v>
      </c>
    </row>
    <row r="1182" spans="1:4" ht="15.75" customHeight="1" x14ac:dyDescent="0.25">
      <c r="A1182" s="1">
        <v>1322</v>
      </c>
      <c r="B1182" s="3" t="s">
        <v>1165</v>
      </c>
      <c r="C1182" s="3" t="str">
        <f ca="1">IFERROR(__xludf.DUMMYFUNCTION("GOOGLETRANSLATE(B1182,""id"",""en"")"),"['January', 'details',' usage ',' internet ',' difficult ',' past ',' FUP ',' Wear ',' FUP ','AA', '']")</f>
        <v>['January', 'details',' usage ',' internet ',' difficult ',' past ',' FUP ',' Wear ',' FUP ','AA', '']</v>
      </c>
      <c r="D1182" s="3">
        <v>2</v>
      </c>
    </row>
    <row r="1183" spans="1:4" ht="15.75" customHeight="1" x14ac:dyDescent="0.25">
      <c r="A1183" s="1">
        <v>1323</v>
      </c>
      <c r="B1183" s="3" t="s">
        <v>1166</v>
      </c>
      <c r="C1183" s="3" t="str">
        <f ca="1">IFERROR(__xludf.DUMMYFUNCTION("GOOGLETRANSLATE(B1183,""id"",""en"")"),"['Since', 'upgrade', 'Mbps',' APK ',' access', 'quota', 'cellular', 'klu', 'quota', 'pairs',' wifi ',' regret ',' Upgrade ',' people ',' Tel ',' Promo ',' Tight ',' Disappointed ']")</f>
        <v>['Since', 'upgrade', 'Mbps',' APK ',' access', 'quota', 'cellular', 'klu', 'quota', 'pairs',' wifi ',' regret ',' Upgrade ',' people ',' Tel ',' Promo ',' Tight ',' Disappointed ']</v>
      </c>
      <c r="D1183" s="3">
        <v>1</v>
      </c>
    </row>
    <row r="1184" spans="1:4" ht="15.75" customHeight="1" x14ac:dyDescent="0.25">
      <c r="A1184" s="1">
        <v>1325</v>
      </c>
      <c r="B1184" s="3" t="s">
        <v>1167</v>
      </c>
      <c r="C1184" s="3" t="str">
        <f ca="1">IFERROR(__xludf.DUMMYFUNCTION("GOOGLETRANSLATE(B1184,""id"",""en"")"),"['Bagussss']")</f>
        <v>['Bagussss']</v>
      </c>
      <c r="D1184" s="3">
        <v>5</v>
      </c>
    </row>
    <row r="1185" spans="1:4" ht="15.75" customHeight="1" x14ac:dyDescent="0.25">
      <c r="A1185" s="1">
        <v>1326</v>
      </c>
      <c r="B1185" s="3" t="s">
        <v>1168</v>
      </c>
      <c r="C1185" s="3" t="str">
        <f ca="1">IFERROR(__xludf.DUMMYFUNCTION("GOOGLETRANSLATE(B1185,""id"",""en"")"),"['late', 'pay', 'knp', 'ttep', 'slow', 'cok', ""]")</f>
        <v>['late', 'pay', 'knp', 'ttep', 'slow', 'cok', "]</v>
      </c>
      <c r="D1185" s="3">
        <v>2</v>
      </c>
    </row>
    <row r="1186" spans="1:4" ht="15.75" customHeight="1" x14ac:dyDescent="0.25">
      <c r="A1186" s="1">
        <v>1327</v>
      </c>
      <c r="B1186" s="3" t="s">
        <v>1169</v>
      </c>
      <c r="C1186" s="3" t="str">
        <f ca="1">IFERROR(__xludf.DUMMYFUNCTION("GOOGLETRANSLATE(B1186,""id"",""en"")"),"['wifi', 'slow', 'really', 'already', 'matikn', 'life', 'slow', 'signal', 'severe', 'bnget']")</f>
        <v>['wifi', 'slow', 'really', 'already', 'matikn', 'life', 'slow', 'signal', 'severe', 'bnget']</v>
      </c>
      <c r="D1186" s="3">
        <v>2</v>
      </c>
    </row>
    <row r="1187" spans="1:4" ht="15.75" customHeight="1" x14ac:dyDescent="0.25">
      <c r="A1187" s="1">
        <v>1328</v>
      </c>
      <c r="B1187" s="3" t="s">
        <v>1170</v>
      </c>
      <c r="C1187" s="3" t="str">
        <f ca="1">IFERROR(__xludf.DUMMYFUNCTION("GOOGLETRANSLATE(B1187,""id"",""en"")"),"['Please', 'network', 'stabilized', 'disappointed', 'speed', 'network', 'stable', 'weakened']")</f>
        <v>['Please', 'network', 'stabilized', 'disappointed', 'speed', 'network', 'stable', 'weakened']</v>
      </c>
      <c r="D1187" s="3">
        <v>1</v>
      </c>
    </row>
    <row r="1188" spans="1:4" ht="15.75" customHeight="1" x14ac:dyDescent="0.25">
      <c r="A1188" s="1">
        <v>1329</v>
      </c>
      <c r="B1188" s="3" t="s">
        <v>1171</v>
      </c>
      <c r="C1188" s="3" t="str">
        <f ca="1">IFERROR(__xludf.DUMMYFUNCTION("GOOGLETRANSLATE(B1188,""id"",""en"")"),"['FUP', 'down', 'rich', 'internet', 'use', 'connection', '']")</f>
        <v>['FUP', 'down', 'rich', 'internet', 'use', 'connection', '']</v>
      </c>
      <c r="D1188" s="3">
        <v>1</v>
      </c>
    </row>
    <row r="1189" spans="1:4" ht="15.75" customHeight="1" x14ac:dyDescent="0.25">
      <c r="A1189" s="1">
        <v>1331</v>
      </c>
      <c r="B1189" s="3" t="s">
        <v>1172</v>
      </c>
      <c r="C1189" s="3" t="str">
        <f ca="1">IFERROR(__xludf.DUMMYFUNCTION("GOOGLETRANSLATE(B1189,""id"",""en"")"),"['pretty good']")</f>
        <v>['pretty good']</v>
      </c>
      <c r="D1189" s="3">
        <v>4</v>
      </c>
    </row>
    <row r="1190" spans="1:4" ht="15.75" customHeight="1" x14ac:dyDescent="0.25">
      <c r="A1190" s="1">
        <v>1333</v>
      </c>
      <c r="B1190" s="3" t="s">
        <v>1173</v>
      </c>
      <c r="C1190" s="3" t="str">
        <f ca="1">IFERROR(__xludf.DUMMYFUNCTION("GOOGLETRANSLATE(B1190,""id"",""en"")"),"['Best']")</f>
        <v>['Best']</v>
      </c>
      <c r="D1190" s="3">
        <v>5</v>
      </c>
    </row>
    <row r="1191" spans="1:4" ht="15.75" customHeight="1" x14ac:dyDescent="0.25">
      <c r="A1191" s="1">
        <v>1334</v>
      </c>
      <c r="B1191" s="3" t="s">
        <v>1174</v>
      </c>
      <c r="C1191" s="3" t="str">
        <f ca="1">IFERROR(__xludf.DUMMYFUNCTION("GOOGLETRANSLATE(B1191,""id"",""en"")"),"['steady', 'easy', 'add', 'add', 'application', 'myindihome', '']")</f>
        <v>['steady', 'easy', 'add', 'add', 'application', 'myindihome', '']</v>
      </c>
      <c r="D1191" s="3">
        <v>5</v>
      </c>
    </row>
    <row r="1192" spans="1:4" ht="15.75" customHeight="1" x14ac:dyDescent="0.25">
      <c r="A1192" s="1">
        <v>1335</v>
      </c>
      <c r="B1192" s="3" t="s">
        <v>1175</v>
      </c>
      <c r="C1192" s="3" t="str">
        <f ca="1">IFERROR(__xludf.DUMMYFUNCTION("GOOGLETRANSLATE(B1192,""id"",""en"")"),"['Service', 'Best', 'Satisfied', 'Service', 'Indihome', 'Indihome', 'Thank you', 'petrified', 'During', 'Learning', 'Cool']")</f>
        <v>['Service', 'Best', 'Satisfied', 'Service', 'Indihome', 'Indihome', 'Thank you', 'petrified', 'During', 'Learning', 'Cool']</v>
      </c>
      <c r="D1192" s="3">
        <v>5</v>
      </c>
    </row>
    <row r="1193" spans="1:4" ht="15.75" customHeight="1" x14ac:dyDescent="0.25">
      <c r="A1193" s="1">
        <v>1336</v>
      </c>
      <c r="B1193" s="3" t="s">
        <v>1176</v>
      </c>
      <c r="C1193" s="3" t="str">
        <f ca="1">IFERROR(__xludf.DUMMYFUNCTION("GOOGLETRANSLATE(B1193,""id"",""en"")"),"['Application', 'Practical', 'Report', 'Disruption', 'Direct', 'Application', 'Simple', 'Fast', 'Handle']")</f>
        <v>['Application', 'Practical', 'Report', 'Disruption', 'Direct', 'Application', 'Simple', 'Fast', 'Handle']</v>
      </c>
      <c r="D1193" s="3">
        <v>5</v>
      </c>
    </row>
    <row r="1194" spans="1:4" ht="15.75" customHeight="1" x14ac:dyDescent="0.25">
      <c r="A1194" s="1">
        <v>1337</v>
      </c>
      <c r="B1194" s="3" t="s">
        <v>1177</v>
      </c>
      <c r="C1194" s="3" t="str">
        <f ca="1">IFERROR(__xludf.DUMMYFUNCTION("GOOGLETRANSLATE(B1194,""id"",""en"")"),"['Times', 'Update', 'Application', 'Maakin', 'Kece', 'Good', 'Job', 'Indihome', 'Make Easy', 'Customer', 'Good']")</f>
        <v>['Times', 'Update', 'Application', 'Maakin', 'Kece', 'Good', 'Job', 'Indihome', 'Make Easy', 'Customer', 'Good']</v>
      </c>
      <c r="D1194" s="3">
        <v>5</v>
      </c>
    </row>
    <row r="1195" spans="1:4" ht="15.75" customHeight="1" x14ac:dyDescent="0.25">
      <c r="A1195" s="1">
        <v>1338</v>
      </c>
      <c r="B1195" s="3" t="s">
        <v>1178</v>
      </c>
      <c r="C1195" s="3" t="str">
        <f ca="1">IFERROR(__xludf.DUMMYFUNCTION("GOOGLETRANSLATE(B1195,""id"",""en"")"),"['Direct', 'subscription', 'Indihome', 'application', 'fast', 'practical']")</f>
        <v>['Direct', 'subscription', 'Indihome', 'application', 'fast', 'practical']</v>
      </c>
      <c r="D1195" s="3">
        <v>5</v>
      </c>
    </row>
    <row r="1196" spans="1:4" ht="15.75" customHeight="1" x14ac:dyDescent="0.25">
      <c r="A1196" s="1">
        <v>1339</v>
      </c>
      <c r="B1196" s="3" t="s">
        <v>1179</v>
      </c>
      <c r="C1196" s="3" t="str">
        <f ca="1">IFERROR(__xludf.DUMMYFUNCTION("GOOGLETRANSLATE(B1196,""id"",""en"")"),"['application', 'help', 'check', 'package', 'bill', '']")</f>
        <v>['application', 'help', 'check', 'package', 'bill', '']</v>
      </c>
      <c r="D1196" s="3">
        <v>5</v>
      </c>
    </row>
    <row r="1197" spans="1:4" ht="15.75" customHeight="1" x14ac:dyDescent="0.25">
      <c r="A1197" s="1">
        <v>1340</v>
      </c>
      <c r="B1197" s="3" t="s">
        <v>1180</v>
      </c>
      <c r="C1197" s="3" t="str">
        <f ca="1">IFERROR(__xludf.DUMMYFUNCTION("GOOGLETRANSLATE(B1197,""id"",""en"")"),"['IndiHome', 'Week', 'function', 'report', 'many', 'times',' acts', 'told', 'Waiting', 'The reason', 'isolated', 'late', ' Pay ',' Bill ',' Disappointing ',' ']")</f>
        <v>['IndiHome', 'Week', 'function', 'report', 'many', 'times',' acts', 'told', 'Waiting', 'The reason', 'isolated', 'late', ' Pay ',' Bill ',' Disappointing ',' ']</v>
      </c>
      <c r="D1197" s="3">
        <v>1</v>
      </c>
    </row>
    <row r="1198" spans="1:4" ht="15.75" customHeight="1" x14ac:dyDescent="0.25">
      <c r="A1198" s="1">
        <v>1341</v>
      </c>
      <c r="B1198" s="3" t="s">
        <v>1181</v>
      </c>
      <c r="C1198" s="3" t="str">
        <f ca="1">IFERROR(__xludf.DUMMYFUNCTION("GOOGLETRANSLATE(B1198,""id"",""en"")"),"['disruption', 'until', 'week', 'disorder', 'hehhhh']")</f>
        <v>['disruption', 'until', 'week', 'disorder', 'hehhhh']</v>
      </c>
      <c r="D1198" s="3">
        <v>1</v>
      </c>
    </row>
    <row r="1199" spans="1:4" ht="15.75" customHeight="1" x14ac:dyDescent="0.25">
      <c r="A1199" s="1">
        <v>1342</v>
      </c>
      <c r="B1199" s="3" t="s">
        <v>1182</v>
      </c>
      <c r="C1199" s="3" t="str">
        <f ca="1">IFERROR(__xludf.DUMMYFUNCTION("GOOGLETRANSLATE(B1199,""id"",""en"")"),"['Help', 'Increase', 'Amanah', 'Help', 'Need', 'view', 'Fleece', ""]")</f>
        <v>['Help', 'Increase', 'Amanah', 'Help', 'Need', 'view', 'Fleece', "]</v>
      </c>
      <c r="D1199" s="3">
        <v>5</v>
      </c>
    </row>
    <row r="1200" spans="1:4" ht="15.75" customHeight="1" x14ac:dyDescent="0.25">
      <c r="A1200" s="1">
        <v>1345</v>
      </c>
      <c r="B1200" s="3" t="s">
        <v>1183</v>
      </c>
      <c r="C1200" s="3" t="str">
        <f ca="1">IFERROR(__xludf.DUMMYFUNCTION("GOOGLETRANSLATE(B1200,""id"",""en"")"),"['Application', 'Delete', 'Deh', 'Install', 'Action', 'Report', 'Disruption', 'Action', 'Status',' Doang ',' Dear ',' Team ',' Developer ',' work ',' vain ',' apps', 'high school', 'department', 'results',' appreciate ', ""]")</f>
        <v>['Application', 'Delete', 'Deh', 'Install', 'Action', 'Report', 'Disruption', 'Action', 'Status',' Doang ',' Dear ',' Team ',' Developer ',' work ',' vain ',' apps', 'high school', 'department', 'results',' appreciate ', "]</v>
      </c>
      <c r="D1200" s="3">
        <v>1</v>
      </c>
    </row>
    <row r="1201" spans="1:4" ht="15.75" customHeight="1" x14ac:dyDescent="0.25">
      <c r="A1201" s="1">
        <v>1346</v>
      </c>
      <c r="B1201" s="3" t="s">
        <v>1184</v>
      </c>
      <c r="C1201" s="3" t="str">
        <f ca="1">IFERROR(__xludf.DUMMYFUNCTION("GOOGLETRANSLATE(B1201,""id"",""en"")"),"['price', 'expensive', 'quality', 'cheap', 'udh', 'expensive', 'quality', 'fix', 'doang', 'all', 'good', 'quality', ' Indihomo ',' ']")</f>
        <v>['price', 'expensive', 'quality', 'cheap', 'udh', 'expensive', 'quality', 'fix', 'doang', 'all', 'good', 'quality', ' Indihomo ',' ']</v>
      </c>
      <c r="D1201" s="3">
        <v>2</v>
      </c>
    </row>
    <row r="1202" spans="1:4" ht="15.75" customHeight="1" x14ac:dyDescent="0.25">
      <c r="A1202" s="1">
        <v>1347</v>
      </c>
      <c r="B1202" s="3" t="s">
        <v>1185</v>
      </c>
      <c r="C1202" s="3" t="str">
        <f ca="1">IFERROR(__xludf.DUMMYFUNCTION("GOOGLETRANSLATE(B1202,""id"",""en"")"),"['Technician', 'Dateng', ""]")</f>
        <v>['Technician', 'Dateng', "]</v>
      </c>
      <c r="D1202" s="3">
        <v>3</v>
      </c>
    </row>
    <row r="1203" spans="1:4" ht="15.75" customHeight="1" x14ac:dyDescent="0.25">
      <c r="A1203" s="1">
        <v>1348</v>
      </c>
      <c r="B1203" s="3" t="s">
        <v>1186</v>
      </c>
      <c r="C1203" s="3" t="str">
        <f ca="1">IFERROR(__xludf.DUMMYFUNCTION("GOOGLETRANSLATE(B1203,""id"",""en"")"),"['Cakep', 'The application', '']")</f>
        <v>['Cakep', 'The application', '']</v>
      </c>
      <c r="D1203" s="3">
        <v>5</v>
      </c>
    </row>
    <row r="1204" spans="1:4" ht="15.75" customHeight="1" x14ac:dyDescent="0.25">
      <c r="A1204" s="1">
        <v>1349</v>
      </c>
      <c r="B1204" s="3" t="s">
        <v>1187</v>
      </c>
      <c r="C1204" s="3" t="str">
        <f ca="1">IFERROR(__xludf.DUMMYFUNCTION("GOOGLETRANSLATE(B1204,""id"",""en"")"),"['ugly', 'really', 'wifine', 'error', 'pieces', 'turn', 'pay', 'late', 'direct', 'off', '']")</f>
        <v>['ugly', 'really', 'wifine', 'error', 'pieces', 'turn', 'pay', 'late', 'direct', 'off', '']</v>
      </c>
      <c r="D1204" s="3">
        <v>1</v>
      </c>
    </row>
    <row r="1205" spans="1:4" ht="15.75" customHeight="1" x14ac:dyDescent="0.25">
      <c r="A1205" s="1">
        <v>1350</v>
      </c>
      <c r="B1205" s="3" t="s">
        <v>1188</v>
      </c>
      <c r="C1205" s="3" t="str">
        <f ca="1">IFERROR(__xludf.DUMMYFUNCTION("GOOGLETRANSLATE(B1205,""id"",""en"")"),"['wifi', 'knp', '']")</f>
        <v>['wifi', 'knp', '']</v>
      </c>
      <c r="D1205" s="3">
        <v>1</v>
      </c>
    </row>
    <row r="1206" spans="1:4" ht="15.75" customHeight="1" x14ac:dyDescent="0.25">
      <c r="A1206" s="1">
        <v>1351</v>
      </c>
      <c r="B1206" s="3" t="s">
        <v>1189</v>
      </c>
      <c r="C1206" s="3" t="str">
        <f ca="1">IFERROR(__xludf.DUMMYFUNCTION("GOOGLETRANSLATE(B1206,""id"",""en"")"),"['', 'comen', 'Provider', 'Terribuk', 'Blm', 'Connect', 'Mnding', 'Don't', 'Search', 'Provider', 'Internet', 'Today', 'Stone ',' hit ',' Ujan ',' a little ',' slow ',' hit ',' lightning ',' little ',' slow ',' get ',' slow ',' strange ',' no ',' no ', 'fi"&amp;"x', 'Fix', 'count', 'karam']")</f>
        <v>['', 'comen', 'Provider', 'Terribuk', 'Blm', 'Connect', 'Mnding', 'Don't', 'Search', 'Provider', 'Internet', 'Today', 'Stone ',' hit ',' Ujan ',' a little ',' slow ',' hit ',' lightning ',' little ',' slow ',' get ',' slow ',' strange ',' no ',' no ', 'fix', 'Fix', 'count', 'karam']</v>
      </c>
      <c r="D1206" s="3">
        <v>1</v>
      </c>
    </row>
    <row r="1207" spans="1:4" ht="15.75" customHeight="1" x14ac:dyDescent="0.25">
      <c r="A1207" s="1">
        <v>1352</v>
      </c>
      <c r="B1207" s="3" t="s">
        <v>1190</v>
      </c>
      <c r="C1207" s="3" t="str">
        <f ca="1">IFERROR(__xludf.DUMMYFUNCTION("GOOGLETRANSLATE(B1207,""id"",""en"")"),"['Good', 'Increase']")</f>
        <v>['Good', 'Increase']</v>
      </c>
      <c r="D1207" s="3">
        <v>5</v>
      </c>
    </row>
    <row r="1208" spans="1:4" ht="15.75" customHeight="1" x14ac:dyDescent="0.25">
      <c r="A1208" s="1">
        <v>1353</v>
      </c>
      <c r="B1208" s="3" t="s">
        <v>1191</v>
      </c>
      <c r="C1208" s="3" t="str">
        <f ca="1">IFERROR(__xludf.DUMMYFUNCTION("GOOGLETRANSLATE(B1208,""id"",""en"")"),"['', 'complain', 'response', 'Males',' Malesan ',' service ',' technician ',' bad ',' contact ',' technician ',' difficult ',' responded ',' helloooooooooooooooo ',' I ',' Pay ',' late ',' company ',' Telkom ',' standing ',' tens', 'HR', 'Really', 'Miris'"&amp;", ""]")</f>
        <v>['', 'complain', 'response', 'Males',' Malesan ',' service ',' technician ',' bad ',' contact ',' technician ',' difficult ',' responded ',' helloooooooooooooooo ',' I ',' Pay ',' late ',' company ',' Telkom ',' standing ',' tens', 'HR', 'Really', 'Miris', "]</v>
      </c>
      <c r="D1208" s="3">
        <v>1</v>
      </c>
    </row>
    <row r="1209" spans="1:4" ht="15.75" customHeight="1" x14ac:dyDescent="0.25">
      <c r="A1209" s="1">
        <v>1354</v>
      </c>
      <c r="B1209" s="3" t="s">
        <v>1192</v>
      </c>
      <c r="C1209" s="3" t="str">
        <f ca="1">IFERROR(__xludf.DUMMYFUNCTION("GOOGLETRANSLATE(B1209,""id"",""en"")"),"['Indihome', 'slow']")</f>
        <v>['Indihome', 'slow']</v>
      </c>
      <c r="D1209" s="3">
        <v>1</v>
      </c>
    </row>
    <row r="1210" spans="1:4" ht="15.75" customHeight="1" x14ac:dyDescent="0.25">
      <c r="A1210" s="1">
        <v>1355</v>
      </c>
      <c r="B1210" s="3" t="s">
        <v>1193</v>
      </c>
      <c r="C1210" s="3" t="str">
        <f ca="1">IFERROR(__xludf.DUMMYFUNCTION("GOOGLETRANSLATE(B1210,""id"",""en"")"),"['service', 'ugly', 'complaint', 'Yesterday', 'internet', 'clock', 'noon', 'skrg', 'blm', 'repair', '']")</f>
        <v>['service', 'ugly', 'complaint', 'Yesterday', 'internet', 'clock', 'noon', 'skrg', 'blm', 'repair', '']</v>
      </c>
      <c r="D1210" s="3">
        <v>1</v>
      </c>
    </row>
    <row r="1211" spans="1:4" ht="15.75" customHeight="1" x14ac:dyDescent="0.25">
      <c r="A1211" s="1">
        <v>1356</v>
      </c>
      <c r="B1211" s="3" t="s">
        <v>1194</v>
      </c>
      <c r="C1211" s="3" t="str">
        <f ca="1">IFERROR(__xludf.DUMMYFUNCTION("GOOGLETRANSLATE(B1211,""id"",""en"")"),"['Disruption', 'fast', 'resolved']")</f>
        <v>['Disruption', 'fast', 'resolved']</v>
      </c>
      <c r="D1211" s="3">
        <v>5</v>
      </c>
    </row>
    <row r="1212" spans="1:4" ht="15.75" customHeight="1" x14ac:dyDescent="0.25">
      <c r="A1212" s="1">
        <v>1357</v>
      </c>
      <c r="B1212" s="3" t="s">
        <v>1195</v>
      </c>
      <c r="C1212" s="3" t="str">
        <f ca="1">IFERROR(__xludf.DUMMYFUNCTION("GOOGLETRANSLATE(B1212,""id"",""en"")"),"['Help', 'pay', 'bill']")</f>
        <v>['Help', 'pay', 'bill']</v>
      </c>
      <c r="D1212" s="3">
        <v>5</v>
      </c>
    </row>
    <row r="1213" spans="1:4" ht="15.75" customHeight="1" x14ac:dyDescent="0.25">
      <c r="A1213" s="1">
        <v>1358</v>
      </c>
      <c r="B1213" s="3" t="s">
        <v>1196</v>
      </c>
      <c r="C1213" s="3" t="str">
        <f ca="1">IFERROR(__xludf.DUMMYFUNCTION("GOOGLETRANSLATE(B1213,""id"",""en"")"),"['Thanks', 'Pay', 'Bill', 'Easy', 'Plus', 'Transfer', 'Bank', 'Min', ""]")</f>
        <v>['Thanks', 'Pay', 'Bill', 'Easy', 'Plus', 'Transfer', 'Bank', 'Min', "]</v>
      </c>
      <c r="D1213" s="3">
        <v>5</v>
      </c>
    </row>
    <row r="1214" spans="1:4" ht="15.75" customHeight="1" x14ac:dyDescent="0.25">
      <c r="A1214" s="1">
        <v>1359</v>
      </c>
      <c r="B1214" s="3" t="s">
        <v>1197</v>
      </c>
      <c r="C1214" s="3" t="str">
        <f ca="1">IFERROR(__xludf.DUMMYFUNCTION("GOOGLETRANSLATE(B1214,""id"",""en"")"),"['Severe', 'oath', 'disappointed', 'really', 'provider', 'indihome', 'network', 'rotten', 'expensive', 'doang', 'forced', 'provider', ' Doang ',' choose ',' rotten ',' really ',' the network ',' ']")</f>
        <v>['Severe', 'oath', 'disappointed', 'really', 'provider', 'indihome', 'network', 'rotten', 'expensive', 'doang', 'forced', 'provider', ' Doang ',' choose ',' rotten ',' really ',' the network ',' ']</v>
      </c>
      <c r="D1214" s="3">
        <v>1</v>
      </c>
    </row>
    <row r="1215" spans="1:4" ht="15.75" customHeight="1" x14ac:dyDescent="0.25">
      <c r="A1215" s="1">
        <v>1360</v>
      </c>
      <c r="B1215" s="3" t="s">
        <v>1198</v>
      </c>
      <c r="C1215" s="3" t="str">
        <f ca="1">IFERROR(__xludf.DUMMYFUNCTION("GOOGLETRANSLATE(B1215,""id"",""en"")"),"['really good']")</f>
        <v>['really good']</v>
      </c>
      <c r="D1215" s="3">
        <v>5</v>
      </c>
    </row>
    <row r="1216" spans="1:4" ht="15.75" customHeight="1" x14ac:dyDescent="0.25">
      <c r="A1216" s="1">
        <v>1361</v>
      </c>
      <c r="B1216" s="3" t="s">
        <v>1199</v>
      </c>
      <c r="C1216" s="3" t="str">
        <f ca="1">IFERROR(__xludf.DUMMYFUNCTION("GOOGLETRANSLATE(B1216,""id"",""en"")"),"['cool', '']")</f>
        <v>['cool', '']</v>
      </c>
      <c r="D1216" s="3">
        <v>5</v>
      </c>
    </row>
    <row r="1217" spans="1:4" ht="15.75" customHeight="1" x14ac:dyDescent="0.25">
      <c r="A1217" s="1">
        <v>1362</v>
      </c>
      <c r="B1217" s="3" t="s">
        <v>1200</v>
      </c>
      <c r="C1217" s="3" t="str">
        <f ca="1">IFERROR(__xludf.DUMMYFUNCTION("GOOGLETRANSLATE(B1217,""id"",""en"")"),"['fast', 'check', 'usage', 'steady']")</f>
        <v>['fast', 'check', 'usage', 'steady']</v>
      </c>
      <c r="D1217" s="3">
        <v>5</v>
      </c>
    </row>
    <row r="1218" spans="1:4" ht="15.75" customHeight="1" x14ac:dyDescent="0.25">
      <c r="A1218" s="1">
        <v>1363</v>
      </c>
      <c r="B1218" s="3" t="s">
        <v>1201</v>
      </c>
      <c r="C1218" s="3" t="str">
        <f ca="1">IFERROR(__xludf.DUMMYFUNCTION("GOOGLETRANSLATE(B1218,""id"",""en"")"),"['Yeyyy', 'SERBA', 'EASY', 'DISTRIBUTION', 'SKRG', 'Thanks', 'Application']")</f>
        <v>['Yeyyy', 'SERBA', 'EASY', 'DISTRIBUTION', 'SKRG', 'Thanks', 'Application']</v>
      </c>
      <c r="D1218" s="3">
        <v>5</v>
      </c>
    </row>
    <row r="1219" spans="1:4" ht="15.75" customHeight="1" x14ac:dyDescent="0.25">
      <c r="A1219" s="1">
        <v>1364</v>
      </c>
      <c r="B1219" s="3" t="s">
        <v>1202</v>
      </c>
      <c r="C1219" s="3" t="str">
        <f ca="1">IFERROR(__xludf.DUMMYFUNCTION("GOOGLETRANSLATE(B1219,""id"",""en"")"),"['Indihome', 'Severe', 'Internet', 'Send', 'Technicians',' here ',' Technicians', 'Internet', 'Restore', 'Normal', 'Morning', 'Internet', ' Road ',' Child ',' School ',' Need ',' Internet ',' Pay ',' Expensive ',' Internet ',' Report ',' Times', 'Lho', 'P"&amp;"lease', 'Mammying' , 'Customer', 'Pay', 'late', 'Pay', 'late', 'Minute', 'Internet', 'Dipotus']")</f>
        <v>['Indihome', 'Severe', 'Internet', 'Send', 'Technicians',' here ',' Technicians', 'Internet', 'Restore', 'Normal', 'Morning', 'Internet', ' Road ',' Child ',' School ',' Need ',' Internet ',' Pay ',' Expensive ',' Internet ',' Report ',' Times', 'Lho', 'Please', 'Mammying' , 'Customer', 'Pay', 'late', 'Pay', 'late', 'Minute', 'Internet', 'Dipotus']</v>
      </c>
      <c r="D1219" s="3">
        <v>1</v>
      </c>
    </row>
    <row r="1220" spans="1:4" ht="15.75" customHeight="1" x14ac:dyDescent="0.25">
      <c r="A1220" s="1">
        <v>1366</v>
      </c>
      <c r="B1220" s="3" t="s">
        <v>1203</v>
      </c>
      <c r="C1220" s="3" t="str">
        <f ca="1">IFERROR(__xludf.DUMMYFUNCTION("GOOGLETRANSLATE(B1220,""id"",""en"")"),"['Elo', 'Read', 'said', 'Netting', 'No', 'Follow', ""]")</f>
        <v>['Elo', 'Read', 'said', 'Netting', 'No', 'Follow', "]</v>
      </c>
      <c r="D1220" s="3">
        <v>1</v>
      </c>
    </row>
    <row r="1221" spans="1:4" ht="15.75" customHeight="1" x14ac:dyDescent="0.25">
      <c r="A1221" s="1">
        <v>1367</v>
      </c>
      <c r="B1221" s="3" t="s">
        <v>1204</v>
      </c>
      <c r="C1221" s="3" t="str">
        <f ca="1">IFERROR(__xludf.DUMMYFUNCTION("GOOGLETRANSLATE(B1221,""id"",""en"")"),"['Service', 'Myindihome', 'satisfying']")</f>
        <v>['Service', 'Myindihome', 'satisfying']</v>
      </c>
      <c r="D1221" s="3">
        <v>4</v>
      </c>
    </row>
    <row r="1222" spans="1:4" ht="15.75" customHeight="1" x14ac:dyDescent="0.25">
      <c r="A1222" s="1">
        <v>1368</v>
      </c>
      <c r="B1222" s="3" t="s">
        <v>1205</v>
      </c>
      <c r="C1222" s="3" t="str">
        <f ca="1">IFERROR(__xludf.DUMMYFUNCTION("GOOGLETRANSLATE(B1222,""id"",""en"")"),"['', 'use', 'Indihome', 'cave', 'regret', 'use', 'slow', 'severe', 'open', 'youtube', 'slow', 'report', 'tetep ',' LEG ',' CONTACT ',' CALL ',' Center ',' Ribet ',' Severe ',' The area ',' Network ',' Bizznet ',' use ',' friend ',' cave ', 'Current', 'Jay"&amp;"a', '']")</f>
        <v>['', 'use', 'Indihome', 'cave', 'regret', 'use', 'slow', 'severe', 'open', 'youtube', 'slow', 'report', 'tetep ',' LEG ',' CONTACT ',' CALL ',' Center ',' Ribet ',' Severe ',' The area ',' Network ',' Bizznet ',' use ',' friend ',' cave ', 'Current', 'Jaya', '']</v>
      </c>
      <c r="D1222" s="3">
        <v>1</v>
      </c>
    </row>
    <row r="1223" spans="1:4" ht="15.75" customHeight="1" x14ac:dyDescent="0.25">
      <c r="A1223" s="1">
        <v>1369</v>
      </c>
      <c r="B1223" s="3" t="s">
        <v>1206</v>
      </c>
      <c r="C1223" s="3" t="str">
        <f ca="1">IFERROR(__xludf.DUMMYFUNCTION("GOOGLETRANSLATE(B1223,""id"",""en"")"),"['Network', 'slow', 'slow', 'stable', 'ngelag', 'game', 'sdah', 'expensive', 'slow', 'hedeh']")</f>
        <v>['Network', 'slow', 'slow', 'stable', 'ngelag', 'game', 'sdah', 'expensive', 'slow', 'hedeh']</v>
      </c>
      <c r="D1223" s="3">
        <v>1</v>
      </c>
    </row>
    <row r="1224" spans="1:4" ht="15.75" customHeight="1" x14ac:dyDescent="0.25">
      <c r="A1224" s="1">
        <v>1370</v>
      </c>
      <c r="B1224" s="3" t="s">
        <v>1207</v>
      </c>
      <c r="C1224" s="3" t="str">
        <f ca="1">IFERROR(__xludf.DUMMYFUNCTION("GOOGLETRANSLATE(B1224,""id"",""en"")"),"['Please', 'slot', 'ODP', 'yes', 'area', 'pairs', 'because' slot ',' ODP ',' full ',' person ',' pairs ',' wifi ',' person ',' pairs', 'wifi', 'area', 'loss',' wifi ',' person ',' gini ', ""]")</f>
        <v>['Please', 'slot', 'ODP', 'yes', 'area', 'pairs', 'because' slot ',' ODP ',' full ',' person ',' pairs ',' wifi ',' person ',' pairs', 'wifi', 'area', 'loss',' wifi ',' person ',' gini ', "]</v>
      </c>
      <c r="D1224" s="3">
        <v>5</v>
      </c>
    </row>
    <row r="1225" spans="1:4" ht="15.75" customHeight="1" x14ac:dyDescent="0.25">
      <c r="A1225" s="1">
        <v>1371</v>
      </c>
      <c r="B1225" s="3" t="s">
        <v>1208</v>
      </c>
      <c r="C1225" s="3" t="str">
        <f ca="1">IFERROR(__xludf.DUMMYFUNCTION("GOOGLETRANSLATE(B1225,""id"",""en"")"),"['Speed', 'pulp', 'expensive', 'recommended', 'really', 'pairs', 'indihome']")</f>
        <v>['Speed', 'pulp', 'expensive', 'recommended', 'really', 'pairs', 'indihome']</v>
      </c>
      <c r="D1225" s="3">
        <v>1</v>
      </c>
    </row>
    <row r="1226" spans="1:4" ht="15.75" customHeight="1" x14ac:dyDescent="0.25">
      <c r="A1226" s="1">
        <v>1372</v>
      </c>
      <c r="B1226" s="3" t="s">
        <v>1209</v>
      </c>
      <c r="C1226" s="3" t="str">
        <f ca="1">IFERROR(__xludf.DUMMYFUNCTION("GOOGLETRANSLATE(B1226,""id"",""en"")"),"['The disruption', 'internet', 'connected', 'access', 'already', 'report', 'response', 'disappointing', 'service', '']")</f>
        <v>['The disruption', 'internet', 'connected', 'access', 'already', 'report', 'response', 'disappointing', 'service', '']</v>
      </c>
      <c r="D1226" s="3">
        <v>1</v>
      </c>
    </row>
    <row r="1227" spans="1:4" ht="15.75" customHeight="1" x14ac:dyDescent="0.25">
      <c r="A1227" s="1">
        <v>1373</v>
      </c>
      <c r="B1227" s="3" t="s">
        <v>1210</v>
      </c>
      <c r="C1227" s="3" t="str">
        <f ca="1">IFERROR(__xludf.DUMMYFUNCTION("GOOGLETRANSLATE(B1227,""id"",""en"")"),"['Code', 'verification', 'login', 'enter', 'sms', 'number', 'then', 'how', '']")</f>
        <v>['Code', 'verification', 'login', 'enter', 'sms', 'number', 'then', 'how', '']</v>
      </c>
      <c r="D1227" s="3">
        <v>1</v>
      </c>
    </row>
    <row r="1228" spans="1:4" ht="15.75" customHeight="1" x14ac:dyDescent="0.25">
      <c r="A1228" s="1">
        <v>1374</v>
      </c>
      <c r="B1228" s="3" t="s">
        <v>1211</v>
      </c>
      <c r="C1228" s="3" t="str">
        <f ca="1">IFERROR(__xludf.DUMMYFUNCTION("GOOGLETRANSLATE(B1228,""id"",""en"")"),"['The application', 'update', 'good', 'steady']")</f>
        <v>['The application', 'update', 'good', 'steady']</v>
      </c>
      <c r="D1228" s="3">
        <v>5</v>
      </c>
    </row>
    <row r="1229" spans="1:4" ht="15.75" customHeight="1" x14ac:dyDescent="0.25">
      <c r="A1229" s="1">
        <v>1375</v>
      </c>
      <c r="B1229" s="3" t="s">
        <v>1212</v>
      </c>
      <c r="C1229" s="3" t="str">
        <f ca="1">IFERROR(__xludf.DUMMYFUNCTION("GOOGLETRANSLATE(B1229,""id"",""en"")"),"['Inetnya', 'Kenceng', 'really', 'location', 'the application', 'help', 'really']")</f>
        <v>['Inetnya', 'Kenceng', 'really', 'location', 'the application', 'help', 'really']</v>
      </c>
      <c r="D1229" s="3">
        <v>5</v>
      </c>
    </row>
    <row r="1230" spans="1:4" ht="15.75" customHeight="1" x14ac:dyDescent="0.25">
      <c r="A1230" s="1">
        <v>1376</v>
      </c>
      <c r="B1230" s="3" t="s">
        <v>1213</v>
      </c>
      <c r="C1230" s="3" t="str">
        <f ca="1">IFERROR(__xludf.DUMMYFUNCTION("GOOGLETRANSLATE(B1230,""id"",""en"")"),"['Promo', 'Lotten', 'Good', 'The Application']")</f>
        <v>['Promo', 'Lotten', 'Good', 'The Application']</v>
      </c>
      <c r="D1230" s="3">
        <v>5</v>
      </c>
    </row>
    <row r="1231" spans="1:4" ht="15.75" customHeight="1" x14ac:dyDescent="0.25">
      <c r="A1231" s="1">
        <v>1377</v>
      </c>
      <c r="B1231" s="3" t="s">
        <v>1214</v>
      </c>
      <c r="C1231" s="3" t="str">
        <f ca="1">IFERROR(__xludf.DUMMYFUNCTION("GOOGLETRANSLATE(B1231,""id"",""en"")"),"['Indihome', 'Jago', 'really', 'application']")</f>
        <v>['Indihome', 'Jago', 'really', 'application']</v>
      </c>
      <c r="D1231" s="3">
        <v>5</v>
      </c>
    </row>
    <row r="1232" spans="1:4" ht="15.75" customHeight="1" x14ac:dyDescent="0.25">
      <c r="A1232" s="1">
        <v>1378</v>
      </c>
      <c r="B1232" s="3" t="s">
        <v>1215</v>
      </c>
      <c r="C1232" s="3" t="str">
        <f ca="1">IFERROR(__xludf.DUMMYFUNCTION("GOOGLETRANSLATE(B1232,""id"",""en"")"),"['Jaya', 'BUMN', 'Indihome', 'Moving']")</f>
        <v>['Jaya', 'BUMN', 'Indihome', 'Moving']</v>
      </c>
      <c r="D1232" s="3">
        <v>5</v>
      </c>
    </row>
    <row r="1233" spans="1:4" ht="15.75" customHeight="1" x14ac:dyDescent="0.25">
      <c r="A1233" s="1">
        <v>1379</v>
      </c>
      <c r="B1233" s="3" t="s">
        <v>1216</v>
      </c>
      <c r="C1233" s="3" t="str">
        <f ca="1">IFERROR(__xludf.DUMMYFUNCTION("GOOGLETRANSLATE(B1233,""id"",""en"")"),"['Please', 'Sorry', 'Bintang', 'Blm', 'Conek', 'Report', 'BLM', 'Following']")</f>
        <v>['Please', 'Sorry', 'Bintang', 'Blm', 'Conek', 'Report', 'BLM', 'Following']</v>
      </c>
      <c r="D1233" s="3">
        <v>2</v>
      </c>
    </row>
    <row r="1234" spans="1:4" ht="15.75" customHeight="1" x14ac:dyDescent="0.25">
      <c r="A1234" s="1">
        <v>1381</v>
      </c>
      <c r="B1234" s="3" t="s">
        <v>729</v>
      </c>
      <c r="C1234" s="3" t="str">
        <f ca="1">IFERROR(__xludf.DUMMYFUNCTION("GOOGLETRANSLATE(B1234,""id"",""en"")"),"['', '']")</f>
        <v>['', '']</v>
      </c>
      <c r="D1234" s="3">
        <v>5</v>
      </c>
    </row>
    <row r="1235" spans="1:4" ht="15.75" customHeight="1" x14ac:dyDescent="0.25">
      <c r="A1235" s="1">
        <v>1382</v>
      </c>
      <c r="B1235" s="3" t="s">
        <v>1217</v>
      </c>
      <c r="C1235" s="3" t="str">
        <f ca="1">IFERROR(__xludf.DUMMYFUNCTION("GOOGLETRANSLATE(B1235,""id"",""en"")"),"['The application', 'makes it easy', 'detail', 'update', 'information', 'indihome', 'kereeeeen', 'report', 'lgsg', 'deh', 'udh', 'until', ' Where ',' ']")</f>
        <v>['The application', 'makes it easy', 'detail', 'update', 'information', 'indihome', 'kereeeeen', 'report', 'lgsg', 'deh', 'udh', 'until', ' Where ',' ']</v>
      </c>
      <c r="D1235" s="3">
        <v>5</v>
      </c>
    </row>
    <row r="1236" spans="1:4" ht="15.75" customHeight="1" x14ac:dyDescent="0.25">
      <c r="A1236" s="1">
        <v>1383</v>
      </c>
      <c r="B1236" s="3" t="s">
        <v>1218</v>
      </c>
      <c r="C1236" s="3" t="str">
        <f ca="1">IFERROR(__xludf.DUMMYFUNCTION("GOOGLETRANSLATE(B1236,""id"",""en"")"),"['', 'Likeaaaaa', 'the application']")</f>
        <v>['', 'Likeaaaaa', 'the application']</v>
      </c>
      <c r="D1236" s="3">
        <v>5</v>
      </c>
    </row>
    <row r="1237" spans="1:4" ht="15.75" customHeight="1" x14ac:dyDescent="0.25">
      <c r="A1237" s="1">
        <v>1384</v>
      </c>
      <c r="B1237" s="3" t="s">
        <v>1219</v>
      </c>
      <c r="C1237" s="3" t="str">
        <f ca="1">IFERROR(__xludf.DUMMYFUNCTION("GOOGLETRANSLATE(B1237,""id"",""en"")"),"['Cool', 'really', 'application', 'makes it easier', 'service', 'check', 'check', 'package', 'Jaya', 'indihome', 'hope', 'the network', ' Expanded ',' ']")</f>
        <v>['Cool', 'really', 'application', 'makes it easier', 'service', 'check', 'check', 'package', 'Jaya', 'indihome', 'hope', 'the network', ' Expanded ',' ']</v>
      </c>
      <c r="D1237" s="3">
        <v>5</v>
      </c>
    </row>
    <row r="1238" spans="1:4" ht="15.75" customHeight="1" x14ac:dyDescent="0.25">
      <c r="A1238" s="1">
        <v>1385</v>
      </c>
      <c r="B1238" s="3" t="s">
        <v>1220</v>
      </c>
      <c r="C1238" s="3" t="str">
        <f ca="1">IFERROR(__xludf.DUMMYFUNCTION("GOOGLETRANSLATE(B1238,""id"",""en"")"),"['product', 'service', 'network', 'internet', 'indihome', 'help', 'home', 'wfh', 'complaints',' direct ',' service ',' social ',' Media ',' Twitter ',' Response ',' Fast ',' Overcome ',' Thank ',' Love ',' Service ', ""]")</f>
        <v>['product', 'service', 'network', 'internet', 'indihome', 'help', 'home', 'wfh', 'complaints',' direct ',' service ',' social ',' Media ',' Twitter ',' Response ',' Fast ',' Overcome ',' Thank ',' Love ',' Service ', "]</v>
      </c>
      <c r="D1238" s="3">
        <v>5</v>
      </c>
    </row>
    <row r="1239" spans="1:4" ht="15.75" customHeight="1" x14ac:dyDescent="0.25">
      <c r="A1239" s="1">
        <v>1386</v>
      </c>
      <c r="B1239" s="3" t="s">
        <v>1221</v>
      </c>
      <c r="C1239" s="3" t="str">
        <f ca="1">IFERROR(__xludf.DUMMYFUNCTION("GOOGLETRANSLATE(B1239,""id"",""en"")"),"['The application', 'Helping', 'Easy', 'Check', 'Bill', 'Payment', 'Easy to', 'Upgrade', 'Speed', 'Application']")</f>
        <v>['The application', 'Helping', 'Easy', 'Check', 'Bill', 'Payment', 'Easy to', 'Upgrade', 'Speed', 'Application']</v>
      </c>
      <c r="D1239" s="3">
        <v>5</v>
      </c>
    </row>
    <row r="1240" spans="1:4" ht="15.75" customHeight="1" x14ac:dyDescent="0.25">
      <c r="A1240" s="1">
        <v>1387</v>
      </c>
      <c r="B1240" s="3" t="s">
        <v>1222</v>
      </c>
      <c r="C1240" s="3" t="str">
        <f ca="1">IFERROR(__xludf.DUMMYFUNCTION("GOOGLETRANSLATE(B1240,""id"",""en"")"),"['Application', 'Help', 'Service', 'Indihome']")</f>
        <v>['Application', 'Help', 'Service', 'Indihome']</v>
      </c>
      <c r="D1240" s="3">
        <v>5</v>
      </c>
    </row>
    <row r="1241" spans="1:4" ht="15.75" customHeight="1" x14ac:dyDescent="0.25">
      <c r="A1241" s="1">
        <v>1388</v>
      </c>
      <c r="B1241" s="3" t="s">
        <v>1223</v>
      </c>
      <c r="C1241" s="3" t="str">
        <f ca="1">IFERROR(__xludf.DUMMYFUNCTION("GOOGLETRANSLATE(B1241,""id"",""en"")"),"['', 'list', 'already', 'email', 'already', 'apk', 'strange']")</f>
        <v>['', 'list', 'already', 'email', 'already', 'apk', 'strange']</v>
      </c>
      <c r="D1241" s="3">
        <v>2</v>
      </c>
    </row>
    <row r="1242" spans="1:4" ht="15.75" customHeight="1" x14ac:dyDescent="0.25">
      <c r="A1242" s="1">
        <v>1389</v>
      </c>
      <c r="B1242" s="3" t="s">
        <v>1224</v>
      </c>
      <c r="C1242" s="3" t="str">
        <f ca="1">IFERROR(__xludf.DUMMYFUNCTION("GOOGLETRANSLATE(B1242,""id"",""en"")"),"['Provider', 'Samp', 'ping', 'stable', 'upload', '']")</f>
        <v>['Provider', 'Samp', 'ping', 'stable', 'upload', '']</v>
      </c>
      <c r="D1242" s="3">
        <v>1</v>
      </c>
    </row>
    <row r="1243" spans="1:4" ht="15.75" customHeight="1" x14ac:dyDescent="0.25">
      <c r="A1243" s="1">
        <v>1390</v>
      </c>
      <c r="B1243" s="3" t="s">
        <v>1225</v>
      </c>
      <c r="C1243" s="3" t="str">
        <f ca="1">IFERROR(__xludf.DUMMYFUNCTION("GOOGLETRANSLATE(B1243,""id"",""en"")"),"['Application', 'fast', 'update', 'latest', 'help', 'service', 'indihome', 'check', 'surrounding', 'service', 'indihome', 'easy' very', '']")</f>
        <v>['Application', 'fast', 'update', 'latest', 'help', 'service', 'indihome', 'check', 'surrounding', 'service', 'indihome', 'easy' very', '']</v>
      </c>
      <c r="D1243" s="3">
        <v>5</v>
      </c>
    </row>
    <row r="1244" spans="1:4" ht="15.75" customHeight="1" x14ac:dyDescent="0.25">
      <c r="A1244" s="1">
        <v>1391</v>
      </c>
      <c r="B1244" s="3" t="s">
        <v>1226</v>
      </c>
      <c r="C1244" s="3" t="str">
        <f ca="1">IFERROR(__xludf.DUMMYFUNCTION("GOOGLETRANSLATE(B1244,""id"",""en"")"),"['complicated', 'check', 'package', 'check', 'bill', 'buy', 'package', 'wifi', 'seamless',' outside ',' rmh ',' network ',' Indihome ',' Asikkk ',' Bangetttttt ',' Connected ',' Network ',' Dahhh ',' Yuhuuuu ', ""]")</f>
        <v>['complicated', 'check', 'package', 'check', 'bill', 'buy', 'package', 'wifi', 'seamless',' outside ',' rmh ',' network ',' Indihome ',' Asikkk ',' Bangetttttt ',' Connected ',' Network ',' Dahhh ',' Yuhuuuu ', "]</v>
      </c>
      <c r="D1244" s="3">
        <v>5</v>
      </c>
    </row>
    <row r="1245" spans="1:4" ht="15.75" customHeight="1" x14ac:dyDescent="0.25">
      <c r="A1245" s="1">
        <v>1392</v>
      </c>
      <c r="B1245" s="3" t="s">
        <v>1227</v>
      </c>
      <c r="C1245" s="3" t="str">
        <f ca="1">IFERROR(__xludf.DUMMYFUNCTION("GOOGLETRANSLATE(B1245,""id"",""en"")"),"['application', 'MyIndihome', 'Help', 'Bangeet', 'Gausah', 'bother', 'bother', 'come', 'plaza', 'upgrade', 'speed', 'thanks']")</f>
        <v>['application', 'MyIndihome', 'Help', 'Bangeet', 'Gausah', 'bother', 'bother', 'come', 'plaza', 'upgrade', 'speed', 'thanks']</v>
      </c>
      <c r="D1245" s="3">
        <v>5</v>
      </c>
    </row>
    <row r="1246" spans="1:4" ht="15.75" customHeight="1" x14ac:dyDescent="0.25">
      <c r="A1246" s="1">
        <v>1393</v>
      </c>
      <c r="B1246" s="3" t="s">
        <v>992</v>
      </c>
      <c r="C1246" s="3" t="str">
        <f ca="1">IFERROR(__xludf.DUMMYFUNCTION("GOOGLETRANSLATE(B1246,""id"",""en"")"),"['', 'good']")</f>
        <v>['', 'good']</v>
      </c>
      <c r="D1246" s="3">
        <v>5</v>
      </c>
    </row>
    <row r="1247" spans="1:4" ht="15.75" customHeight="1" x14ac:dyDescent="0.25">
      <c r="A1247" s="1">
        <v>1394</v>
      </c>
      <c r="B1247" s="3" t="s">
        <v>1228</v>
      </c>
      <c r="C1247" s="3" t="str">
        <f ca="1">IFERROR(__xludf.DUMMYFUNCTION("GOOGLETRANSLATE(B1247,""id"",""en"")"),"['Application', 'good']")</f>
        <v>['Application', 'good']</v>
      </c>
      <c r="D1247" s="3">
        <v>5</v>
      </c>
    </row>
    <row r="1248" spans="1:4" ht="15.75" customHeight="1" x14ac:dyDescent="0.25">
      <c r="A1248" s="1">
        <v>1395</v>
      </c>
      <c r="B1248" s="3" t="s">
        <v>1229</v>
      </c>
      <c r="C1248" s="3" t="str">
        <f ca="1">IFERROR(__xludf.DUMMYFUNCTION("GOOGLETRANSLATE(B1248,""id"",""en"")"),"['good', '']")</f>
        <v>['good', '']</v>
      </c>
      <c r="D1248" s="3">
        <v>5</v>
      </c>
    </row>
    <row r="1249" spans="1:4" ht="15.75" customHeight="1" x14ac:dyDescent="0.25">
      <c r="A1249" s="1">
        <v>1396</v>
      </c>
      <c r="B1249" s="3" t="s">
        <v>1230</v>
      </c>
      <c r="C1249" s="3" t="str">
        <f ca="1">IFERROR(__xludf.DUMMYFUNCTION("GOOGLETRANSLATE(B1249,""id"",""en"")"),"['steady', 'application', 'petrified', 'easy', 'upgrade', 'speed', 'buy', 'add', 'application', 'forward', 'indihome', ""]")</f>
        <v>['steady', 'application', 'petrified', 'easy', 'upgrade', 'speed', 'buy', 'add', 'application', 'forward', 'indihome', "]</v>
      </c>
      <c r="D1249" s="3">
        <v>5</v>
      </c>
    </row>
    <row r="1250" spans="1:4" ht="15.75" customHeight="1" x14ac:dyDescent="0.25">
      <c r="A1250" s="1">
        <v>1397</v>
      </c>
      <c r="B1250" s="3" t="s">
        <v>1231</v>
      </c>
      <c r="C1250" s="3" t="str">
        <f ca="1">IFERROR(__xludf.DUMMYFUNCTION("GOOGLETRANSLATE(B1250,""id"",""en"")"),"['Severe', 'disappointing', 'network', 'lemoot', 'ugly']")</f>
        <v>['Severe', 'disappointing', 'network', 'lemoot', 'ugly']</v>
      </c>
      <c r="D1250" s="3">
        <v>1</v>
      </c>
    </row>
    <row r="1251" spans="1:4" ht="15.75" customHeight="1" x14ac:dyDescent="0.25">
      <c r="A1251" s="1">
        <v>1398</v>
      </c>
      <c r="B1251" s="3" t="s">
        <v>1232</v>
      </c>
      <c r="C1251" s="3" t="str">
        <f ca="1">IFERROR(__xludf.DUMMYFUNCTION("GOOGLETRANSLATE(B1251,""id"",""en"")"),"['Application', 'Useful', 'Plasa', 'Telkom', 'home', 'UDH', 'MANTAP', '']")</f>
        <v>['Application', 'Useful', 'Plasa', 'Telkom', 'home', 'UDH', 'MANTAP', '']</v>
      </c>
      <c r="D1251" s="3">
        <v>5</v>
      </c>
    </row>
    <row r="1252" spans="1:4" ht="15.75" customHeight="1" x14ac:dyDescent="0.25">
      <c r="A1252" s="1">
        <v>1399</v>
      </c>
      <c r="B1252" s="3" t="s">
        <v>1233</v>
      </c>
      <c r="C1252" s="3" t="str">
        <f ca="1">IFERROR(__xludf.DUMMYFUNCTION("GOOGLETRANSLATE(B1252,""id"",""en"")"),"['Disruption', 'Report', 'Application', 'Indihome', 'servant', 'friendly']")</f>
        <v>['Disruption', 'Report', 'Application', 'Indihome', 'servant', 'friendly']</v>
      </c>
      <c r="D1252" s="3">
        <v>5</v>
      </c>
    </row>
    <row r="1253" spans="1:4" ht="15.75" customHeight="1" x14ac:dyDescent="0.25">
      <c r="A1253" s="1">
        <v>1400</v>
      </c>
      <c r="B1253" s="3" t="s">
        <v>1234</v>
      </c>
      <c r="C1253" s="3" t="str">
        <f ca="1">IFERROR(__xludf.DUMMYFUNCTION("GOOGLETRANSLATE(B1253,""id"",""en"")"),"['Get', 'Points', 'merchant', 'interesting', '']")</f>
        <v>['Get', 'Points', 'merchant', 'interesting', '']</v>
      </c>
      <c r="D1253" s="3">
        <v>5</v>
      </c>
    </row>
    <row r="1254" spans="1:4" ht="15.75" customHeight="1" x14ac:dyDescent="0.25">
      <c r="A1254" s="1">
        <v>1401</v>
      </c>
      <c r="B1254" s="3" t="s">
        <v>1235</v>
      </c>
      <c r="C1254" s="3" t="str">
        <f ca="1">IFERROR(__xludf.DUMMYFUNCTION("GOOGLETRANSLATE(B1254,""id"",""en"")"),"['Application', 'Indihome', 'Help', 'Promo', 'Yaaa', 'Thanks']")</f>
        <v>['Application', 'Indihome', 'Help', 'Promo', 'Yaaa', 'Thanks']</v>
      </c>
      <c r="D1254" s="3">
        <v>5</v>
      </c>
    </row>
    <row r="1255" spans="1:4" ht="15.75" customHeight="1" x14ac:dyDescent="0.25">
      <c r="A1255" s="1">
        <v>1402</v>
      </c>
      <c r="B1255" s="3" t="s">
        <v>1236</v>
      </c>
      <c r="C1255" s="3" t="str">
        <f ca="1">IFERROR(__xludf.DUMMYFUNCTION("GOOGLETRANSLATE(B1255,""id"",""en"")"),"['Installation', 'Application', 'Indihome', 'Easy', 'Fast', 'Mantappp']")</f>
        <v>['Installation', 'Application', 'Indihome', 'Easy', 'Fast', 'Mantappp']</v>
      </c>
      <c r="D1255" s="3">
        <v>5</v>
      </c>
    </row>
    <row r="1256" spans="1:4" ht="15.75" customHeight="1" x14ac:dyDescent="0.25">
      <c r="A1256" s="1">
        <v>1403</v>
      </c>
      <c r="B1256" s="3" t="s">
        <v>1237</v>
      </c>
      <c r="C1256" s="3" t="str">
        <f ca="1">IFERROR(__xludf.DUMMYFUNCTION("GOOGLETRANSLATE(B1256,""id"",""en"")"),"['Application', 'INDIHOME', 'HELP', 'Disruption', 'Report', 'Application', 'Response', 'Fast']")</f>
        <v>['Application', 'INDIHOME', 'HELP', 'Disruption', 'Report', 'Application', 'Response', 'Fast']</v>
      </c>
      <c r="D1256" s="3">
        <v>5</v>
      </c>
    </row>
    <row r="1257" spans="1:4" ht="15.75" customHeight="1" x14ac:dyDescent="0.25">
      <c r="A1257" s="1">
        <v>1404</v>
      </c>
      <c r="B1257" s="3" t="s">
        <v>1238</v>
      </c>
      <c r="C1257" s="3" t="str">
        <f ca="1">IFERROR(__xludf.DUMMYFUNCTION("GOOGLETRANSLATE(B1257,""id"",""en"")"),"['Leet', 'compensation']")</f>
        <v>['Leet', 'compensation']</v>
      </c>
      <c r="D1257" s="3">
        <v>1</v>
      </c>
    </row>
    <row r="1258" spans="1:4" ht="15.75" customHeight="1" x14ac:dyDescent="0.25">
      <c r="A1258" s="1">
        <v>1405</v>
      </c>
      <c r="B1258" s="3" t="s">
        <v>1239</v>
      </c>
      <c r="C1258" s="3" t="str">
        <f ca="1">IFERROR(__xludf.DUMMYFUNCTION("GOOGLETRANSLATE(B1258,""id"",""en"")"),"['Help', 'Application', 'Check', 'Bill', 'Upgrade', 'Migration', 'Anyway', 'Application', 'Mantep', 'Thanks', 'Make Easy']")</f>
        <v>['Help', 'Application', 'Check', 'Bill', 'Upgrade', 'Migration', 'Anyway', 'Application', 'Mantep', 'Thanks', 'Make Easy']</v>
      </c>
      <c r="D1258" s="3">
        <v>5</v>
      </c>
    </row>
    <row r="1259" spans="1:4" ht="15.75" customHeight="1" x14ac:dyDescent="0.25">
      <c r="A1259" s="1">
        <v>1406</v>
      </c>
      <c r="B1259" s="3" t="s">
        <v>1240</v>
      </c>
      <c r="C1259" s="3" t="str">
        <f ca="1">IFERROR(__xludf.DUMMYFUNCTION("GOOGLETRANSLATE(B1259,""id"",""en"")"),"['TGL', 'already', 'report', 'technician', 'appears', 'is corrected', 'here', 'gmn', 'continue', '']")</f>
        <v>['TGL', 'already', 'report', 'technician', 'appears', 'is corrected', 'here', 'gmn', 'continue', '']</v>
      </c>
      <c r="D1259" s="3">
        <v>1</v>
      </c>
    </row>
    <row r="1260" spans="1:4" ht="15.75" customHeight="1" x14ac:dyDescent="0.25">
      <c r="A1260" s="1">
        <v>1407</v>
      </c>
      <c r="B1260" s="3" t="s">
        <v>1241</v>
      </c>
      <c r="C1260" s="3" t="str">
        <f ca="1">IFERROR(__xludf.DUMMYFUNCTION("GOOGLETRANSLATE(B1260,""id"",""en"")"),"['APK', 'good', 'slow', 'really', 'like', 'kesell', 'open', 'APK']")</f>
        <v>['APK', 'good', 'slow', 'really', 'like', 'kesell', 'open', 'APK']</v>
      </c>
      <c r="D1260" s="3">
        <v>3</v>
      </c>
    </row>
    <row r="1261" spans="1:4" ht="15.75" customHeight="1" x14ac:dyDescent="0.25">
      <c r="A1261" s="1">
        <v>1408</v>
      </c>
      <c r="B1261" s="3" t="s">
        <v>1242</v>
      </c>
      <c r="C1261" s="3" t="str">
        <f ca="1">IFERROR(__xludf.DUMMYFUNCTION("GOOGLETRANSLATE(B1261,""id"",""en"")"),"['Application', 'Help', 'Resolved', 'Application', 'Thank', 'Love', 'Indihome', 'Make Easy', 'Customer', '']")</f>
        <v>['Application', 'Help', 'Resolved', 'Application', 'Thank', 'Love', 'Indihome', 'Make Easy', 'Customer', '']</v>
      </c>
      <c r="D1261" s="3">
        <v>5</v>
      </c>
    </row>
    <row r="1262" spans="1:4" ht="15.75" customHeight="1" x14ac:dyDescent="0.25">
      <c r="A1262" s="1">
        <v>1409</v>
      </c>
      <c r="B1262" s="3" t="s">
        <v>1243</v>
      </c>
      <c r="C1262" s="3" t="str">
        <f ca="1">IFERROR(__xludf.DUMMYFUNCTION("GOOGLETRANSLATE(B1262,""id"",""en"")"),"['Interface', 'Application', 'Comfortable', 'Service', 'Slowrespond', '']")</f>
        <v>['Interface', 'Application', 'Comfortable', 'Service', 'Slowrespond', '']</v>
      </c>
      <c r="D1262" s="3">
        <v>1</v>
      </c>
    </row>
    <row r="1263" spans="1:4" ht="15.75" customHeight="1" x14ac:dyDescent="0.25">
      <c r="A1263" s="1">
        <v>1410</v>
      </c>
      <c r="B1263" s="3" t="s">
        <v>1244</v>
      </c>
      <c r="C1263" s="3" t="str">
        <f ca="1">IFERROR(__xludf.DUMMYFUNCTION("GOOGLETRANSLATE(B1263,""id"",""en"")"),"['How', 'Yesterday', 'already', 'submit', 'change', 'number', 'telephone', 'keindihome', 'until', 'belom', 'change', 'number', ' until ',' login ']")</f>
        <v>['How', 'Yesterday', 'already', 'submit', 'change', 'number', 'telephone', 'keindihome', 'until', 'belom', 'change', 'number', ' until ',' login ']</v>
      </c>
      <c r="D1263" s="3">
        <v>1</v>
      </c>
    </row>
    <row r="1264" spans="1:4" ht="15.75" customHeight="1" x14ac:dyDescent="0.25">
      <c r="A1264" s="1">
        <v>1411</v>
      </c>
      <c r="B1264" s="3" t="s">
        <v>1245</v>
      </c>
      <c r="C1264" s="3" t="str">
        <f ca="1">IFERROR(__xludf.DUMMYFUNCTION("GOOGLETRANSLATE(B1264,""id"",""en"")"),"['Practical', 'really', 'the application', 'makes it easy', 'home', 'information', 'product', 'service', 'indihome', 'fast', 'satisfied', 'forward', ' Indihome ',' Awaited ',' Innovation ',' Innovation ',' Latest ',' Update ',' MantaaaaApppp ']")</f>
        <v>['Practical', 'really', 'the application', 'makes it easy', 'home', 'information', 'product', 'service', 'indihome', 'fast', 'satisfied', 'forward', ' Indihome ',' Awaited ',' Innovation ',' Innovation ',' Latest ',' Update ',' MantaaaaApppp ']</v>
      </c>
      <c r="D1264" s="3">
        <v>5</v>
      </c>
    </row>
    <row r="1265" spans="1:4" ht="15.75" customHeight="1" x14ac:dyDescent="0.25">
      <c r="A1265" s="1">
        <v>1412</v>
      </c>
      <c r="B1265" s="3" t="s">
        <v>1246</v>
      </c>
      <c r="C1265" s="3" t="str">
        <f ca="1">IFERROR(__xludf.DUMMYFUNCTION("GOOGLETRANSLATE(B1265,""id"",""en"")"),"['wahhhhh', 'pandemic', 'rich', 'gini', 'application', 'complete', 'pairs',' clay ',' bill ',' monthly ',' add ',' upgrade ',' Speed ​​',' etc. ',' Application ',' reporting ',' obstacles', 'Mantapssssss',' Bingitzzzzzz ',' The application ',' Maaciwwwwww"&amp;" ',' Indihome ', ""]")</f>
        <v>['wahhhhh', 'pandemic', 'rich', 'gini', 'application', 'complete', 'pairs',' clay ',' bill ',' monthly ',' add ',' upgrade ',' Speed ​​',' etc. ',' Application ',' reporting ',' obstacles', 'Mantapssssss',' Bingitzzzzzz ',' The application ',' Maaciwwwwww ',' Indihome ', "]</v>
      </c>
      <c r="D1265" s="3">
        <v>5</v>
      </c>
    </row>
    <row r="1266" spans="1:4" ht="15.75" customHeight="1" x14ac:dyDescent="0.25">
      <c r="A1266" s="1">
        <v>1413</v>
      </c>
      <c r="B1266" s="3" t="s">
        <v>1247</v>
      </c>
      <c r="C1266" s="3" t="str">
        <f ca="1">IFERROR(__xludf.DUMMYFUNCTION("GOOGLETRANSLATE(B1266,""id"",""en"")"),"['Report', 'Disruption', 'Direct', 'Plasa', 'Telkom', 'Application', 'Myindihome', 'Direct', 'reporting', 'Application', 'Easy', 'Practical', ' Really ',' good ',' ']")</f>
        <v>['Report', 'Disruption', 'Direct', 'Plasa', 'Telkom', 'Application', 'Myindihome', 'Direct', 'reporting', 'Application', 'Easy', 'Practical', ' Really ',' good ',' ']</v>
      </c>
      <c r="D1266" s="3">
        <v>5</v>
      </c>
    </row>
    <row r="1267" spans="1:4" ht="15.75" customHeight="1" x14ac:dyDescent="0.25">
      <c r="A1267" s="1">
        <v>1414</v>
      </c>
      <c r="B1267" s="3" t="s">
        <v>1248</v>
      </c>
      <c r="C1267" s="3" t="str">
        <f ca="1">IFERROR(__xludf.DUMMYFUNCTION("GOOGLETRANSLATE(B1267,""id"",""en"")"),"['The application', 'good', 'really', 'help', 'makes it easy', 'customer', 'subscribe', 'search', 'information', 'package', 'promo', 'interesting', ' Accept ',' Love ',' Myindihome ',' Success', ""]")</f>
        <v>['The application', 'good', 'really', 'help', 'makes it easy', 'customer', 'subscribe', 'search', 'information', 'package', 'promo', 'interesting', ' Accept ',' Love ',' Myindihome ',' Success', "]</v>
      </c>
      <c r="D1267" s="3">
        <v>5</v>
      </c>
    </row>
    <row r="1268" spans="1:4" ht="15.75" customHeight="1" x14ac:dyDescent="0.25">
      <c r="A1268" s="1">
        <v>1415</v>
      </c>
      <c r="B1268" s="3" t="s">
        <v>1249</v>
      </c>
      <c r="C1268" s="3" t="str">
        <f ca="1">IFERROR(__xludf.DUMMYFUNCTION("GOOGLETRANSLATE(B1268,""id"",""en"")"),"['Tide', 'Dateng', 'Plaza', 'Telkom', 'already', 'Register', 'Application', 'Check', 'Network', 'Location', 'Upgrade', 'Speed', ' add ',' content ',' direct ',' application ',' happy ',' gaperlu ',' dateng ',' plaza ']")</f>
        <v>['Tide', 'Dateng', 'Plaza', 'Telkom', 'already', 'Register', 'Application', 'Check', 'Network', 'Location', 'Upgrade', 'Speed', ' add ',' content ',' direct ',' application ',' happy ',' gaperlu ',' dateng ',' plaza ']</v>
      </c>
      <c r="D1268" s="3">
        <v>5</v>
      </c>
    </row>
    <row r="1269" spans="1:4" ht="15.75" customHeight="1" x14ac:dyDescent="0.25">
      <c r="A1269" s="1">
        <v>1416</v>
      </c>
      <c r="B1269" s="3" t="s">
        <v>1250</v>
      </c>
      <c r="C1269" s="3" t="str">
        <f ca="1">IFERROR(__xludf.DUMMYFUNCTION("GOOGLETRANSLATE(B1269,""id"",""en"")"),"['Application', 'Myindihome', 'Help', 'Sage', 'Service', 'Indihome', 'Exchange', 'Point', 'Upgrade', 'Speed', 'Easy', 'Application', ' best', '']")</f>
        <v>['Application', 'Myindihome', 'Help', 'Sage', 'Service', 'Indihome', 'Exchange', 'Point', 'Upgrade', 'Speed', 'Easy', 'Application', ' best', '']</v>
      </c>
      <c r="D1269" s="3">
        <v>5</v>
      </c>
    </row>
    <row r="1270" spans="1:4" ht="15.75" customHeight="1" x14ac:dyDescent="0.25">
      <c r="A1270" s="1">
        <v>1417</v>
      </c>
      <c r="B1270" s="3" t="s">
        <v>1251</v>
      </c>
      <c r="C1270" s="3" t="str">
        <f ca="1">IFERROR(__xludf.DUMMYFUNCTION("GOOGLETRANSLATE(B1270,""id"",""en"")"),"['like', 'difficult', 'access']")</f>
        <v>['like', 'difficult', 'access']</v>
      </c>
      <c r="D1270" s="3">
        <v>2</v>
      </c>
    </row>
    <row r="1271" spans="1:4" ht="15.75" customHeight="1" x14ac:dyDescent="0.25">
      <c r="A1271" s="1">
        <v>1418</v>
      </c>
      <c r="B1271" s="3" t="s">
        <v>1252</v>
      </c>
      <c r="C1271" s="3" t="str">
        <f ca="1">IFERROR(__xludf.DUMMYFUNCTION("GOOGLETRANSLATE(B1271,""id"",""en"")"),"['application', 'help', 'check', 'bill', 'report', 'etc.', 'steady', '']")</f>
        <v>['application', 'help', 'check', 'bill', 'report', 'etc.', 'steady', '']</v>
      </c>
      <c r="D1271" s="3">
        <v>5</v>
      </c>
    </row>
    <row r="1272" spans="1:4" ht="15.75" customHeight="1" x14ac:dyDescent="0.25">
      <c r="A1272" s="1">
        <v>1419</v>
      </c>
      <c r="B1272" s="3" t="s">
        <v>1253</v>
      </c>
      <c r="C1272" s="3" t="str">
        <f ca="1">IFERROR(__xludf.DUMMYFUNCTION("GOOGLETRANSLATE(B1272,""id"",""en"")"),"['The application', 'Helping', 'really', 'obstacle', 'reporting', 'fast', 'Tanggepin', 'DIRAGUIN', 'EASY', 'Accessible', 'The', 'Best', ' Emang ',' Indihome ',' yakkkk ', ""]")</f>
        <v>['The application', 'Helping', 'really', 'obstacle', 'reporting', 'fast', 'Tanggepin', 'DIRAGUIN', 'EASY', 'Accessible', 'The', 'Best', ' Emang ',' Indihome ',' yakkkk ', "]</v>
      </c>
      <c r="D1272" s="3">
        <v>5</v>
      </c>
    </row>
    <row r="1273" spans="1:4" ht="15.75" customHeight="1" x14ac:dyDescent="0.25">
      <c r="A1273" s="1">
        <v>1420</v>
      </c>
      <c r="B1273" s="3" t="s">
        <v>1254</v>
      </c>
      <c r="C1273" s="3" t="str">
        <f ca="1">IFERROR(__xludf.DUMMYFUNCTION("GOOGLETRANSLATE(B1273,""id"",""en"")"),"['siiip']")</f>
        <v>['siiip']</v>
      </c>
      <c r="D1273" s="3">
        <v>5</v>
      </c>
    </row>
    <row r="1274" spans="1:4" ht="15.75" customHeight="1" x14ac:dyDescent="0.25">
      <c r="A1274" s="1">
        <v>1421</v>
      </c>
      <c r="B1274" s="3" t="s">
        <v>1255</v>
      </c>
      <c r="C1274" s="3" t="str">
        <f ca="1">IFERROR(__xludf.DUMMYFUNCTION("GOOGLETRANSLATE(B1274,""id"",""en"")"),"['signal', 'slow', 'Please', 'fix', 'signal', 'missing']")</f>
        <v>['signal', 'slow', 'Please', 'fix', 'signal', 'missing']</v>
      </c>
      <c r="D1274" s="3">
        <v>1</v>
      </c>
    </row>
    <row r="1275" spans="1:4" ht="15.75" customHeight="1" x14ac:dyDescent="0.25">
      <c r="A1275" s="1">
        <v>1422</v>
      </c>
      <c r="B1275" s="3" t="s">
        <v>1256</v>
      </c>
      <c r="C1275" s="3" t="str">
        <f ca="1">IFERROR(__xludf.DUMMYFUNCTION("GOOGLETRANSLATE(B1275,""id"",""en"")"),"['reasonable']")</f>
        <v>['reasonable']</v>
      </c>
      <c r="D1275" s="3">
        <v>3</v>
      </c>
    </row>
    <row r="1276" spans="1:4" ht="15.75" customHeight="1" x14ac:dyDescent="0.25">
      <c r="A1276" s="1">
        <v>1423</v>
      </c>
      <c r="B1276" s="3" t="s">
        <v>1257</v>
      </c>
      <c r="C1276" s="3" t="str">
        <f ca="1">IFERROR(__xludf.DUMMYFUNCTION("GOOGLETRANSLATE(B1276,""id"",""en"")"),"['Wow', 'mantul']")</f>
        <v>['Wow', 'mantul']</v>
      </c>
      <c r="D1276" s="3">
        <v>5</v>
      </c>
    </row>
    <row r="1277" spans="1:4" ht="15.75" customHeight="1" x14ac:dyDescent="0.25">
      <c r="A1277" s="1">
        <v>1424</v>
      </c>
      <c r="B1277" s="3" t="s">
        <v>1258</v>
      </c>
      <c r="C1277" s="3" t="str">
        <f ca="1">IFERROR(__xludf.DUMMYFUNCTION("GOOGLETRANSLATE(B1277,""id"",""en"")"),"['Such easier', 'ituuuu']")</f>
        <v>['Such easier', 'ituuuu']</v>
      </c>
      <c r="D1277" s="3">
        <v>5</v>
      </c>
    </row>
    <row r="1278" spans="1:4" ht="15.75" customHeight="1" x14ac:dyDescent="0.25">
      <c r="A1278" s="1">
        <v>1425</v>
      </c>
      <c r="B1278" s="3" t="s">
        <v>1259</v>
      </c>
      <c r="C1278" s="3" t="str">
        <f ca="1">IFERROR(__xludf.DUMMYFUNCTION("GOOGLETRANSLATE(B1278,""id"",""en"")"),"['', 'What', 'Pay', 'Application', 'Wow']")</f>
        <v>['', 'What', 'Pay', 'Application', 'Wow']</v>
      </c>
      <c r="D1278" s="3">
        <v>5</v>
      </c>
    </row>
    <row r="1279" spans="1:4" ht="15.75" customHeight="1" x14ac:dyDescent="0.25">
      <c r="A1279" s="1">
        <v>1426</v>
      </c>
      <c r="B1279" s="3" t="s">
        <v>1260</v>
      </c>
      <c r="C1279" s="3" t="str">
        <f ca="1">IFERROR(__xludf.DUMMYFUNCTION("GOOGLETRANSLATE(B1279,""id"",""en"")"),"['Simple', 'Pakaha', 'Cucooo', 'Staaay']")</f>
        <v>['Simple', 'Pakaha', 'Cucooo', 'Staaay']</v>
      </c>
      <c r="D1279" s="3">
        <v>5</v>
      </c>
    </row>
    <row r="1280" spans="1:4" ht="15.75" customHeight="1" x14ac:dyDescent="0.25">
      <c r="A1280" s="1">
        <v>1427</v>
      </c>
      <c r="B1280" s="3" t="s">
        <v>1261</v>
      </c>
      <c r="C1280" s="3" t="str">
        <f ca="1">IFERROR(__xludf.DUMMYFUNCTION("GOOGLETRANSLATE(B1280,""id"",""en"")"),"['Simple', 'Pusaken']")</f>
        <v>['Simple', 'Pusaken']</v>
      </c>
      <c r="D1280" s="3">
        <v>5</v>
      </c>
    </row>
    <row r="1281" spans="1:4" ht="15.75" customHeight="1" x14ac:dyDescent="0.25">
      <c r="A1281" s="1">
        <v>1428</v>
      </c>
      <c r="B1281" s="3" t="s">
        <v>1262</v>
      </c>
      <c r="C1281" s="3" t="str">
        <f ca="1">IFERROR(__xludf.DUMMYFUNCTION("GOOGLETRANSLATE(B1281,""id"",""en"")"),"['Date', 'Sampe', 'Network', 'Internet', 'Her Technology', 'Where', 'Pay', 'Full', 'A Month', 'Service', 'Manchester', 'Tragic', ' hopefully it is blessed', '']")</f>
        <v>['Date', 'Sampe', 'Network', 'Internet', 'Her Technology', 'Where', 'Pay', 'Full', 'A Month', 'Service', 'Manchester', 'Tragic', ' hopefully it is blessed', '']</v>
      </c>
      <c r="D1281" s="3">
        <v>1</v>
      </c>
    </row>
    <row r="1282" spans="1:4" ht="15.75" customHeight="1" x14ac:dyDescent="0.25">
      <c r="A1282" s="1">
        <v>1429</v>
      </c>
      <c r="B1282" s="3" t="s">
        <v>1263</v>
      </c>
      <c r="C1282" s="3" t="str">
        <f ca="1">IFERROR(__xludf.DUMMYFUNCTION("GOOGLETRANSLATE(B1282,""id"",""en"")"),"['Guud']")</f>
        <v>['Guud']</v>
      </c>
      <c r="D1282" s="3">
        <v>5</v>
      </c>
    </row>
    <row r="1283" spans="1:4" ht="15.75" customHeight="1" x14ac:dyDescent="0.25">
      <c r="A1283" s="1">
        <v>1430</v>
      </c>
      <c r="B1283" s="3" t="s">
        <v>1264</v>
      </c>
      <c r="C1283" s="3" t="str">
        <f ca="1">IFERROR(__xludf.DUMMYFUNCTION("GOOGLETRANSLATE(B1283,""id"",""en"")"),"['report', 'disorder', 'fast', 'really', 'for it', 'steady']")</f>
        <v>['report', 'disorder', 'fast', 'really', 'for it', 'steady']</v>
      </c>
      <c r="D1283" s="3">
        <v>5</v>
      </c>
    </row>
    <row r="1284" spans="1:4" ht="15.75" customHeight="1" x14ac:dyDescent="0.25">
      <c r="A1284" s="1">
        <v>1431</v>
      </c>
      <c r="B1284" s="3" t="s">
        <v>1265</v>
      </c>
      <c r="C1284" s="3" t="str">
        <f ca="1">IFERROR(__xludf.DUMMYFUNCTION("GOOGLETRANSLATE(B1284,""id"",""en"")"),"['report', 'disruption', 'fast', 'bangef', 'application']")</f>
        <v>['report', 'disruption', 'fast', 'bangef', 'application']</v>
      </c>
      <c r="D1284" s="3">
        <v>5</v>
      </c>
    </row>
    <row r="1285" spans="1:4" ht="15.75" customHeight="1" x14ac:dyDescent="0.25">
      <c r="A1285" s="1">
        <v>1432</v>
      </c>
      <c r="B1285" s="3" t="s">
        <v>1266</v>
      </c>
      <c r="C1285" s="3" t="str">
        <f ca="1">IFERROR(__xludf.DUMMYFUNCTION("GOOGLETRANSLATE(B1285,""id"",""en"")"),"['buy', 'addon', 'application', 'easy', 'really', 'direct', 'active']")</f>
        <v>['buy', 'addon', 'application', 'easy', 'really', 'direct', 'active']</v>
      </c>
      <c r="D1285" s="3">
        <v>5</v>
      </c>
    </row>
    <row r="1286" spans="1:4" ht="15.75" customHeight="1" x14ac:dyDescent="0.25">
      <c r="A1286" s="1">
        <v>1433</v>
      </c>
      <c r="B1286" s="3" t="s">
        <v>1267</v>
      </c>
      <c r="C1286" s="3" t="str">
        <f ca="1">IFERROR(__xludf.DUMMYFUNCTION("GOOGLETRANSLATE(B1286,""id"",""en"")"),"['Pay', 'Bill', 'Application', 'Simple']")</f>
        <v>['Pay', 'Bill', 'Application', 'Simple']</v>
      </c>
      <c r="D1286" s="3">
        <v>5</v>
      </c>
    </row>
    <row r="1287" spans="1:4" ht="15.75" customHeight="1" x14ac:dyDescent="0.25">
      <c r="A1287" s="1">
        <v>1434</v>
      </c>
      <c r="B1287" s="3" t="s">
        <v>1268</v>
      </c>
      <c r="C1287" s="3" t="str">
        <f ca="1">IFERROR(__xludf.DUMMYFUNCTION("GOOGLETRANSLATE(B1287,""id"",""en"")"),"['report', 'disorder', 'application', 'lose', 'fast', 'direct', 'Overcome']")</f>
        <v>['report', 'disorder', 'application', 'lose', 'fast', 'direct', 'Overcome']</v>
      </c>
      <c r="D1287" s="3">
        <v>5</v>
      </c>
    </row>
    <row r="1288" spans="1:4" ht="15.75" customHeight="1" x14ac:dyDescent="0.25">
      <c r="A1288" s="1">
        <v>1435</v>
      </c>
      <c r="B1288" s="3" t="s">
        <v>1269</v>
      </c>
      <c r="C1288" s="3" t="str">
        <f ca="1">IFERROR(__xludf.DUMMYFUNCTION("GOOGLETRANSLATE(B1288,""id"",""en"")"),"['billing details', '']")</f>
        <v>['billing details', '']</v>
      </c>
      <c r="D1288" s="3">
        <v>5</v>
      </c>
    </row>
    <row r="1289" spans="1:4" ht="15.75" customHeight="1" x14ac:dyDescent="0.25">
      <c r="A1289" s="1">
        <v>1436</v>
      </c>
      <c r="B1289" s="3" t="s">
        <v>1270</v>
      </c>
      <c r="C1289" s="3" t="str">
        <f ca="1">IFERROR(__xludf.DUMMYFUNCTION("GOOGLETRANSLATE(B1289,""id"",""en"")"),"['easy', 'checks', 'use', 'service', 'contact', 'go there', 'ksini']")</f>
        <v>['easy', 'checks', 'use', 'service', 'contact', 'go there', 'ksini']</v>
      </c>
      <c r="D1289" s="3">
        <v>5</v>
      </c>
    </row>
    <row r="1290" spans="1:4" ht="15.75" customHeight="1" x14ac:dyDescent="0.25">
      <c r="A1290" s="1">
        <v>1437</v>
      </c>
      <c r="B1290" s="3" t="s">
        <v>1271</v>
      </c>
      <c r="C1290" s="3" t="str">
        <f ca="1">IFERROR(__xludf.DUMMYFUNCTION("GOOGLETRANSLATE(B1290,""id"",""en"")"),"['Indihome', 'strange', 'watch', 'skali', 'NOT', 'Gara', 'Gara', 'wifi', 'indihome', 'use', 'what']")</f>
        <v>['Indihome', 'strange', 'watch', 'skali', 'NOT', 'Gara', 'Gara', 'wifi', 'indihome', 'use', 'what']</v>
      </c>
      <c r="D1290" s="3">
        <v>1</v>
      </c>
    </row>
    <row r="1291" spans="1:4" ht="15.75" customHeight="1" x14ac:dyDescent="0.25">
      <c r="A1291" s="1">
        <v>1438</v>
      </c>
      <c r="B1291" s="3" t="s">
        <v>1272</v>
      </c>
      <c r="C1291" s="3" t="str">
        <f ca="1">IFERROR(__xludf.DUMMYFUNCTION("GOOGLETRANSLATE(B1291,""id"",""en"")"),"['easy', 'home', 'install']")</f>
        <v>['easy', 'home', 'install']</v>
      </c>
      <c r="D1291" s="3">
        <v>5</v>
      </c>
    </row>
    <row r="1292" spans="1:4" ht="15.75" customHeight="1" x14ac:dyDescent="0.25">
      <c r="A1292" s="1">
        <v>1439</v>
      </c>
      <c r="B1292" s="3" t="s">
        <v>1273</v>
      </c>
      <c r="C1292" s="3" t="str">
        <f ca="1">IFERROR(__xludf.DUMMYFUNCTION("GOOGLETRANSLATE(B1292,""id"",""en"")"),"['Thank you', 'thanks', 'application', 'inetnya', 'wfh', 'easy']")</f>
        <v>['Thank you', 'thanks', 'application', 'inetnya', 'wfh', 'easy']</v>
      </c>
      <c r="D1292" s="3">
        <v>5</v>
      </c>
    </row>
    <row r="1293" spans="1:4" ht="15.75" customHeight="1" x14ac:dyDescent="0.25">
      <c r="A1293" s="1">
        <v>1440</v>
      </c>
      <c r="B1293" s="3" t="s">
        <v>1274</v>
      </c>
      <c r="C1293" s="3" t="str">
        <f ca="1">IFERROR(__xludf.DUMMYFUNCTION("GOOGLETRANSLATE(B1293,""id"",""en"")"),"['Install', 'Indihome', 'Wait', 'Monthly', 'Wait', 'Development', 'Accelerated', 'Thank you']")</f>
        <v>['Install', 'Indihome', 'Wait', 'Monthly', 'Wait', 'Development', 'Accelerated', 'Thank you']</v>
      </c>
      <c r="D1293" s="3">
        <v>1</v>
      </c>
    </row>
    <row r="1294" spans="1:4" ht="15.75" customHeight="1" x14ac:dyDescent="0.25">
      <c r="A1294" s="1">
        <v>1441</v>
      </c>
      <c r="B1294" s="3" t="s">
        <v>1275</v>
      </c>
      <c r="C1294" s="3" t="str">
        <f ca="1">IFERROR(__xludf.DUMMYFUNCTION("GOOGLETRANSLATE(B1294,""id"",""en"")"),"['disappointed', 'heavy', 'Indihome', 'already', 'expensive', 'internet', 'dead', 'mulu', 'report', 'application', 'say it', 'application', ' disruption ',' mass', 'right', 'call', 'technician', 'telephone', 'right', 'dateng', 'disorder', 'mass',' area ',"&amp;"' Hadehh ',' kapokk ' ]")</f>
        <v>['disappointed', 'heavy', 'Indihome', 'already', 'expensive', 'internet', 'dead', 'mulu', 'report', 'application', 'say it', 'application', ' disruption ',' mass', 'right', 'call', 'technician', 'telephone', 'right', 'dateng', 'disorder', 'mass',' area ',' Hadehh ',' kapokk ' ]</v>
      </c>
      <c r="D1294" s="3">
        <v>1</v>
      </c>
    </row>
    <row r="1295" spans="1:4" ht="15.75" customHeight="1" x14ac:dyDescent="0.25">
      <c r="A1295" s="1">
        <v>1442</v>
      </c>
      <c r="B1295" s="3" t="s">
        <v>1276</v>
      </c>
      <c r="C1295" s="3" t="str">
        <f ca="1">IFERROR(__xludf.DUMMYFUNCTION("GOOGLETRANSLATE(B1295,""id"",""en"")"),"['Paraaah', 'slow', '']")</f>
        <v>['Paraaah', 'slow', '']</v>
      </c>
      <c r="D1295" s="3">
        <v>1</v>
      </c>
    </row>
    <row r="1296" spans="1:4" ht="15.75" customHeight="1" x14ac:dyDescent="0.25">
      <c r="A1296" s="1">
        <v>1443</v>
      </c>
      <c r="B1296" s="3" t="s">
        <v>1277</v>
      </c>
      <c r="C1296" s="3" t="str">
        <f ca="1">IFERROR(__xludf.DUMMYFUNCTION("GOOGLETRANSLATE(B1296,""id"",""en"")"),"['Louding', 'Internet', 'Disconnect', 'Disconnect', 'Please', 'Sorry', 'Star']")</f>
        <v>['Louding', 'Internet', 'Disconnect', 'Disconnect', 'Please', 'Sorry', 'Star']</v>
      </c>
      <c r="D1296" s="3">
        <v>1</v>
      </c>
    </row>
    <row r="1297" spans="1:4" ht="15.75" customHeight="1" x14ac:dyDescent="0.25">
      <c r="A1297" s="1">
        <v>1445</v>
      </c>
      <c r="B1297" s="3" t="s">
        <v>1278</v>
      </c>
      <c r="C1297" s="3" t="str">
        <f ca="1">IFERROR(__xludf.DUMMYFUNCTION("GOOGLETRANSLATE(B1297,""id"",""en"")"),"['Indihome', 'emang', 'super', 'super', 'leemoot', ""]")</f>
        <v>['Indihome', 'emang', 'super', 'super', 'leemoot', "]</v>
      </c>
      <c r="D1297" s="3">
        <v>1</v>
      </c>
    </row>
    <row r="1298" spans="1:4" ht="15.75" customHeight="1" x14ac:dyDescent="0.25">
      <c r="A1298" s="1">
        <v>1446</v>
      </c>
      <c r="B1298" s="3" t="s">
        <v>1279</v>
      </c>
      <c r="C1298" s="3" t="str">
        <f ca="1">IFERROR(__xludf.DUMMYFUNCTION("GOOGLETRANSLATE(B1298,""id"",""en"")"),"['Love', 'Star', 'Login', 'Code', 'OTP', 'Sent', 'right', 'Out', 'Mulu', 'already', 'Time', 'Have', ' Wait ',' hours', 'Tomorrow', 'Try', 'Tetep', 'Code', 'OTP', 'Enter', 'right', 'already', 'Out', ""]")</f>
        <v>['Love', 'Star', 'Login', 'Code', 'OTP', 'Sent', 'right', 'Out', 'Mulu', 'already', 'Time', 'Have', ' Wait ',' hours', 'Tomorrow', 'Try', 'Tetep', 'Code', 'OTP', 'Enter', 'right', 'already', 'Out', "]</v>
      </c>
      <c r="D1298" s="3">
        <v>1</v>
      </c>
    </row>
    <row r="1299" spans="1:4" ht="15.75" customHeight="1" x14ac:dyDescent="0.25">
      <c r="A1299" s="1">
        <v>1447</v>
      </c>
      <c r="B1299" s="3" t="s">
        <v>1280</v>
      </c>
      <c r="C1299" s="3" t="str">
        <f ca="1">IFERROR(__xludf.DUMMYFUNCTION("GOOGLETRANSLATE(B1299,""id"",""en"")"),"['lemootttttt']")</f>
        <v>['lemootttttt']</v>
      </c>
      <c r="D1299" s="3">
        <v>1</v>
      </c>
    </row>
    <row r="1300" spans="1:4" ht="15.75" customHeight="1" x14ac:dyDescent="0.25">
      <c r="A1300" s="1">
        <v>1448</v>
      </c>
      <c r="B1300" s="3" t="s">
        <v>1281</v>
      </c>
      <c r="C1300" s="3" t="str">
        <f ca="1">IFERROR(__xludf.DUMMYFUNCTION("GOOGLETRANSLATE(B1300,""id"",""en"")"),"['garbage', 'weird']")</f>
        <v>['garbage', 'weird']</v>
      </c>
      <c r="D1300" s="3">
        <v>1</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2022-02-26T03:54:08Z</dcterms:created>
  <dcterms:modified xsi:type="dcterms:W3CDTF">2022-02-27T04:28:14Z</dcterms:modified>
</cp:coreProperties>
</file>