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jibXKm337fwhKincrJ/5C1keqXHQ=="/>
    </ext>
  </extLst>
</workbook>
</file>

<file path=xl/sharedStrings.xml><?xml version="1.0" encoding="utf-8"?>
<sst xmlns="http://schemas.openxmlformats.org/spreadsheetml/2006/main" count="792" uniqueCount="778">
  <si>
    <t>text_review</t>
  </si>
  <si>
    <t>text_review_english</t>
  </si>
  <si>
    <t>score</t>
  </si>
  <si>
    <t>['menghapus', 'game', 'karna', 'sinyal', 'indihome', 'kuat', 'upgrade', 'kuat', 'indihome']</t>
  </si>
  <si>
    <t>['', 'indihome', 'tolong', 'hapus', 'fup', 'kecepatan', 'uploadnya', 'mbps', 'sarankan', 'hapus', 'fup', 'saingan', 'fup', 'tersebar', 'indonesia', 'semoga', 'cepat', 'diterapkan', 'menyarankan', 'diterapkan', 'alhamdulillah']</t>
  </si>
  <si>
    <t>['gara', 'servis', 'jaringan', 'teknisi', 'ngawur', 'koneksi', 'loss', 'terhubung', 'internet', '']</t>
  </si>
  <si>
    <t>['deposi', 'menginkan', 'kah', 'tuju', 'rek']</t>
  </si>
  <si>
    <t>['login', 'kode', 'otp', 'dikirim', 'nomor', 'sms', 'salah', 'solusinya', '']</t>
  </si>
  <si>
    <t>['wifi', 'indihome', 'lelet', 'nyesel', 'beli', 'indihome']</t>
  </si>
  <si>
    <t>['telkom', 'menghubungi', 'request', 'penggantian', 'nomor', 'keterangan', 'telkom', 'menghubungi', 'terkait', '']</t>
  </si>
  <si>
    <t>['versi', 'aplikasi', 'versi', 'webnya', 'mnggu', 'mengecek', 'penggunaan', 'internet', 'tgl', 'penggunaan', 'terbaca', '']</t>
  </si>
  <si>
    <t>['', 'login', 'kode', 'otp', 'dibilang', 'sll', 'salah', 'sesuai', 'dismskan']</t>
  </si>
  <si>
    <t>['bwgis', 'sid', 'shbau', 'babi', 'ubah', 'sandinya', 'babi']</t>
  </si>
  <si>
    <t>['knp', 'udah', 'naikin', 'kecepatan', 'wifi', 'mbps', 'mbps', 'jaringannya', 'buruk', 'makai', 'wifi', 'orang']</t>
  </si>
  <si>
    <t>['sampah', 'pelit', 'fitur', 'pengaduan', 'komplain', 'tlp', 'call', 'center', 'bertarif', 'mahal', '']</t>
  </si>
  <si>
    <t>['langganan', 'mbps', 'lelet', 'banget', 'berlaku', 'fup', 'iya', 'indihome', 'transparan', 'informasi', 'aplikasi', '']</t>
  </si>
  <si>
    <t>['banget', 'gangguan', 'jaringan', 'stabil']</t>
  </si>
  <si>
    <t>['paket', 'tampilkan', 'miliki', 'berbeda', 'hapus', 'cange', 'bermasalah']</t>
  </si>
  <si>
    <t>['gangguan', 'sampe', 'gangguannya', 'dikali', 'pinter', 'bener', 'bayar', 'indihome', 'kasih', 'emang', 'mantap', 'ngakal', 'laporan', 'rutin', 'aplikasi', 'pelayanan', 'indihome', 'indihome', 'serius', 'terkait', 'pelayanan', 'indihome', '']</t>
  </si>
  <si>
    <t>['aplikasi', 'dibuka', 'stak', 'minus']</t>
  </si>
  <si>
    <t>['login', 'masukan', 'otp', 'bener', 'salah', 'gimana', 'aplikasinya']</t>
  </si>
  <si>
    <t>['peningkatan', 'konsumen', 'terimakasih', 'mendengar', 'keluhan', 'tingkatkan', 'bintang', '']</t>
  </si>
  <si>
    <t>['trimakasih', 'layanan', 'pengaduannya', 'lancar', '']</t>
  </si>
  <si>
    <t>['pelayanan', 'mantulll', 'cpt', 'akurattt', 'aplikasi', 'membantu', 'mudahhh', 'thx', 'indihome', 'topmarkotooooppp']</t>
  </si>
  <si>
    <t>['lelet', 'banget', 'jaringan', 'tolong', 'dibantu', 'susah', 'load', 'foto', 'ditelegram']</t>
  </si>
  <si>
    <t>['bener', 'bener', 'apk', 'gagal', 'kayaknya', 'otp', 'dikasih', 'engga', 'masukin', 'udah', 'clear', 'chace', 'sesuai', 'saran', 'developer', 'buang', 'buang', 'kuota', 'download', 'apk', '']</t>
  </si>
  <si>
    <t>['mantaf']</t>
  </si>
  <si>
    <t>['mohon', 'diblokir', 'layanan', 'telegram', 'telegraph', 'lainya', 'kesel', 'load', 'foto', '']</t>
  </si>
  <si>
    <t>['jam', 'indihome', 'kerja', 'kerja', 'tolong', 'berkesinambungannya', 'membutuhkan', 'hard', 'komplain', 'jam', 'pagi', '']</t>
  </si>
  <si>
    <t>['laporan', 'cepat', 'internet', 'ber', 'fungsi']</t>
  </si>
  <si>
    <t>['login', 'pakai', 'telp', 'email', 'login', 'webnya', 'mohon', 'perbaiki', 'terima', 'kasih']</t>
  </si>
  <si>
    <t>['slalu', 'rusak', 'jaringannya', 'pantesan', 'reting', 'turun', 'trus']</t>
  </si>
  <si>
    <t>['indihome', 'terkenal', 'kengelagkannya', '']</t>
  </si>
  <si>
    <t>['cek', 'pemakaian', 'internet', 'fup', 'payah', 'euy', 'aplikasinya']</t>
  </si>
  <si>
    <t>['gimana', 'masukin', 'otp', 'ngeclose', 'teruss', 'gimana', 'maubmasukin']</t>
  </si>
  <si>
    <t>['gagal', 'login', 'berulang', 'kali']</t>
  </si>
  <si>
    <t>['jaringan']</t>
  </si>
  <si>
    <t>['menyambungkan', 'nomor', 'indihome', 'diaplikasi', 'dibilang', 'nomor', 'masukkan', 'dikenal', 'sistem', 'emang', 'bayar', 'tagihan', 'nomor', 'toling', 'kontak', '']</t>
  </si>
  <si>
    <t>['', 'allah', 'puasa', 'puasa', 'internet', 'problem', 'teknisi', 'marah', 'marah', 'gara', 'gara', 'rumah', 'susah', 'cari', 'telfon', 'susah', 'kesibukan', 'sampe', 'menit', 'telfon', 'pas', 'nyampe', 'rumah', 'orang', 'marah', 'marah', 'berlangganan', 'indihome', 'telat', 'bayar', 'tolong', 'mengadukan', 'teknisi', 'kaya', 'gini', 'sangsi', 'berlangganan', 'ngerusak', 'emang', 'gangguan', 'marah', 'marah', 'allah']</t>
  </si>
  <si>
    <t>['', '']</t>
  </si>
  <si>
    <t>['apps', 'bener', 'keknya', 'login', 'ajah', 'gagal', 'kode', 'otp', 'salah', 'mbok', 'dibenerin', 'udah', 'bnyk', 'komplein', 'kek', 'gini', '']</t>
  </si>
  <si>
    <t>['pas', 'login', 'kode', 'otp', 'dri', 'indihome', 'pas', 'masukan', 'kode', 'salah', 'padahl', 'nomer', 'email', 'terdaftar', 'indihome']</t>
  </si>
  <si>
    <t>['aplikasi', 'membantu', 'pengguna', 'indihome', 'upgrade', 'aplikasi', 'ribet', 'langsung', 'pelayanan', 'bagus', 'banget', 'pengaduan', 'layanan', 'malam', 'paginya', 'langsung', 'tangani', 'top', 'pokoknya']</t>
  </si>
  <si>
    <t>['terima', 'kasih']</t>
  </si>
  <si>
    <t>['pelayanan', 'terburuk']</t>
  </si>
  <si>
    <t>['app', 'jelek', 'login', 'masukin', 'kode', 'ota', 'sesuai', 'sms', 'kebuka', 'salah', 'apalikasi']</t>
  </si>
  <si>
    <t>['pas', 'login', 'pas', 'kode', 'otp', 'masuk', 'kode', 'otp', 'ampe', 'udh', 'melebihi', 'batas', 'login', 'nunggu', 'jam']</t>
  </si>
  <si>
    <t>['verifikasi', 'gagal', 'trus', 'gimana', 'sesuai', 'sms', 'masuk', 'udh', 'instal', 'ulang', '']</t>
  </si>
  <si>
    <t>['', 'mbps', 'lelet', 'super', 'lelet', 'pelanggan', 'kecewa', 'pelayanan', 'buruk', 'penanganan', 'super', 'cuwek']</t>
  </si>
  <si>
    <t>['habis', 'diupdate', 'jelek', 'banget', 'login']</t>
  </si>
  <si>
    <t>['log', 'masukin', 'kode', 'otp', 'salah', 'kode', 'dimasukin', 'masuk', 'sms', 'bambang', 'bambang', 'bintang', '']</t>
  </si>
  <si>
    <t>['mengecewakan', 'fitur', 'add', 'karna', 'fitur', 'speed', 'demand', 'kunjung', 'muncul', 'tolong', 'segara', 'tindak', '']</t>
  </si>
  <si>
    <t>['login', 'kode', 'otp', 'salah', 'serah', 'serah', 'loe', 'deh', '']</t>
  </si>
  <si>
    <t>['gagal', 'login', 'register', 'stuck', 'loading', 'doang']</t>
  </si>
  <si>
    <t>['pelayana', 'online', 'maksimal', 'hri', 'bkn', 'laporan', 'tindakk', 'lanjuti', '']</t>
  </si>
  <si>
    <t>['gangguan', 'minggu', 'jaringan', 'lelet', 'mbps', 'test', 'pakai', 'speedtest', 'cuman', 'mbps', 'lapor', 'myindihome', 'petugas', 'lapor', 'indihomecare', 'cuman', 'diread', 'direspon', '']</t>
  </si>
  <si>
    <t>['pesan', 'paket', 'datangnya', 'nggk', 'dianjurin', 'download', 'apk', 'buruk', 'bangettt', '']</t>
  </si>
  <si>
    <t>['jaringan', 'internet', 'mati', 'lapor', 'info', 'jam', 'diperbaiki']</t>
  </si>
  <si>
    <t>['slow', 'respon', 'serba', 'lambat', 'pelayanan', 'ramah', '']</t>
  </si>
  <si>
    <t>['kecewa', 'banget', 'pagi', 'layanan', 'internet', 'terhubung', 'indikator', 'nyala', 'normal', 'pon', 'intetnet', 'udah', 'komplain', 'prosesnya', 'banget', 'sampe', 'konfirmasi', 'perbaikan', 'telat', 'layanannya', 'kaya', 'gini', 'kecewa', 'parah']</t>
  </si>
  <si>
    <t>['lag', 'nich', 'sinyal', 'indihomo', '']</t>
  </si>
  <si>
    <t>['indhihome', 'buka', 'youtube', 'data', 'belajar', 'daring', 'zoom', 'putus', 'putus', 'mohon', 'solusi', 'bayar', 'mahal', 'tolong', 'bantu', 'zoom', 'normal']</t>
  </si>
  <si>
    <t>['akun', 'hilang', 'login', 'knp', 'putus', 'akun', 'hasil', 'very', 'bad']</t>
  </si>
  <si>
    <t>['mantaaf']</t>
  </si>
  <si>
    <t>['tolong', 'diperbagus', 'layanannya']</t>
  </si>
  <si>
    <t>['jaringan', 'dinyatakan', 'penuh', 'konfirmasi', 'pemasangan', '']</t>
  </si>
  <si>
    <t>['memasukan', 'email', 'kode', 'verifikasi', 'pas', 'masukin', 'kode', 'verifikasi', 'knp', 'salah', 'mohon', 'bantuannya']</t>
  </si>
  <si>
    <t>['', 'ganguan', 'wilayah', 'kalbar', 'kgk', 'tangung', 'setngah', 'bhkan', 'sehari', 'spam', 'sms', 'limit', 'kouta', 'habis', 'kena', 'fup', 'cek', 'mah', 'bnyk', 'spam', 'sehari', 'buset', 'mbps', 'cek', 'speed', 'user', 'penguna', 'game', 'patah', 'aaaahh', 'buseett', 'good', 'job', 'jaringan', 'ganguan', 'ngadet', 'ayu', 'dung', 'indihome', 'tunjukan', 'formalitasmu', 'good', 'jobnya', 'sehari', 'ganguan', 'dikasih', 'good', 'job']</t>
  </si>
  <si>
    <t>['', 'udh', 'sabar', 'bangett', 'kemaren', 'indihome', 'ngelag', 'mulu', 'oake', 'mulu', 'lho', 'ngeleg', 'indihome', 'tolong', 'pelayanan', 'terbaik', 'pelanggan', 'suka', 'kaya', 'gini', 'cap', 'jelek', 'lho', 'indihomenya', 'udh', 'upgrade', 'mbps', 'mbps', 'naikin', 'buang', 'duit', 'mening', 'make', 'internet', 'laen', 'ngomong', 'serius', 'udh', 'lapor', 'respon', 'sabar', 'doang', '']</t>
  </si>
  <si>
    <t>['tolong', 'kermh', 'semenjak', 'perbaikan', 'jaringan', 'ditangerang', 'msh', 'blm', 'mksih', '']</t>
  </si>
  <si>
    <t>['login', 'masukin', 'kode', 'otp', 'salah', 'kode', 'masukkan', 'sesuai', 'kode', 'otp', 'dikirim']</t>
  </si>
  <si>
    <t>['fast', 'respon', 'banget', 'pelayanannya']</t>
  </si>
  <si>
    <t>['membantu', 'informasinya', 'lumayan', 'lengkap']</t>
  </si>
  <si>
    <t>['main', 'mobile', 'legend', 'wifi', 'indihome', 'nge', 'lag', 'indihome', 'tolong', 'sinyal', 'perbaiki', 'lancar', 'bermain', 'game', 'berhenti', 'berlangganan', 'indihome', '']</t>
  </si>
  <si>
    <t>['login', 'kode', 'otp', 'dikirim', 'nomor', 'dimasukkan', 'kode', 'otp', 'ditolak', 'kode', 'otp', 'salah', 'berkali', 'kali', 'mencoba', 'block', 'jam', 'mencoba', '']</t>
  </si>
  <si>
    <t>['telat', 'bayar', 'telepon', 'teruuuuus', 'denda', 'giliran', 'komplen', 'gaada', 'bales', 'hmmm', 'beres', 'kontrak', 'cabut', '']</t>
  </si>
  <si>
    <t>['login']</t>
  </si>
  <si>
    <t>['login', 'daftar']</t>
  </si>
  <si>
    <t>['main', 'game', 'ping', 'mya', 'bener', 'indihome']</t>
  </si>
  <si>
    <t>['kagak', 'login', 'ktanya', 'kode', 'otp', 'salah', 'pdhl', 'masukin', 'udh', 'bener', '']</t>
  </si>
  <si>
    <t>['bener', 'telkom']</t>
  </si>
  <si>
    <t>['tlp', 'reguler', 'jalan', 'stlah', 'pemberitahuan', 'skrg', 'nerima', 'tlp', 'blum', 'tolong', 'infonya', '']</t>
  </si>
  <si>
    <t>['susah', 'login', 'kode', 'otp', 'dikirim', 'salah', 'input', 'jaringan', 'bagus', 'clear', 'cache', 'restart', 'instal', 'unsintal', 'app', 'tetep', 'solusi', 'piye', '']</t>
  </si>
  <si>
    <t>['berfungsi', 'jelekkk']</t>
  </si>
  <si>
    <t>['mantap', 'pokoknya', 'berhenti', 'berlangganan', 'tagun', 'kena', 'denda', 'jt', 'alasan', 'berhenti', 'karna', 'jaringannya', 'sesuai', 'ekspektasi', 'mbps', 'taikaan', 'mbps', 'harapan', 'sinyal', 'josss', 'ehhh', 'pke', 'udah', 'depo', 'biaya', 'hangus', 'alat', 'kembalikan', 'mantap', 'gimana', 'referensikan', 'kerabat', 'sistem', 'kaya', 'gini', 'cape', 'deh']</t>
  </si>
  <si>
    <t>['akses', 'ceoat']</t>
  </si>
  <si>
    <t>['aplikasi', 'bagus', 'tolong', 'tambahkan', 'tema', 'gelap', 'bagus', '']</t>
  </si>
  <si>
    <t>['parah', 'banget', 'lemot', 'rusak', 'stb', 'gmn', 'bayar', 'mah', 'bayar', 'mending', 'pindah', 'tolong', 'donk', 'diperbaiki', 'sistemnya', 'pelanggan', 'pindah']</t>
  </si>
  <si>
    <t>['masukan', 'otp', 'salah', 'trus', 'kode', 'sesuai', 'sms']</t>
  </si>
  <si>
    <t>['saldo', 'myindihome']</t>
  </si>
  <si>
    <t>['jaringan', 'mbps', 'lemot']</t>
  </si>
  <si>
    <t>['jelek', 'bermasalah', 'cek', 'speed', 'provider', 'batasan', 'tpi', 'cek', 'lucu']</t>
  </si>
  <si>
    <t>['sulit', 'masuk', 'regesterny']</t>
  </si>
  <si>
    <t>['login', 'kode', 'otp', 'masukan', 'sesuai', 'sms', 'statusnya', 'kode', 'salah', 'masukan', 'sesuai', 'kode', 'otp', 'mohon', 'bantuannya']</t>
  </si>
  <si>
    <t>['', 'bayar', 'pelayanan', 'memuaskan', 'kemarin', 'laporkan', 'wifi', 'berfungsi', 'petugas', 'teknisi', 'terima', 'kasih']</t>
  </si>
  <si>
    <t>['bintang', 'gangguan', 'teknisi', 'dlm', 'memprosesnya', 'nunggu', 'berhari', 'dlu', 'bawelin', 'dlu', 'bru', 'dtg', 'rmh']</t>
  </si>
  <si>
    <t>['jaringan', 'kaya', 'guk', 'guk', 'harga', 'sesuai', '']</t>
  </si>
  <si>
    <t>['login', '']</t>
  </si>
  <si>
    <t>['proses', 'pemasangan', 'bangett', 'udah', 'seminggu', 'nungguin', 'dtg', 'teknisinya', '']</t>
  </si>
  <si>
    <t>['kualitas', 'pelayanan', 'buruk', 'pemasangan', 'udah', 'minggu', 'connect', 'paaaayyaaaahhh']</t>
  </si>
  <si>
    <t>['aplikasi', 'terurus', 'fup', 'ditampilkan', 'mengecewakan', 'detail', 'biaya', 'ditampilkan', 'fiturnya', 'pikir', 'login', 'login', 'kode', 'verifikasi', 'digit', 'sms', 'gimana', 'masuknya', 'coba', 'mengecewakan']</t>
  </si>
  <si>
    <t>['kak', 'mengeluh', 'wifi', 'mati', 'melulu', 'kemaren', 'puasa', 'wifi', 'mati', 'perbaikan', 'puasa', 'leg', 'hmm', 'nipu', 'bangke', 'tanggal', 'apr', 'wifi', 'eror', 'tanggal', 'apr', 'wifi', 'kuning', 'sinyal', 'wifi', 'belajar', 'online', 'tukang', 'wifinya', 'dateng', 'perbaikilah', 'bayar', 'melulu', 'wifi', 'bayar', 'diputus', 'udh', 'bayar', 'wifi', 'mati', 'eror', 'gedek', 'sumpah', 'indihome', 'mati', 'eror', 'wifi', 'alamat', 'rawabadung', 'jakting', 'blok', '']</t>
  </si>
  <si>
    <t>['indihome', 'tolol']</t>
  </si>
  <si>
    <t>['jaringan', 'error']</t>
  </si>
  <si>
    <t>['update', 'versi', 'aplikasi', 'akurat', 'cek', 'tagihan', 'kewajiban', 'customer', 'promo', 'pelanggan', 'pelayanan', 'cek', 'kuota', 'hilang', 'pelayanan', 'komplain', 'ngelag', 'menu', 'ilang', 'nambah', 'adds', 'hapusnya', 'ribet', 'kantor', 'kantor', 'pingpong', 'haduh', 'plat', 'merah']</t>
  </si>
  <si>
    <t>['gini', 'internet', 'fup', 'kuota', '']</t>
  </si>
  <si>
    <t>['gimana', 'yaa', 'bln', 'pemakaian', 'udah', 'eror', 'yaa', 'mbs', 'tolong', 'indihome', 'perbaiki']</t>
  </si>
  <si>
    <t>['', 'robot', '']</t>
  </si>
  <si>
    <t>['good', 'aplikasi', '']</t>
  </si>
  <si>
    <t>['malem', 'lag', 'mulu', 'indihome', '']</t>
  </si>
  <si>
    <t>['lemottttt', 'bnget', 'nntn', 'lemott', 'download', 'game', 'lemot', 'banget', 'ahh', 'sinyalnya', 'jelek', 'mulu', 'apaa', 'pas', 'buka', 'google', 'muter', 'mulu', 'lemot', 'jaringannya']</t>
  </si>
  <si>
    <t>['alhamdulillah', 'aplikasi', 'indihome', 'membantu', 'pelayanan', 'cepat', 'ramah', 'smga', 'bgni', '']</t>
  </si>
  <si>
    <t>['tolong', 'perbaiki', 'sod']</t>
  </si>
  <si>
    <t>['selmt', 'mlm', 'sngt', 'kecewa', 'konfirmasi', 'gangguan', 'wifi', 'sekrng', 'realisasi', 'padhl', 'lancar', 'membayar', 'tolong', 'pengertian', 'baiknya', 'membutuhkan', 'perbaikan', 'wifi', 'mengajar', 'online', 'anak', 'kuliah', '']</t>
  </si>
  <si>
    <t>['responnya', 'cepat']</t>
  </si>
  <si>
    <t>['pengaduan', 'pelayanan', 'mudah']</t>
  </si>
  <si>
    <t>['sya', 'lupa', 'pin', 'saldo', 'knp', 'respon', '']</t>
  </si>
  <si>
    <t>['mahal', 'loss', 'mulu', 'alasannya', 'gangguan', 'massal', 'gangguan', 'diperbaikinnya', 'gabisa', 'dihari', 'alasannya', 'jadwal', 'penuh', 'lahi', 'belajar', 'wifi', 'mati', 'terganggu', '']</t>
  </si>
  <si>
    <t>['logi', 'knpa', 'tlng', 'prbaiki', '']</t>
  </si>
  <si>
    <t>['permisi', 'pelangan', 'indihome', 'berhenti', 'layanan', 'bayar', 'lunas', 'tinggal', 'pencairan', 'dana', 'deposit', 'tanggal', 'maret', 'belom', 'transfer', 'komplain', 'bayar', 'pelayanan', 'indihome', 'konsumenya', 'giliran', 'ngga', 'bayar', 'tagihan', 'tlp', 'mulu', 'skrng', 'nagih', 'deposit', 'kerja', 'udah', 'ngga', 'cair', 'kecewa', 'disuruh', 'lapor', 'lapor', 'doang', 'respon', 'kagak', '']</t>
  </si>
  <si>
    <t>['busehhh', 'internet', 'udah', 'matiin', 'situ', 'tagihan', 'jalan', 'pengajuan', 'berhenti', 'langganan', 'tanggapi', 'bayar', 'otomatis', 'mati', 'situ', 'kirain', 'aman', 'deposit', 'disitu', 'depositnya', 'biaya', 'langganan', 'aihhh', 'internet', 'mati', 'tagihan', 'mah', 'jalan', 'gile', 'ajee', 'mamak', 'moyang', 'bayar', 'lawong', 'pemakaian', '']</t>
  </si>
  <si>
    <t>['harga', 'aplikasi', 'sma', 'realnya', 'berbeda']</t>
  </si>
  <si>
    <t>['indihome', 'eror', 'dijanjiin', 'teknisi', 'perbaikan', 'nggak', 'mengecewakan']</t>
  </si>
  <si>
    <t>['daftar', 'app', 'susah', 'banget', 'otp', 'dikirim', 'cek', '']</t>
  </si>
  <si>
    <t>['pelayanannya', 'memuaskan', 'kendala', 'dilaporkan', 'petugas', 'kunjung', 'memperbaiki', 'ujian', 'sekolah', 'daring', 'terhambat', 'kayak', 'gini', 'bayarnya', 'udah']</t>
  </si>
  <si>
    <t>['susa', 'kredit']</t>
  </si>
  <si>
    <t>['aplikasi']</t>
  </si>
  <si>
    <t>['memasukkan', 'otp', 'salah', 'mengalami', 'solusi', 'menyelesaikan']</t>
  </si>
  <si>
    <t>['bintang', 'layak', '']</t>
  </si>
  <si>
    <t>['jaringan', 'sampah', 'malem', 'bayar', 'mahal', 'pasang', 'indihomo', 'mending', 'biznet']</t>
  </si>
  <si>
    <t>['', 'ngerti', 'provider', 'cape', '']</t>
  </si>
  <si>
    <t>['langsung', 'tangani']</t>
  </si>
  <si>
    <t>['sinyal', 'terparah', 'sedunia', 'kecewa', 'pasang', 'indihome', 'pasang', 'mending', 'pasang', '']</t>
  </si>
  <si>
    <t>['sinyal', 'jelek', 'bngt', 'pas', 'pasang', 'lumayan', 'kecepatan', 'internetnya', 'kedepan', 'rumah', 'orang', 'pemakai', 'indihome', 'sinyal', 'dapet', 'kbps', 'akses', 'buka', 'google', 'habis', 'pikir', 'deh', 'udah', 'perbaiki', 'dateng', 'solusi', 'kecewa', 'bngt', 'pelayanannya', 'perubahan', 'udah', 'laah', 'ganti', 'profider', 'batin', 'bayar', 'jaringanya', 'parah', 'seluler', 'batal', 'puasa', 'karna', 'kesel', 'jaringan', '']</t>
  </si>
  <si>
    <t>['tolong', 'wifi', 'login', 'susah', 'banget', 'sales', 'hub', 'slow', 'respon', 'kaya', 'gini', 'profesional']</t>
  </si>
  <si>
    <t>['sumpah', 'allah', 'indihome', 'peka', 'sengaja', 'biarkan', 'sinyal', 'merah', 'ping', 'ms', 'main', 'game', 'kalah', 'gara', 'gara', 'sinyal', 'stak', 'merah', 'ijo', 'ijo', 'terkait', 'indihome', 'baca', 'keluhan', 'komentar', 'inisiatif', 'atasi', 'tangani', 'keluhan', 'pelanggan', 'basa', 'basi', 'berbelit', 'pelanggan', 'maunya', 'atasi', 'jaringan', 'internet', 'lancar', 'stak', 'merah', 'mulu', 'emang', 'sanggup', 'atasi', 'gulung', 'tikar', 'indihome', 'tanda', 'kinerjanya', 'becus', 'liat']</t>
  </si>
  <si>
    <t>['add', 'ons', 'speed', 'demand', 'tampil']</t>
  </si>
  <si>
    <t>['senang', 'keluhan', 'langsung', 'ditanggapi', 'diperbaiki', 'terimakasih', '']</t>
  </si>
  <si>
    <t>['perbaiki', 'jaringannya', 'nyesel', 'jaringan', 'buduk', 'kek', 'gini', '']</t>
  </si>
  <si>
    <t>['membantu', 'komplain']</t>
  </si>
  <si>
    <t>['kirain', 'doang', 'direspon']</t>
  </si>
  <si>
    <t>['aplikasinya', 'memudahkan', 'pelanggan', 'transaksi', 'add', '']</t>
  </si>
  <si>
    <t>['acara', 'bagus']</t>
  </si>
  <si>
    <t>['bayar', 'pelayanan', 'sesuai', 'minggu', 'mati', 'mulu', 'hadehhhh', 'doang', 'lancar', 'jara', 'terpaksa', 'bahan', 'setahun', 'nggak', 'kena', 'denda', 'berhenti', 'berlangganan', '']</t>
  </si>
  <si>
    <t>['lelet', 'sabar', 'bolak', 'loss', 'konek', 'trobel', 'muluk', 'sebulan', 'gila', 'pelayanan', 'sampah', 'bayar', 'mahal', 'mahal', 'telat', 'profider', 'sumpah', 'pindah']</t>
  </si>
  <si>
    <t>['tolong', 'banget', 'jaringan', 'kelen', 'diperbaiki', 'kali', 'lagh', 'bermasalah']</t>
  </si>
  <si>
    <t>['good', 'deeh', 'pelayanannya', 'top', 'bangat', 'deeh', '']</t>
  </si>
  <si>
    <t>['instal', 'login', 'dikirim', 'otp', 'udah', 'bener', 'bngt', 'masukinnya', 'kebaca', 'salah', 'hadeh']</t>
  </si>
  <si>
    <t>['aplikasinya', 'ngga', 'pas', 'login', 'input', 'kode', 'verifikasi', 'input', 'sesuai', 'kode', 'diterima', 'via', 'sms', 'hasilnya', 'kode', 'salah', '']</t>
  </si>
  <si>
    <t>['berlangganan', 'indihome', 'normal', 'lelet', 'alasannya', 'melebihi', 'batas', 'fup', 'payah', 'payah', 'andai', 'pilihan']</t>
  </si>
  <si>
    <t>['udah', 'akun', 'masuk', 'gagal', '']</t>
  </si>
  <si>
    <t>['hai', 'hai', 'perusahaan', 'negara', 'republik', 'indonesia', 'raya', 'merdeka', 'tinggal', 'pinggiran', 'kota', 'pasang', 'indihome', 'wilayah', 'nggak', 'cakup', 'hedeeeh', 'lucu', 'lucu', 'ciherang', 'bogor', 'dramaga', 'jawa', 'barat', 'indonesia', 'raya', 'merdeka', '']</t>
  </si>
  <si>
    <t>['suraaaammmm', 'lemot', 'benerrr']</t>
  </si>
  <si>
    <t>['mempermudah']</t>
  </si>
  <si>
    <t>['permisi', 'kadang', 'gangguan', 'mohon', 'diperhatikan', 'indihom', 'mantap', 'terdepan', '']</t>
  </si>
  <si>
    <t>['min', 'tolong', 'perkuat', 'jaringan', 'wifinya', 'enak', 'main', 'game']</t>
  </si>
  <si>
    <t>['jaringan', 'terparahhh', 'dunia', '']</t>
  </si>
  <si>
    <t>['gimana', 'nonton', 'netflix', 'indihome']</t>
  </si>
  <si>
    <t>['membantu', 'komplain', 'trouble']</t>
  </si>
  <si>
    <t>['maintenance', 'bener', 'dri', 'siang', 'ampe', 'malem', 'bener', 'udh', 'brp', 'kali', 'tlpon', 'ttep']</t>
  </si>
  <si>
    <t>['jujur', 'kcewa', 'karna', 'maen', 'game', 'solo', 'rank', 'kalah', 'faktor', 'wifi', 'merah', 'berkepanjangan', 'skarang', 'batang', 'hasil', 'kinerja', 'indihome', 'udah', 'bangga', 'hasil', 'pelanggan', 'kecewain', 'aneh', 'emang', 'indihome', 'peka', 'keluhan', 'pelanggannya', 'liat', 'perbaiki', 'tangani', 'layananya', 'instal', 'aplikasi', 'copot', 'indihome', 'bangkrut', 'massal', 'cari', 'mengerti', 'pelanggan', '']</t>
  </si>
  <si>
    <t>['seharus', 'indihome', 'atasi', 'menyebabkan', 'keluhan', 'pelanggan', 'tingkatkan', 'layanan', 'internet', 'focus', 'bayar', 'mahal', 'suka', 'lemot', 'ping', 'merah', 'indihome', 'isi', 'form', 'mengubah', 'apapun', 'terpenting', 'bentuk', 'komentar', 'playstore', 'bgian', 'perwakilan', 'pelanggan', 'kecewa', 'indihome', 'bertahan', 'indihome', 'atasi', 'layananannya', 'hilangkan', 'lag', 'namanya', 'kinerja', 'bagus', '']</t>
  </si>
  <si>
    <t>['aplikasi', 'macem', 'coba', 'udah', 'masukin', 'verifikasi', 'number', 'sesuai', 'tetep', 'sangka', 'salah', 'emang']</t>
  </si>
  <si>
    <t>['jam', 'jaringan', 'wifi', 'terputus', 'tolong', 'perbaiki', 'makasih']</t>
  </si>
  <si>
    <t>['kali', 'mencoba', 'aktifkan', 'saldo', 'gagal', 'meneriman', 'kode']</t>
  </si>
  <si>
    <t>['aplikasi', 'berguna', 'membantu', 'customer', 'menyesal', 'kecewa', 'berlangganan', 'indihome', 'pecus', 'layanan', 'mending', 'gulung', 'tikar', 'smoga', 'dibaca', 'dirutnya']</t>
  </si>
  <si>
    <t>['gangguan', 'jaringannya', 'lemot']</t>
  </si>
  <si>
    <t>['ngestuck', 'trs', '']</t>
  </si>
  <si>
    <t>['jossss']</t>
  </si>
  <si>
    <t>['paket', 'internet', 'only', 'telpon', 'butuh', 'butuh', 'interned', '']</t>
  </si>
  <si>
    <t>['jaringan', 'lancar', 'pelayanan', 'banget', 'ngaret']</t>
  </si>
  <si>
    <t>['simbol', 'merah', 'wifi', 'jaringan', 'tolong', 'secepatnya', 'atasi']</t>
  </si>
  <si>
    <t>['sod', 'dihapus', '']</t>
  </si>
  <si>
    <t>['dear', 'indihome', 'kecepatan', 'internet', 'upgrade', 'lamban', 'kali', 'laporan', 'responnya', 'muter', 'muter', 'standart', 'seakan', 'penyelesaian', 'spesifik', 'pelayanannya', '']</t>
  </si>
  <si>
    <t>['tinggal', 'mataram', 'lombok', 'ntb', 'pakai', 'seamless', 'wifi', 'titiknya', 'hnya', 'buang', 'uang', 'aplikasi', 'bagus', 'sayang', 'blm', 'berfungsi', 'pengalaman', 'hrs', 'hati', 'add', 'muncul', 'masuk', 'tagihan', 'bulanan', 'apply', '']</t>
  </si>
  <si>
    <t>['pelayanan', 'buruk', 'laporan', 'perbaikan', 'melapor', 'aplikasi', 'indihome', 'kali', 'laporan', 'perbaikan', 'respon', 'kabel', 'teputus', 'kemana', 'melapor']</t>
  </si>
  <si>
    <t>['buruk', 'serba', 'aneh', 'saldo', 'kmakan', 'transaksi', 'renew', 'kmplen', 'blg', 'tggu', 'trs', 'parahhhhh']</t>
  </si>
  <si>
    <t>['', 'pasang', 'speed', 'mbps', 'dipake', 'main', 'mobile', 'legend', 'lancar', 'sinyal', 'stabil', 'main', 'orang', 'skrg', 'speed', 'mbps', 'dipake', 'main', 'orang', 'udah', 'lag', 'sinyal', 'stabil', 'bumn', 'gini', '']</t>
  </si>
  <si>
    <t>['renewspeed', 'trouble', '']</t>
  </si>
  <si>
    <t>['pelayanan', 'indi', 'home', 'super', 'buruk']</t>
  </si>
  <si>
    <t>['nanya', 'pengaduan', 'layanan', 'via', 'chat', 'bibi', 'indita', 'jawabannya', 'kesalahan', 'sistem', 'udh', 'chat', 'gimana', '']</t>
  </si>
  <si>
    <t>['sangattt', 'burukk', 'kualitas', 'internet', 'ilang', 'terpaksa', 'jaringan']</t>
  </si>
  <si>
    <t>['pengaduan', 'internet', 'aplikasi', 'indihome', 'muncul', 'notifikasi', 'area', 'gangguan', 'susah', 'nyari', 'nomor', 'tiket', 'gangguan', 'aplikasi']</t>
  </si>
  <si>
    <t>['aplikasinya', 'gabisa', 'akses', 'pengaduan', 'layanan', 'wifi', 'mati', 'mati', 'bayar', 'customer', 'service', 'jelek', 'dri', 'indihome', 'pergerakannya', 'dri', 'indihome', 'wifi', 'telantarin', 'emain', 'chat', 'twitter', 'responnya', 'sabar', 'sabar', 'doang', 'tetangga', 'udah', 'gabisa', 'emg', 'niatan', 'gamau', 'bantu', 'nanya', 'serius', 'bgini', 'mending', 'gabayar', 'buang', 'buang', 'duit', 'mending', 'provider']</t>
  </si>
  <si>
    <t>['mantap', 'recommended']</t>
  </si>
  <si>
    <t>['pakem', 'lur', '']</t>
  </si>
  <si>
    <t>['info', 'pemasangan', 'cek', 'koordinat', 'pemasangan', 'push', 'customer', 'service', 'komunikasi', 'teknisi', 'terpasang', 'terpaksa', 'dibatalkan']</t>
  </si>
  <si>
    <t>['gooood']</t>
  </si>
  <si>
    <t>['pengen', 'pasang', 'indihome', 'djanjiin', 'doang', 'pemasangannya', 'nunggu', 'berbulan', 'ahirnya', 'dtelfon', 'terkait', 'jawabannya', 'proses', 'pemasangan', 'dilanjutkan', 'yaaaah', 'mending', 'nunggu', 'berbulan', 'djanjiin', 'marketingnya', 'taun', 'gada', 'tanggapan', 'sampe', '']</t>
  </si>
  <si>
    <t>['login', 'nda', 'udah', 'kirim', 'kode', 'otp', 'pas', 'masukkan', 'tulisan', 'data', 'masukkan', 'salah']</t>
  </si>
  <si>
    <t>['ngak']</t>
  </si>
  <si>
    <t>['bintang', 'kecewa', 'membayar', 'tagihan', 'membutuhkan', 'bantuan', 'gangguan', 'layanan', 'teknisi', 'kunjung', 'mengajukan', 'gangguan', 'pelayanan', 'semoga', 'pengalaman', 'diambil', 'hikmahnya', 'pelanggan', 'indihome', 'menyarankan', 'indihome', 'bertanggung', 'cepat', 'sblum', 'kehilangan', 'lbih', 'bnyk', 'pelanggan', '']</t>
  </si>
  <si>
    <t>['login', 'kode', 'dimasukkan', 'salah', 'kode', 'dimasukkan', 'sesuai', 'dikirim', 'mohon', 'perbaiki']</t>
  </si>
  <si>
    <t>['', 'ampun', 'jaringan', 'nge', 'los', 'mulu', 'gimana', 'penyelesaian', 'berenti', 'kena', 'denda', 'berenti', 'doble', 'beli', 'kuota', 'bayar', 'wifi']</t>
  </si>
  <si>
    <t>['aplikasi', 'myindihome', 'lumayan', 'ngebantu', 'cek', 'tagihan', 'transaksi', 'add', 'ditingkatkan', 'fitur', 'cek', 'pemakaian', 'inetnya', 'kadang', 'update', 'gituu', 'trs', 'saldo', 'myindihome', 'diintegrasi', 'gausah', 'money', 'ribeeet', '']</t>
  </si>
  <si>
    <t>['internet', 'diperlambat', 'alasannya', 'melebihi', 'fup', 'upgrade', 'mahal', 'kecepatan', 'internet', 'diturunin', 'ganggu', 'aktifitas', 'kantor', 'konsultasi', 'aplikasi', 'balasnya', 'ditelpon', 'kantor', 'error', 'internetnya', 'diturunin', 'gamau', 'telpon', 'manual', 'buang', 'buang', 'pulsa', 'nelponin', 'csnya', 'super', 'duper', 'diawal', '']</t>
  </si>
  <si>
    <t>['kecewa', 'wifi', 'terisolir', 'membayar', 'bank', 'direkomndasikan']</t>
  </si>
  <si>
    <t>['gangguanya', 'banyar', 'bulanan', 'tetep', 'korban', 'usaha', 'online', 'keganggu', 'terbengkalai', '']</t>
  </si>
  <si>
    <t>['login', 'memasukkan', 'kode', 'otp', 'berkali', 'kode', 'salah', 'gimana', 'login']</t>
  </si>
  <si>
    <t>['aplikasi', 'eror', 'dipakai', 'buang', 'kuota']</t>
  </si>
  <si>
    <t>['aplikasi', 'ssh', 'buka', 'bnget']</t>
  </si>
  <si>
    <t>['asli', 'aplikasi', 'error', 'mulu', 'eung', 'jaringan', 'stabil', 'banget']</t>
  </si>
  <si>
    <t>['jaringan', 'lemot', 'nge', 'game', 'lag', 'parah', 'udah', 'make', 'kecuali', 'lemot']</t>
  </si>
  <si>
    <t>['aplikasi', 'nggak', 'masuk', 'kode', 'otp', 'dianggab', 'salah', 'ujung', 'ujungnya', 'jam', 'nunggu', 'hasilnya', 'tim', 'kerjanya', '']</t>
  </si>
  <si>
    <t>['tolong', 'internet', 'terhubung', 'membyr', 'tagihanx', 'tolong', 'dibantu']</t>
  </si>
  <si>
    <t>['bos', 'telkom', 'bangkrut', 'giman', 'make', 'paket', 'mbps', 'lelet', 'mbps']</t>
  </si>
  <si>
    <t>['aplikasi', 'gunanya', 'tujuan', 'aplikasi', 'menyelesaikan', 'pengaduan', 'jaringannya', 'laporan', 'aplikasi', 'mahal', 'manfaatnya', '']</t>
  </si>
  <si>
    <t>['kualitas', 'jaringan', 'mohon', 'tingkatkan', 'kualitas', 'cust', 'service', 'memuaskan', 'nelpon', 'mahal']</t>
  </si>
  <si>
    <t>['indihome', 'ngelag', 'mulu', 'pas', 'main', 'game', 'online', 'pas', 'musuh', 'ngelag', 'komplain', 'terima', 'mbo']</t>
  </si>
  <si>
    <t>['aplikasinya', 'membantu', 'karna', 'cepat', 'penangan', 'lapor', 'gangguan', 'tpi', 'custamer', 'servisnya', 'nelpon', 'nawari', 'nambah', 'mengganggu', 'bayar', 'tagihan', 'tolong', 'banget', 'telpon', 'kecuali', 'kasih', 'hadiah', 'nelpon', '']</t>
  </si>
  <si>
    <t>['login', 'aplikasi', 'data', 'pemasangan', 'layanan', 'indihome', 'selalau', 'gagal', 'otp', 'create', 'akun', 'myindihome', 'data', '']</t>
  </si>
  <si>
    <t>['parah', 'banget', 'layanannya', 'maklumin', 'bayar', 'akses', 'internet', 'putus', 'connect', 'broh', 'dibayarkan', 'nunguin', 'berharap', 'normal', 'kenyataannya', 'nihil', '']</t>
  </si>
  <si>
    <t>['asiap']</t>
  </si>
  <si>
    <t>['lampu', 'internet', 'ilang', 'trs', 'bayar', 'telat', 'udh', 'bayar', 'mahal', 'suka', 'gangguan', 'lgi', 'lgi', 'main', 'game', 'sinyal', 'lag', 'banget', 'mending', 'tutup', 'indihomo']</t>
  </si>
  <si>
    <t>['login', 'aplikasi', 'memasukan', 'kode', 'otp', 'salah', '']</t>
  </si>
  <si>
    <t>['login', 'susah', 'banget']</t>
  </si>
  <si>
    <t>['aplikasi', 'bumn', 'bobrok', 'basisnya', '']</t>
  </si>
  <si>
    <t>['aplikasi', 'pencuri', 'poin', 'rb', 'dijadikan', 'pdhal', 'dituker', '']</t>
  </si>
  <si>
    <t>['mantap']</t>
  </si>
  <si>
    <t>['gangguan']</t>
  </si>
  <si>
    <t>['udah', 'upgrade', 'kayak', 'batas', 'pemakaian', 'orang', 'udah', 'upgrade', 'minimal', 'melebihi', 'pemakain', 'orang', 'lelet', '']</t>
  </si>
  <si>
    <t>['tagihan', 'membengkak', 'perbulan', 'auto', 'putus', 'kontrak', 'konsisten']</t>
  </si>
  <si>
    <t>['', 'banget']</t>
  </si>
  <si>
    <t>['kecewa', 'pelanggan', 'indihom', 'komplen', 'lbh', 'jam', 'nangani', 'sungguh', 'merugikan', 'konsumin', 'gini']</t>
  </si>
  <si>
    <t>['aplikasi', 'indihome', 'ngecek', 'pemakaian', 'kuota', 'aplikasi', 'error', 'mulu', 'clear', 'cache', 'cek', 'sisa', 'pemakaian', 'kuota']</t>
  </si>
  <si>
    <t>['gimana', 'puas', 'hasil', 'jaringan', 'hilang', 'leg', 'parah', 'bayar', 'lakukan', 'upgrade', 'mb', 'mb', 'hasilnya', 'harap', 'perbaiki', 'pengguna', 'puas', 'hasilnya', 'saran', 'indihome', 'sungguh', 'mengecewakan', 'keluhan', 'tetapkan', 'telegram', 'memperbaiki']</t>
  </si>
  <si>
    <t>['kali', 'indihome', 'eror', 'solusi', 'penjelasan', 'nihil', 'hasilnya', 'hebat', 'petugas', 'indihome', 'lapangan', 'menyelesaikan', 'pekerjaan', 'lakukan', 'aplikasi', 'petugas', 'laporan', 'selesai', 'perbaiki', 'kecewa', 'myindihome', 'indihome', 'dibayangkan', 'jaringan', 'indihome', 'mati', 'cuba', 'kerugian', 'pelanggan', 'jawabannya', 'sederhana', 'maaf', 'nyamanan', '']</t>
  </si>
  <si>
    <t>['tolong', 'informasi', 'pembayaran', 'ditampilkan', 'harganya', 'dibayar', '']</t>
  </si>
  <si>
    <t>['nyesel', 'pasang', 'wifi']</t>
  </si>
  <si>
    <t>['daftar', 'terdeteksi']</t>
  </si>
  <si>
    <t>['menontomxxx']</t>
  </si>
  <si>
    <t>['gpp']</t>
  </si>
  <si>
    <t>['gajelas', 'jaringan', 'buruk', 'mending', 'kerja']</t>
  </si>
  <si>
    <t>['jaringannya', 'jelek', 'bet']</t>
  </si>
  <si>
    <t>['mantp', '']</t>
  </si>
  <si>
    <t>['teknisi', 'songong', 'pelayanan', 'parah', 'msalah', 'mlah', 'jutekan', 'teknisi', 'mnding', 'cari', 'provider', 'ramah', 'pelayanan', '']</t>
  </si>
  <si>
    <t>['bintang', 'deh', 'msh', 'gangguan', 'system', 'kadang', 'udah', 'jarang', 'gangguan', 'system', 'kasi', 'bintang', '']</t>
  </si>
  <si>
    <t>['kecewa', 'kualitas', 'internet', 'indihome', 'pelanggan', 'jelek', 'sinyal', 'perbaikan', 'memuaskan', 'pelanggannya', 'jalan', 'keluarnya', 'pelanggan', 'membayar', 'bulannya', 'sinyal', 'buruk', 'jelek']</t>
  </si>
  <si>
    <t>['setellah', 'kluar', 'masuk', 'aplikasi', 'may', 'indihom']</t>
  </si>
  <si>
    <t>['sinyal', 'selalalu', 'lelet', 'pembohongan', 'mbps', 'pelanggan', 'pelanggan', 'mengalami', 'laporkan', 'dibilangin', 'berkali', 'sinyal', 'bagusnya', 'pindah', 'perusahaan', 'waifi']</t>
  </si>
  <si>
    <t>['', 'jos', 'gan', 'trmksh']</t>
  </si>
  <si>
    <t>['dibagian', 'pembayaranya', 'ditampilkan', 'rincian', 'pembayaranya', 'dibayar', 'karna', 'cuman', 'total', 'pembayaran', 'langsung', 'muncul', 'diaplikasi', 'dulunya', 'bagus', 'terperinci', 'bayarkan', '']</t>
  </si>
  <si>
    <t>['keren', 'mbps', 'udah', 'buffering', 'deteksi', 'perangkat', 'tersambung', '']</t>
  </si>
  <si>
    <t>['mantul']</t>
  </si>
  <si>
    <t>['otp', 'masuk', 'kode', 'keteranganya', 'salah', 'ampas', 'perusahaan', 'indonesia']</t>
  </si>
  <si>
    <t>['indicrott', 'lostconect', 'parah']</t>
  </si>
  <si>
    <t>['gangguan', 'lambat', 'penanganannya', 'internet', 'jam', 'nonstop']</t>
  </si>
  <si>
    <t>['main', 'game', 'kalah', 'karna', 'internet', 'lemot', 'pink', 'merah', 'gangguan', 'mengakibatkan', 'kalah', 'game', 'bayar', 'mahal', 'mahal', 'bayar', 'tagihan', 'cape', 'kerja', 'rencana', 'main', 'game', 'internet', 'frustasi', 'mending', 'tutup', 'bayaran', 'mahal', 'kualitas', 'kaya', 'paket', 'kuota', 'murahan', 'teknisi', 'udah', 'bacot', 'kalean', 'nomor', 'tiket', 'nomor', 'tiket', 'internet', 'respon', 'keluhannya', 'pelanggan', 'mending', 'berhenti', '']</t>
  </si>
  <si>
    <t>['layanan', 'minus']</t>
  </si>
  <si>
    <t>['jangann', 'jugaa', 'tertipu', 'indihome', 'sayaa', 'korbannya', 'pembayaran', 'sayaa', 'cepat', 'pemakaianpun', 'orang', 'lemott', 'gaada', 'obat', 'jamread', 'game', 'onlinee', '']</t>
  </si>
  <si>
    <t>['masuk', 'akun', 'coba', 'instal', 'ulang', 'masuk', '']</t>
  </si>
  <si>
    <t>['woy', 'stabil', 'sinyal']</t>
  </si>
  <si>
    <t>['kecewa', 'indihum', 'udh', 'bayar', 'stb', 'dinyalain']</t>
  </si>
  <si>
    <t>['payah', 'berbayar', 'bebas', 'iklan', 'dikit', 'iklan', 'indihome', 'sndr', 'iklan', 'channel', 'internet', 'ngadat', 'nilai', 'bintang', 'sampe', 'paham', 'klise', 'komplain', 'mohon', 'maaf', 'ketidaknyamanan', '']</t>
  </si>
  <si>
    <t>['tetangga', 'speed', 'mb', 'mb', 'kuota', 'melebih', 'ditawar', 'mb', 'bagus', 'eeeh', 'sial', 'lag', 'rugi', 'harga', 'kualitas', 'burik', 'provider', 'ditempatku', 'off', 'indihome']</t>
  </si>
  <si>
    <t>['tolonglah', 'update', 'bagus', 'jelek', 'kali', 'update', 'rincian', 'tagihan', 'mengecewakan']</t>
  </si>
  <si>
    <t>['slamat', 'pagi', 'pasca', 'badai', 'seroja', 'kmren', 'wifi', 'ngelos', 'tanggal', 'april', 'tanggal', 'april', 'perbaiki', 'aktif', 'jam', 'langsung', 'isolir', 'disuruh', 'membayar', 'bayar', 'genap', 'sedabgkan', 'aktif', 'indihome', 'keringanan', 'sdikit', 'trima', 'kasih']</t>
  </si>
  <si>
    <t>['lambat', 'mengirim', 'kode', 'otp', 'otpnya', 'batasi', '']</t>
  </si>
  <si>
    <t>['', 'login', 'aplikasinya', 'ribet', 'banget', 'batasin', 'kode', 'otp', 'gara', 'gara', 'responnya', 'rugikan', 'pengaduan', 'udah', 'bayar', 'mati', 'internetnya', 'gmn', 'pengaduan', 'pusat', 'gini', 'nomer', 'call', 'centernya', 'gabisa', 'dihubungi', 'mohon', 'bantuannya', '']</t>
  </si>
  <si>
    <t>['udah', 'download', 'register', 'pas', 'selesai', 'isi', 'data', 'harap', 'tunggu', 'sampe', 'ber', 'jam', 'jam', 'tetep', 'gabisa', 'gimana', 'aplikasi', 'membantu', 'gabisa', 'register', 'akun']</t>
  </si>
  <si>
    <t>['malem', 'sampe', 'pagi', 'sempet', 'nonton', 'indihome', 'internetnya', 'gangguan', 'mulu', 'nonton', 'catchplay', 'dsbnya', 'error', 'kecewa']</t>
  </si>
  <si>
    <t>['aplikasi', 'tolol', 'masuk', 'kode', 'verikasi', 'nye', 'kirim', 'dongo']</t>
  </si>
  <si>
    <t>['bgus']</t>
  </si>
  <si>
    <t>['gilaaa', 'naeknya', 'gede', 'bangeeeet', 'lemot', '']</t>
  </si>
  <si>
    <t>['indihome', 'dimasuk', 'apps', 'ditolak', 'nomer', 'dikenal', 'cmn', 'suruh', 'hapus', 'chace', 'instal', 'low', 'solusinya', 'bayar', 'tagihan', 'pakai', 'banking', 'dikenal', 'nomernya', 'masak', 'bayar', 'offline', 'trs', '']</t>
  </si>
  <si>
    <t>['tolong', 'indome', 'nyala', 'app', 'stoped']</t>
  </si>
  <si>
    <t>['login', 'aplikasi', 'kirim', 'otp', 'pas', 'masukan', 'salah']</t>
  </si>
  <si>
    <t>['lambatttttbbettt']</t>
  </si>
  <si>
    <t>['lag', 'mulu', 'pagi']</t>
  </si>
  <si>
    <t>['sukses', 'slalu']</t>
  </si>
  <si>
    <t>['aplikasi', 'freeze', 'berat', 'layak']</t>
  </si>
  <si>
    <t>['gimana', 'login', 'susah', 'suruh', 'masukin', 'kode', 'otp', 'giliran', 'udh', 'dimasukin', 'tetep', 'salah', 'kodenya', 'bener', '']</t>
  </si>
  <si>
    <t>['kahari', 'pelayanan', 'jaringan', 'internet', 'mantap', 'cepat', 'lelet', 'semoga', 'kedepannya', 'myindihome', 'melekat', 'dihati', 'pelanggannya', 'maju', 'sukses', 'dlm', 'berinovasi', '']</t>
  </si>
  <si>
    <t>['udah', 'pasang', 'mbps', 'lambat', 'lemot', 'pelangganpun', 'rada', 'berkurang']</t>
  </si>
  <si>
    <t>['', 'jam', 'main', 'war', 'robot', 'matikan', 'menit', 'reset', 'reconnecting', 'tinggal', 'kepala', 'bos', 'telkom', 'dilempar', 'modemnya', 'bos', 'telkom', 'bawahannya', 'komentar', '']</t>
  </si>
  <si>
    <t>['buruk', 'koneksi', 'lemot', 'tutorial', 'user', 'interface', 'kacau', '']</t>
  </si>
  <si>
    <t>['nyesal', 'gua', 'pasang', 'indihome', 'belom', 'pasang', 'udah', 'loss', 'connection', 'udah', 'tanggapan', 'hubngi', 'aplikasi', 'indihome', 'diperbaiki', 'perbaiki', 'hongkong', 'org', 'harian', 'org', 'teknisi', 'benerin', 'sue', 'giliran', 'telat', 'bayar', 'udah', 'kayak', 'kesetanan', 'pesan', 'masuk', '']</t>
  </si>
  <si>
    <t>['menu', 'dibuka', 'diakses', 'error', 'bleng', '']</t>
  </si>
  <si>
    <t>['aplikasi', 'myindihome', 'membantu', 'kendala', 'pengguna', 'indihome', 'responsif', 'ramah', '']</t>
  </si>
  <si>
    <t>['mati', 'seharian', 'deadline', 'kerjaan', '']</t>
  </si>
  <si>
    <t>['aplikasi', 'membantu', 'banget', 'informasi', 'aplikasi', 'mengajukan', 'kendala', 'perangkat', 'indihome', '']</t>
  </si>
  <si>
    <t>['aplikasi', 'bagus', 'memudahkan', 'produk', 'produk', 'indihome']</t>
  </si>
  <si>
    <t>['aplikasi', 'mudah', 'dipahami', 'membantu', 'kendala', 'perangkat', 'indihome', 'semoga', 'kedepannya', 'berkembang', 'pelayanan', '']</t>
  </si>
  <si>
    <t>['aplikasi', 'memudahkan', 'mencari', 'informasi', 'produk', 'pelayanan', 'indihome', 'keren', '']</t>
  </si>
  <si>
    <t>['sod', 'hilang', 'add', 'solusi', 'min']</t>
  </si>
  <si>
    <t>['nyesel', 'pasang', 'indihome', 'bayar', 'kemaren', 'skrg', 'gabisa', 'dipake', 'parah', 'bangettt']</t>
  </si>
  <si>
    <t>['kode', 'otp', 'sms', 'sesuai', 'aplikasinya', 'kode', 'otp', 'salah']</t>
  </si>
  <si>
    <t>['bagus', '']</t>
  </si>
  <si>
    <t>['cek', 'tiket', 'percepatan', 'gimana', '']</t>
  </si>
  <si>
    <t>['mohon', 'ijin', 'admin', 'customer', 'indhihome', 'terkait', 'permasalahan', 'pembayaran', 'via', 'shopee', 'ovo', 'linkaja', 'pembayaran', 'dialfamart', 'pembayaran', 'pelanggan', 'terdaftar', 'mohon', 'solusinya', '']</t>
  </si>
  <si>
    <t>['ngasih', 'feedback', 'negatif', 'pikir', 'layanan', 'jaringan', 'internet', 'rusak', 'bts', 'benerin', 'rusak', 'lokal', 'hedehhh', 'dianggurin', 'noh', 'coba', 'telat', 'ngisi', 'pulsa', 'sehari', 'besok', 'kartu', 'hangus', 'telat', 'perbaiki', 'berbulan', 'derita', 'pelanggan', '']</t>
  </si>
  <si>
    <t>['apknya', 'perbaiki', 'bug']</t>
  </si>
  <si>
    <t>['memasukan', 'gmail', 'masuki', 'email', 'laim']</t>
  </si>
  <si>
    <t>['aplikasinya', 'lambat', 'semenjak', 'pembaruan', 'interface', 'sudh', 'refresh', 'memori', 'akses', '']</t>
  </si>
  <si>
    <t>['aplikasi', 'hebat', 'keceee']</t>
  </si>
  <si>
    <t>['teknisi', 'kerumah', 'jam', '']</t>
  </si>
  <si>
    <t>['oke', 'bingit', '']</t>
  </si>
  <si>
    <t>['renew', 'fup', 'transfer', 'berhasil', 'jam', 'berubah', 'kecepatan', 'lelet', '']</t>
  </si>
  <si>
    <t>['parah', 'indihome', 'login', 'susah', 'bnr', 'kode', 'otp', 'pasang', 'jaringan', 'penuh', 'sekelas', 'telkom', 'lamban', 'melayani', 'pelanggan']</t>
  </si>
  <si>
    <t>['indihome', 'pengen', 'melaporkan', 'kecepatan', 'mbps', 'mbps', 'lambat', 'kartu', 'telkomsel', '']</t>
  </si>
  <si>
    <t>['internet', 'indihome', 'udah', 'konek', 'alias', 'gangguan', 'jam', 'beres', 'udah', 'laporan', 'via', 'aplikasi', 'pegimane', 'ceritanye', 'udah', 'jam', 'konek', 'broooooo']</t>
  </si>
  <si>
    <t>['', 'koneksi', 'internet', 'diproses', 'perbaikan', 'halooo', 'bayar', 'gratis', 'komplek', 'lho', 'bermasalah', 'teknisi', 'turun', 'perbaiki', 'pasang', 'indihome', 'menidingan', 'mikir', 'pelayanan', 'buruk']</t>
  </si>
  <si>
    <t>['indihome', 'lemot', 'banget', 'sinyal']</t>
  </si>
  <si>
    <t>['susah', 'login', 'myindihome', 'udah', 'nerima', 'kode', 'otp', 'dimasukkan', 'erorr', 'mohon', 'cepat', 'diperbaiki']</t>
  </si>
  <si>
    <t>['mohon', 'maaf', 'nomor', 'indihome', 'terdaftar', 'pelanggan', 'indihome', 'wifi', 'mohon', 'bantuannya', '']</t>
  </si>
  <si>
    <t>['', 'indihome', 'komplek', 'mati', 'tindakan', 'proses', 'perbaikan', 'nihil', 'pelanggan', 'bayar', 'telat', 'sehari', 'langsung', 'diputus', 'indihome', 'mati', 'pertanggungjawaban', 'harga', 'mahal', 'sesuai', 'pelayanan', '']</t>
  </si>
  <si>
    <t>['tolong', 'perbaiki', 'apk', 'download', 'masukan', 'pelanggan', 'kenal', 'sistem', '']</t>
  </si>
  <si>
    <t>['parah', 'mending', 'tetangga', 'sebelah', '']</t>
  </si>
  <si>
    <t>['perbaikin', 'myindihome', 'tolong', 'diperbaikin']</t>
  </si>
  <si>
    <t>['', 'gangguan', 'stb', 'mati', 'internet', 'mati', 'janjinya', 'teknisi', 'nggak', 'link', 'error', 'pengen', 'udahan', 'gini', '']</t>
  </si>
  <si>
    <t>['uang', 'dikembalikan', 'kerja', 'telpon', 'telkom', 'udah', 'makan', 'pulsa', 'udah', 'kerja', 'belom', 'giliran', 'kaga', 'bayar', 'ditagih', 'acara', 'hutang', 'bayar', 'giliran', 'duit', 'kaga', 'balikin']</t>
  </si>
  <si>
    <t>['bug', 'dimana', 'memasukan', 'kode', 'verifikasi', 'login', 'salah', 'salah']</t>
  </si>
  <si>
    <t>['maaf', 'pelayanan', 'pelayanan', 'costumer', 'jelek', '']</t>
  </si>
  <si>
    <t>['pelanggan', 'indihome', 'tanggal', 'pemasangan', 'april', 'mengerti', 'bayar', 'indihome', 'bingung', 'prabayar', 'pakai', 'bayar', 'uang', 'deposit', 'tagihan', 'pdd', 'pembayaran', 'diterima', 'dimuka', 'tagihan', 'pembayaran', 'kedepan', 'asli', 'paham', 'pembayaran', 'membingungkan', 'baca', 'ulasan', 'pengguna', 'indihome', 'negatif', 'fix', 'pakai', 'indihome', '']</t>
  </si>
  <si>
    <t>['admin', 'tolong', 'tambahkan', 'pilihan', 'mengisi', 'saldo', 'apk', 'myindihome']</t>
  </si>
  <si>
    <t>['susah', 'login', 'memasukkan', 'kode', 'otp', 'msh', 'dianggap', 'salah', 'masukkan', 'kode', 'udah', 'gitu', 'msh', 'hrs', 'menunggu', 'mengulang', 'login', 'tolong', 'perbaikan', 'solusinya', 'appl', 'myindihome']</t>
  </si>
  <si>
    <t>['masuk', 'login', 'kode', 'otp', 'input', 'sesuai', 'pesan', 'masuk', 'data', 'masukkan', 'salah', 'situ', 'sehat', '']</t>
  </si>
  <si>
    <t>['indihome', 'lelet', 'main', 'game', 'disconnect', 'bayar', 'mahal', 'lag', 'teknisi', 'cuman', 'restart', 'modem', '']</t>
  </si>
  <si>
    <t>['solusinya', 'pelanggan', 'indihome', 'kecewa', 'sinyal', 'lambat', 'hilang', 'speed', 'diupgrade', 'mb', 'mb', 'pembayaran', 'mencapai', 'rb', 'bln', 'kantor', 'telkom', 'jawabannya', 'lebh', 'mas', 'lgsung', 'kantor', 'pusat', 'seakan', 'lepas', 'tangan', 'dihadapi', 'pelanggan', 'coba', 'kontak', 'petugas', 'lapangannya', 'langsung', 'mengecek', 'memperbaiki', '']</t>
  </si>
  <si>
    <t>['lancar', 'aksesnya']</t>
  </si>
  <si>
    <t>['speed', 'demand', 'applikasi', 'mohon', 'diperbaiki', 'bugnya', 'terima', 'kasih', 'kasih', 'bintang', '']</t>
  </si>
  <si>
    <t>['gimana', 'login', 'ngga', '']</t>
  </si>
  <si>
    <t>['suka', 'lelet', 'uda', 'indohome', 'respon', '']</t>
  </si>
  <si>
    <t>['jaringan', 'lemot', '']</t>
  </si>
  <si>
    <t>['parah', 'ngajukan', 'pasang', 'bln', 'sampe', 'skr', 'kabarnya', '']</t>
  </si>
  <si>
    <t>['bad']</t>
  </si>
  <si>
    <t>['app', 'nyuri', 'duit', 'renew', 'kuota', 'duit', 'sukses', 'pembayaran', 'renew', 'jalan']</t>
  </si>
  <si>
    <t>['semanis', 'pernyataan', 'teknik', 'sales', 'berhasil', '']</t>
  </si>
  <si>
    <t>['berlangganan', 'paket', 'dibulan', 'tagihannya', 'sesuai', 'ama', 'pengajuan', 'tagihan', 'diatas', 'anrb', 'perbulan']</t>
  </si>
  <si>
    <t>['ramadhan', 'lemot', 'hebat', 'orang', 'marah']</t>
  </si>
  <si>
    <t>['apk', 'gmna', 'udh', 'berlangganan', 'indihome', 'udh', 'masukin', 'berkali', 'login', 'trus']</t>
  </si>
  <si>
    <t>['indihome', 'bagus', 'sistem', 'fup', 'jelek', 'fup', 'isp', 'indihome', 'nggak', '']</t>
  </si>
  <si>
    <t>['login', 'kode', 'otp', 'dikirim', 'salah', 'mengajukan', 'keluhan', 'sosmed', 'respon', 'terabaikan', '']</t>
  </si>
  <si>
    <t>['mahal', 'jaringan', 'bermasalah', 'pokoknya', 'perihal', 'tagihan', 'udaj', 'uber', 'uber', 'recomend', '']</t>
  </si>
  <si>
    <t>['susah', 'daftar', 'seamless', 'wifi', 'aplikasi', 'terkeluar']</t>
  </si>
  <si>
    <t>['pelayanannya', 'bagus', 'cepat', 'tanggap', 'kesalahan', 'cepat', 'memperbaikinya', '']</t>
  </si>
  <si>
    <t>['aplikasi', 'kurng', 'nyaman']</t>
  </si>
  <si>
    <t>['very', 'helpful']</t>
  </si>
  <si>
    <t>['nge', 'download', 'sampe', 'ber', 'abad', 'abad', 'parah', 'pasang', 'bagus', 'cepet', 'giliran', 'kesana', 'lemot', 'banget']</t>
  </si>
  <si>
    <t>['telat', 'merspon', 'teknisi', 'udah', 'pembayaran', 'telat', '']</t>
  </si>
  <si>
    <t>['naikan', 'gaji', 'programmer', 'indihome']</t>
  </si>
  <si>
    <t>['koneksi', 'pelayanan', 'buruk', 'komplain', 'ditanggapi', 'sia', 'sia', 'pasang', 'indiehome', 'rb', 'koneksi']</t>
  </si>
  <si>
    <t>['gamer', 'butuh', 'ping', 'stabil', 'maen', 'mikir', 'jam', 'jam', 'gangguan', 'pakai', 'indihome', 'karna', 'jam', 'ping', 'delay', 'jeda', 'normal', 'sehari', 'rutin', 'laporan', 'muncul', 'tiket', 'penyelesaian', 'restart', 'pusat', 'selesai', 'msalah']</t>
  </si>
  <si>
    <t>['bagus', 'aplikasinya', 'makasih', '']</t>
  </si>
  <si>
    <t>['pelayanan', 'cepat']</t>
  </si>
  <si>
    <t>['memuaskan', 'complaint', 'minggu', 'hasil', 'payah']</t>
  </si>
  <si>
    <t>['kerjaannya', 'lelet', 'disuruh', 'benerin', 'kabel', 'jaringan', 'internet', 'ampun', 'bakan', 'nunggu', 'petugas', 'dateng', 'benerin', 'kabel', 'internet', 'parah', 'memutuskan', 'mengotak', 'atik', 'kabel', 'sampe', 'kabelnya', 'bener', 'petugas', 'indihome', 'blm', 'november', 'perusahaan', 'namanya', 'servis', 'customer']</t>
  </si>
  <si>
    <t>['krna', 'bru', 'bbrpa', 'hri', 'psang']</t>
  </si>
  <si>
    <t>['udh', 'coba', 'upgrade', 'speed', 'wifi', 'apk', 'kek', 'ngak', 'ngak', 'responden', 'skli', 'cuman', 'verivikasi', 'mulu', '']</t>
  </si>
  <si>
    <t>['laporan', 'capek', '']</t>
  </si>
  <si>
    <t>['bertahan', 'gangguan']</t>
  </si>
  <si>
    <t>['pelayanan', 'bagus', 'kecewa']</t>
  </si>
  <si>
    <t>['ribet', 'praktis', 'sms', '']</t>
  </si>
  <si>
    <t>['cabut', 'internet', 'emosi', 'karywan', 'indihome', 'masak', 'bayar', 'ongkos', 'masang', 'rb', 'pdhal', 'orang', 'gratis', 'alasannya', 'nambah', 'kabel', 'jalurnya', 'pdahal', 'lihat', 'ngambil', 'jalur', 'deket', 'rumah', 'sampe', 'meter', 'awas', 'out', 'indihome', 'router', 'ambil', 'brrti', 'ambil', 'uang', 'sudh', 'karywan']</t>
  </si>
  <si>
    <t>['susah', 'bangeuut', 'pengaduan', '']</t>
  </si>
  <si>
    <t>['melaporkan', 'gangguan', 'aplikasi', 'myindihome', 'tiket', 'informasi', 'gangguan', 'massal', 'lokasi', 'gangguan', 'massal', 'prioritas', 'hight', 'berdampak', 'pengguna', 'sistemnya', 'sla', 'ukur', 'mohon', 'diperhatikan', '']</t>
  </si>
  <si>
    <t>['udh', 'download', 'disuruh', 'masukin', 'kode', 'verif', 'salah', 'hadeeeeuh']</t>
  </si>
  <si>
    <t>['aneh', 'perasaan', 'masang', 'indihome', 'tan', 'pemasangan', 'keterangannya', 'juli', 'daftar', 'login', 'indihome', 'useetv', 'pakai', 'email', 'anak']</t>
  </si>
  <si>
    <t>['aplikasi', 'bumn', 'jelek']</t>
  </si>
  <si>
    <t>['bayar', 'mahal', 'jaringan', 'lelet']</t>
  </si>
  <si>
    <t>['login', 'kode', 'otp', 'sesuai', 'dimasukkan', 'aplikasi', 'aplikasi', 'salah', 'kode', 'kode', 'terbaru', 'sms', 'tolong', 'perbaiki', 'bug', 'skrg', 'blum', 'login', 'udah', 'seminggu', 'dicoba', 'kode', 'salah']</t>
  </si>
  <si>
    <t>['aplikasi', 'cacat', 'kode', 'verifikasi', 'dikirim', 'nomor', '']</t>
  </si>
  <si>
    <t>['nomor', 'indihome', 'kehapus', 'daftar', 'nomer', 'indihome', 'dikenal', 'system', 'bayar', 'rutin', 'status', 'myindihome', 'nomer', 'suspen', 'sempurnya', 'aplikasinya', '']</t>
  </si>
  <si>
    <t>['aplikasi', 'lelet']</t>
  </si>
  <si>
    <t>['admin', 'indihome', 'twitter', 'tolong', 'perhatikan', 'chat', 'lunasi', 'pembayaran', 'indihome', 'pascabar', 'april', 'bayar', 'dear', 'admin', 'bernama', 'irvan', 'twitter', 'tolong', 'melayani', 'custumer', 'membayar', 'april', 'mencapture', 'bukti', 'pembyaran', 'membayar', 'thx', 'pelayanan', 'buruk', '']</t>
  </si>
  <si>
    <t>['skrg', 'masul', 'yaaa', 'udh', 'nunggu', 'jam', 'ketertangan', 'otp', 'salah', 'terrus']</t>
  </si>
  <si>
    <t>['komunikatif', 'gagal', 'mengunakakan', 'seemless', 'wifi', 'kecewa']</t>
  </si>
  <si>
    <t>['app', 'taek']</t>
  </si>
  <si>
    <t>['power', 'full']</t>
  </si>
  <si>
    <t>['beli', 'addon', 'mudah']</t>
  </si>
  <si>
    <t>['lapor', 'gangguan', 'cepet', 'atasinya', 'mantap']</t>
  </si>
  <si>
    <t>['bayar', 'tagihan', 'mudah']</t>
  </si>
  <si>
    <t>['mudah', 'beraktivitas']</t>
  </si>
  <si>
    <t>['bener', 'manage', 'indihome', 'mudah']</t>
  </si>
  <si>
    <t>['terima', 'kasih', 'pelayanan', 'slow', 'respon']</t>
  </si>
  <si>
    <t>['kuota', 'nol', 'renew', 'paket', '']</t>
  </si>
  <si>
    <t>['login', 'kode', 'verifikasi', 'sms', 'sesuai', 'padahl']</t>
  </si>
  <si>
    <t>['perbaikan', 'jaringan', 'selesai', 'berjalan', 'ntr', 'klu', 'ditambah', 'bintang', '']</t>
  </si>
  <si>
    <t>['aplikasi', 'mantul', 'nda', 'obat', 'nyoo', 'ntabs']</t>
  </si>
  <si>
    <t>['cacat', 'internetnya', 'make', 'speed', 'test', 'indihome', 'ngomongnya', 'speed', 'downloadnya', 'nonton', 'video', 'lemot', 'boong', 'bagusan', 'dikit', 'kek', 'tersambung', 'handphone', 'handphone', 'doang', 'engga', 'lemot', 'wifi', 'dipake', 'org', 'doang', 'segitu', 'parahnya']</t>
  </si>
  <si>
    <t>['waah', 'makasih', 'tukar', 'poin']</t>
  </si>
  <si>
    <t>['login', 'gagal', 'kode', 'otpnya', 'gerangan', '']</t>
  </si>
  <si>
    <t>['klu', 'case', 'sepele', 'menit', 'system', 'baca', 'manual']</t>
  </si>
  <si>
    <t>['indihome', '']</t>
  </si>
  <si>
    <t>['wifi', 'terisolir', 'bayar', 'telat', 'wifi', 'gangguan', 'tolong', 'indihome', 'wifi', 'diperbaiki']</t>
  </si>
  <si>
    <t>['woy', 'kolom', 'komentar', 'instagram', 'ditutup']</t>
  </si>
  <si>
    <t>['apk', 'jelek', 'sumpah', 'jelek', 'banget', 'karna', 'hasil', 'sesuai', 'indihome', 'hasil', 'real', 'recomendasi', 'versi', 'temen', 'download', 'apk', 'nyesel', 'sumpah', 'nyesel']</t>
  </si>
  <si>
    <t>['pelayanan', 'buruk', 'setahun', 'dibayar', 'cepat', 'penanganan', 'lambat']</t>
  </si>
  <si>
    <t>['min', 'nomer', 'trdaftar', 'hilang', 'login', 'email', 'hrus', 'kode', 'otp', 'solusi', 'gmn', 'min']</t>
  </si>
  <si>
    <t>['', 'far', 'lumayan', 'apps', 'tolong', 'limitasi', 'fup', 'suka', 'download', 'file', 'dikhawatirkan', 'fup', 'mentok', 'speed', '']</t>
  </si>
  <si>
    <t>['parah', 'make', 'lemot', 'banget', 'jaringannya', 'kaya', 'siput', 'ngekonten', 'gameplay', 'keganggu', 'parah', 'emang', 'indihome', 'seandainya', 'kasih', 'bintang', 'kukasih', 'kecewa', 'banget', '']</t>
  </si>
  <si>
    <t>['buka', 'youtube', 'kuar', 'solusinya', 'gajls', 'gimna', '']</t>
  </si>
  <si>
    <t>['knapa', 'cacad', 'banget', 'muncul', 'tagihan', 'rb', 'aplikasi', 'bayar', 'tlfn', 'call', 'center', 'tagihan', 'lemot', 'banget', 'mahal', 'doang', 'bayarnya', '']</t>
  </si>
  <si>
    <t>['kemarin', 'ditelp', 'indihome', 'tdny', 'berlangganan', 'mbps', 'ditawarin', 'paket', 'mbps', 'kadang', 'akir', 'suka', 'lelet', 'paket', 'new', 'internet', 'fair', 'usage', 'speed', 'mbps', 'lemot', 'parah', 'buka', 'gambar', 'lola', '']</t>
  </si>
  <si>
    <t>['lelet', 'bayar', 'gimn', 'tolong', 'benerin', 'internet', 'bermasalah', 'mulu', 'kecewa']</t>
  </si>
  <si>
    <t>['kacau', 'bener', 'indihome', 'mati', 'sinyal', 'dirumah', 'ganti', 'bayar', 'mah', 'jojong', '']</t>
  </si>
  <si>
    <t>['menu', 'layanan', 'add', 'solusi', 'fup', 'krisis', 'nice', 'dud']</t>
  </si>
  <si>
    <t>['menu', 'lapor', 'gangguan', 'membantu', 'praktis', '']</t>
  </si>
  <si>
    <t>['pokok', 'rugi', 'pasang', 'indihome', 'pelayanan', 'bgs', 'gangguan', 'proses', 'cpt', 'diurus', 'pakai', 'service']</t>
  </si>
  <si>
    <t>['stb', 'dipasang', 'teknisi', 'janji', 'rabu', 'tgl', 'blum', 'teknisi', 'tlpn', 'respon', 'mengecewakan', 'bayar', 'layanan', 'selesai', 'tanggal', 'menikmati', 'layanan', 'indihome']</t>
  </si>
  <si>
    <t>['muncul', 'los', 'terkoneksi', 'internet', '']</t>
  </si>
  <si>
    <t>['gabisa', 'login', 'woy']</t>
  </si>
  <si>
    <t>['bad', 'app', 'recomend', 'tagihan', 'pemberitahuan', '']</t>
  </si>
  <si>
    <t>['alhamdulillah', 'myindihome', 'memuaskan']</t>
  </si>
  <si>
    <t>['kali', 'laporan', 'gangguan', 'aplikasi', 'ngga', 'laporan', 'telp', 'aplikasi', '']</t>
  </si>
  <si>
    <t>['kemari', 'internet', 'lemot', 'buka', 'story', 'muter', 'muter', 'tolong', 'perbaiki']</t>
  </si>
  <si>
    <t>['diperbaiki', 'kerusakan']</t>
  </si>
  <si>
    <t>['buruk', 'jaringan', 'lelet']</t>
  </si>
  <si>
    <t>['buruk', 'kali', 'sumpah', 'koneksi', 'laporan', 'lgi', 'perbaiki', 'mcam', 'smpai', 'sekrang', 'bsa', 'ap', 'wifiny', 'jelek', 'kali', 'jaringan', 'tolong', 'perbaiki']</t>
  </si>
  <si>
    <t>['penanganan', 'gangguan', 'lambat']</t>
  </si>
  <si>
    <t>['indihome', 'jelek', 'banget', 'sinyalnya', 'ngelag', 'payaah', 'perbaikan', 'udah', 'komplen', 'kantor', 'terdekat', 'titik', 'terang', 'bilangnya', 'jaringannya', 'eror', 'udah', 'eror', 'perbaikannya', 'daerah', 'indihome', 'ngeluhin', 'jaringan', 'lag', 'suka', 'ilang', 'ilang', 'fix', 'parah', 'banget', 'kecewaaaa', '']</t>
  </si>
  <si>
    <t>['aneh', 'aplikasi', 'slot', 'jaringan', 'tersedia', 'pas', 'teknisinya', 'dateng', 'slot', 'jaringan', 'penuh', '']</t>
  </si>
  <si>
    <t>['tolong', 'pelanggan', 'komplenan', 'pegawai', 'lapang', 'stenbai', 'iya', 'urusan', 'non', 'aktifin', 'coba', 'pekerja', 'lapangan', 'tegasin', 'ampe', 'pelanggan', 'kecewa', '']</t>
  </si>
  <si>
    <t>['sudh', 'bayar', 'tgl', 'tgl', 'ditagih', 'email', 'gimana']</t>
  </si>
  <si>
    <t>['mantap', 'djiwa']</t>
  </si>
  <si>
    <t>['susah', 'login']</t>
  </si>
  <si>
    <t>['aplikasi', 'berguna', 'kebutuhan', 'indihome']</t>
  </si>
  <si>
    <t>['bug', 'dibagian', 'kode', 'verifikasi', 'tolong', 'diperbaiki', 'dimasukin', 'kode', 'otp', 'dianggap', 'salah']</t>
  </si>
  <si>
    <t>['pasang', 'myindihome', 'pas', 'login', 'ngak', 'masuk', 'nomor', 'otp', 'udah', 'sesuai', 'sms', 'masuk', 'dibilangnya', 'otp', 'salah', 'diulang', 'blokir', 'ngak', 'masuk', 'login', 'lihat', 'udah', 'komplainan', 'sejenis', 'diperbaiki', 'sayang', '']</t>
  </si>
  <si>
    <t>['internet', 'knpa', 'hancur', 'gini', 'anjg', 'gini', 'truss', 'hentikan', 'indihome', 'tergoblok', 'prnah']</t>
  </si>
  <si>
    <t>['pemutusan', 'pengembalian', 'dana', 'anrp', 'ditunggu', 'jam', 'tpi', 'notive', 'banking']</t>
  </si>
  <si>
    <t>['masukin', 'otp', 'salah', 'sesuai', 'kode', 'otp', 'dikirim', 'sms']</t>
  </si>
  <si>
    <t>['aplikasi', 'masi', 'bug', 'tolong', 'benerin', 'verifikasi', 'salah', 'mulu', 'udah', 'bener']</t>
  </si>
  <si>
    <t>['masukin', 'kode', 'verifikasi', 'error', '']</t>
  </si>
  <si>
    <t>['komplain', 'kerusakan', 'cepat', 'responnya', 'udh', 'langsung', 'beres', 'mantap', 'indihome', '']</t>
  </si>
  <si>
    <t>['respon', 'cepat', 'perbaikan', 'mantap', 'indihome', '']</t>
  </si>
  <si>
    <t>['sinyal', 'terjelek', 'dunia']</t>
  </si>
  <si>
    <t>['aplikasinya', 'bertele', 'tele', 'informasinya', 'membingungkan', 'chek', 'detail', 'transaksi', 'chek', 'detail', 'ijin', 'relasi', 'terdaftar', 'pemilik', 'account', 'relasi', 'banget', '']</t>
  </si>
  <si>
    <t>['aplikasinya', 'berat']</t>
  </si>
  <si>
    <t>['baguslah']</t>
  </si>
  <si>
    <t>['jaringan', 'internet', 'putus', 'bermasalah', 'susah', 'dicomfirmasi', 'perbaikannya', 'lambat', 'berhari']</t>
  </si>
  <si>
    <t>['apk', 'login', 'sampe', 'masukin', 'kode', 'otp']</t>
  </si>
  <si>
    <t>['terima', 'ksh', 'telkom', 'cpt', 'tanggap', 'aduan', 'sya', '']</t>
  </si>
  <si>
    <t>['koneksi', 'terputus', 'pas', 'menyabungkan', 'ditolak', 'udah', 'bayar', 'maksimal', 'mending', 'pindah', 'provider']</t>
  </si>
  <si>
    <t>['pelayanannya', 'jelek', 'banget', 'kali', 'kena', 'gangguan', 'responya', 'cepet', 'banget', 'udah', 'perbaikan', 'alasan', 'kendala', 'cuaca', 'lokasi', 'disuruh', 'nunggu', 'besok', 'pagi', 'alasan', 'pekerjaan', 'aplikasi', 'udh', 'dikonfirmasi', 'perbaikan', 'teknisi', 'lokasi', 'ujung', 'disuruh', 'laporan', 'perbaikan', 'ulang', 'pelayanan', 'kayak', 'gini', '']</t>
  </si>
  <si>
    <t>['indihome', 'bayar', 'internet', 'mengadu', 'app', 'indihome', 'tertera', 'situ', 'memiliki', 'tiket', 'pengaduan', 'tiket', 'pengaduan', 'kayak', '']</t>
  </si>
  <si>
    <t>['jelekkkkk']</t>
  </si>
  <si>
    <t>['good', 'job']</t>
  </si>
  <si>
    <t>['awas', 'aplikasi', 'scam', 'gua', 'beli', 'addon', 'udah', 'dibayar', 'berubah', 'layanannya', 'app', 'history']</t>
  </si>
  <si>
    <t>['instal', 'verifikasi', 'dikirim', 'via', 'sms', 'dinyatakan', 'salah', 'pas', 'dininput', 'pdahal', 'bener', 'digit', 'doang', 'udh', 'berkali', 'berhari', 'ono', 'opo']</t>
  </si>
  <si>
    <t>['kecewa', 'banget', 'myindihome', 'bayar', 'telat', 'gangguan', 'udh', 'gitu', 'pelayannya', 'lelet', 'banget', 'pelanggan', 'kecewa', 'banget', 'pelayanan', 'myindihome', '']</t>
  </si>
  <si>
    <t>['pelayanan', 'memuaskan', '']</t>
  </si>
  <si>
    <t>['lemot', 'gembel']</t>
  </si>
  <si>
    <t>['internet', 'suka', 'down']</t>
  </si>
  <si>
    <t>['masuk', 'nomor', 'email', 'kode', 'verifikasi', 'gmn']</t>
  </si>
  <si>
    <t>['login', 'memasukan', 'kode', 'otp', '']</t>
  </si>
  <si>
    <t>['app', 'asli', 'link', 'contak', 'lwat', 'berees', 'salah', 'link', 'mati', 'dll', 'csnya', 'cem', 'ngntd', 'app', 'ginian']</t>
  </si>
  <si>
    <t>['kwalitas', 'rendah', 'sinyal', 'kadang', 'hilang', 'tagihan', 'ditagih', 'wkwkwkkkk', 'kwalitas', '']</t>
  </si>
  <si>
    <t>['', 'indihome', 'gila', 'gue', 'udah', 'kaga', 'berlangganan', 'yak', 'disuruh', 'bayar', 'stres', 'yak', 'haji']</t>
  </si>
  <si>
    <t>['laporan', 'suka', 'hilang', 'jaringan', 'service', '']</t>
  </si>
  <si>
    <t>['penanganan', 'bangat']</t>
  </si>
  <si>
    <t>['log', 'sulit']</t>
  </si>
  <si>
    <t>['aplikasi', 'error', 'pembelian', 'minipack', 'perubahan', 'identitas', 'email', 'nomor', 'cepat', 'ditangani', 'terima', 'kasih']</t>
  </si>
  <si>
    <t>['maju', 'indihome', 'semoga', 'pelayanannya', 'prima']</t>
  </si>
  <si>
    <t>['kecewa', 'layanan', 'indihome', 'akses', 'perbaikan', 'coba', 'benari', 'petugas', 'lapangan', 'nyambung', 'kabel', 'selsai', 'bayar', 'telat', 'pelayanan', 'kecewa', '']</t>
  </si>
  <si>
    <t>['pelayanan', 'konsumen', 'bagus', 'kasih', 'bintang', 'jaringan', 'internet', 'kasih', 'bintang', 'tolong', 'diperbaiki', 'kestabilan', 'jaringan', 'internetnya', '']</t>
  </si>
  <si>
    <t>['pengguna', 'indihome', 'berhenti', 'berlangganan', 'aturan', 'mendingan', 'dibayar', 'uang', 'deposit', 'maaf', 'nyaman', 'indihome', 'not', 'recommended']</t>
  </si>
  <si>
    <t>['kecewa', 'indihome', 'main', 'game', 'ngelag', 'jaringannya']</t>
  </si>
  <si>
    <t>['orang', 'indihome', 'wifi', 'lgsg', 'los', 'kesengajaan', 'karna', 'penyebabnya', 'los', 'permainan', 'kesini', 'parah', 'indihome']</t>
  </si>
  <si>
    <t>['cek', 'pemakaian', 'quota', 'jln', 'gmn']</t>
  </si>
  <si>
    <t>['kecewa', 'indihome', 'asli', 'leletnya', 'ampun', 'naikkan', 'mbps', 'makai', 'org', 'lelet', 'dipake', 'main', 'game', 'susah', 'btl', 'pahal', 'makai', 'mbps', 'ajh', 'bertahun', 'make', 'indihome', 'kecewa', 'nyesel', 'suka', 'ngerekomendasikan', 'tmn', 'tmn', 'mengeluh', 'skrg', 'nonton', 'youtube', 'ajh', 'lancar', 'jelek', 'kecewa', 'pakai']</t>
  </si>
  <si>
    <t>['pembayaran', 'melunasi', 'denda', 'internet', 'kecewa', 'pelayanan', 'indihome', 'kacau', '']</t>
  </si>
  <si>
    <t>['login', 'myindihome', 'gagal', 'nomor', 'telpon', 'email', 'aktif', 'memori', 'tersedia', 'ikuti', 'saran', 'hapus', 'cache', 'dll', 'hasilnya', 'error', 'nihil', '']</t>
  </si>
  <si>
    <t>['kecewa', 'berhari', 'pelaporan', 'proses']</t>
  </si>
  <si>
    <t>['cek', 'kuota', 'error', 'aplikasinya', 'ayo', 'gmn', '']</t>
  </si>
  <si>
    <t>['penanganan', 'lambaattt', '']</t>
  </si>
  <si>
    <t>['good', 'job', '']</t>
  </si>
  <si>
    <t>['informasi', 'menambah', 'wawasan', 'menolong']</t>
  </si>
  <si>
    <t>['login', 'salah', 'kode', 'otp', 'ngabisin', 'pulsa', '']</t>
  </si>
  <si>
    <t>['pagi', 'jam', 'wifi', 'ngga', 'dipake', 'laporan', 'myindihome', 'ngga', 'eror', 'laporan', 'sampe', 'skrg', 'ngga', 'hubungi', 'gimana', 'hrs', 'laporan', 'kemana', '']</t>
  </si>
  <si>
    <t>['indihome', 'tagihan', 'gencar', 'mengirim', 'pemberitahuan', 'sistem', 'konsumen', 'blm', 'bayar', 'sekalinya', 'gangguan', 'hrs', 'lapor', 'pdhal', 'sistem', 'gangguan', '']</t>
  </si>
  <si>
    <t>['ditelepon', 'ditawari', 'trial', 'dikonfirmasi', 'pembayaran', 'ribu', 'kuota', 'gb', 'berhenti', 'konfirmasi', 'langsung', 'dilanjutkan', '']</t>
  </si>
  <si>
    <t>['wifi', 'lemot', 'main', 'ngeleg', 'jaringan', 'indihome', 'asw']</t>
  </si>
  <si>
    <t>['aplikasi', 'jelek', 'bug', 'kode', 'verifikasi', 'udah', 'masukin', 'sesuai', 'sms', 'verifikasi', 'masuk', 'kode', 'masukkan', 'salah', 'buruk', 'clear', 'cache', 'kmaren', 'udah', 'coba', 'habis', 'batas', 'percobaan', 'nunggu', 'jam', 'udah', 'namanya', 'aplikasi', 'buruk', 'buruk']</t>
  </si>
  <si>
    <t>['', 'mbps', 'kendala', 'internet', 'lemot', 'internet', 'koneksi', 'indihome', 'perusahaan', 'modem', 'khusus', 'mbps', 'kosong', 'pakai', 'modem', 'tolong', 'internet', 'kerja', 'penjualan', 'online', 'shop', 'mohon', 'perbaiki', 'siapkan', 'modem', 'mbpsny', '']</t>
  </si>
  <si>
    <t>['good', 'aplikasi']</t>
  </si>
  <si>
    <t>['aplikasi', 'myindihome', 'user', 'friendly', 'mantullll']</t>
  </si>
  <si>
    <t>['aplikasi', 'gokil', 'kece', 'mantap']</t>
  </si>
  <si>
    <t>['wifi', 'lemot', 'petugas', 'slow', 'respon', 'tanggapan', 'jaringan', 'google', 'meet', 'patah', 'susah', 'orang', 'daring', 'ngegame', 'udah', 'kaya', 'goa', 'sinyalnya', 'tolong', 'banget', 'pandemi', 'udah', 'susah', 'materi', 'kesel', 'karna', 'jaringan', 'lemot', '']</t>
  </si>
  <si>
    <t>['internet', 'kena', 'isolir', 'bayar', 'bayar', 'muncul', 'tagihan', 'udah', 'laporan', 'tagihan', 'muncul', 'trus', 'udah', 'dibayar', 'busyettt', 'internet', 'diisolir', 'udah', 'bolak', 'telpon', 'suruh', 'nunggu', 'jam', 'bos', 'udah', 'nunggu', 'bos', 'udah', 'jam', 'dipake', 'internet', '']</t>
  </si>
  <si>
    <t>['bintang', 'emang', 'jlek', 'indigo', '']</t>
  </si>
  <si>
    <t>['pemakain', 'indihome', 'meresahkan', 'trouble', 'membaik', 'langsung', 'fast', 'respon', 'lanjutkan']</t>
  </si>
  <si>
    <t>['tolong', 'pelanggan', 'pegaduan', 'gangguan', 'internet', 'akses', 'respon', 'secepatnya', 'sore', 'smpai', 'skrng', 'respon', 'terima', 'kasih']</t>
  </si>
  <si>
    <t>['isp', 'pgin', 'pindah', 'terlalau', 'dsini', '']</t>
  </si>
  <si>
    <t>['mahal', 'mudah', 'saingan']</t>
  </si>
  <si>
    <t>['gimana', 'login', 'code', 'otp', 'salah', 'teruss', 'gimana', 'aplikasi', 'jelasss']</t>
  </si>
  <si>
    <t>['add', 'minipack', 'channel', 'error', 'langganan', 'berhenti', 'minggu', 'langganan']</t>
  </si>
  <si>
    <t>['aplikasi', 'sampah', 'tagihan', 'cepet', 'giliran', 'pengaduan', 'lemoot', '']</t>
  </si>
  <si>
    <t>['lemot', 'kek', 'siput']</t>
  </si>
  <si>
    <t>['registrasi', 'gabisa', 'udah', 'bener', 'kode', 'otp', 'masukin']</t>
  </si>
  <si>
    <t>['wktu', 'login', 'otp', 'sudh', 'kog', 'disalahkan', 'trs', 'jos']</t>
  </si>
  <si>
    <t>['nomor', 'pelanggannya', 'valid', 'udah', 'masukan', 'berulang', 'kali']</t>
  </si>
  <si>
    <t>['sukar', 'dibuka', 'kadang', 'lelet']</t>
  </si>
  <si>
    <t>['makasih', 'indihome']</t>
  </si>
  <si>
    <t>['kasih', 'bintang', 'jaringan', 'tsb', 'kecewa', 'jaringa', 'lemah', 'main', 'game', 'ping', 'main', 'malam', 'pembayaran', 'telat', 'tolong', 'atur', 'gimana', 'jaringan', 'buatkan', 'bagus', 'emg', 'bergini', 'cabut', 'deh', 'nonton', 'youtube', 'browser']</t>
  </si>
  <si>
    <t>['terima', 'kasih', 'myindihome', 'laporan', 'pengaduan', 'gangguan', 'jaringan', 'aplikasi', 'respon', 'penanganannya', 'cepat', '']</t>
  </si>
  <si>
    <t>['bagus']</t>
  </si>
  <si>
    <t>['aplikasi', 'membantu']</t>
  </si>
  <si>
    <t>['aplikasinya', 'bagus', 'banget', 'membantu', 'laporan', 'gangguan', 'responya', 'cepat']</t>
  </si>
  <si>
    <t>['nggak', 'login', 'kode', 'otp']</t>
  </si>
  <si>
    <t>['data', 'tagihan', 'lengkap', 'pelanggan', 'tagihan', 'meningkat', 'disebabkan', 'penambahan', 'perangkat', 'layanan', 'msh', 'nomor', 'telf', 'berbayar', 'menyulitkan', 'pelanggan', '']</t>
  </si>
  <si>
    <t>['sinyal', 'asuuu']</t>
  </si>
  <si>
    <t>['woiiiiiiiiiii', 'cari', 'income', 'membagi', 'buta', 'pemasangan', 'indihome', 'bermasalah', 'putus', 'sambung', 'lemot', 'penipuan', 'publik', 'speed', 'mbps', 'mbps', 'lelet']</t>
  </si>
  <si>
    <t>['kecewa', 'bagus', 'nge', 'down', 'mulu', 'jaringannya', 'tolong', 'diperbaiki', 'ajg', 'gua', 'ulangan', 'org', 'emosi', 'paket', 'data', 'gue', 'habis', 'melulu', 'gara', 'gara', 'indihome', 'tolong', 'ulasan', 'segara', 'diperbaiki', 'nyuruh', 'org', 'hubungi', 'situ', 'giliran', 'bayar', 'cepet', 'bet', 'nagih', 'kece']</t>
  </si>
  <si>
    <t>['low', 'response']</t>
  </si>
  <si>
    <t>['tolong', 'perbaiki', 'bug', 'buka', 'app', 'khusus', 'app', 'ngehang', 'restart', 'parah', '']</t>
  </si>
  <si>
    <t>['gila', 'udah', 'lemot', 'kadang', 'jaringan', 'ngak', 'suka', 'los', 'udah', 'dihubungi', 'kendala', 'respon', 'fiber', 'ngak']</t>
  </si>
  <si>
    <t>['njirr', 'komen', 'kbanyakan', 'negatif', 'smua', 'haduuhhh', 'jdi', 'ragu', 'neh', 'dilanjut', 'nggk', 'brlangganan', 'indihome', 'krna', 'eror', 'wifi', 'layanan', 'livetv', '']</t>
  </si>
  <si>
    <t>['mudah', 'pemutusan', 'jalau', 'nggak', 'tunggakan']</t>
  </si>
  <si>
    <t>['urus', 'pemberhentian', 'langganan', 'refund', 'berbulan', 'terbesar', 'indonesia']</t>
  </si>
  <si>
    <t>['force', 'close']</t>
  </si>
  <si>
    <t>['pengguna', 'indihome', 'kecewa', 'sinyal', 'jelek', 'restart', 'kali', 'sinyalnya', 'jelek', 'sinyal', 'jelek', 'tolong', 'sinyalnya', 'diperbagus']</t>
  </si>
  <si>
    <t>['cepat', 'ditanggapi', 'memuaskan', 'kerja']</t>
  </si>
  <si>
    <t>['aplikasi', 'eror', 'mlulu', '']</t>
  </si>
  <si>
    <t>[]</t>
  </si>
  <si>
    <t>['nambah', 'chanel', 'aplikasi', 'aplikasi', 'gunanya', '']</t>
  </si>
  <si>
    <t>['suka', 'suka']</t>
  </si>
  <si>
    <t>['pasang', 'maucoba', 'dlu', 'kedpny', 'gmn', 'saran', 'pelanggan', 'pny', 'tekhnisi', 'mnding', 'mnta', 'lgsg', 'tekhnisi', 'untk', 'problem', 'ap', 'kluar', 'air', 'teh', 'gelas', 'pntg', 'problem', 'beres', 'mslh', 'trkhnis', 'komplain', 'respon', 'paranin', 'rame', 'kantor', 'pusat', 'cabang', 'telkom', 'terdekat', 'kota', 'kasih', 'rating', 'binrang', 'kinerja', 'semangat', 'trmksh']</t>
  </si>
  <si>
    <t>['register', 'kirimkan', 'kode', 'suda', 'sesuai', 'salah', '']</t>
  </si>
  <si>
    <t>['upgrade', 'speed', 'tolong', 'bantu', 'terima', 'kasih']</t>
  </si>
  <si>
    <t>['aplikasi', 'errornya']</t>
  </si>
  <si>
    <t>['apk', 'susah', 'bego', 'ketulung', '']</t>
  </si>
  <si>
    <t>['ketipu', 'indihome', 'telkomsel', 'menawarkan', 'paket', 'smooa', 'aplikasi', 'smooa', 'kuota', 'dibagi', 'tagihan', 'masuk', 'solusi', 'indihome', 'telkomsel', 'berat', 'hati', 'bayar', 'ikhlas', 'ditipu', 'rekaman', 'percakapan', 'dijadikan', 'bukti', 'diselesaikan', 'perusahaan', 'namanya', 'telkomsel', '']</t>
  </si>
  <si>
    <t>['aplikasi', 'mengecek', 'pemakaian', 'internet', 'berkala', 'pemakaian', 'gb', 'pemakaian', 'mencapai', 'xx', '']</t>
  </si>
  <si>
    <t>['tolong', 'jaringan', 'gunain', 'pasang', 'indihome', 'beli', 'kuota', 'ngelag', 'nahan', 'penagihan', 'tagih', 'maslaah', 'jaringan', 'beres', 'sumpah', 'nyesel', 'pasang', 'indihome', 'genep', 'setahun', 'gua', 'copot', 'jaringan', 'urusin', 'jaringan', 'nagih', 'pembayaran', 'jaringan', 'bener']</t>
  </si>
  <si>
    <t>['terbantu', 'myindihome', 'bentuk', 'bersifat', 'informasi', 'study', 'gampang', 'dapati', 'negara', 'dunia', 'terima', 'kasih', 'myindihome', '']</t>
  </si>
  <si>
    <t>['internet', 'lemot', 'lelet', 'berlangganan', 'juni', 'dibandingin', 'jaringan', 'seluler', 'kencang', 'pdahal', 'jaringan', 'fiber', 'optik', 'gilaaa', 'lemoooootttt', 'bangetttt', 'ksh', 'bintang', 'udah', 'bejibun', 'perbaikin', 'nagih', 'doang', '']</t>
  </si>
  <si>
    <t>['aplikasi', 'disuruh', 'akses']</t>
  </si>
  <si>
    <t>['indihome', 'pasangnya', 'gampang', 'berhentinya', 'ribet', 'pas', 'pasang', 'tinggal', 'tlf', 'layanan', 'konsumen', 'besok', 'lgsung', 'pasang', 'giliran', 'berhenti', 'gini', 'gitu', 'kesana', 'kesini', 'perasaan', 'udah', 'beres', 'ehh', 'tagih', 'pasang', 'indihome', 'mikir', 'gih', 'troble', 'susah', 'iya', 'dateng', 'sdangkan', 'bayar', 'telat', 'dikit', 'denda', 'anjim', 'banget', 'korban', '']</t>
  </si>
  <si>
    <t>['bagus', 'pelayanan', 'lbh', 'bgus', 'gratis', 'chanel', 'trtentu', 'pas', 'tgl', 'tgl', 'merah', '']</t>
  </si>
  <si>
    <t>['selamat', 'sore', 'gua', 'pengguna', 'wifi', 'indihome', 'kwalitas', 'buruk', 'seminggu', 'kerusakan', 'los', 'merah', 'coba', 'mikir', 'utamain', 'konsumen', 'kegagalan', 'dri', 'konsumen', 'perbaiki', 'kwalitas', 'mikir', 'keras', 'bos', 'konsumen', 'bayar', 'kwalitas', 'buruk', 'mohon', 'perbaiki', 'kwalitas', 'harap', 'mikir', 'terimakasih']</t>
  </si>
  <si>
    <t>['jaringan', 'buruk', 'ditempat', 'provider', 'ganti']</t>
  </si>
  <si>
    <t>['apelikasiini', 'berguna']</t>
  </si>
  <si>
    <t>['sinyal', 'ngeleg', 'ngeleg', 'mengeleg', 'pasang', 'indihome', '']</t>
  </si>
  <si>
    <t>['', 'minggu', 'indihome', 'mbps', 'lemot', 'parah', 'pemakaian']</t>
  </si>
  <si>
    <t>['aplikasi', 'login', 'daftar', 'gagal', 'login']</t>
  </si>
  <si>
    <t>['semoga', 'kuat', 'signalnya', '']</t>
  </si>
  <si>
    <t>['pelayanan', 'komplain', 'perbaiki', 'heran', 'sukses', 'pelayanan', 'nanya', 'temen', 'pelayanannya', 'merata', 'udah', 'komplain', 'kali', 'tindak', 'bayar', 'internet', 'gangguan', 'penyelesaian', 'merugikan']</t>
  </si>
  <si>
    <t>['puas', 'banget']</t>
  </si>
  <si>
    <t>['easy', 'via', 'app']</t>
  </si>
  <si>
    <t>['membantu', 'pelanggan', '']</t>
  </si>
  <si>
    <t>['nice', 'operator']</t>
  </si>
  <si>
    <t>['aneh', 'gabisa', 'verifikasi', 'login', 'udh', 'bener', 'kode', 'otp', 'rusak', 'aplikasi']</t>
  </si>
  <si>
    <t>['', 'niat', 'apk', '']</t>
  </si>
  <si>
    <t>['informasi', 'fitur', 'ditampilkan', 'aplikasi', 'myindihome', 'berbeda', 'buka', 'web', 'layanan', 'indihome', 'sya', 'hsi', 'prepaid', 'informasi', 'penggunaan', 'kuota', 'fitur', 'topup', 'diaplikasi', '']</t>
  </si>
  <si>
    <t>['gimana', 'masuknya', 'dimasukin', 'kode']</t>
  </si>
  <si>
    <t>['indihome', 'gila', 'lemotnya', 'ampun', 'pdhal', 'udh', 'mbps', 'amit', 'amit', 'muter', 'mulu']</t>
  </si>
  <si>
    <t>['berhenti', 'berlangganan', 'internetnya', 'mahal']</t>
  </si>
  <si>
    <t>['asliii', 'ngelag', 'banget', 'kuliah', 'online', 'jaringan', 'udah', 'bayar', 'posisi', 'rumah', 'kota', 'ngelag', 'astaga', 'udah', 'restart', 'modem', 'ngelag', 'tolong', 'perbaiki', 'sinyal', '']</t>
  </si>
  <si>
    <t>['membantu', '']</t>
  </si>
  <si>
    <t>['parah', 'indihome', 'ganti', 'tampilan', 'televisi', 'youtube', 'buka', 'instal', 'indihome', 'siang', 'perbaiki', 'karna', 'internet', 'pakai', 'sore', 'kemaren', 'kayaknya', 'berhenti', 'pakai', 'indihome', 'cari']</t>
  </si>
  <si>
    <t>['jaringan', 'busuk', 'customer', 'disuruh', 'bayar', 'lancar', 'giliran', 'gangguan', 'jaringan', 'slow', 'respon', '']</t>
  </si>
  <si>
    <t>['aplikasinya', 'bagus', 'semoga', 'tarifnya', 'ikutan', 'bagus', 'tarif', 'disesuaikan', 'fitur', 'lengkap', 'layanan', 'customer', 'mohon', 'tingkatkan', 'keluhan', 'kantor', 'tanggapi', 'email', 'tanggapi', 'tiada', 'hasilnya', 'berbulan', 'data', 'alamat', 'salah', 'input', 'aktifasi', 'pembetulan', 'gangguan', 'jaringan', 'diperbaiki', 'saluran', 'modem', 'rapi', 'gulung', 'patchcore', 'dilepas', 'trims', '']</t>
  </si>
  <si>
    <t>['indihome', 'gangguan', 'stabil', 'minggu', 'stabil', 'doang']</t>
  </si>
  <si>
    <t>['mengadu', 'bosan', 'kecewa', 'pelayanan', 'memuaskan', 'lambat', 'kecewa', 'banget', '']</t>
  </si>
  <si>
    <t>['nice']</t>
  </si>
  <si>
    <t>['layanan', 'ucapannya']</t>
  </si>
  <si>
    <t>['los', 'merah', '']</t>
  </si>
  <si>
    <t>['lemot', 'udh', 'thn', 'bln', 'lemotnya', 'parah', 'byk', 'tlg', 'tingkatkan', 'kinerjanya', 'byr', 'bkn', 'gratis']</t>
  </si>
  <si>
    <t>['maaf', 'kasih', 'bintang', 'bayar', 'harga', 'dibilang', 'mahal', 'wifi', 'lemot', 'banget', 'device', 'doang', 'make', 'ngerasa', 'harga', 'bayar', 'sesuai', 'dapetin', 'kecewa', 'kecewa', 'ditambah', 'pemakaian', 'internet', 'dibutuhkan', 'jaringan', 'lemot', 'kayak', 'gini', 'nunggu', 'berjam', 'jam', 'ngeliat', 'icon', 'loading', 'mata', '']</t>
  </si>
  <si>
    <t>['mengecewakan', 'pandemi', 'jaringan', 'stabil']</t>
  </si>
  <si>
    <t>['dibuka', 'aplikasinya', 'trs']</t>
  </si>
  <si>
    <t>['gaada', 'respon']</t>
  </si>
  <si>
    <t>['kecewa', 'lemot', 'banget', 'enak', 'apapun', 'lancar', 'lancar', 'nonton', 'resolusi', 'buffering']</t>
  </si>
  <si>
    <t>['jelek']</t>
  </si>
  <si>
    <t>['buruknya', 'pelayanan', 'dilapangan', 'sremawutnya', 'pemasangan', 'perangkat', 'beres', 'terburu', 'buru', 'penanganan', 'perapian', 'pengontrolan', 'kabel', 'pelanggan', 'terpakai']</t>
  </si>
  <si>
    <t>['tagihan', 'tarifnya', 'rincian', 'pembayaran', 'hilangkan', 'pasang', 'orang', 'indihome', 'bilangnya', 'tarif', 'enggk', 'kenaikan', 'kenyataannya', 'omong', 'kosong', '']</t>
  </si>
  <si>
    <t>['wifi', 'terlemot', 'indonesia', 'wifi', 'indihome', 'terkorupsi', 'dunia', 'wifi', 'rusakin', 'indihome', 'wifi', 'perbulan', 'meningkat', 'harganya', 'wifi', 'indihome', 'lemot', 'semoga', 'wifi', 'indihome', 'cepat', 'bangkrut', 'amin', '']</t>
  </si>
  <si>
    <t>['kasih', 'ajalah', 'sebenernya', 'kendala', 'internetnya', 'didaerah', 'lumayan', 'cuman', 'perbaikan', 'banget', 'perbaikan', 'selesai', 'selesai', 'pembayaran', 'lunas', 'bayar', 'sebulan', 'dipakenya', 'sebulan', 'udah', 'sampe', 'beli', 'paketan', 'noh', 'kuliah', 'sampe', 'besuk', 'kompensasinya', 'cuman', 'speed', 'cabut', 'males', 'kecuali', 'kompensasi', 'bentuk', 'diskon', 'pembayaran', '']</t>
  </si>
  <si>
    <t>['lemot', 'parah']</t>
  </si>
  <si>
    <t>['gila', 'banget', '']</t>
  </si>
  <si>
    <t>['kasi', 'error', 'buka', 'yutube']</t>
  </si>
  <si>
    <t>['suka', 'error']</t>
  </si>
  <si>
    <t>['lambat', 'internet', 'kasih', 'tlpn']</t>
  </si>
  <si>
    <t>['lag']</t>
  </si>
  <si>
    <t>['mengguna', 'wefi', 'mudah', 'layanan', 'internet', '']</t>
  </si>
  <si>
    <t>['jelek', 'jaringan', 'buruk', 'bayar', 'diawal', 'lancar', 'kecepatan', 'mbps', 'kayak', 'kecepatan', 'dibawah', 'mbps', 'mlahan', 'lancar', 'mbps', '']</t>
  </si>
  <si>
    <t>['', 'tolong', 'terhubung', 'wifi', 'akses', 'internet', 'tolong', 'bantuannya']</t>
  </si>
  <si>
    <t>['rating', 'gabut', 'udah', 'jam', 'download', 'aplikasi', 'playstore', 'ngga', 'kedownload', 'makai', 'wifi', 'indihome', 'buka', 'youtube', 'kualitasnya', 'tolong', 'indihome', 'diperbaiki', 'balas', 'ulasan', 'play', 'store', 'doang', 'sok', 'maaf', 'disuruh', 'hububgi', 'ngga', 'kerja']</t>
  </si>
  <si>
    <t>['blank', 'putih', 'app', 'perangkat', 'samsung', 'note', 'plus']</t>
  </si>
  <si>
    <t>['pakai', 'aplikasi', 'gunakn', 'internet', 'pakai', 'kuota', 'data', 'internet', 'gangguan', 'gmn', 'buruk', 'layananny', 'mempermudah', 'gmn', 'susah', 'telp', 'lgi', '']</t>
  </si>
  <si>
    <t>['trimakasih', 'membantu']</t>
  </si>
  <si>
    <t>['mati', 'inidihomenya', 'lambat', 'worth', 'harganya', 'mahal']</t>
  </si>
  <si>
    <t>['jlek', 'eror', 'trus', 'tnda', 'seru', 'mulu', 'udh', 'bnrin', 'bbnerny', 'cuman', 'sehari', 'mndingan', 'pke', 'data', 'mles', 'pke', 'gnian', 'gliran', 'bayar', 'hrus', 'tpat', 'wktu', 'mlem', 'gni', 'pke', 'krja', 'repot', 'intrnetnya', 'bsok', 'bkal', 'trusin', 'move', '']</t>
  </si>
  <si>
    <t>['kesini', 'lemot', 'bayar', 'tanggal', 'kemarin', 'area', 'depok']</t>
  </si>
  <si>
    <t>['internet', 'akses', 'laporan', 'via', 'aplikasi', 'respon', 'bayar', 'tpi', 'internet', '']</t>
  </si>
  <si>
    <t>['gangguan', 'mulu', 'hadeeeuuuh', '']</t>
  </si>
  <si>
    <t>['sya', 'pakai', 'indihome', 'berjalan', 'bln', 'tpi', 'kendala', 'lampu', 'indikator', 'los', 'sya', 'perbaikan', 'org', 'masang', 'tindakan', 'haduhh', 'udh', 'bayar', 'mahal', 'tpi', 'fasilitas', 'maintenance', 'piyeek', 'iki', 'mas', '']</t>
  </si>
  <si>
    <t>['bayar', 'jdi', 'telat']</t>
  </si>
  <si>
    <t>['nanya', 'hubungkan', 'indihome', 'rumah', 'akun', 'keluarga', 'menghubungkannya', 'akun', '']</t>
  </si>
  <si>
    <t>['terimakasih', 'indihome', 'pelayanan', 'cepat', 'semoga', 'kedepan']</t>
  </si>
  <si>
    <t>['koneksi', 'lelet', 'banget', 'wifi', 'mbps', 'lemot', 'busukkk', '']</t>
  </si>
  <si>
    <t>['', 'ampuuuunnnnnnnnnn', 'jaringannya', 'lemot', 'esmosi']</t>
  </si>
  <si>
    <t>['alhamdulillah', 'terbantu', 'aplikasi', 'kerjaan', 'lancar']</t>
  </si>
  <si>
    <t>['gokil', 'deh', 'serba', 'instan', 'hehee']</t>
  </si>
  <si>
    <t>['pasang', 'indihome', 'rumah', 'krena', 'rumah', 'samping', 'terpasang', 'gituu', 'hapus', 'aplikasinya', 'sajaa', 'terimakasih', 'aplikasi', 'indihome', 'menemani', 'semoga', 'sukses', '']</t>
  </si>
  <si>
    <t>['aplikasinya', 'lambat', '']</t>
  </si>
  <si>
    <t>['parah', 'apk', 'pengaduan', 'gangguan', 'cuman', 'ticket', 'pengaduan', 'diproses', 'response', 'stb', 'error', '']</t>
  </si>
  <si>
    <t>['tingkatkan', 'kualitas', 'layanan', 'internet']</t>
  </si>
  <si>
    <t>['login', 'registrasi', 'banget', 'masuknya', 'tulisannya', 'mohon', 'tunggu']</t>
  </si>
  <si>
    <t>['nomor', 'telpon', 'indihome', 'dikenal', 'aplikasi']</t>
  </si>
  <si>
    <t>['detail', 'minipack', 'aktif', 'blank', 'layar', 'putih', 'indihome', 'menyembunyikan', 'informasi', 'pelanggan', '']</t>
  </si>
  <si>
    <t>['youtube', 'lancar', 'game', 'dll', 'lemot', 'istighfar', 'berlangganan', 'doang', 'kenceng', 'apapun', 'game', 'dll', 'burukkkkkkkkkkkkkk']</t>
  </si>
  <si>
    <t>['tolong', 'perbagus', 'sinyal', 'main', 'game', 'tolong', 'yaa', 'udh', 'seminngu', 'main', 'game', 'susah', 'belajar', 'online', 'berlanggangan', 'udah', 'banget', 'lancar', 'ehh', 'sininya', 'bermasalah', 'tolong', 'perbaikin', 'yaa', 'ngeleq', '']</t>
  </si>
  <si>
    <t>['udah', 'mahal', 'teramat', 'trouble', 'lapor', 'banget', 'penanganannya']</t>
  </si>
  <si>
    <t>['ganti', 'mbps', 'parah', 'sinyal', 'benr', 'indihome', 'nyesel', 'paje', 'mb', 'mending', 'mbps']</t>
  </si>
  <si>
    <t>['bintang', 'trial', 'semoga', 'kendala', '']</t>
  </si>
  <si>
    <t>['kode', 'otp', 'salah', 'mulu', 'pdahal', 'udah', 'sesuai', 'kodenya', 'udah', 'kali', 'uninstal', 'hasilnya', 'ajah', 'payah', '']</t>
  </si>
  <si>
    <t>['terima', 'kasih', 'indihome']</t>
  </si>
  <si>
    <t>['tambahin', 'menu', 'perangkat', 'online']</t>
  </si>
  <si>
    <t>['tifak', 'dipakai', 'pengaduan', 'pengaduan', 'fitur', 'mendptkan', 'tiket', 'pengaduan', 'respon']</t>
  </si>
  <si>
    <t>['login', 'kode', 'otp', 'tulisan', 'kode', 'salah', 'aplikasi', '']</t>
  </si>
  <si>
    <t>['gila', 'lemot', 'sumpah', 'udah', 'copot', 'pemasangan', 'tagihan', 'cuyyy', 'wifi', 'kaga', 'tagihan', 'mulu', 'admin', 'pas', 'chat', 'slow', 'respon', 'udah', 'berkali', 'abaikan', 'dahlah', 'males']</t>
  </si>
  <si>
    <t>['los', 'perbaikan', 'perbaikan', 'lemot', 'los', 'los', 'bayar', 'dri', 'tgl', 'jatuh', 'tempo', '']</t>
  </si>
  <si>
    <t>['bintang', 'mohon', 'kendala', 'dibenahi', 'costumer', 'kecewa', '']</t>
  </si>
  <si>
    <t>['komplen', 'pagi', 'teknisi', 'ngak', 'bayar', 'respon', 'lambat', 'banget', 'mutu', 'service', 'excellent', 'ngak', 'puas', 'abis', 'komplain', 'komplain', 'ngak', 'blok', 'aplikasi', 'dasar']</t>
  </si>
  <si>
    <t>['tolong', 'ditindak', 'lanjuti', 'indihome', 'status', 'suspend', 'tunggakan', 'komplain', 'apps', 'indihome', 'entry', 'problem', '']</t>
  </si>
  <si>
    <t>['solusi', 'fup', 'menipis', 'layanan', 'tambahan', 'membantu', '']</t>
  </si>
  <si>
    <t>['minim', 'bugs', 'ringan', 'gadget', 'manapun', '']</t>
  </si>
  <si>
    <t>['', 'layanan', 'internet', 'jelek', 'banget', 'gangguan', 'terusssssss', 'sebulan', 'kali', 'laporkan', 'gangguan', 'gimana', 'oii', 'bosan', 'lapor', 'terussss', 'pilihan', 'indihome', 'bangkrut', 'pakai', 'kayak', 'wanita', 'lihat', 'pakai', '']</t>
  </si>
  <si>
    <t>['gampang', 'pertahankan', 'user', 'friendly']</t>
  </si>
  <si>
    <t>['makasih', 'gampang', 'cek', 'tagihan']</t>
  </si>
  <si>
    <t>['aplikasinya', 'mantaaapp']</t>
  </si>
  <si>
    <t>['naisss']</t>
  </si>
  <si>
    <t>['sekeluarga', 'senang', 'indihome']</t>
  </si>
  <si>
    <t>['bagus', 'yaa', 'reedem', 'poin']</t>
  </si>
  <si>
    <t>['upgrade', 'promo', 'min']</t>
  </si>
  <si>
    <t>['login', 'tlp', 'bnr', 'verifikasi', 'otp', 'terkirim', 'menunggu', 'jam', 'login', 'banget', 'payah', 'klu', 'kaya', 'gini']</t>
  </si>
  <si>
    <t>['ottp', 'telat', 'dikirim', 'login']</t>
  </si>
  <si>
    <t>['bingung', 'apk', 'gtu', 'pass', 'liat', 'detail', 'penggunaan', 'ato', 'detail', 'layar', 'putih', 'bgtu', 'kirain', 'gra', 'hpku', 'ato', 'jaringan', 'hpku', 'pas', 'dicoba', 'tolong', 'diperbaikin', 'depannya', 'ganggu', '']</t>
  </si>
  <si>
    <t>['bodoh', 'kaga', 'login', 'kode', 'otp', 'udh', 'bener']</t>
  </si>
  <si>
    <t>['mahal', 'diawal', 'instalasi', 'aktifasi', 'merdeka', 'langganan', 'finalty', 'mahal', 'deposit', 'pasang', 'fitur', 'myindihome', 'mohon', 'ampun', 'semoga', 'kedepan', 'mou', 'transparan', 'user', 'salam', '']</t>
  </si>
  <si>
    <t>['pengguna', 'indihome', 'kecewa', 'kemaren', 'sehabis', 'bayar', 'tagihan', 'bulanan', 'hub', 'indihome', 'pusat', 'keluhanya', 'udah', 'keluhanya', 'wifi', 'main', 'game', 'tivinya', 'dinyalain', 'orang', 'lapang', 'mari', 'jam', 'udah', 'sebulan', 'nggak', 'orang', 'dateng', 'call', 'gmna', 'bayar', 'mahal', 'nonton', 'youtube', 'doang']</t>
  </si>
  <si>
    <t>['ajukan', 'keluhan', 'slow', 'respon', 'wifi', 'keluhan', 'antrian', 'perbaiki', 'lahhh', 'bayar', 'tampa', 'internet', 'mah', 'penipuan', '']</t>
  </si>
  <si>
    <t>['rada', 'kecewa', 'bayar', 'mahal', 'mahal', 'dapet', 'jaringan', 'lemot', 'banget', 'main', 'mlbb', 'merah', 'ping']</t>
  </si>
  <si>
    <t>['sep']</t>
  </si>
  <si>
    <t>['permisi', 'ganti', 'tpi', 'webnya', 'yaa', 'jaringan', 'lemot', 'banget']</t>
  </si>
  <si>
    <t>['menyukainya']</t>
  </si>
  <si>
    <t>['jaringan', 'berhenti', 'mohon', 'perbaiki']</t>
  </si>
  <si>
    <t>['indihome', 'area', 'jababeka', 'trouble', 'kah', 'kmren', 'nge', 'los', '']</t>
  </si>
  <si>
    <t>['upgrade', 'speedx', '']</t>
  </si>
  <si>
    <t>['pagi', 'kak', 'nanya', 'buka', 'indihome', 'akun', 'salah', 'hubungi', 'indihome', 'coba', 'pemasang', 'alat', 'indihome', 'wifi', 'modem', 'suruh', 'hubungi', 'nomer', 'nomer', 'nomer', 'dikasih', 'lemparan', 'hubungi', 'nomer', 'dikasih', 'putus', 'gimana', 'sabar', 'kecewa', 'ama', 'indihome']</t>
  </si>
  <si>
    <t>['indihome', 'tolol', 'intermet', 'mati', 'mulu', 'cepet', 'perusahaan', 'bnr', 'tollol']</t>
  </si>
  <si>
    <t>['internet', 'aplikasi', 'sm', 'lemot', 'uninstal']</t>
  </si>
  <si>
    <t>['top', 'saldo', 'infonya', 'pojok', 'kanan', 'menu']</t>
  </si>
  <si>
    <t>['jaringan', 'babi']</t>
  </si>
  <si>
    <t>['eror', 'layar', 'putih', 'nggak', '']</t>
  </si>
  <si>
    <t>['tolong', 'metode', 'pembayarannya', 'permudah', 'aplikasi', 'mbangking', 'dana', 'ovo', 'dll']</t>
  </si>
  <si>
    <t>['nge', 'lag', '']</t>
  </si>
  <si>
    <t>['aplikasi', 'mogok', 'ditengah', 'jalan', '']</t>
  </si>
  <si>
    <t>['aplikasi', 'ora', 'mutu', 'update', 'ganti', 'verifikasinya', 'ribet', 'udah', 'ngisi', 'ktp', 'berkali', 'ttp', 'nggak', 'ngrugiin', 'pelanggan', 'dibikin', 'ribet', '']</t>
  </si>
  <si>
    <t>['tolonglah', 'jaringan', 'perbaiki', 'kena', 'hujatan']</t>
  </si>
  <si>
    <t>['gimanaa', 'wifi', 'blm', 'udh', 'gabisa']</t>
  </si>
  <si>
    <t>['gagal', 'masuk', 'otp', 'masuk', 'pas', 'masukkan', 'kode', 'otpnya', 'maaf', 'kode', 'otp', 'salah', '']</t>
  </si>
  <si>
    <t>['tergiur', 'iming', 'penukaran', 'poin', 'lwt', 'aplikasi', 'kenyataan', 'menukarkan', 'poin', 'sekian', 'ribu', 'kids', 'senilai', 'bln', 'penukaran', 'poin', 'berhasil', 'knp', 'tagihan', 'tambhan', 'beban', 'tagihan', 'mencoba', 'pengaduan', 'pemyelesaian', 'tagihan', 'berubah', '']</t>
  </si>
  <si>
    <t>['login', 'memasukan', 'kode', 'otp', 'dikirim', 'sms', 'kodenya', 'salah', 'padal', 'kode', 'susuai', 'sms', 'otp', 'login', 'tolong', 'perbaiki', 'codingannya', 'login', '']</t>
  </si>
  <si>
    <t>['keren']</t>
  </si>
  <si>
    <t>['', 'puas', 'banget', 'indihome', 'gangguan', 'wifi', 'los', 'tolong', 'perbaiki', 'pelanggan', 'puas', 'kecewa']</t>
  </si>
  <si>
    <t>['lapor', 'gangguannya', 'cepet', 'ekskalasinya']</t>
  </si>
  <si>
    <t>['penangangangguan', 'berhari', 'berbelit', 'belit', 'pemakai', 'kaya', 'gini', 'kecewa']</t>
  </si>
  <si>
    <t>['tolong', 'opsi', 'pembayaran', 'via', 'bank', 'virtual', 'account', 'pengguna', 'bank', 'bni', 'bayar', 'langsung', 'aplikasi', 'via', 'bank', 'mandiri', 'terimakasih', 'perhatiannya', '']</t>
  </si>
  <si>
    <t>['otp', 'giliran', 'muncul', 'uda', 'permintaan', 'suruh', 'nunggu', 'jam', 'hadeehh']</t>
  </si>
  <si>
    <t>['gangguan', 'teroooosssss', 'jaringan', 'bermasalah', 'terooooosssss', 'seminggu', 'komplain', 'sampe', 'aplikasi', 'jalan', 'susah', 'buka', 'cek', 'status']</t>
  </si>
  <si>
    <t>['rada', 'gajelas', 'jaringannya', 'kadang', 'lelet', 'kadang', 'bagus', 'repeat', 'repeat', 'jaringannya']</t>
  </si>
  <si>
    <t>['saran', 'tolongggg', 'banget', 'jadikan', 'nyata', 'tolong', 'tambahkan', 'pengaturan', 'memblokir', 'perangkat', 'trhubung', 'apk', 'indihome', 'mudah', 'pengaturannya', 'mengatur', 'menyambung', 'wifi', 'menyambung', 'wifi', 'sngat', 'efisien', '']</t>
  </si>
  <si>
    <t>['daftar', 'lambat', 'hubungi', 'pemasangan', 'hubungi', 'niat', 'jual', 'produk']</t>
  </si>
  <si>
    <t>['udah', 'minggu', 'mengajukan', 'upgrade', 'speed', 'udah', 'tlp', 'kali', 'terealisasi', '']</t>
  </si>
  <si>
    <t>['', 'register', 'email', 'telp', 'notif', 'nomor', 'terdaftar', 'parah', 'maksudnya', 'gimana', 'menghindari', 'komplain', 'hah', 'sya', 'pingin', 'komplain', 'biaya', 'perbulan', 'dikenakan', 'wajar', 'bayar', 'costumer', 'servis', 'bebankan', 'biaya', 'total', 'bayar', 'biaya', 'perbulan', 'normal', 'kenyataannya', 'berbeda', 'tagihan', 'parah', 'keterlalun', '']</t>
  </si>
  <si>
    <t>['duitnya', 'doang', 'mas', 'mba', 'kualitasnya', 'pelayanan', 'sesuai', 'bayarannya', 'hadeh', 'sesuai', 'ekspetasi', 'bro']</t>
  </si>
  <si>
    <t>['otp', 'udah', 'bener', 'salah', 'teruss']</t>
  </si>
  <si>
    <t>['upgrade', 'speed', 'memakan', 'minggu', 'terealisasi', 'telfon', 'email', 'jawabannya', 'dibantu', 'percepatan', 'percepatan', 'ditunggu', 'jam', 'nihil', 'ngga', 'progress', 'apapun', 'suka', 'mempermainkan', 'pelanggan', 'terealisasi', 'pindah', 'haluan', 'penyedia', 'jasa', 'internet', '']</t>
  </si>
  <si>
    <t>['mengecewakan', 'ragu', 'naikin', 'mbps', 'jaringan', 'stabil', 'kesal', 'buatnya', 'indihome', 'skrng', 'ampas', 'salahkan', 'pelanggan', 'beralih', 'profider', 'gegara', 'peningkatan', 'jaringan']</t>
  </si>
  <si>
    <t>['udah', 'registrasi', 'nomornya', 'pasang', 'dikarnakan', 'penuh', 'penuh', 'diacc', 'registrasinya', 'karna', 'kerja', 'main', 'mangkanya', 'pasang', 'indihome', 'provider', 'didesa', 'argapura', 'kota', 'bogor', 'udah', 'tunggu', 'minggu', 'dipecat', 'pekerjaan', 'provider', 'pakai', 'indihome', 'tolonglah', 'ditindak', 'minggu', 'nungguin', '']</t>
  </si>
  <si>
    <t>['login', 'gagal', 'knapa']</t>
  </si>
  <si>
    <t>['gabung', 'semoga', 'meningkatkan', 'kelancaran', 'mengakses', 'jalur', 'digitalisasi', '']</t>
  </si>
  <si>
    <t>['indihome', 'skrng', 'klw', 'gangguan', 'tidal', 'sigap', 'menanggapi', 'lelet', 'pst', 'nunggu', 'brhari', 'giliran', 'bayar', 'mst']</t>
  </si>
  <si>
    <t>['gangguan', 'lambat', 'penanganannya', 'bayar', 'telat', 'kena', 'denda', 'ganguan', 'jaringan', 'penanganan', 'serius', '']</t>
  </si>
  <si>
    <t>['dwongrage', 'gmna', 'aplikasi', '']</t>
  </si>
  <si>
    <t>['internet', 'mati', 'pagi', 'info', 'respon', 'menyedihkan']</t>
  </si>
  <si>
    <t>['', 'aplikasinya', 'detail', 'tagihannya', 'buka', 'website', 'detail', 'tagihan', 'tolong', 'update', 'fiturnya', 'terima', 'kasih']</t>
  </si>
  <si>
    <t>['ganti', 'biznet', 'gua', 'kendala', 'jarang', 'sekalinya', 'kendala', 'lamaa', 'perbaikinnya']</t>
  </si>
  <si>
    <t>['udah', 'pakai', 'indihome', 'jaringan', 'nge', 'game', 'gabisa', 'udah', 'komplain', 'petugas', 'indihome', 'lampunya', 'nyala', 'dicabut', 'colokannya', 'kecewa', 'banget', 'indihome', 'tolong', 'diperbaiki', 'petugas', 'tolong', 'komplain', 'customer', 'dilayani', 'cek', 'kerumah', 'jaringan', 'mending', 'cabut', 'deh']</t>
  </si>
  <si>
    <t>['membantu', 'era', 'pandemi', 'spt', 'jaringannya', 'terkadang', 'bagus', 'terputus', 'putus', 'dipakai', 'daring', 'kuliah', 'mhs', 'anak', 'daring', 'kuliah', 'mohon', 'ditingkatkan', 'kualitas', 'pelayanannya', '']</t>
  </si>
  <si>
    <t>['mantap', 'kecepatan', 'internet', 'harganya', 'murahh', 'terima', 'kasih', 'indihome']</t>
  </si>
  <si>
    <t>['wifi', 'kaya', 'wifi', 'beban', 'bayar', 'mahal', 'boros']</t>
  </si>
  <si>
    <t>['makasih', 'reedem', 'poin', 'dapet', 'discount', 'ulala']</t>
  </si>
  <si>
    <t>['terima', 'kasih', 'cepat', 'menangani', 'degan', 'cepat', 'customer', 'pengguna', 'internet', 'mengapresiasikan', 'bintang', 'karyawan', 'indihome', '']</t>
  </si>
  <si>
    <t>['indihome', 'lemot', 'pakai', 'game', 'lemotnya', 'ampun', 'pakai', 'mbps', 'lemot', 'cocok', 'bayar', 'mahal', 'kasih', 'bintang', 'jelek', 'banget', 'jaringannya']</t>
  </si>
  <si>
    <t>['indihome', 'nyala', 'jaringan', 'jelek', 'memainkan', 'game', 'stabil', 'kesulitan', 'tolong', 'indihome', 'perbaiki', 'pembagian', 'sinyalnya', 'terima', 'kasih', 'indihome', '']</t>
  </si>
  <si>
    <t>['bintang', 'berulang', 'kali', 'pengaduan', 'kendala', 'koneksi', 'lemot', 'respon', 'itikad', 'pelanggan', 'pesaing', 'hati', 'terjungkal', 'ulah', 'penipu', '']</t>
  </si>
  <si>
    <t>['', 'berlangganan', 'jaringan', 'lock', 'telkom', 'alasan', 'blm', 'byr', 'pdhl', 'byr', 'hub', 'pengajuan', 'msh', 'dlm', 'proses', 'lahhh', 'gmn', 'urusan', 'kmrn', 'internet', 'anehhh', 'yaa', '']</t>
  </si>
  <si>
    <t>['mahal', 'pakai', 'pemakaian', 'jalan', 'lancar', 'lemot', 'pakai', 'kuotanya', 'coba', 'cek', 'dipengaturan', 'pemakaian', 'kuota', 'kawan', 'pemakaian', 'bengkak', 'dibilang', 'unlimited', 'sangsi', 'curiga']</t>
  </si>
  <si>
    <t>['pelayanan', 'bagus', '']</t>
  </si>
  <si>
    <t>['suka']</t>
  </si>
  <si>
    <t>['okey']</t>
  </si>
  <si>
    <t>['makasih', 'melayani', 'indihome']</t>
  </si>
  <si>
    <t>['pelanggan', 'setia', 'indihome']</t>
  </si>
  <si>
    <t>['mudah', 'transaksi']</t>
  </si>
  <si>
    <t>['gampang', 'lapor', 'gangguan']</t>
  </si>
  <si>
    <t>['terima', 'kasih', 'mudah', 'wfh']</t>
  </si>
  <si>
    <t>['nice', 'mantab', 'inet']</t>
  </si>
  <si>
    <t>['teruntuk', 'tim', 'aplikasi', 'mohon', 'urus', 'aplikasi', 'tools', 'dipakai', 'tools', 'renew', 'speed', 'error', 'pakai', '']</t>
  </si>
  <si>
    <t>['buang', 'buang', 'duit', 'aplikasi', 'kebanyakan', 'error', 'upgrade', 'speed', 'via', 'aplikasi', 'web', 'android', 'gagal', '']</t>
  </si>
  <si>
    <t>['mantapppp', 'kerennnn']</t>
  </si>
  <si>
    <t>['masang', 'indihome', 'buang', 'buang', 'duit', 'jaringan', 'lemot', 'situ', 'mentingin', 'duit', 'kepuasan', 'pelanggan', 'kah', 'bayar', 'full', 'wifi', 'kagak']</t>
  </si>
  <si>
    <t>['mohon', 'pencerahannya', 'min', 'pasang', 'indihome', 'sya', 'install', 'aplikasi', 'myindihome', 'sya', 'register', 'terdaftar', 'nomor', 'email', 'sya', 'lanjutkan', 'login', 'sya', 'masukkan', 'nomor', 'sya', 'kode', 'otp', 'dikirimkan', 'sya', 'masukkan', 'pemberitahuanny', 'salah', 'udah', 'sesuai', 'kode', 'otp', 'dikirimkan', 'sya', 'coba', 'pakai', 'email', 'hasilnya', 'kode', 'otp', 'salah', 'sesuai', 'dikirimkan', 'sya', 'nunggu', 'login', 'jam', '']</t>
  </si>
  <si>
    <t>['laporan', 'gada', 'penanganan', 'giliran', 'nagih', 'tagihan', 'dih', 'bacotnya']</t>
  </si>
  <si>
    <t>['pemasangan', 'pasang', 'jam', 'seminggu', 'pasang', 'pasang', '']</t>
  </si>
  <si>
    <t>['', 'mbps', 'rb', 'bln', 'internet', 'only', 'fup', 'gile', 'bener', 'bumn', 'provider', 'dbawah', 'rb', 'kabel', 'fup', 'andai', 'jaringan', 'laen', 'sumpah', 'gua', 'pakai', 'indihome']</t>
  </si>
  <si>
    <t>['udah', 'register', 'pas', 'kode', 'otp', 'kode', 'kirim', 'sms', 'masukin', 'anggap', 'valid', 'salah', 'mohon', 'perbaiki']</t>
  </si>
  <si>
    <t>['kecewa', 'pelayanan', 'marketingnya', 'unit', 'terpasang', 'marketingnya', 'double', 'menginput', 'data', 'data', 'cancel', 'cancel', 'skrg', 'domisili', 'dikota', 'pemasangan', 'cepat', 'berfungsi', 'gunanya', 'mending', 'cabut', 'wifi', 'bisnis', 'rugi', 'jutaan', 'gr', 'dijanjikan', 'diselesaikan', 'pembuktian', 'tunggu', 'hasilnya', 'nihil', '']</t>
  </si>
  <si>
    <t>['jaringan', 'lemot']</t>
  </si>
  <si>
    <t>['privasi', 'terjaga', 'sales', 'menghubungi', 'via', 'nomor', 'pribadi', 'non', 'perusahaan', '']</t>
  </si>
  <si>
    <t>['makain', 'parah', 'bayar', 'telat', 'sikit', 'kna', 'denda', 'byar', 'internet', 'suka', 'ngga', 'main', 'putusin', 'bayar', 'gratis', 'wifi', 'indihome', 'ngga', 'ambil', 'rugi', 'iya', 'kamperrtt', '']</t>
  </si>
  <si>
    <t>['mmm']</t>
  </si>
  <si>
    <t>['', 'oto', 'dimasukin', 'salah', 'aplikasi', 'idiot']</t>
  </si>
  <si>
    <t>['game', 'ngelag', 'cok', '']</t>
  </si>
  <si>
    <t>['kecewa', 'pelayanan', 'tagihan', 'layanan', 'diputus', 'dibayar', 'tagihan', 'terakhirnya', 'pasang', 'minggu', 'dipasang', 'pasang', 'komplain', 'twitter', 'indihome', 'care', 'hasil', 'disuruh', 'menunggu']</t>
  </si>
  <si>
    <t>['semlm', 'hujan', 'deras', 'jam', 'smp', 'skg', 'wifi', 'telp', 'mati', 'sdg', 'soreini', 'acara', 'doa', 'menjelang', 'paskah']</t>
  </si>
  <si>
    <t>['puas']</t>
  </si>
  <si>
    <t>['mantap', 'layanan', 'rumah']</t>
  </si>
  <si>
    <t>['sip', 'cek', 'pemakaian', 'laporan', 'keluhan']</t>
  </si>
  <si>
    <t>['membantu', 'pengecekan', 'penggunaan', 'indihome']</t>
  </si>
  <si>
    <t>['memuaskan', 'pelanggan', 'pdhl', 'tarif', 'bulanannya']</t>
  </si>
  <si>
    <t>['']</t>
  </si>
  <si>
    <t>['tolong', 'respon', 'nama', 'budi', 'saputra', 'berhenti', 'langganan', 'udah', 'bayar', 'tagihan', 'indihome', 'knapa', 'proses', 'tagihan', 'pindah', 'rumah', 'ribet', 'banget', 'pkok', 'bayar', 'karna', 'internet', 'udh']</t>
  </si>
  <si>
    <t>['respon', 'cepat']</t>
  </si>
  <si>
    <t>['bagus', 'membantu']</t>
  </si>
  <si>
    <t>['memvantu']</t>
  </si>
  <si>
    <t>['membatu', 'respon', 'cepat', 'operator', 'ramat', '']</t>
  </si>
  <si>
    <t>['jos']</t>
  </si>
  <si>
    <t>['suka', 'nutup']</t>
  </si>
  <si>
    <t>['jelek', 'pelayanan']</t>
  </si>
  <si>
    <t>['udah', 'berlangganan', 'bulanan', 'bayar', 'bayar', 'sbelum', 'tanggalnya', 'error', 'anggp', 'wajarlah', 'kali', 'kecewa', 'error', 'telp', 'perbaikan', 'tim', 'teknisi', 'wilayah', 'butuh', '']</t>
  </si>
  <si>
    <t>['detail', 'rincian', 'biaya', 'indihome', 'dihilangkan', 'membantu', 'banget', 'mengecek', 'layanan', 'dibayar', 'kesulitan', 'penyebab', 'biaya', 'indihome', 'membengkak', 'tano', 'penyebabnya']</t>
  </si>
  <si>
    <t>['aplikasi', 'login', 'mohon', 'perbaiki', '']</t>
  </si>
  <si>
    <t>['login', 'kode', 'kirim', 'kirim', 'sms', 'kode', 'nunggu', 'jam', 'parah', '']</t>
  </si>
  <si>
    <t>['lapor', 'gangguanuya', 'banyakin', 'judulnya']</t>
  </si>
  <si>
    <t>['tagihanya', 'lengkap']</t>
  </si>
  <si>
    <t>['lumayan', 'pendetailan', 'tagihan']</t>
  </si>
  <si>
    <t>['verifikasi', 'data', 'susah', 'udah', 'foto', 'ktp', 'pas', 'cahayanya', 'pas', 'payah']</t>
  </si>
  <si>
    <t>['aplikasi', 'membantu', 'user', 'friendly', 'mantul']</t>
  </si>
  <si>
    <t>['jaringannya', '']</t>
  </si>
  <si>
    <t>['bagus', 'pelayanannya']</t>
  </si>
  <si>
    <t>['berkelas', 'bermanfaat', 'banget']</t>
  </si>
  <si>
    <t>['bagus', 'banget', 'bermanfaat', 'pendemi']</t>
  </si>
  <si>
    <t>['pny', 'tgl', 'maret', 'koneksi', 'internet', 'operator', 'teknisi', 'lokal', 'lambat', 'responnya', 'blm', 'penanganan', '']</t>
  </si>
  <si>
    <t>['aplikadinya', 'diperbaiki', 'maaa', 'udah', 'sms', 'vertifikasi', 'trus', 'angka', 'dimasukan', 'sma', 'sms', 'udh', 'coba', 'berkali', 'kali', 'aplikasi', 'aneh']</t>
  </si>
  <si>
    <t>['terima', 'kasih', 'lapor', 'gangguan', 'cepet', 'banget']</t>
  </si>
  <si>
    <t>['pengaduan', 'gangguan', 'jam', 'emang', 'bnr', 'penanganan', 'tetep', 'sesempatnya', 'customer', 'servis', 'jga', 'sma', 'jawabannya', 'tunggu', 'jam', 'kerja', 'sipppp']</t>
  </si>
  <si>
    <t>['', 'kenceng', 'abis', 'lelet', 'mentiko', 'memeq']</t>
  </si>
  <si>
    <t>['pelayanan', 'buruk', 'sosmed', 'responya']</t>
  </si>
  <si>
    <t>['jaringan', 'parahhh', 'update', 'game', 'update', 'game', 'playstore', 'ukuran', 'update', 'update', 'perdetik', 'bercanda', 'download', 'serasa', 'download', 'ukuran', 'update', 'aplikasi', 'parah', '']</t>
  </si>
  <si>
    <t>['sinyal', 'lemot', 'bayar', 'mahal', 'sesuai', 'ketentuan', 'masak', 'iya', 'pakek', 'orng', 'mbps', 'udah', 'lemot', 'problem', 'parahh']</t>
  </si>
  <si>
    <t>['langganan', 'chek', 'aplikasi', 'jaringan', 'tersedia', 'kali', 'survey', 'penuh', 'penuh', 'aplikasi', 'tersedia', 'udah', 'batalin', 'coba', 'orbit', 'telkomsel', 'review', 'bagus', 'kayak', 'cewek', 'keliatan', 'suka', 'pura', 'pura', 'php', 'doang']</t>
  </si>
  <si>
    <t>['area', 'krapyak', 'tahunan', 'jepara', 'jawa', 'mengalami', 'down', 'internet', 'dri', 'sore', 'penanganan']</t>
  </si>
  <si>
    <t>['terima', 'kasih', 'mas', 'evan', 'team', 'menjadikan', 'wifi', '']</t>
  </si>
  <si>
    <t>['mati', 'lapor', 'petugas', 'ditugaskan', 'berbeda', 'orang']</t>
  </si>
  <si>
    <t>['exelent']</t>
  </si>
  <si>
    <t>['udah', 'terpasang', 'indihome', 'dirumah', 'tambahi', 'bintang', 'skrg', 'jls', '']</t>
  </si>
  <si>
    <t>['siiiip', 'mantab']</t>
  </si>
  <si>
    <t>['syafrudin', 'adi', 'nurahman', 'min', 'konten', 'kreator', 'game', 'kendala', 'tinggal', 'hubungi', 'coustemer', 'bernama', 'bella', 'ramah', 'the', 'bast', 'indihome', 'sayang', 'rekomend', 'kasih', '']</t>
  </si>
  <si>
    <t>['halo', 'min', 'gabisa', 'login', 'myi', 'email', 'nomor', 'handphone', '']</t>
  </si>
  <si>
    <t>['parahhhh', 'internet', 'los', 'pagi', 'jam', 'pengaduan', 'jam', 'segini', 'kirim', 'pengaduan', 'indihome', 'bobrokkkkk']</t>
  </si>
  <si>
    <t>['sangan', 'membantu', 'cek', 'pekaian', 'paloporan', 'keluhan']</t>
  </si>
  <si>
    <t>['berguna', 'berguna', 'cek', 'pemakaian']</t>
  </si>
  <si>
    <t>['pelanggan', 'disuruh', 'nunggu', 'udah', 'jam', 'nungguin', 'gaada', 'teknisi', 'pasang', 'jam', 'parah']</t>
  </si>
  <si>
    <t>['indihome', 'cari', 'keuntungan', 'kepuasan', 'pelanggan', 'kah', 'udah', 'bayar', 'full', 'kagak', 'telat', 'main', 'pubg', 'ping', 'itupun', 'mainnya', 'pas', 'malam', 'pas', 'tidur', 'pindah', 'wifi', 'buang', 'buang', 'duit', 'ngerasain', 'jaringan', 'lemot', '']</t>
  </si>
  <si>
    <t>['online', 'pendaftaran', 'pasang', 'terima', 'kasih']</t>
  </si>
  <si>
    <t>['aplikasi', 'buruk', 'sinyal', 'buruk']</t>
  </si>
  <si>
    <t>['sod', 'makasih', 'yaaa']</t>
  </si>
  <si>
    <t>['pengaduan', 'cuman', 'opsi', 'tagihan', 'poin', 'ngadu', 'inet', 'los', 'merah', 'gimana', 'coba', 'ayo', 'laaaah', 'los', 'merah', 'ponnya', 'merah', 'trus', 'menu', 'pengaduannya', 'tagihan', 'ama', 'poin', 'doang', 'good', 'luck', 'indihome', 'terbaik']</t>
  </si>
  <si>
    <t>['smga', 'indihome', '']</t>
  </si>
  <si>
    <t>['sehari', 'pasang', 'udah', 'ngalamin', 'kendala', 'internet', 'mati', 'hadeh']</t>
  </si>
  <si>
    <t>['nembantu']</t>
  </si>
  <si>
    <t>['mending', 'pasang']</t>
  </si>
  <si>
    <t>['wifi', 'kyk', 'gini', 'mbps', 'ngk', 'mempan', 'game', 'youtube', 'wifi', 'indihome', 'kayak', 'gini', 'mulu', 'jelek', 'kecewa']</t>
  </si>
  <si>
    <t>['kualitas']</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</si>
</sst>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font>
    <font>
      <b/>
      <color theme="1"/>
      <name val="Calibri"/>
    </font>
    <font>
      <color theme="1"/>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readingOrder="0" vertical="top"/>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26.29"/>
    <col customWidth="1" min="4" max="27" width="8.71"/>
  </cols>
  <sheetData>
    <row r="1">
      <c r="B1" s="1" t="s">
        <v>0</v>
      </c>
      <c r="C1" s="2" t="s">
        <v>1</v>
      </c>
      <c r="D1" s="1" t="s">
        <v>2</v>
      </c>
    </row>
    <row r="2">
      <c r="A2" s="1">
        <v>0.0</v>
      </c>
      <c r="B2" s="3" t="s">
        <v>3</v>
      </c>
      <c r="C2" s="3" t="str">
        <f>IFERROR(__xludf.DUMMYFUNCTION("GOOGLETRANSLATE(B2,""id"",""en"")"),"['delete', 'game', 'because', 'signal', 'indihome', 'strong', 'upgrade', 'strong', 'indihome']")</f>
        <v>['delete', 'game', 'because', 'signal', 'indihome', 'strong', 'upgrade', 'strong', 'indihome']</v>
      </c>
      <c r="D2" s="3">
        <v>1.0</v>
      </c>
    </row>
    <row r="3">
      <c r="A3" s="1">
        <v>1.0</v>
      </c>
      <c r="B3" s="3" t="s">
        <v>4</v>
      </c>
      <c r="C3" s="3" t="str">
        <f>IFERROR(__xludf.DUMMYFUNCTION("GOOGLETRANSLATE(B3,""id"",""en"")"),"['', 'Indihome', 'please', 'Delete', 'FUP', 'Speed', 'Upload', 'Mbps',' suggest ',' Delete ',' FUP ',' rival ',' FUP ',' scattered ',' Indonesia ',' Hopefully ',' fast ',' applied ',' suggest ',' applied ',' Alhamdulillah ']")</f>
        <v>['', 'Indihome', 'please', 'Delete', 'FUP', 'Speed', 'Upload', 'Mbps',' suggest ',' Delete ',' FUP ',' rival ',' FUP ',' scattered ',' Indonesia ',' Hopefully ',' fast ',' applied ',' suggest ',' applied ',' Alhamdulillah ']</v>
      </c>
      <c r="D3" s="3">
        <v>1.0</v>
      </c>
    </row>
    <row r="4">
      <c r="A4" s="1">
        <v>2.0</v>
      </c>
      <c r="B4" s="3" t="s">
        <v>5</v>
      </c>
      <c r="C4" s="3" t="str">
        <f>IFERROR(__xludf.DUMMYFUNCTION("GOOGLETRANSLATE(B4,""id"",""en"")"),"['Gara', 'service', 'network', 'technician', 'inconsequently', 'connection', 'loss', 'connected', 'internet', '']")</f>
        <v>['Gara', 'service', 'network', 'technician', 'inconsequently', 'connection', 'loss', 'connected', 'internet', '']</v>
      </c>
      <c r="D4" s="3">
        <v>1.0</v>
      </c>
    </row>
    <row r="5">
      <c r="A5" s="1">
        <v>3.0</v>
      </c>
      <c r="B5" s="3" t="s">
        <v>6</v>
      </c>
      <c r="C5" s="3" t="str">
        <f>IFERROR(__xludf.DUMMYFUNCTION("GOOGLETRANSLATE(B5,""id"",""en"")"),"['Deposits', 'Minta', 'Kah', 'go to', 'Rek']")</f>
        <v>['Deposits', 'Minta', 'Kah', 'go to', 'Rek']</v>
      </c>
      <c r="D5" s="3">
        <v>5.0</v>
      </c>
    </row>
    <row r="6">
      <c r="A6" s="1">
        <v>4.0</v>
      </c>
      <c r="B6" s="3" t="s">
        <v>7</v>
      </c>
      <c r="C6" s="3" t="str">
        <f>IFERROR(__xludf.DUMMYFUNCTION("GOOGLETRANSLATE(B6,""id"",""en"")"),"['Login', 'Code', 'OTP', 'Sent', 'Number', 'SMS', 'Wrong', 'Solution', ""]")</f>
        <v>['Login', 'Code', 'OTP', 'Sent', 'Number', 'SMS', 'Wrong', 'Solution', "]</v>
      </c>
      <c r="D6" s="3">
        <v>2.0</v>
      </c>
    </row>
    <row r="7">
      <c r="A7" s="1">
        <v>6.0</v>
      </c>
      <c r="B7" s="3" t="s">
        <v>8</v>
      </c>
      <c r="C7" s="3" t="str">
        <f>IFERROR(__xludf.DUMMYFUNCTION("GOOGLETRANSLATE(B7,""id"",""en"")"),"['wifi', 'indihome', 'slow', 'nyesel', 'buy', 'indihome']")</f>
        <v>['wifi', 'indihome', 'slow', 'nyesel', 'buy', 'indihome']</v>
      </c>
      <c r="D7" s="3">
        <v>1.0</v>
      </c>
    </row>
    <row r="8">
      <c r="A8" s="1">
        <v>7.0</v>
      </c>
      <c r="B8" s="3" t="s">
        <v>9</v>
      </c>
      <c r="C8" s="3" t="str">
        <f>IFERROR(__xludf.DUMMYFUNCTION("GOOGLETRANSLATE(B8,""id"",""en"")"),"['Telkom', 'contact', 'Request', 'replacement', 'number', 'Description', 'Telkom', 'Contact', 'Related', ""]")</f>
        <v>['Telkom', 'contact', 'Request', 'replacement', 'number', 'Description', 'Telkom', 'Contact', 'Related', "]</v>
      </c>
      <c r="D8" s="3">
        <v>1.0</v>
      </c>
    </row>
    <row r="9">
      <c r="A9" s="1">
        <v>8.0</v>
      </c>
      <c r="B9" s="3" t="s">
        <v>10</v>
      </c>
      <c r="C9" s="3" t="str">
        <f>IFERROR(__xludf.DUMMYFUNCTION("GOOGLETRANSLATE(B9,""id"",""en"")"),"['version', 'application', 'version', 'Web', 'MNGGU', 'check', 'use', 'internet', 'date', 'use', 'read', ""]")</f>
        <v>['version', 'application', 'version', 'Web', 'MNGGU', 'check', 'use', 'internet', 'date', 'use', 'read', "]</v>
      </c>
      <c r="D9" s="3">
        <v>3.0</v>
      </c>
    </row>
    <row r="10">
      <c r="A10" s="1">
        <v>9.0</v>
      </c>
      <c r="B10" s="3" t="s">
        <v>11</v>
      </c>
      <c r="C10" s="3" t="str">
        <f>IFERROR(__xludf.DUMMYFUNCTION("GOOGLETRANSLATE(B10,""id"",""en"")"),"['', 'Login', 'code', 'OTP', 'said', 'SLL', 'Wrong', 'according to', 'dismskan']")</f>
        <v>['', 'Login', 'code', 'OTP', 'said', 'SLL', 'Wrong', 'according to', 'dismskan']</v>
      </c>
      <c r="D10" s="3">
        <v>1.0</v>
      </c>
    </row>
    <row r="11">
      <c r="A11" s="1">
        <v>10.0</v>
      </c>
      <c r="B11" s="3" t="s">
        <v>12</v>
      </c>
      <c r="C11" s="3" t="str">
        <f>IFERROR(__xludf.DUMMYFUNCTION("GOOGLETRANSLATE(B11,""id"",""en"")"),"['bwgis', 'Sid', 'Shbau', 'pork', 'Change', 'Sheet', 'pig']")</f>
        <v>['bwgis', 'Sid', 'Shbau', 'pork', 'Change', 'Sheet', 'pig']</v>
      </c>
      <c r="D11" s="3">
        <v>1.0</v>
      </c>
    </row>
    <row r="12">
      <c r="A12" s="1">
        <v>12.0</v>
      </c>
      <c r="B12" s="3" t="s">
        <v>13</v>
      </c>
      <c r="C12" s="3" t="str">
        <f>IFERROR(__xludf.DUMMYFUNCTION("GOOGLETRANSLATE(B12,""id"",""en"")"),"['knp', 'already', 'ride', 'speed', 'wifi', 'Mbps', 'Mbps', 'network', 'bad', 'Makai', 'wifi', 'person']")</f>
        <v>['knp', 'already', 'ride', 'speed', 'wifi', 'Mbps', 'Mbps', 'network', 'bad', 'Makai', 'wifi', 'person']</v>
      </c>
      <c r="D12" s="3">
        <v>2.0</v>
      </c>
    </row>
    <row r="13">
      <c r="A13" s="1">
        <v>13.0</v>
      </c>
      <c r="B13" s="3" t="s">
        <v>14</v>
      </c>
      <c r="C13" s="3" t="str">
        <f>IFERROR(__xludf.DUMMYFUNCTION("GOOGLETRANSLATE(B13,""id"",""en"")"),"['garbage', 'stingy', 'features', 'complaint', 'complaint', 'TLP', 'Call', 'Center', 'conserved', 'expensive', '']")</f>
        <v>['garbage', 'stingy', 'features', 'complaint', 'complaint', 'TLP', 'Call', 'Center', 'conserved', 'expensive', '']</v>
      </c>
      <c r="D13" s="3">
        <v>1.0</v>
      </c>
    </row>
    <row r="14">
      <c r="A14" s="1">
        <v>14.0</v>
      </c>
      <c r="B14" s="3" t="s">
        <v>15</v>
      </c>
      <c r="C14" s="3" t="str">
        <f>IFERROR(__xludf.DUMMYFUNCTION("GOOGLETRANSLATE(B14,""id"",""en"")"),"['subscription', 'Mbps', 'slow', 'really', 'apply', 'FUP', 'yes', 'indihome', 'transparent', 'information', 'application', '']")</f>
        <v>['subscription', 'Mbps', 'slow', 'really', 'apply', 'FUP', 'yes', 'indihome', 'transparent', 'information', 'application', '']</v>
      </c>
      <c r="D14" s="3">
        <v>3.0</v>
      </c>
    </row>
    <row r="15">
      <c r="A15" s="1">
        <v>15.0</v>
      </c>
      <c r="B15" s="3" t="s">
        <v>16</v>
      </c>
      <c r="C15" s="3" t="str">
        <f>IFERROR(__xludf.DUMMYFUNCTION("GOOGLETRANSLATE(B15,""id"",""en"")"),"['really', 'disorder', 'network', 'stable']")</f>
        <v>['really', 'disorder', 'network', 'stable']</v>
      </c>
      <c r="D15" s="3">
        <v>1.0</v>
      </c>
    </row>
    <row r="16">
      <c r="A16" s="1">
        <v>16.0</v>
      </c>
      <c r="B16" s="3" t="s">
        <v>17</v>
      </c>
      <c r="C16" s="3" t="str">
        <f>IFERROR(__xludf.DUMMYFUNCTION("GOOGLETRANSLATE(B16,""id"",""en"")"),"['Package', 'Show', 'have', 'Different', 'Delete', 'Cange', 'Troubled']")</f>
        <v>['Package', 'Show', 'have', 'Different', 'Delete', 'Cange', 'Troubled']</v>
      </c>
      <c r="D16" s="3">
        <v>1.0</v>
      </c>
    </row>
    <row r="17">
      <c r="A17" s="1">
        <v>17.0</v>
      </c>
      <c r="B17" s="3" t="s">
        <v>18</v>
      </c>
      <c r="C17" s="3" t="str">
        <f>IFERROR(__xludf.DUMMYFUNCTION("GOOGLETRANSLATE(B17,""id"",""en"")"),"['Disruption', 'Until', 'Disorders',' Different ',' Pinter ',' Bener ',' Pay ',' Indihome ',' Love ',' Weve ',' Mantap ',' Ngakal ',' Reports', 'routine', 'application', 'service', 'Indihome', 'Indihome', 'serious',' related ',' service ',' Indihome ',' '"&amp;"]")</f>
        <v>['Disruption', 'Until', 'Disorders',' Different ',' Pinter ',' Bener ',' Pay ',' Indihome ',' Love ',' Weve ',' Mantap ',' Ngakal ',' Reports', 'routine', 'application', 'service', 'Indihome', 'Indihome', 'serious',' related ',' service ',' Indihome ',' ']</v>
      </c>
      <c r="D17" s="3">
        <v>1.0</v>
      </c>
    </row>
    <row r="18">
      <c r="A18" s="1">
        <v>19.0</v>
      </c>
      <c r="B18" s="3" t="s">
        <v>19</v>
      </c>
      <c r="C18" s="3" t="str">
        <f>IFERROR(__xludf.DUMMYFUNCTION("GOOGLETRANSLATE(B18,""id"",""en"")"),"['application', 'opened', 'stak', 'minus']")</f>
        <v>['application', 'opened', 'stak', 'minus']</v>
      </c>
      <c r="D18" s="3">
        <v>1.0</v>
      </c>
    </row>
    <row r="19">
      <c r="A19" s="1">
        <v>20.0</v>
      </c>
      <c r="B19" s="3" t="s">
        <v>20</v>
      </c>
      <c r="C19" s="3" t="str">
        <f>IFERROR(__xludf.DUMMYFUNCTION("GOOGLETRANSLATE(B19,""id"",""en"")"),"['Login', 'input', 'OTP', 'Bener', 'Wrong', 'How', 'The application']")</f>
        <v>['Login', 'input', 'OTP', 'Bener', 'Wrong', 'How', 'The application']</v>
      </c>
      <c r="D19" s="3">
        <v>1.0</v>
      </c>
    </row>
    <row r="20">
      <c r="A20" s="1">
        <v>21.0</v>
      </c>
      <c r="B20" s="3" t="s">
        <v>21</v>
      </c>
      <c r="C20" s="3" t="str">
        <f>IFERROR(__xludf.DUMMYFUNCTION("GOOGLETRANSLATE(B20,""id"",""en"")"),"['Improvement', 'consumer', 'Thank you', 'hear', 'complaints', 'Increase', 'star', ""]")</f>
        <v>['Improvement', 'consumer', 'Thank you', 'hear', 'complaints', 'Increase', 'star', "]</v>
      </c>
      <c r="D20" s="3">
        <v>4.0</v>
      </c>
    </row>
    <row r="21" ht="15.75" customHeight="1">
      <c r="A21" s="1">
        <v>22.0</v>
      </c>
      <c r="B21" s="3" t="s">
        <v>22</v>
      </c>
      <c r="C21" s="3" t="str">
        <f>IFERROR(__xludf.DUMMYFUNCTION("GOOGLETRANSLATE(B21,""id"",""en"")"),"['trimakasih', 'service', 'complaint', 'smooth', '']")</f>
        <v>['trimakasih', 'service', 'complaint', 'smooth', '']</v>
      </c>
      <c r="D21" s="3">
        <v>5.0</v>
      </c>
    </row>
    <row r="22" ht="15.75" customHeight="1">
      <c r="A22" s="1">
        <v>23.0</v>
      </c>
      <c r="B22" s="3" t="s">
        <v>23</v>
      </c>
      <c r="C22" s="3" t="str">
        <f>IFERROR(__xludf.DUMMYFUNCTION("GOOGLETRANSLATE(B22,""id"",""en"")"),"['Service', 'Mantulll', 'CPT', 'Accurate', 'Application', 'Help', 'Masterhh', 'Thx', 'Indihome', 'TopmarkoOOPPP']")</f>
        <v>['Service', 'Mantulll', 'CPT', 'Accurate', 'Application', 'Help', 'Masterhh', 'Thx', 'Indihome', 'TopmarkoOOPPP']</v>
      </c>
      <c r="D22" s="3">
        <v>5.0</v>
      </c>
    </row>
    <row r="23" ht="15.75" customHeight="1">
      <c r="A23" s="1">
        <v>24.0</v>
      </c>
      <c r="B23" s="3" t="s">
        <v>24</v>
      </c>
      <c r="C23" s="3" t="str">
        <f>IFERROR(__xludf.DUMMYFUNCTION("GOOGLETRANSLATE(B23,""id"",""en"")"),"['Leet', 'really', 'network', 'please', 'assisted', 'difficult', 'load', 'photo', 'melegram']")</f>
        <v>['Leet', 'really', 'network', 'please', 'assisted', 'difficult', 'load', 'photo', 'melegram']</v>
      </c>
      <c r="D23" s="3">
        <v>1.0</v>
      </c>
    </row>
    <row r="24" ht="15.75" customHeight="1">
      <c r="A24" s="1">
        <v>25.0</v>
      </c>
      <c r="B24" s="3" t="s">
        <v>25</v>
      </c>
      <c r="C24" s="3" t="str">
        <f>IFERROR(__xludf.DUMMYFUNCTION("GOOGLETRANSLATE(B24,""id"",""en"")"),"['Bener', 'Bener', 'APK', 'FAILURE', 'Looks', 'OTP', 'Given', 'No "",' enter ',' already ',' Clear ',' Chace ',' according to ',' Suggestion ',' Developer ',' Discard ',' Discard ',' Quota ',' Download ',' APK ', ""]")</f>
        <v>['Bener', 'Bener', 'APK', 'FAILURE', 'Looks', 'OTP', 'Given', 'No ",' enter ',' already ',' Clear ',' Chace ',' according to ',' Suggestion ',' Developer ',' Discard ',' Discard ',' Quota ',' Download ',' APK ', "]</v>
      </c>
      <c r="D24" s="3">
        <v>1.0</v>
      </c>
    </row>
    <row r="25" ht="15.75" customHeight="1">
      <c r="A25" s="1">
        <v>26.0</v>
      </c>
      <c r="B25" s="3" t="s">
        <v>26</v>
      </c>
      <c r="C25" s="3" t="str">
        <f>IFERROR(__xludf.DUMMYFUNCTION("GOOGLETRANSLATE(B25,""id"",""en"")"),"['Manaf']")</f>
        <v>['Manaf']</v>
      </c>
      <c r="D25" s="3">
        <v>5.0</v>
      </c>
    </row>
    <row r="26" ht="15.75" customHeight="1">
      <c r="A26" s="1">
        <v>27.0</v>
      </c>
      <c r="B26" s="3" t="s">
        <v>27</v>
      </c>
      <c r="C26" s="3" t="str">
        <f>IFERROR(__xludf.DUMMYFUNCTION("GOOGLETRANSLATE(B26,""id"",""en"")"),"['Please', 'Blocked', 'Service', 'Telegram', 'Telegraph', 'Lead', 'Load', 'Load', 'Photo', '']")</f>
        <v>['Please', 'Blocked', 'Service', 'Telegram', 'Telegraph', 'Lead', 'Load', 'Load', 'Photo', '']</v>
      </c>
      <c r="D26" s="3">
        <v>2.0</v>
      </c>
    </row>
    <row r="27" ht="15.75" customHeight="1">
      <c r="A27" s="1">
        <v>28.0</v>
      </c>
      <c r="B27" s="3" t="s">
        <v>28</v>
      </c>
      <c r="C27" s="3" t="str">
        <f>IFERROR(__xludf.DUMMYFUNCTION("GOOGLETRANSLATE(B27,""id"",""en"")"),"['Hour', 'Indihome', 'work', 'work', 'please', 'continuous', 'need', 'Hard', 'complaint', 'clock', 'morning', ""]")</f>
        <v>['Hour', 'Indihome', 'work', 'work', 'please', 'continuous', 'need', 'Hard', 'complaint', 'clock', 'morning', "]</v>
      </c>
      <c r="D27" s="3">
        <v>1.0</v>
      </c>
    </row>
    <row r="28" ht="15.75" customHeight="1">
      <c r="A28" s="1">
        <v>29.0</v>
      </c>
      <c r="B28" s="3" t="s">
        <v>29</v>
      </c>
      <c r="C28" s="3" t="str">
        <f>IFERROR(__xludf.DUMMYFUNCTION("GOOGLETRANSLATE(B28,""id"",""en"")"),"['report', 'fast', 'internet', 'ber', 'function']")</f>
        <v>['report', 'fast', 'internet', 'ber', 'function']</v>
      </c>
      <c r="D28" s="3">
        <v>5.0</v>
      </c>
    </row>
    <row r="29" ht="15.75" customHeight="1">
      <c r="A29" s="1">
        <v>30.0</v>
      </c>
      <c r="B29" s="3" t="s">
        <v>30</v>
      </c>
      <c r="C29" s="3" t="str">
        <f>IFERROR(__xludf.DUMMYFUNCTION("GOOGLETRANSLATE(B29,""id"",""en"")"),"['Login', 'use', 'Tel', 'Email', 'Login', 'Web', 'Please', 'Fix', 'Thank', 'Love']")</f>
        <v>['Login', 'use', 'Tel', 'Email', 'Login', 'Web', 'Please', 'Fix', 'Thank', 'Love']</v>
      </c>
      <c r="D29" s="3">
        <v>1.0</v>
      </c>
    </row>
    <row r="30" ht="15.75" customHeight="1">
      <c r="A30" s="1">
        <v>31.0</v>
      </c>
      <c r="B30" s="3" t="s">
        <v>31</v>
      </c>
      <c r="C30" s="3" t="str">
        <f>IFERROR(__xludf.DUMMYFUNCTION("GOOGLETRANSLATE(B30,""id"",""en"")"),"['Slalu', 'broken', 'the network', 'pantesan', 'reting', 'down', 'then']")</f>
        <v>['Slalu', 'broken', 'the network', 'pantesan', 'reting', 'down', 'then']</v>
      </c>
      <c r="D30" s="3">
        <v>1.0</v>
      </c>
    </row>
    <row r="31" ht="15.75" customHeight="1">
      <c r="A31" s="1">
        <v>32.0</v>
      </c>
      <c r="B31" s="3" t="s">
        <v>32</v>
      </c>
      <c r="C31" s="3" t="str">
        <f>IFERROR(__xludf.DUMMYFUNCTION("GOOGLETRANSLATE(B31,""id"",""en"")"),"['Indihome', 'Famous', 'Ignished', '']")</f>
        <v>['Indihome', 'Famous', 'Ignished', '']</v>
      </c>
      <c r="D31" s="3">
        <v>1.0</v>
      </c>
    </row>
    <row r="32" ht="15.75" customHeight="1">
      <c r="A32" s="1">
        <v>33.0</v>
      </c>
      <c r="B32" s="3" t="s">
        <v>33</v>
      </c>
      <c r="C32" s="3" t="str">
        <f>IFERROR(__xludf.DUMMYFUNCTION("GOOGLETRANSLATE(B32,""id"",""en"")"),"['Check', 'usage', 'Internet', 'FUP', 'EUY', 'EUY', 'The application']")</f>
        <v>['Check', 'usage', 'Internet', 'FUP', 'EUY', 'EUY', 'The application']</v>
      </c>
      <c r="D32" s="3">
        <v>2.0</v>
      </c>
    </row>
    <row r="33" ht="15.75" customHeight="1">
      <c r="A33" s="1">
        <v>35.0</v>
      </c>
      <c r="B33" s="3" t="s">
        <v>34</v>
      </c>
      <c r="C33" s="3" t="str">
        <f>IFERROR(__xludf.DUMMYFUNCTION("GOOGLETRANSLATE(B33,""id"",""en"")"),"['What', 'enter', 'OTP', 'NGECLOSE', 'KERAHS', 'How', 'MaubEkasukin']")</f>
        <v>['What', 'enter', 'OTP', 'NGECLOSE', 'KERAHS', 'How', 'MaubEkasukin']</v>
      </c>
      <c r="D33" s="3">
        <v>1.0</v>
      </c>
    </row>
    <row r="34" ht="15.75" customHeight="1">
      <c r="A34" s="1">
        <v>36.0</v>
      </c>
      <c r="B34" s="3" t="s">
        <v>35</v>
      </c>
      <c r="C34" s="3" t="str">
        <f>IFERROR(__xludf.DUMMYFUNCTION("GOOGLETRANSLATE(B34,""id"",""en"")"),"['failed', 'login', 'repeat', 'times']")</f>
        <v>['failed', 'login', 'repeat', 'times']</v>
      </c>
      <c r="D34" s="3">
        <v>1.0</v>
      </c>
    </row>
    <row r="35" ht="15.75" customHeight="1">
      <c r="A35" s="1">
        <v>37.0</v>
      </c>
      <c r="B35" s="3" t="s">
        <v>36</v>
      </c>
      <c r="C35" s="3" t="str">
        <f>IFERROR(__xludf.DUMMYFUNCTION("GOOGLETRANSLATE(B35,""id"",""en"")"),"['network']")</f>
        <v>['network']</v>
      </c>
      <c r="D35" s="3">
        <v>1.0</v>
      </c>
    </row>
    <row r="36" ht="15.75" customHeight="1">
      <c r="A36" s="1">
        <v>38.0</v>
      </c>
      <c r="B36" s="3" t="s">
        <v>37</v>
      </c>
      <c r="C36" s="3" t="str">
        <f>IFERROR(__xludf.DUMMYFUNCTION("GOOGLETRANSLATE(B36,""id"",""en"")"),"['Connect', 'number', 'indihome', 'applied', 'said', 'number', 'enter', 'known', 'system', 'emang', 'pay', 'bill', ' number ',' toling ',' contact ',' ']")</f>
        <v>['Connect', 'number', 'indihome', 'applied', 'said', 'number', 'enter', 'known', 'system', 'emang', 'pay', 'bill', ' number ',' toling ',' contact ',' ']</v>
      </c>
      <c r="D36" s="3">
        <v>1.0</v>
      </c>
    </row>
    <row r="37" ht="15.75" customHeight="1">
      <c r="A37" s="1">
        <v>39.0</v>
      </c>
      <c r="B37" s="3" t="s">
        <v>38</v>
      </c>
      <c r="C37" s="3" t="str">
        <f>IFERROR(__xludf.DUMMYFUNCTION("GOOGLETRANSLATE(B37,""id"",""en"")"),"['', 'Allah', 'fasting', 'fasting', 'internet', 'problem', 'technicians',' angry ',' angry ',' Gara ',' Gara ',' house ',' it's hard ',' Search ',' Telfon ',' Difficult ',' Busyness', 'Until', 'Minutes',' Telfon ',' right ',' Nyampe ',' home ',' person ',"&amp;"' angry ', 'angry', 'subscribe', 'Indihome', 'late', 'pay', 'please', 'complain', 'technician', 'rich', 'gini', 'sanctions',' subscribe ',' broke up ',' emang ',' disorder ',' angry ',' angry ',' Allah ']")</f>
        <v>['', 'Allah', 'fasting', 'fasting', 'internet', 'problem', 'technicians',' angry ',' angry ',' Gara ',' Gara ',' house ',' it's hard ',' Search ',' Telfon ',' Difficult ',' Busyness', 'Until', 'Minutes',' Telfon ',' right ',' Nyampe ',' home ',' person ',' angry ', 'angry', 'subscribe', 'Indihome', 'late', 'pay', 'please', 'complain', 'technician', 'rich', 'gini', 'sanctions',' subscribe ',' broke up ',' emang ',' disorder ',' angry ',' angry ',' Allah ']</v>
      </c>
      <c r="D37" s="3">
        <v>1.0</v>
      </c>
    </row>
    <row r="38" ht="15.75" customHeight="1">
      <c r="A38" s="1">
        <v>40.0</v>
      </c>
      <c r="B38" s="3" t="s">
        <v>39</v>
      </c>
      <c r="C38" s="3" t="str">
        <f>IFERROR(__xludf.DUMMYFUNCTION("GOOGLETRANSLATE(B38,""id"",""en"")"),"['', '']")</f>
        <v>['', '']</v>
      </c>
      <c r="D38" s="3">
        <v>5.0</v>
      </c>
    </row>
    <row r="39" ht="15.75" customHeight="1">
      <c r="A39" s="1">
        <v>41.0</v>
      </c>
      <c r="B39" s="3" t="s">
        <v>40</v>
      </c>
      <c r="C39" s="3" t="str">
        <f>IFERROR(__xludf.DUMMYFUNCTION("GOOGLETRANSLATE(B39,""id"",""en"")"),"['Apps',' Bener ',' Kekup ',' Login ',' Ajah ',' Failed ',' Code ',' OTP ',' Wrong ',' Mbok ',' Lined ',' already ',' BNYK ',' Komplein ',' Kek ',' Gini ', ""]")</f>
        <v>['Apps',' Bener ',' Kekup ',' Login ',' Ajah ',' Failed ',' Code ',' OTP ',' Wrong ',' Mbok ',' Lined ',' already ',' BNYK ',' Komplein ',' Kek ',' Gini ', "]</v>
      </c>
      <c r="D39" s="3">
        <v>1.0</v>
      </c>
    </row>
    <row r="40" ht="15.75" customHeight="1">
      <c r="A40" s="1">
        <v>42.0</v>
      </c>
      <c r="B40" s="3" t="s">
        <v>41</v>
      </c>
      <c r="C40" s="3" t="str">
        <f>IFERROR(__xludf.DUMMYFUNCTION("GOOGLETRANSLATE(B40,""id"",""en"")"),"['PAS', 'Login', 'Code', 'OTP', 'DRI', 'INDIHOME', 'PAS', 'POWER', 'CODE', 'SALE', 'PADAHL', 'NOMER', ' Email ',' Registered ',' Indihome ']")</f>
        <v>['PAS', 'Login', 'Code', 'OTP', 'DRI', 'INDIHOME', 'PAS', 'POWER', 'CODE', 'SALE', 'PADAHL', 'NOMER', ' Email ',' Registered ',' Indihome ']</v>
      </c>
      <c r="D40" s="3">
        <v>1.0</v>
      </c>
    </row>
    <row r="41" ht="15.75" customHeight="1">
      <c r="A41" s="1">
        <v>43.0</v>
      </c>
      <c r="B41" s="3" t="s">
        <v>42</v>
      </c>
      <c r="C41" s="3" t="str">
        <f>IFERROR(__xludf.DUMMYFUNCTION("GOOGLETRANSLATE(B41,""id"",""en"")"),"['Application', 'Help', 'User', 'Indihome', 'Upgrade', 'Application', 'Ribet', 'Direct', 'Service', 'Good', 'Very', 'Complaint', ' Service ',' night ',' Porn ',' Direct ',' Handle ',' Top ',' Anyway ']")</f>
        <v>['Application', 'Help', 'User', 'Indihome', 'Upgrade', 'Application', 'Ribet', 'Direct', 'Service', 'Good', 'Very', 'Complaint', ' Service ',' night ',' Porn ',' Direct ',' Handle ',' Top ',' Anyway ']</v>
      </c>
      <c r="D41" s="3">
        <v>5.0</v>
      </c>
    </row>
    <row r="42" ht="15.75" customHeight="1">
      <c r="A42" s="1">
        <v>44.0</v>
      </c>
      <c r="B42" s="3" t="s">
        <v>43</v>
      </c>
      <c r="C42" s="3" t="str">
        <f>IFERROR(__xludf.DUMMYFUNCTION("GOOGLETRANSLATE(B42,""id"",""en"")"),"['thank you']")</f>
        <v>['thank you']</v>
      </c>
      <c r="D42" s="3">
        <v>5.0</v>
      </c>
    </row>
    <row r="43" ht="15.75" customHeight="1">
      <c r="A43" s="1">
        <v>45.0</v>
      </c>
      <c r="B43" s="3" t="s">
        <v>44</v>
      </c>
      <c r="C43" s="3" t="str">
        <f>IFERROR(__xludf.DUMMYFUNCTION("GOOGLETRANSLATE(B43,""id"",""en"")"),"['Service', 'Worst']")</f>
        <v>['Service', 'Worst']</v>
      </c>
      <c r="D43" s="3">
        <v>1.0</v>
      </c>
    </row>
    <row r="44" ht="15.75" customHeight="1">
      <c r="A44" s="1">
        <v>46.0</v>
      </c>
      <c r="B44" s="3" t="s">
        <v>45</v>
      </c>
      <c r="C44" s="3" t="str">
        <f>IFERROR(__xludf.DUMMYFUNCTION("GOOGLETRANSLATE(B44,""id"",""en"")"),"['App', 'ugly', 'login', 'enter', 'code', 'ota', 'according to', 'sms', 'open', 'wrong', 'apalikasi']")</f>
        <v>['App', 'ugly', 'login', 'enter', 'code', 'ota', 'according to', 'sms', 'open', 'wrong', 'apalikasi']</v>
      </c>
      <c r="D44" s="3">
        <v>1.0</v>
      </c>
    </row>
    <row r="45" ht="15.75" customHeight="1">
      <c r="A45" s="1">
        <v>47.0</v>
      </c>
      <c r="B45" s="3" t="s">
        <v>46</v>
      </c>
      <c r="C45" s="3" t="str">
        <f>IFERROR(__xludf.DUMMYFUNCTION("GOOGLETRANSLATE(B45,""id"",""en"")"),"['right', 'login', 'right', 'code', 'OTP', 'enter', 'code', 'OTP', 'Ampe', 'UDH', 'exceed', 'limit', ' Login ',' Wait ',' Clock ']")</f>
        <v>['right', 'login', 'right', 'code', 'OTP', 'enter', 'code', 'OTP', 'Ampe', 'UDH', 'exceed', 'limit', ' Login ',' Wait ',' Clock ']</v>
      </c>
      <c r="D45" s="3">
        <v>2.0</v>
      </c>
    </row>
    <row r="46" ht="15.75" customHeight="1">
      <c r="A46" s="1">
        <v>48.0</v>
      </c>
      <c r="B46" s="3" t="s">
        <v>47</v>
      </c>
      <c r="C46" s="3" t="str">
        <f>IFERROR(__xludf.DUMMYFUNCTION("GOOGLETRANSLATE(B46,""id"",""en"")"),"['Verification', 'failed', 'then', 'what', 'according to', 'SMS', 'enter', 'UDH', 'Install', 'reset', ""]")</f>
        <v>['Verification', 'failed', 'then', 'what', 'according to', 'SMS', 'enter', 'UDH', 'Install', 'reset', "]</v>
      </c>
      <c r="D46" s="3">
        <v>1.0</v>
      </c>
    </row>
    <row r="47" ht="15.75" customHeight="1">
      <c r="A47" s="1">
        <v>49.0</v>
      </c>
      <c r="B47" s="3" t="s">
        <v>48</v>
      </c>
      <c r="C47" s="3" t="str">
        <f>IFERROR(__xludf.DUMMYFUNCTION("GOOGLETRANSLATE(B47,""id"",""en"")"),"['', 'Mbps', 'slow', 'super', 'slow', 'customer', 'disappointed', 'service', 'bad', 'handling', 'super', 'cuwek']")</f>
        <v>['', 'Mbps', 'slow', 'super', 'slow', 'customer', 'disappointed', 'service', 'bad', 'handling', 'super', 'cuwek']</v>
      </c>
      <c r="D47" s="3">
        <v>1.0</v>
      </c>
    </row>
    <row r="48" ht="15.75" customHeight="1">
      <c r="A48" s="1">
        <v>50.0</v>
      </c>
      <c r="B48" s="3" t="s">
        <v>49</v>
      </c>
      <c r="C48" s="3" t="str">
        <f>IFERROR(__xludf.DUMMYFUNCTION("GOOGLETRANSLATE(B48,""id"",""en"")"),"['Out', 'updated', 'ugly', 'really', 'login']")</f>
        <v>['Out', 'updated', 'ugly', 'really', 'login']</v>
      </c>
      <c r="D48" s="3">
        <v>1.0</v>
      </c>
    </row>
    <row r="49" ht="15.75" customHeight="1">
      <c r="A49" s="1">
        <v>51.0</v>
      </c>
      <c r="B49" s="3" t="s">
        <v>50</v>
      </c>
      <c r="C49" s="3" t="str">
        <f>IFERROR(__xludf.DUMMYFUNCTION("GOOGLETRANSLATE(B49,""id"",""en"")"),"['log', 'enter', 'code', 'otp', 'wrong', 'code', 'inserted', 'enter', 'sms', 'bambang', 'bambang', 'star' ']")</f>
        <v>['log', 'enter', 'code', 'otp', 'wrong', 'code', 'inserted', 'enter', 'sms', 'bambang', 'bambang', 'star' ']</v>
      </c>
      <c r="D49" s="3">
        <v>1.0</v>
      </c>
    </row>
    <row r="50" ht="15.75" customHeight="1">
      <c r="A50" s="1">
        <v>52.0</v>
      </c>
      <c r="B50" s="3" t="s">
        <v>51</v>
      </c>
      <c r="C50" s="3" t="str">
        <f>IFERROR(__xludf.DUMMYFUNCTION("GOOGLETRANSLATE(B50,""id"",""en"")"),"['disappointing', 'feature', 'add', 'because' features ',' speed ',' demand ',' visits ',' appears ',' please ',' Segara ',' action ',' ']")</f>
        <v>['disappointing', 'feature', 'add', 'because' features ',' speed ',' demand ',' visits ',' appears ',' please ',' Segara ',' action ',' ']</v>
      </c>
      <c r="D50" s="3">
        <v>1.0</v>
      </c>
    </row>
    <row r="51" ht="15.75" customHeight="1">
      <c r="A51" s="1">
        <v>53.0</v>
      </c>
      <c r="B51" s="3" t="s">
        <v>52</v>
      </c>
      <c r="C51" s="3" t="str">
        <f>IFERROR(__xludf.DUMMYFUNCTION("GOOGLETRANSLATE(B51,""id"",""en"")"),"['Login', 'code', 'OTP', 'Wrong', 'hand over', 'Herah', 'Loe', 'deh', ""]")</f>
        <v>['Login', 'code', 'OTP', 'Wrong', 'hand over', 'Herah', 'Loe', 'deh', "]</v>
      </c>
      <c r="D51" s="3">
        <v>1.0</v>
      </c>
    </row>
    <row r="52" ht="15.75" customHeight="1">
      <c r="A52" s="1">
        <v>54.0</v>
      </c>
      <c r="B52" s="3" t="s">
        <v>53</v>
      </c>
      <c r="C52" s="3" t="str">
        <f>IFERROR(__xludf.DUMMYFUNCTION("GOOGLETRANSLATE(B52,""id"",""en"")"),"['Failed', 'Login', 'Register', 'Stuck', 'Loading', 'Doang']")</f>
        <v>['Failed', 'Login', 'Register', 'Stuck', 'Loading', 'Doang']</v>
      </c>
      <c r="D52" s="3">
        <v>1.0</v>
      </c>
    </row>
    <row r="53" ht="15.75" customHeight="1">
      <c r="A53" s="1">
        <v>56.0</v>
      </c>
      <c r="B53" s="3" t="s">
        <v>54</v>
      </c>
      <c r="C53" s="3" t="str">
        <f>IFERROR(__xludf.DUMMYFUNCTION("GOOGLETRANSLATE(B53,""id"",""en"")"),"['Pelaya', 'online', 'maximum', 'hri', 'bkn', 'report', 'terakk', 'continued', ""]")</f>
        <v>['Pelaya', 'online', 'maximum', 'hri', 'bkn', 'report', 'terakk', 'continued', "]</v>
      </c>
      <c r="D53" s="3">
        <v>2.0</v>
      </c>
    </row>
    <row r="54" ht="15.75" customHeight="1">
      <c r="A54" s="1">
        <v>57.0</v>
      </c>
      <c r="B54" s="3" t="s">
        <v>55</v>
      </c>
      <c r="C54" s="3" t="str">
        <f>IFERROR(__xludf.DUMMYFUNCTION("GOOGLETRANSLATE(B54,""id"",""en"")"),"['disruption', 'week', 'network', 'slow', 'Mbps',' test ',' use ',' Speedtest ',' just ',' Mbps', 'report', 'MyIndihome', ' Officers', 'Report', 'Indihomecare', 'just', 'Diread', 'responded', '']")</f>
        <v>['disruption', 'week', 'network', 'slow', 'Mbps',' test ',' use ',' Speedtest ',' just ',' Mbps', 'report', 'MyIndihome', ' Officers', 'Report', 'Indihomecare', 'just', 'Diread', 'responded', '']</v>
      </c>
      <c r="D54" s="3">
        <v>1.0</v>
      </c>
    </row>
    <row r="55" ht="15.75" customHeight="1">
      <c r="A55" s="1">
        <v>58.0</v>
      </c>
      <c r="B55" s="3" t="s">
        <v>56</v>
      </c>
      <c r="C55" s="3" t="str">
        <f>IFERROR(__xludf.DUMMYFUNCTION("GOOGLETRANSLATE(B55,""id"",""en"")"),"['message', 'package', 'came', 'Nggk', 'banjurin', 'download', 'apk', 'bad', 'bangettt', ""]")</f>
        <v>['message', 'package', 'came', 'Nggk', 'banjurin', 'download', 'apk', 'bad', 'bangettt', "]</v>
      </c>
      <c r="D55" s="3">
        <v>1.0</v>
      </c>
    </row>
    <row r="56" ht="15.75" customHeight="1">
      <c r="A56" s="1">
        <v>59.0</v>
      </c>
      <c r="B56" s="3" t="s">
        <v>57</v>
      </c>
      <c r="C56" s="3" t="str">
        <f>IFERROR(__xludf.DUMMYFUNCTION("GOOGLETRANSLATE(B56,""id"",""en"")"),"['Network', 'Internet', 'Dead', 'Report', 'Info', 'Clock', 'Repair']")</f>
        <v>['Network', 'Internet', 'Dead', 'Report', 'Info', 'Clock', 'Repair']</v>
      </c>
      <c r="D56" s="3">
        <v>1.0</v>
      </c>
    </row>
    <row r="57" ht="15.75" customHeight="1">
      <c r="A57" s="1">
        <v>60.0</v>
      </c>
      <c r="B57" s="3" t="s">
        <v>58</v>
      </c>
      <c r="C57" s="3" t="str">
        <f>IFERROR(__xludf.DUMMYFUNCTION("GOOGLETRANSLATE(B57,""id"",""en"")"),"['Slow', 'response', 'SERBA', 'Slow', 'Service', 'Friendly', '']")</f>
        <v>['Slow', 'response', 'SERBA', 'Slow', 'Service', 'Friendly', '']</v>
      </c>
      <c r="D57" s="3">
        <v>1.0</v>
      </c>
    </row>
    <row r="58" ht="15.75" customHeight="1">
      <c r="A58" s="1">
        <v>62.0</v>
      </c>
      <c r="B58" s="3" t="s">
        <v>59</v>
      </c>
      <c r="C58" s="3" t="str">
        <f>IFERROR(__xludf.DUMMYFUNCTION("GOOGLETRANSLATE(B58,""id"",""en"")"),"['Disappointed', 'really', 'morning', 'service', 'internet', 'connected', 'indicator', 'flame', 'normal', 'pound', 'intetnet', 'already', ' Complaints', 'process',' really ',' until ',' confirm ',' repairs', 'late', 'service', 'rich', 'gini', 'disappointe"&amp;"d', 'severe']")</f>
        <v>['Disappointed', 'really', 'morning', 'service', 'internet', 'connected', 'indicator', 'flame', 'normal', 'pound', 'intetnet', 'already', ' Complaints', 'process',' really ',' until ',' confirm ',' repairs', 'late', 'service', 'rich', 'gini', 'disappointed', 'severe']</v>
      </c>
      <c r="D58" s="3">
        <v>1.0</v>
      </c>
    </row>
    <row r="59" ht="15.75" customHeight="1">
      <c r="A59" s="1">
        <v>63.0</v>
      </c>
      <c r="B59" s="3" t="s">
        <v>60</v>
      </c>
      <c r="C59" s="3" t="str">
        <f>IFERROR(__xludf.DUMMYFUNCTION("GOOGLETRANSLATE(B59,""id"",""en"")"),"['lag', 'nich', 'signal', 'indihomo', '']")</f>
        <v>['lag', 'nich', 'signal', 'indihomo', '']</v>
      </c>
      <c r="D59" s="3">
        <v>1.0</v>
      </c>
    </row>
    <row r="60" ht="15.75" customHeight="1">
      <c r="A60" s="1">
        <v>64.0</v>
      </c>
      <c r="B60" s="3" t="s">
        <v>61</v>
      </c>
      <c r="C60" s="3" t="str">
        <f>IFERROR(__xludf.DUMMYFUNCTION("GOOGLETRANSLATE(B60,""id"",""en"")"),"['Indhihome', 'Open', 'YouTube', 'Data', 'Learning', 'Online', 'Zoom', 'Disconnect', 'Disconnect', 'Please', 'Solution', 'Pay', ' expensive ',' please ',' help ',' zoom ',' normal ']")</f>
        <v>['Indhihome', 'Open', 'YouTube', 'Data', 'Learning', 'Online', 'Zoom', 'Disconnect', 'Disconnect', 'Please', 'Solution', 'Pay', ' expensive ',' please ',' help ',' zoom ',' normal ']</v>
      </c>
      <c r="D60" s="3">
        <v>2.0</v>
      </c>
    </row>
    <row r="61" ht="15.75" customHeight="1">
      <c r="A61" s="1">
        <v>65.0</v>
      </c>
      <c r="B61" s="3" t="s">
        <v>62</v>
      </c>
      <c r="C61" s="3" t="str">
        <f>IFERROR(__xludf.DUMMYFUNCTION("GOOGLETRANSLATE(B61,""id"",""en"")"),"['account', 'missing', 'login', 'knp', 'break up', 'account', 'result', 'very', 'bad']")</f>
        <v>['account', 'missing', 'login', 'knp', 'break up', 'account', 'result', 'very', 'bad']</v>
      </c>
      <c r="D61" s="3">
        <v>1.0</v>
      </c>
    </row>
    <row r="62" ht="15.75" customHeight="1">
      <c r="A62" s="1">
        <v>66.0</v>
      </c>
      <c r="B62" s="3" t="s">
        <v>63</v>
      </c>
      <c r="C62" s="3" t="str">
        <f>IFERROR(__xludf.DUMMYFUNCTION("GOOGLETRANSLATE(B62,""id"",""en"")"),"['mantaaf']")</f>
        <v>['mantaaf']</v>
      </c>
      <c r="D62" s="3">
        <v>5.0</v>
      </c>
    </row>
    <row r="63" ht="15.75" customHeight="1">
      <c r="A63" s="1">
        <v>67.0</v>
      </c>
      <c r="B63" s="3" t="s">
        <v>64</v>
      </c>
      <c r="C63" s="3" t="str">
        <f>IFERROR(__xludf.DUMMYFUNCTION("GOOGLETRANSLATE(B63,""id"",""en"")"),"['Please', 'Timed', 'Service']")</f>
        <v>['Please', 'Timed', 'Service']</v>
      </c>
      <c r="D63" s="3">
        <v>2.0</v>
      </c>
    </row>
    <row r="64" ht="15.75" customHeight="1">
      <c r="A64" s="1">
        <v>68.0</v>
      </c>
      <c r="B64" s="3" t="s">
        <v>65</v>
      </c>
      <c r="C64" s="3" t="str">
        <f>IFERROR(__xludf.DUMMYFUNCTION("GOOGLETRANSLATE(B64,""id"",""en"")"),"['Network', 'declared', 'full', 'confirm', 'installation', '']")</f>
        <v>['Network', 'declared', 'full', 'confirm', 'installation', '']</v>
      </c>
      <c r="D64" s="3">
        <v>1.0</v>
      </c>
    </row>
    <row r="65" ht="15.75" customHeight="1">
      <c r="A65" s="1">
        <v>69.0</v>
      </c>
      <c r="B65" s="3" t="s">
        <v>66</v>
      </c>
      <c r="C65" s="3" t="str">
        <f>IFERROR(__xludf.DUMMYFUNCTION("GOOGLETRANSLATE(B65,""id"",""en"")"),"['Entering', 'email', 'code', 'verification', 'right', 'enter', 'code', 'verification', 'knp', 'wrong', 'Please', 'help']")</f>
        <v>['Entering', 'email', 'code', 'verification', 'right', 'enter', 'code', 'verification', 'knp', 'wrong', 'Please', 'help']</v>
      </c>
      <c r="D65" s="3">
        <v>3.0</v>
      </c>
    </row>
    <row r="66" ht="15.75" customHeight="1">
      <c r="A66" s="1">
        <v>70.0</v>
      </c>
      <c r="B66" s="3" t="s">
        <v>67</v>
      </c>
      <c r="C66" s="3" t="str">
        <f>IFERROR(__xludf.DUMMYFUNCTION("GOOGLETRANSLATE(B66,""id"",""en"")"),"['', 'ganguan', 'region', 'West Kalimantar', 'kgk', 'tangung', 'as' please ',' a day ',' spam ',' sms ',' limit ',' kouta ',' Out ',' getting ',' Fup ',' check ',' mah ',' bnyk ',' spam ',' a day ',' buset ',' mbps', 'check', 'speed', 'user', 'user', 'gam"&amp;"e', 'broken', 'aaaahh', 'buseett', 'good', 'job', 'network', 'ganguan', 'ngadet', 'ayu', 'dung ',' Indihome ',' show ',' your formality ',' good ',' job ',' a day ',' ganguan ',' given ',' good ',' job ']")</f>
        <v>['', 'ganguan', 'region', 'West Kalimantar', 'kgk', 'tangung', 'as' please ',' a day ',' spam ',' sms ',' limit ',' kouta ',' Out ',' getting ',' Fup ',' check ',' mah ',' bnyk ',' spam ',' a day ',' buset ',' mbps', 'check', 'speed', 'user', 'user', 'game', 'broken', 'aaaahh', 'buseett', 'good', 'job', 'network', 'ganguan', 'ngadet', 'ayu', 'dung ',' Indihome ',' show ',' your formality ',' good ',' job ',' a day ',' ganguan ',' given ',' good ',' job ']</v>
      </c>
      <c r="D66" s="3">
        <v>2.0</v>
      </c>
    </row>
    <row r="67" ht="15.75" customHeight="1">
      <c r="A67" s="1">
        <v>71.0</v>
      </c>
      <c r="B67" s="3" t="s">
        <v>68</v>
      </c>
      <c r="C67" s="3" t="str">
        <f>IFERROR(__xludf.DUMMYFUNCTION("GOOGLETRANSLATE(B67,""id"",""en"")"),"['', 'Udh', 'patient', 'Bangett', 'Yesterday', 'Indihome', 'Ngelag', 'Mulu', 'Oake', 'Mulu', 'Lho', 'Ngeleg', 'Indihome ',' please ',' service ',' best ',' customers', 'like', 'rich', 'gini', 'stamp', 'ugly', 'lho', 'indihomen', 'udh', 'Upgrade', 'Mbps','"&amp;" Mbps', 'Ride in', 'Discard', 'Money', 'Mening', 'Make', 'Internet', 'Laen', 'Talking', 'Seriously', 'Udh ',' Report ',' response ',' patient ',' doang ', ""]")</f>
        <v>['', 'Udh', 'patient', 'Bangett', 'Yesterday', 'Indihome', 'Ngelag', 'Mulu', 'Oake', 'Mulu', 'Lho', 'Ngeleg', 'Indihome ',' please ',' service ',' best ',' customers', 'like', 'rich', 'gini', 'stamp', 'ugly', 'lho', 'indihomen', 'udh', 'Upgrade', 'Mbps',' Mbps', 'Ride in', 'Discard', 'Money', 'Mening', 'Make', 'Internet', 'Laen', 'Talking', 'Seriously', 'Udh ',' Report ',' response ',' patient ',' doang ', "]</v>
      </c>
      <c r="D67" s="3">
        <v>1.0</v>
      </c>
    </row>
    <row r="68" ht="15.75" customHeight="1">
      <c r="A68" s="1">
        <v>72.0</v>
      </c>
      <c r="B68" s="3" t="s">
        <v>69</v>
      </c>
      <c r="C68" s="3" t="str">
        <f>IFERROR(__xludf.DUMMYFUNCTION("GOOGLETRANSLATE(B68,""id"",""en"")"),"['Please', 'Kermh', 'Since', 'Improvement', 'Network', 'Ditangerang', 'Msh', 'Blm', 'Mksih', ""]")</f>
        <v>['Please', 'Kermh', 'Since', 'Improvement', 'Network', 'Ditangerang', 'Msh', 'Blm', 'Mksih', "]</v>
      </c>
      <c r="D68" s="3">
        <v>2.0</v>
      </c>
    </row>
    <row r="69" ht="15.75" customHeight="1">
      <c r="A69" s="1">
        <v>73.0</v>
      </c>
      <c r="B69" s="3" t="s">
        <v>70</v>
      </c>
      <c r="C69" s="3" t="str">
        <f>IFERROR(__xludf.DUMMYFUNCTION("GOOGLETRANSLATE(B69,""id"",""en"")"),"['Login', 'enter', 'code', 'otp', 'wrong', 'code', 'enter', 'according to', 'code', 'OTP', 'sent']")</f>
        <v>['Login', 'enter', 'code', 'otp', 'wrong', 'code', 'enter', 'according to', 'code', 'OTP', 'sent']</v>
      </c>
      <c r="D69" s="3">
        <v>3.0</v>
      </c>
    </row>
    <row r="70" ht="15.75" customHeight="1">
      <c r="A70" s="1">
        <v>74.0</v>
      </c>
      <c r="B70" s="3" t="s">
        <v>71</v>
      </c>
      <c r="C70" s="3" t="str">
        <f>IFERROR(__xludf.DUMMYFUNCTION("GOOGLETRANSLATE(B70,""id"",""en"")"),"['Fast', 'response', 'really', 'service']")</f>
        <v>['Fast', 'response', 'really', 'service']</v>
      </c>
      <c r="D70" s="3">
        <v>5.0</v>
      </c>
    </row>
    <row r="71" ht="15.75" customHeight="1">
      <c r="A71" s="1">
        <v>75.0</v>
      </c>
      <c r="B71" s="3" t="s">
        <v>72</v>
      </c>
      <c r="C71" s="3" t="str">
        <f>IFERROR(__xludf.DUMMYFUNCTION("GOOGLETRANSLATE(B71,""id"",""en"")"),"['Help', 'information', 'Not bad', 'complete']")</f>
        <v>['Help', 'information', 'Not bad', 'complete']</v>
      </c>
      <c r="D71" s="3">
        <v>5.0</v>
      </c>
    </row>
    <row r="72" ht="15.75" customHeight="1">
      <c r="A72" s="1">
        <v>76.0</v>
      </c>
      <c r="B72" s="3" t="s">
        <v>73</v>
      </c>
      <c r="C72" s="3" t="str">
        <f>IFERROR(__xludf.DUMMYFUNCTION("GOOGLETRANSLATE(B72,""id"",""en"")"),"['MAIN', 'MOBILE', 'LEGEND', 'WIFI', 'INDIHOME', 'NGE', 'LAG', 'INDIHOME', 'Please', 'Signal', 'Fix', 'Current', ' Play ',' Game ',' Stop ',' Subscribe ',' Indihome ',' ']")</f>
        <v>['MAIN', 'MOBILE', 'LEGEND', 'WIFI', 'INDIHOME', 'NGE', 'LAG', 'INDIHOME', 'Please', 'Signal', 'Fix', 'Current', ' Play ',' Game ',' Stop ',' Subscribe ',' Indihome ',' ']</v>
      </c>
      <c r="D72" s="3">
        <v>1.0</v>
      </c>
    </row>
    <row r="73" ht="15.75" customHeight="1">
      <c r="A73" s="1">
        <v>77.0</v>
      </c>
      <c r="B73" s="3" t="s">
        <v>74</v>
      </c>
      <c r="C73" s="3" t="str">
        <f>IFERROR(__xludf.DUMMYFUNCTION("GOOGLETRANSLATE(B73,""id"",""en"")"),"['Login', 'Code', 'OTP', 'Sent', 'Number', 'Entered', 'Code', 'OTP', 'Denied', 'Code', 'OTP', 'Wrong', ' Many ',' times', 'try', 'block', 'clock', 'try', ""]")</f>
        <v>['Login', 'Code', 'OTP', 'Sent', 'Number', 'Entered', 'Code', 'OTP', 'Denied', 'Code', 'OTP', 'Wrong', ' Many ',' times', 'try', 'block', 'clock', 'try', "]</v>
      </c>
      <c r="D73" s="3">
        <v>1.0</v>
      </c>
    </row>
    <row r="74" ht="15.75" customHeight="1">
      <c r="A74" s="1">
        <v>78.0</v>
      </c>
      <c r="B74" s="3" t="s">
        <v>75</v>
      </c>
      <c r="C74" s="3" t="str">
        <f>IFERROR(__xludf.DUMMYFUNCTION("GOOGLETRANSLATE(B74,""id"",""en"")"),"['late', 'pay', 'telephone', 'Teruuuuuuu', 'fine', 'turn', 'complement', 'noise', 'bales',' hmmm ',' sorted ',' contract ',' Unplug ',' ']")</f>
        <v>['late', 'pay', 'telephone', 'Teruuuuuuu', 'fine', 'turn', 'complement', 'noise', 'bales',' hmmm ',' sorted ',' contract ',' Unplug ',' ']</v>
      </c>
      <c r="D74" s="3">
        <v>1.0</v>
      </c>
    </row>
    <row r="75" ht="15.75" customHeight="1">
      <c r="A75" s="1">
        <v>79.0</v>
      </c>
      <c r="B75" s="3" t="s">
        <v>76</v>
      </c>
      <c r="C75" s="3" t="str">
        <f>IFERROR(__xludf.DUMMYFUNCTION("GOOGLETRANSLATE(B75,""id"",""en"")"),"['login']")</f>
        <v>['login']</v>
      </c>
      <c r="D75" s="3">
        <v>1.0</v>
      </c>
    </row>
    <row r="76" ht="15.75" customHeight="1">
      <c r="A76" s="1">
        <v>80.0</v>
      </c>
      <c r="B76" s="3" t="s">
        <v>77</v>
      </c>
      <c r="C76" s="3" t="str">
        <f>IFERROR(__xludf.DUMMYFUNCTION("GOOGLETRANSLATE(B76,""id"",""en"")"),"['Login', 'Register']")</f>
        <v>['Login', 'Register']</v>
      </c>
      <c r="D76" s="3">
        <v>1.0</v>
      </c>
    </row>
    <row r="77" ht="15.75" customHeight="1">
      <c r="A77" s="1">
        <v>81.0</v>
      </c>
      <c r="B77" s="3" t="s">
        <v>78</v>
      </c>
      <c r="C77" s="3" t="str">
        <f>IFERROR(__xludf.DUMMYFUNCTION("GOOGLETRANSLATE(B77,""id"",""en"")"),"['Main', 'game', 'ping', 'mya', 'really', 'indihome']")</f>
        <v>['Main', 'game', 'ping', 'mya', 'really', 'indihome']</v>
      </c>
      <c r="D77" s="3">
        <v>1.0</v>
      </c>
    </row>
    <row r="78" ht="15.75" customHeight="1">
      <c r="A78" s="1">
        <v>82.0</v>
      </c>
      <c r="B78" s="3" t="s">
        <v>79</v>
      </c>
      <c r="C78" s="3" t="str">
        <f>IFERROR(__xludf.DUMMYFUNCTION("GOOGLETRANSLATE(B78,""id"",""en"")"),"['kagak', 'login', 'ktanya', 'code', 'otp', 'wrong', 'pdhl', 'enter', 'udh', 'really', ""]")</f>
        <v>['kagak', 'login', 'ktanya', 'code', 'otp', 'wrong', 'pdhl', 'enter', 'udh', 'really', "]</v>
      </c>
      <c r="D78" s="3">
        <v>1.0</v>
      </c>
    </row>
    <row r="79" ht="15.75" customHeight="1">
      <c r="A79" s="1">
        <v>83.0</v>
      </c>
      <c r="B79" s="3" t="s">
        <v>80</v>
      </c>
      <c r="C79" s="3" t="str">
        <f>IFERROR(__xludf.DUMMYFUNCTION("GOOGLETRANSLATE(B79,""id"",""en"")"),"['Bener', 'Telkom']")</f>
        <v>['Bener', 'Telkom']</v>
      </c>
      <c r="D79" s="3">
        <v>5.0</v>
      </c>
    </row>
    <row r="80" ht="15.75" customHeight="1">
      <c r="A80" s="1">
        <v>84.0</v>
      </c>
      <c r="B80" s="3" t="s">
        <v>81</v>
      </c>
      <c r="C80" s="3" t="str">
        <f>IFERROR(__xludf.DUMMYFUNCTION("GOOGLETRANSLATE(B80,""id"",""en"")"),"['TLP', 'Regular', 'Road', 'stlah', 'notification', 'now', 'receipt', 'phone', 'blum', 'please', 'info', ""]")</f>
        <v>['TLP', 'Regular', 'Road', 'stlah', 'notification', 'now', 'receipt', 'phone', 'blum', 'please', 'info', "]</v>
      </c>
      <c r="D80" s="3">
        <v>4.0</v>
      </c>
    </row>
    <row r="81" ht="15.75" customHeight="1">
      <c r="A81" s="1">
        <v>85.0</v>
      </c>
      <c r="B81" s="3" t="s">
        <v>82</v>
      </c>
      <c r="C81" s="3" t="str">
        <f>IFERROR(__xludf.DUMMYFUNCTION("GOOGLETRANSLATE(B81,""id"",""en"")"),"['difficult', 'login', 'code', 'OTP', 'sent', 'wrong', 'input', 'network', 'good', 'clear', 'cache', 'restart', ' Install ',' unsintal ',' app ',' tetep ',' solution ',' piye ',' ']")</f>
        <v>['difficult', 'login', 'code', 'OTP', 'sent', 'wrong', 'input', 'network', 'good', 'clear', 'cache', 'restart', ' Install ',' unsintal ',' app ',' tetep ',' solution ',' piye ',' ']</v>
      </c>
      <c r="D81" s="3">
        <v>1.0</v>
      </c>
    </row>
    <row r="82" ht="15.75" customHeight="1">
      <c r="A82" s="1">
        <v>86.0</v>
      </c>
      <c r="B82" s="3" t="s">
        <v>83</v>
      </c>
      <c r="C82" s="3" t="str">
        <f>IFERROR(__xludf.DUMMYFUNCTION("GOOGLETRANSLATE(B82,""id"",""en"")"),"['Function', 'Jelekkk']")</f>
        <v>['Function', 'Jelekkk']</v>
      </c>
      <c r="D82" s="3">
        <v>1.0</v>
      </c>
    </row>
    <row r="83" ht="15.75" customHeight="1">
      <c r="A83" s="1">
        <v>87.0</v>
      </c>
      <c r="B83" s="3" t="s">
        <v>84</v>
      </c>
      <c r="C83" s="3" t="str">
        <f>IFERROR(__xludf.DUMMYFUNCTION("GOOGLETRANSLATE(B83,""id"",""en"")"),"['steady', 'Anyway', 'stop', 'subscribe', 'tags', 'get', 'fine', 'JT', 'reason', 'stop', 'because' network ',' according to ',' expectations', 'Mbps',' mbps', 'mbps',' hope ',' signal ',' josss', 'ehhh', 'pke', 'already', 'depo', 'fees' , 'Scorched', 'Too"&amp;"l', 'Return', 'Mantap', 'How', 'References', 'Relatives', 'System', 'Rich', 'Gini', 'Cape', 'Deh']")</f>
        <v>['steady', 'Anyway', 'stop', 'subscribe', 'tags', 'get', 'fine', 'JT', 'reason', 'stop', 'because' network ',' according to ',' expectations', 'Mbps',' mbps', 'mbps',' hope ',' signal ',' josss', 'ehhh', 'pke', 'already', 'depo', 'fees' , 'Scorched', 'Tool', 'Return', 'Mantap', 'How', 'References', 'Relatives', 'System', 'Rich', 'Gini', 'Cape', 'Deh']</v>
      </c>
      <c r="D83" s="3">
        <v>1.0</v>
      </c>
    </row>
    <row r="84" ht="15.75" customHeight="1">
      <c r="A84" s="1">
        <v>88.0</v>
      </c>
      <c r="B84" s="3" t="s">
        <v>85</v>
      </c>
      <c r="C84" s="3" t="str">
        <f>IFERROR(__xludf.DUMMYFUNCTION("GOOGLETRANSLATE(B84,""id"",""en"")"),"['access', 'CEON']")</f>
        <v>['access', 'CEON']</v>
      </c>
      <c r="D84" s="3">
        <v>5.0</v>
      </c>
    </row>
    <row r="85" ht="15.75" customHeight="1">
      <c r="A85" s="1">
        <v>89.0</v>
      </c>
      <c r="B85" s="3" t="s">
        <v>86</v>
      </c>
      <c r="C85" s="3" t="str">
        <f>IFERROR(__xludf.DUMMYFUNCTION("GOOGLETRANSLATE(B85,""id"",""en"")"),"['application', 'good', 'please', 'add', 'theme', 'dark', 'good', '']")</f>
        <v>['application', 'good', 'please', 'add', 'theme', 'dark', 'good', '']</v>
      </c>
      <c r="D85" s="3">
        <v>3.0</v>
      </c>
    </row>
    <row r="86" ht="15.75" customHeight="1">
      <c r="A86" s="1">
        <v>90.0</v>
      </c>
      <c r="B86" s="3" t="s">
        <v>87</v>
      </c>
      <c r="C86" s="3" t="str">
        <f>IFERROR(__xludf.DUMMYFUNCTION("GOOGLETRANSLATE(B86,""id"",""en"")"),"['Severe', 'really', 'slow', 'broken', 'STB', 'GMN', 'pay', 'mah', 'pay', 'mending', 'move', 'please', ' Donk ',' repaired ',' System ',' Customer ',' Move ']")</f>
        <v>['Severe', 'really', 'slow', 'broken', 'STB', 'GMN', 'pay', 'mah', 'pay', 'mending', 'move', 'please', ' Donk ',' repaired ',' System ',' Customer ',' Move ']</v>
      </c>
      <c r="D86" s="3">
        <v>1.0</v>
      </c>
    </row>
    <row r="87" ht="15.75" customHeight="1">
      <c r="A87" s="1">
        <v>91.0</v>
      </c>
      <c r="B87" s="3" t="s">
        <v>88</v>
      </c>
      <c r="C87" s="3" t="str">
        <f>IFERROR(__xludf.DUMMYFUNCTION("GOOGLETRANSLATE(B87,""id"",""en"")"),"['Input', 'OTP', 'Wrong', 'then', 'code', 'according to', 'sms']")</f>
        <v>['Input', 'OTP', 'Wrong', 'then', 'code', 'according to', 'sms']</v>
      </c>
      <c r="D87" s="3">
        <v>1.0</v>
      </c>
    </row>
    <row r="88" ht="15.75" customHeight="1">
      <c r="A88" s="1">
        <v>92.0</v>
      </c>
      <c r="B88" s="3" t="s">
        <v>39</v>
      </c>
      <c r="C88" s="3" t="str">
        <f>IFERROR(__xludf.DUMMYFUNCTION("GOOGLETRANSLATE(B88,""id"",""en"")"),"['', '']")</f>
        <v>['', '']</v>
      </c>
      <c r="D88" s="3">
        <v>5.0</v>
      </c>
    </row>
    <row r="89" ht="15.75" customHeight="1">
      <c r="A89" s="1">
        <v>93.0</v>
      </c>
      <c r="B89" s="3" t="s">
        <v>89</v>
      </c>
      <c r="C89" s="3" t="str">
        <f>IFERROR(__xludf.DUMMYFUNCTION("GOOGLETRANSLATE(B89,""id"",""en"")"),"['balance', 'myindihome']")</f>
        <v>['balance', 'myindihome']</v>
      </c>
      <c r="D89" s="3">
        <v>1.0</v>
      </c>
    </row>
    <row r="90" ht="15.75" customHeight="1">
      <c r="A90" s="1">
        <v>94.0</v>
      </c>
      <c r="B90" s="3" t="s">
        <v>90</v>
      </c>
      <c r="C90" s="3" t="str">
        <f>IFERROR(__xludf.DUMMYFUNCTION("GOOGLETRANSLATE(B90,""id"",""en"")"),"['Network', 'Mbps', 'slow']")</f>
        <v>['Network', 'Mbps', 'slow']</v>
      </c>
      <c r="D90" s="3">
        <v>3.0</v>
      </c>
    </row>
    <row r="91" ht="15.75" customHeight="1">
      <c r="A91" s="1">
        <v>95.0</v>
      </c>
      <c r="B91" s="3" t="s">
        <v>91</v>
      </c>
      <c r="C91" s="3" t="str">
        <f>IFERROR(__xludf.DUMMYFUNCTION("GOOGLETRANSLATE(B91,""id"",""en"")"),"['ugly', 'problematic', 'check', 'speed', 'provider', 'limit', 'TPI', 'check', 'funny']")</f>
        <v>['ugly', 'problematic', 'check', 'speed', 'provider', 'limit', 'TPI', 'check', 'funny']</v>
      </c>
      <c r="D91" s="3">
        <v>1.0</v>
      </c>
    </row>
    <row r="92" ht="15.75" customHeight="1">
      <c r="A92" s="1">
        <v>96.0</v>
      </c>
      <c r="B92" s="3" t="s">
        <v>92</v>
      </c>
      <c r="C92" s="3" t="str">
        <f>IFERROR(__xludf.DUMMYFUNCTION("GOOGLETRANSLATE(B92,""id"",""en"")"),"['Difficult', 'enter', 'regesterny']")</f>
        <v>['Difficult', 'enter', 'regesterny']</v>
      </c>
      <c r="D92" s="3">
        <v>1.0</v>
      </c>
    </row>
    <row r="93" ht="15.75" customHeight="1">
      <c r="A93" s="1">
        <v>97.0</v>
      </c>
      <c r="B93" s="3" t="s">
        <v>93</v>
      </c>
      <c r="C93" s="3" t="str">
        <f>IFERROR(__xludf.DUMMYFUNCTION("GOOGLETRANSLATE(B93,""id"",""en"")"),"['Login', 'code', 'OTP', 'input', 'according to', 'SMS', 'status',' code ',' wrong ',' input ',' according to ',' code ',' OTP ',' Please ',' Help ']")</f>
        <v>['Login', 'code', 'OTP', 'input', 'according to', 'SMS', 'status',' code ',' wrong ',' input ',' according to ',' code ',' OTP ',' Please ',' Help ']</v>
      </c>
      <c r="D93" s="3">
        <v>1.0</v>
      </c>
    </row>
    <row r="94" ht="15.75" customHeight="1">
      <c r="A94" s="1">
        <v>98.0</v>
      </c>
      <c r="B94" s="3" t="s">
        <v>94</v>
      </c>
      <c r="C94" s="3" t="str">
        <f>IFERROR(__xludf.DUMMYFUNCTION("GOOGLETRANSLATE(B94,""id"",""en"")"),"['', 'Pay', 'service', 'satisfying', 'Yesterday', 'Report', 'wifi', 'functioning', 'officer', 'technician', 'thank', 'love']")</f>
        <v>['', 'Pay', 'service', 'satisfying', 'Yesterday', 'Report', 'wifi', 'functioning', 'officer', 'technician', 'thank', 'love']</v>
      </c>
      <c r="D94" s="3">
        <v>2.0</v>
      </c>
    </row>
    <row r="95" ht="15.75" customHeight="1">
      <c r="A95" s="1">
        <v>99.0</v>
      </c>
      <c r="B95" s="3" t="s">
        <v>95</v>
      </c>
      <c r="C95" s="3" t="str">
        <f>IFERROR(__xludf.DUMMYFUNCTION("GOOGLETRANSLATE(B95,""id"",""en"")"),"['Star', 'disruption', 'technicians',' in ',' process', 'Wait', 'for', 'dlu', 'bawelin', 'dlu', 'bru', 'dtg', ' Rmh ']")</f>
        <v>['Star', 'disruption', 'technicians',' in ',' process', 'Wait', 'for', 'dlu', 'bawelin', 'dlu', 'bru', 'dtg', ' Rmh ']</v>
      </c>
      <c r="D95" s="3">
        <v>1.0</v>
      </c>
    </row>
    <row r="96" ht="15.75" customHeight="1">
      <c r="A96" s="1">
        <v>100.0</v>
      </c>
      <c r="B96" s="3" t="s">
        <v>96</v>
      </c>
      <c r="C96" s="3" t="str">
        <f>IFERROR(__xludf.DUMMYFUNCTION("GOOGLETRANSLATE(B96,""id"",""en"")"),"['Network', 'rich', 'Guk', 'Guk', 'price', 'according to', '']")</f>
        <v>['Network', 'rich', 'Guk', 'Guk', 'price', 'according to', '']</v>
      </c>
      <c r="D96" s="3">
        <v>1.0</v>
      </c>
    </row>
    <row r="97" ht="15.75" customHeight="1">
      <c r="A97" s="1">
        <v>101.0</v>
      </c>
      <c r="B97" s="3" t="s">
        <v>97</v>
      </c>
      <c r="C97" s="3" t="str">
        <f>IFERROR(__xludf.DUMMYFUNCTION("GOOGLETRANSLATE(B97,""id"",""en"")"),"['Login', '']")</f>
        <v>['Login', '']</v>
      </c>
      <c r="D97" s="3">
        <v>1.0</v>
      </c>
    </row>
    <row r="98" ht="15.75" customHeight="1">
      <c r="A98" s="1">
        <v>102.0</v>
      </c>
      <c r="B98" s="3" t="s">
        <v>98</v>
      </c>
      <c r="C98" s="3" t="str">
        <f>IFERROR(__xludf.DUMMYFUNCTION("GOOGLETRANSLATE(B98,""id"",""en"")"),"['process', 'installation', 'bangett', 'already', 'a week', 'waiting', 'dtg', 'technician', '']")</f>
        <v>['process', 'installation', 'bangett', 'already', 'a week', 'waiting', 'dtg', 'technician', '']</v>
      </c>
      <c r="D98" s="3">
        <v>1.0</v>
      </c>
    </row>
    <row r="99" ht="15.75" customHeight="1">
      <c r="A99" s="1">
        <v>103.0</v>
      </c>
      <c r="B99" s="3" t="s">
        <v>99</v>
      </c>
      <c r="C99" s="3" t="str">
        <f>IFERROR(__xludf.DUMMYFUNCTION("GOOGLETRANSLATE(B99,""id"",""en"")"),"['quality', 'service', 'bad', 'installation', 'already', 'Sunday', 'Connect', 'paaaayyaaaahhh']")</f>
        <v>['quality', 'service', 'bad', 'installation', 'already', 'Sunday', 'Connect', 'paaaayyaaaahhh']</v>
      </c>
      <c r="D99" s="3">
        <v>1.0</v>
      </c>
    </row>
    <row r="100" ht="15.75" customHeight="1">
      <c r="A100" s="1">
        <v>104.0</v>
      </c>
      <c r="B100" s="3" t="s">
        <v>100</v>
      </c>
      <c r="C100" s="3" t="str">
        <f>IFERROR(__xludf.DUMMYFUNCTION("GOOGLETRANSLATE(B100,""id"",""en"")"),"['Application', 'Obedient', 'FUP', 'Published', 'Disappointing', 'Details',' Costs', 'Shown', 'Features',' Think ',' Login ',' Login ',' code ',' verification ',' digit ',' sms', 'how', 'entry', 'try', 'disappointing']")</f>
        <v>['Application', 'Obedient', 'FUP', 'Published', 'Disappointing', 'Details',' Costs', 'Shown', 'Features',' Think ',' Login ',' Login ',' code ',' verification ',' digit ',' sms', 'how', 'entry', 'try', 'disappointing']</v>
      </c>
      <c r="D100" s="3">
        <v>1.0</v>
      </c>
    </row>
    <row r="101" ht="15.75" customHeight="1">
      <c r="A101" s="1">
        <v>105.0</v>
      </c>
      <c r="B101" s="3" t="s">
        <v>101</v>
      </c>
      <c r="C101" s="3" t="str">
        <f>IFERROR(__xludf.DUMMYFUNCTION("GOOGLETRANSLATE(B101,""id"",""en"")"),"['Sis',' complaining ',' wifi ',' dead ',' just ',' yesterday ',' fasting ',' wifi ',' dead ',' improvement ',' fasting ',' leg ',' Hmm ',' Nipu ',' Bangke ',' Date ',' Apr ',' WiFi ',' Error ',' Date ',' Apr ',' WiFi ',' Yellow ',' Signal ',' wifi ' , 'L"&amp;"earning', 'Online', 'artisan', 'wifinya', 'Dateng', 'fix it', 'pay', 'just', 'wifi', 'pay', 'disconnected', 'Udh', ' Pay ',' WiFi ',' Dead ',' Error ',' Gedek ',' Oath ',' Indihome ',' Dead ',' Error ',' WiFi ',' Address', 'Rawabadung', 'Jakting' , 'Block"&amp;"', '']")</f>
        <v>['Sis',' complaining ',' wifi ',' dead ',' just ',' yesterday ',' fasting ',' wifi ',' dead ',' improvement ',' fasting ',' leg ',' Hmm ',' Nipu ',' Bangke ',' Date ',' Apr ',' WiFi ',' Error ',' Date ',' Apr ',' WiFi ',' Yellow ',' Signal ',' wifi ' , 'Learning', 'Online', 'artisan', 'wifinya', 'Dateng', 'fix it', 'pay', 'just', 'wifi', 'pay', 'disconnected', 'Udh', ' Pay ',' WiFi ',' Dead ',' Error ',' Gedek ',' Oath ',' Indihome ',' Dead ',' Error ',' WiFi ',' Address', 'Rawabadung', 'Jakting' , 'Block', '']</v>
      </c>
      <c r="D101" s="3">
        <v>1.0</v>
      </c>
    </row>
    <row r="102" ht="15.75" customHeight="1">
      <c r="A102" s="1">
        <v>106.0</v>
      </c>
      <c r="B102" s="3" t="s">
        <v>102</v>
      </c>
      <c r="C102" s="3" t="str">
        <f>IFERROR(__xludf.DUMMYFUNCTION("GOOGLETRANSLATE(B102,""id"",""en"")"),"['Indihome', 'idiot']")</f>
        <v>['Indihome', 'idiot']</v>
      </c>
      <c r="D102" s="3">
        <v>1.0</v>
      </c>
    </row>
    <row r="103" ht="15.75" customHeight="1">
      <c r="A103" s="1">
        <v>107.0</v>
      </c>
      <c r="B103" s="3" t="s">
        <v>103</v>
      </c>
      <c r="C103" s="3" t="str">
        <f>IFERROR(__xludf.DUMMYFUNCTION("GOOGLETRANSLATE(B103,""id"",""en"")"),"['Network', 'error']")</f>
        <v>['Network', 'error']</v>
      </c>
      <c r="D103" s="3">
        <v>1.0</v>
      </c>
    </row>
    <row r="104" ht="15.75" customHeight="1">
      <c r="A104" s="1">
        <v>108.0</v>
      </c>
      <c r="B104" s="3" t="s">
        <v>104</v>
      </c>
      <c r="C104" s="3" t="str">
        <f>IFERROR(__xludf.DUMMYFUNCTION("GOOGLETRANSLATE(B104,""id"",""en"")"),"['update', 'version', 'application', 'accurate', 'check', 'bill', 'liability', 'customer', 'promo', 'customer', 'service', 'check', ' quota ',' missing ',' service ',' complain ',' ngelag ',' menu ',' ilang ',' add ',' adds', 'remove it', 'complicated', '"&amp;"office', 'office' , 'pingpong', 'have', 'plate', 'red']")</f>
        <v>['update', 'version', 'application', 'accurate', 'check', 'bill', 'liability', 'customer', 'promo', 'customer', 'service', 'check', ' quota ',' missing ',' service ',' complain ',' ngelag ',' menu ',' ilang ',' add ',' adds', 'remove it', 'complicated', 'office', 'office' , 'pingpong', 'have', 'plate', 'red']</v>
      </c>
      <c r="D104" s="3">
        <v>2.0</v>
      </c>
    </row>
    <row r="105" ht="15.75" customHeight="1">
      <c r="A105" s="1">
        <v>109.0</v>
      </c>
      <c r="B105" s="3" t="s">
        <v>105</v>
      </c>
      <c r="C105" s="3" t="str">
        <f>IFERROR(__xludf.DUMMYFUNCTION("GOOGLETRANSLATE(B105,""id"",""en"")"),"['Gini', 'internet', 'FUP', 'quota', '']")</f>
        <v>['Gini', 'internet', 'FUP', 'quota', '']</v>
      </c>
      <c r="D105" s="3">
        <v>1.0</v>
      </c>
    </row>
    <row r="106" ht="15.75" customHeight="1">
      <c r="A106" s="1">
        <v>110.0</v>
      </c>
      <c r="B106" s="3" t="s">
        <v>106</v>
      </c>
      <c r="C106" s="3" t="str">
        <f>IFERROR(__xludf.DUMMYFUNCTION("GOOGLETRANSLATE(B106,""id"",""en"")"),"['How', 'yaa', 'bln', 'use', 'already', 'error', 'yaa', 'mbs', 'please', 'indihome', 'fix']")</f>
        <v>['How', 'yaa', 'bln', 'use', 'already', 'error', 'yaa', 'mbs', 'please', 'indihome', 'fix']</v>
      </c>
      <c r="D106" s="3">
        <v>3.0</v>
      </c>
    </row>
    <row r="107" ht="15.75" customHeight="1">
      <c r="A107" s="1">
        <v>111.0</v>
      </c>
      <c r="B107" s="3" t="s">
        <v>107</v>
      </c>
      <c r="C107" s="3" t="str">
        <f>IFERROR(__xludf.DUMMYFUNCTION("GOOGLETRANSLATE(B107,""id"",""en"")"),"['', 'Robot', '']")</f>
        <v>['', 'Robot', '']</v>
      </c>
      <c r="D107" s="3">
        <v>1.0</v>
      </c>
    </row>
    <row r="108" ht="15.75" customHeight="1">
      <c r="A108" s="1">
        <v>112.0</v>
      </c>
      <c r="B108" s="3" t="s">
        <v>108</v>
      </c>
      <c r="C108" s="3" t="str">
        <f>IFERROR(__xludf.DUMMYFUNCTION("GOOGLETRANSLATE(B108,""id"",""en"")"),"['Good', 'application', ""]")</f>
        <v>['Good', 'application', "]</v>
      </c>
      <c r="D108" s="3">
        <v>5.0</v>
      </c>
    </row>
    <row r="109" ht="15.75" customHeight="1">
      <c r="A109" s="1">
        <v>113.0</v>
      </c>
      <c r="B109" s="3" t="s">
        <v>109</v>
      </c>
      <c r="C109" s="3" t="str">
        <f>IFERROR(__xludf.DUMMYFUNCTION("GOOGLETRANSLATE(B109,""id"",""en"")"),"['Malem', 'lag', 'Mulu', 'Indihome', ""]")</f>
        <v>['Malem', 'lag', 'Mulu', 'Indihome', "]</v>
      </c>
      <c r="D109" s="3">
        <v>1.0</v>
      </c>
    </row>
    <row r="110" ht="15.75" customHeight="1">
      <c r="A110" s="1">
        <v>114.0</v>
      </c>
      <c r="B110" s="3" t="s">
        <v>110</v>
      </c>
      <c r="C110" s="3" t="str">
        <f>IFERROR(__xludf.DUMMYFUNCTION("GOOGLETRANSLATE(B110,""id"",""en"")"),"['Lemottttt', 'BNTN', 'NNTN', 'Lemott', 'Download', 'Game', 'Lemot', 'Very', 'Ahh', 'Sinyal', 'ugly', 'Mulu', ' What ',' right ',' open ',' google ',' muter ',' mulu ',' slow ',' the network ']")</f>
        <v>['Lemottttt', 'BNTN', 'NNTN', 'Lemott', 'Download', 'Game', 'Lemot', 'Very', 'Ahh', 'Sinyal', 'ugly', 'Mulu', ' What ',' right ',' open ',' google ',' muter ',' mulu ',' slow ',' the network ']</v>
      </c>
      <c r="D110" s="3">
        <v>1.0</v>
      </c>
    </row>
    <row r="111" ht="15.75" customHeight="1">
      <c r="A111" s="1">
        <v>115.0</v>
      </c>
      <c r="B111" s="3" t="s">
        <v>111</v>
      </c>
      <c r="C111" s="3" t="str">
        <f>IFERROR(__xludf.DUMMYFUNCTION("GOOGLETRANSLATE(B111,""id"",""en"")"),"['Alhamdulillah', 'Application', 'Indihome', 'help', 'service', 'fast', 'friendly', 'smga', 'bni', '']")</f>
        <v>['Alhamdulillah', 'Application', 'Indihome', 'help', 'service', 'fast', 'friendly', 'smga', 'bni', '']</v>
      </c>
      <c r="D111" s="3">
        <v>5.0</v>
      </c>
    </row>
    <row r="112" ht="15.75" customHeight="1">
      <c r="A112" s="1">
        <v>116.0</v>
      </c>
      <c r="B112" s="3" t="s">
        <v>112</v>
      </c>
      <c r="C112" s="3" t="str">
        <f>IFERROR(__xludf.DUMMYFUNCTION("GOOGLETRANSLATE(B112,""id"",""en"")"),"['Please', 'fix', 'sod']")</f>
        <v>['Please', 'fix', 'sod']</v>
      </c>
      <c r="D112" s="3">
        <v>3.0</v>
      </c>
    </row>
    <row r="113" ht="15.75" customHeight="1">
      <c r="A113" s="1">
        <v>117.0</v>
      </c>
      <c r="B113" s="3" t="s">
        <v>113</v>
      </c>
      <c r="C113" s="3" t="str">
        <f>IFERROR(__xludf.DUMMYFUNCTION("GOOGLETRANSLATE(B113,""id"",""en"")"),"['Selmt', 'MLM', 'SNGT', 'Disappointed', 'Confirmation', 'Disruption', 'WiFi', 'Sekrng', 'Realization', 'Padhl', 'Current', 'Paying', ' Please, 'Understanding', 'Good', 'Need', 'Repair', 'WiFi', 'Teaching', 'Online', 'Child', 'Lecture', ""]")</f>
        <v>['Selmt', 'MLM', 'SNGT', 'Disappointed', 'Confirmation', 'Disruption', 'WiFi', 'Sekrng', 'Realization', 'Padhl', 'Current', 'Paying', ' Please, 'Understanding', 'Good', 'Need', 'Repair', 'WiFi', 'Teaching', 'Online', 'Child', 'Lecture', "]</v>
      </c>
      <c r="D113" s="3">
        <v>1.0</v>
      </c>
    </row>
    <row r="114" ht="15.75" customHeight="1">
      <c r="A114" s="1">
        <v>118.0</v>
      </c>
      <c r="B114" s="3" t="s">
        <v>114</v>
      </c>
      <c r="C114" s="3" t="str">
        <f>IFERROR(__xludf.DUMMYFUNCTION("GOOGLETRANSLATE(B114,""id"",""en"")"),"['response', 'fast']")</f>
        <v>['response', 'fast']</v>
      </c>
      <c r="D114" s="3">
        <v>4.0</v>
      </c>
    </row>
    <row r="115" ht="15.75" customHeight="1">
      <c r="A115" s="1">
        <v>119.0</v>
      </c>
      <c r="B115" s="3" t="s">
        <v>115</v>
      </c>
      <c r="C115" s="3" t="str">
        <f>IFERROR(__xludf.DUMMYFUNCTION("GOOGLETRANSLATE(B115,""id"",""en"")"),"['Complaint', 'service', 'easy']")</f>
        <v>['Complaint', 'service', 'easy']</v>
      </c>
      <c r="D115" s="3">
        <v>5.0</v>
      </c>
    </row>
    <row r="116" ht="15.75" customHeight="1">
      <c r="A116" s="1">
        <v>120.0</v>
      </c>
      <c r="B116" s="3" t="s">
        <v>116</v>
      </c>
      <c r="C116" s="3" t="str">
        <f>IFERROR(__xludf.DUMMYFUNCTION("GOOGLETRANSLATE(B116,""id"",""en"")"),"['Sya', 'forget', 'pin', 'balance', 'knp', 'response', '']")</f>
        <v>['Sya', 'forget', 'pin', 'balance', 'knp', 'response', '']</v>
      </c>
      <c r="D116" s="3">
        <v>2.0</v>
      </c>
    </row>
    <row r="117" ht="15.75" customHeight="1">
      <c r="A117" s="1">
        <v>121.0</v>
      </c>
      <c r="B117" s="3" t="s">
        <v>117</v>
      </c>
      <c r="C117" s="3" t="str">
        <f>IFERROR(__xludf.DUMMYFUNCTION("GOOGLETRANSLATE(B117,""id"",""en"")"),"['expensive', 'Loss',' Mulu ',' The reason ',' Disruption ',' Bulk ',' Disorders', 'Fixed', 'Gabisa', 'On', 'The Reasons',' Schedule ',' Full ',' Lahi ',' Learning ',' WiFi ',' Dead ',' Disturbed ',' ']")</f>
        <v>['expensive', 'Loss',' Mulu ',' The reason ',' Disruption ',' Bulk ',' Disorders', 'Fixed', 'Gabisa', 'On', 'The Reasons',' Schedule ',' Full ',' Lahi ',' Learning ',' WiFi ',' Dead ',' Disturbed ',' ']</v>
      </c>
      <c r="D117" s="3">
        <v>2.0</v>
      </c>
    </row>
    <row r="118" ht="15.75" customHeight="1">
      <c r="A118" s="1">
        <v>122.0</v>
      </c>
      <c r="B118" s="3" t="s">
        <v>76</v>
      </c>
      <c r="C118" s="3" t="str">
        <f>IFERROR(__xludf.DUMMYFUNCTION("GOOGLETRANSLATE(B118,""id"",""en"")"),"['login']")</f>
        <v>['login']</v>
      </c>
      <c r="D118" s="3">
        <v>1.0</v>
      </c>
    </row>
    <row r="119" ht="15.75" customHeight="1">
      <c r="A119" s="1">
        <v>123.0</v>
      </c>
      <c r="B119" s="3" t="s">
        <v>118</v>
      </c>
      <c r="C119" s="3" t="str">
        <f>IFERROR(__xludf.DUMMYFUNCTION("GOOGLETRANSLATE(B119,""id"",""en"")"),"['Logi', 'knpa', 'tlng', 'prbaiki', '']")</f>
        <v>['Logi', 'knpa', 'tlng', 'prbaiki', '']</v>
      </c>
      <c r="D119" s="3">
        <v>1.0</v>
      </c>
    </row>
    <row r="120" ht="15.75" customHeight="1">
      <c r="A120" s="1">
        <v>124.0</v>
      </c>
      <c r="B120" s="3" t="s">
        <v>119</v>
      </c>
      <c r="C120" s="3" t="str">
        <f>IFERROR(__xludf.DUMMYFUNCTION("GOOGLETRANSLATE(B120,""id"",""en"")"),"['Excuse', 'Pelangement', 'Indihome', 'Stop', 'Service', 'Pay', 'Lunas',' Live ',' Disbursement ',' Dana ',' Deposit ',' Date ',' March ',' Belom ',' transfer ',' complain ',' pay ',' service ',' Indihome ',' consumers', 'turn', 'no', 'pay', 'bill', 'Tlp'"&amp;" , 'Mulu', 'skrng', 'nagih', 'deposit', 'work', 'already', 'no', 'liquid', 'disappointed', 'told', 'report', 'report', ' Doang ',' response ',' kagak ', ""]")</f>
        <v>['Excuse', 'Pelangement', 'Indihome', 'Stop', 'Service', 'Pay', 'Lunas',' Live ',' Disbursement ',' Dana ',' Deposit ',' Date ',' March ',' Belom ',' transfer ',' complain ',' pay ',' service ',' Indihome ',' consumers', 'turn', 'no', 'pay', 'bill', 'Tlp' , 'Mulu', 'skrng', 'nagih', 'deposit', 'work', 'already', 'no', 'liquid', 'disappointed', 'told', 'report', 'report', ' Doang ',' response ',' kagak ', "]</v>
      </c>
      <c r="D120" s="3">
        <v>1.0</v>
      </c>
    </row>
    <row r="121" ht="15.75" customHeight="1">
      <c r="A121" s="1">
        <v>125.0</v>
      </c>
      <c r="B121" s="3" t="s">
        <v>120</v>
      </c>
      <c r="C121" s="3" t="str">
        <f>IFERROR(__xludf.DUMMYFUNCTION("GOOGLETRANSLATE(B121,""id"",""en"")"),"['busehhh', 'internet', 'already', 'Matiin', 'situ', 'bill', 'road', 'submission', 'stop', 'subscription', 'respond', 'pay', ' automatically ',' die ',' situ ',' kirain ',' safe ',' deposit ',' there ',' deposit ',' cost ',' subscription ',' aihhh ',' int"&amp;"ernet ',' die ' , 'Bill', 'mah', 'road', 'gile', 'ajee', 'mamak', 'ancestors', 'pay', 'lawong', 'use', '']")</f>
        <v>['busehhh', 'internet', 'already', 'Matiin', 'situ', 'bill', 'road', 'submission', 'stop', 'subscription', 'respond', 'pay', ' automatically ',' die ',' situ ',' kirain ',' safe ',' deposit ',' there ',' deposit ',' cost ',' subscription ',' aihhh ',' internet ',' die ' , 'Bill', 'mah', 'road', 'gile', 'ajee', 'mamak', 'ancestors', 'pay', 'lawong', 'use', '']</v>
      </c>
      <c r="D121" s="3">
        <v>1.0</v>
      </c>
    </row>
    <row r="122" ht="15.75" customHeight="1">
      <c r="A122" s="1">
        <v>127.0</v>
      </c>
      <c r="B122" s="3" t="s">
        <v>121</v>
      </c>
      <c r="C122" s="3" t="str">
        <f>IFERROR(__xludf.DUMMYFUNCTION("GOOGLETRANSLATE(B122,""id"",""en"")"),"['Price', 'Application', 'High School', 'Final', 'Different']")</f>
        <v>['Price', 'Application', 'High School', 'Final', 'Different']</v>
      </c>
      <c r="D122" s="3">
        <v>2.0</v>
      </c>
    </row>
    <row r="123" ht="15.75" customHeight="1">
      <c r="A123" s="1">
        <v>128.0</v>
      </c>
      <c r="B123" s="3" t="s">
        <v>122</v>
      </c>
      <c r="C123" s="3" t="str">
        <f>IFERROR(__xludf.DUMMYFUNCTION("GOOGLETRANSLATE(B123,""id"",""en"")"),"['Indihome', 'Error', 'Disasih', 'Technician', 'Improvement', 'No', 'Disappointing']")</f>
        <v>['Indihome', 'Error', 'Disasih', 'Technician', 'Improvement', 'No', 'Disappointing']</v>
      </c>
      <c r="D123" s="3">
        <v>1.0</v>
      </c>
    </row>
    <row r="124" ht="15.75" customHeight="1">
      <c r="A124" s="1">
        <v>129.0</v>
      </c>
      <c r="B124" s="3" t="s">
        <v>123</v>
      </c>
      <c r="C124" s="3" t="str">
        <f>IFERROR(__xludf.DUMMYFUNCTION("GOOGLETRANSLATE(B124,""id"",""en"")"),"['list', 'app', 'difficult', 'really', 'OTP', 'sent', 'check', '']")</f>
        <v>['list', 'app', 'difficult', 'really', 'OTP', 'sent', 'check', '']</v>
      </c>
      <c r="D124" s="3">
        <v>2.0</v>
      </c>
    </row>
    <row r="125" ht="15.75" customHeight="1">
      <c r="A125" s="1">
        <v>130.0</v>
      </c>
      <c r="B125" s="3" t="s">
        <v>124</v>
      </c>
      <c r="C125" s="3" t="str">
        <f>IFERROR(__xludf.DUMMYFUNCTION("GOOGLETRANSLATE(B125,""id"",""en"")"),"['Service', 'satisfying', 'constraints',' reported ',' officer ',' visits', 'fix', 'exam', 'school', 'online', 'hampered', 'like', ' Gini ',' pay ',' already ']")</f>
        <v>['Service', 'satisfying', 'constraints',' reported ',' officer ',' visits', 'fix', 'exam', 'school', 'online', 'hampered', 'like', ' Gini ',' pay ',' already ']</v>
      </c>
      <c r="D125" s="3">
        <v>1.0</v>
      </c>
    </row>
    <row r="126" ht="15.75" customHeight="1">
      <c r="A126" s="1">
        <v>131.0</v>
      </c>
      <c r="B126" s="3" t="s">
        <v>125</v>
      </c>
      <c r="C126" s="3" t="str">
        <f>IFERROR(__xludf.DUMMYFUNCTION("GOOGLETRANSLATE(B126,""id"",""en"")"),"['Susa', 'credit']")</f>
        <v>['Susa', 'credit']</v>
      </c>
      <c r="D126" s="3">
        <v>5.0</v>
      </c>
    </row>
    <row r="127" ht="15.75" customHeight="1">
      <c r="A127" s="1">
        <v>132.0</v>
      </c>
      <c r="B127" s="3" t="s">
        <v>126</v>
      </c>
      <c r="C127" s="3" t="str">
        <f>IFERROR(__xludf.DUMMYFUNCTION("GOOGLETRANSLATE(B127,""id"",""en"")"),"['application']")</f>
        <v>['application']</v>
      </c>
      <c r="D127" s="3">
        <v>5.0</v>
      </c>
    </row>
    <row r="128" ht="15.75" customHeight="1">
      <c r="A128" s="1">
        <v>133.0</v>
      </c>
      <c r="B128" s="3" t="s">
        <v>127</v>
      </c>
      <c r="C128" s="3" t="str">
        <f>IFERROR(__xludf.DUMMYFUNCTION("GOOGLETRANSLATE(B128,""id"",""en"")"),"['Entering', 'OTP', 'Wrong', 'Experiencing', 'Solution', 'Complete']")</f>
        <v>['Entering', 'OTP', 'Wrong', 'Experiencing', 'Solution', 'Complete']</v>
      </c>
      <c r="D128" s="3">
        <v>1.0</v>
      </c>
    </row>
    <row r="129" ht="15.75" customHeight="1">
      <c r="A129" s="1">
        <v>134.0</v>
      </c>
      <c r="B129" s="3" t="s">
        <v>128</v>
      </c>
      <c r="C129" s="3" t="str">
        <f>IFERROR(__xludf.DUMMYFUNCTION("GOOGLETRANSLATE(B129,""id"",""en"")"),"['Star', 'Worth', ""]")</f>
        <v>['Star', 'Worth', "]</v>
      </c>
      <c r="D129" s="3">
        <v>1.0</v>
      </c>
    </row>
    <row r="130" ht="15.75" customHeight="1">
      <c r="A130" s="1">
        <v>135.0</v>
      </c>
      <c r="B130" s="3" t="s">
        <v>76</v>
      </c>
      <c r="C130" s="3" t="str">
        <f>IFERROR(__xludf.DUMMYFUNCTION("GOOGLETRANSLATE(B130,""id"",""en"")"),"['login']")</f>
        <v>['login']</v>
      </c>
      <c r="D130" s="3">
        <v>1.0</v>
      </c>
    </row>
    <row r="131" ht="15.75" customHeight="1">
      <c r="A131" s="1">
        <v>136.0</v>
      </c>
      <c r="B131" s="3" t="s">
        <v>129</v>
      </c>
      <c r="C131" s="3" t="str">
        <f>IFERROR(__xludf.DUMMYFUNCTION("GOOGLETRANSLATE(B131,""id"",""en"")"),"['network', 'garbage', 'malem', 'pay', 'expensive', 'pairs', 'indihomo', 'mending', 'biznet']")</f>
        <v>['network', 'garbage', 'malem', 'pay', 'expensive', 'pairs', 'indihomo', 'mending', 'biznet']</v>
      </c>
      <c r="D131" s="3">
        <v>1.0</v>
      </c>
    </row>
    <row r="132" ht="15.75" customHeight="1">
      <c r="A132" s="1">
        <v>137.0</v>
      </c>
      <c r="B132" s="3" t="s">
        <v>130</v>
      </c>
      <c r="C132" s="3" t="str">
        <f>IFERROR(__xludf.DUMMYFUNCTION("GOOGLETRANSLATE(B132,""id"",""en"")"),"['', 'Ngerti', 'Provider', 'Cape', ""]")</f>
        <v>['', 'Ngerti', 'Provider', 'Cape', "]</v>
      </c>
      <c r="D132" s="3">
        <v>1.0</v>
      </c>
    </row>
    <row r="133" ht="15.75" customHeight="1">
      <c r="A133" s="1">
        <v>138.0</v>
      </c>
      <c r="B133" s="3" t="s">
        <v>131</v>
      </c>
      <c r="C133" s="3" t="str">
        <f>IFERROR(__xludf.DUMMYFUNCTION("GOOGLETRANSLATE(B133,""id"",""en"")"),"['Direct', 'Handi']")</f>
        <v>['Direct', 'Handi']</v>
      </c>
      <c r="D133" s="3">
        <v>1.0</v>
      </c>
    </row>
    <row r="134" ht="15.75" customHeight="1">
      <c r="A134" s="1">
        <v>139.0</v>
      </c>
      <c r="B134" s="3" t="s">
        <v>132</v>
      </c>
      <c r="C134" s="3" t="str">
        <f>IFERROR(__xludf.DUMMYFUNCTION("GOOGLETRANSLATE(B134,""id"",""en"")"),"['signal', 'worst', 'World', 'Disappointed', 'Install', 'Indihome', 'Install', 'Mending', 'Install', ""]")</f>
        <v>['signal', 'worst', 'World', 'Disappointed', 'Install', 'Indihome', 'Install', 'Mending', 'Install', "]</v>
      </c>
      <c r="D134" s="3">
        <v>1.0</v>
      </c>
    </row>
    <row r="135" ht="15.75" customHeight="1">
      <c r="A135" s="1">
        <v>140.0</v>
      </c>
      <c r="B135" s="3" t="s">
        <v>133</v>
      </c>
      <c r="C135" s="3" t="str">
        <f>IFERROR(__xludf.DUMMYFUNCTION("GOOGLETRANSLATE(B135,""id"",""en"")"),"['signal', 'ugly', 'bngt', 'right', 'pairs',' decent ',' speed ',' internet ',' in the future ',' home ',' person ',' user ',' Indihome ',' signal ',' dapet ',' kbps', 'access',' open ',' google ',' run out ',' think ',' deh ',' already ',' fix ',' dateng"&amp;" ' , 'solution', 'disappointed', 'bngt', 'service', 'change', 'already', 'laah', 'replace', 'profider', 'inner', 'pay', 'his nine', ' Severe ',' cellular ',' Cancel ',' Fast ',' Karna ',' Season ',' Network ',' ']")</f>
        <v>['signal', 'ugly', 'bngt', 'right', 'pairs',' decent ',' speed ',' internet ',' in the future ',' home ',' person ',' user ',' Indihome ',' signal ',' dapet ',' kbps', 'access',' open ',' google ',' run out ',' think ',' deh ',' already ',' fix ',' dateng ' , 'solution', 'disappointed', 'bngt', 'service', 'change', 'already', 'laah', 'replace', 'profider', 'inner', 'pay', 'his nine', ' Severe ',' cellular ',' Cancel ',' Fast ',' Karna ',' Season ',' Network ',' ']</v>
      </c>
      <c r="D135" s="3">
        <v>1.0</v>
      </c>
    </row>
    <row r="136" ht="15.75" customHeight="1">
      <c r="A136" s="1">
        <v>141.0</v>
      </c>
      <c r="B136" s="3" t="s">
        <v>134</v>
      </c>
      <c r="C136" s="3" t="str">
        <f>IFERROR(__xludf.DUMMYFUNCTION("GOOGLETRANSLATE(B136,""id"",""en"")"),"['please', 'wifi', 'login', 'difficult', 'really', 'sales', 'hub', 'slow', 'response', 'rich', 'gini', 'professional']")</f>
        <v>['please', 'wifi', 'login', 'difficult', 'really', 'sales', 'hub', 'slow', 'response', 'rich', 'gini', 'professional']</v>
      </c>
      <c r="D136" s="3">
        <v>1.0</v>
      </c>
    </row>
    <row r="137" ht="15.75" customHeight="1">
      <c r="A137" s="1">
        <v>142.0</v>
      </c>
      <c r="B137" s="3" t="s">
        <v>135</v>
      </c>
      <c r="C137" s="3" t="str">
        <f>IFERROR(__xludf.DUMMYFUNCTION("GOOGLETRANSLATE(B137,""id"",""en"")"),"['oath', 'Allah', 'Indihome', 'sensitive', 'deliberate', 'Leave', 'signal', 'red', 'ping', 'ms',' play ',' game ',' Losing ',' Gara ',' Gara ',' Signal ',' Stak ',' Red ',' Ijo ',' Ijo ',' Related ',' Indihome ',' Read ',' Complaints', 'Comment' , 'initia"&amp;"tive', 'overcome', 'handy', 'complaints',' customer ',' base ',' stale ',' convoluted ',' customer ',' wants', 'Overcome', 'network', ' Internet ',' smooth ',' stak ',' red ',' mulu ',' emang ',' can ',' overcomes', 'roll', 'mat', 'indihome', 'signs',' pe"&amp;"rformance ' , 'Becus', 'LIAT']")</f>
        <v>['oath', 'Allah', 'Indihome', 'sensitive', 'deliberate', 'Leave', 'signal', 'red', 'ping', 'ms',' play ',' game ',' Losing ',' Gara ',' Gara ',' Signal ',' Stak ',' Red ',' Ijo ',' Ijo ',' Related ',' Indihome ',' Read ',' Complaints', 'Comment' , 'initiative', 'overcome', 'handy', 'complaints',' customer ',' base ',' stale ',' convoluted ',' customer ',' wants', 'Overcome', 'network', ' Internet ',' smooth ',' stak ',' red ',' mulu ',' emang ',' can ',' overcomes', 'roll', 'mat', 'indihome', 'signs',' performance ' , 'Becus', 'LIAT']</v>
      </c>
      <c r="D137" s="3">
        <v>1.0</v>
      </c>
    </row>
    <row r="138" ht="15.75" customHeight="1">
      <c r="A138" s="1">
        <v>143.0</v>
      </c>
      <c r="B138" s="3" t="s">
        <v>136</v>
      </c>
      <c r="C138" s="3" t="str">
        <f>IFERROR(__xludf.DUMMYFUNCTION("GOOGLETRANSLATE(B138,""id"",""en"")"),"['ADD', 'ONS', 'Speed', 'Demand', 'appears']")</f>
        <v>['ADD', 'ONS', 'Speed', 'Demand', 'appears']</v>
      </c>
      <c r="D138" s="3">
        <v>4.0</v>
      </c>
    </row>
    <row r="139" ht="15.75" customHeight="1">
      <c r="A139" s="1">
        <v>144.0</v>
      </c>
      <c r="B139" s="3" t="s">
        <v>137</v>
      </c>
      <c r="C139" s="3" t="str">
        <f>IFERROR(__xludf.DUMMYFUNCTION("GOOGLETRANSLATE(B139,""id"",""en"")"),"['happy', 'complaints', 'direct', 'responded', 'repaired', 'thank you', ""]")</f>
        <v>['happy', 'complaints', 'direct', 'responded', 'repaired', 'thank you', "]</v>
      </c>
      <c r="D139" s="3">
        <v>5.0</v>
      </c>
    </row>
    <row r="140" ht="15.75" customHeight="1">
      <c r="A140" s="1">
        <v>145.0</v>
      </c>
      <c r="B140" s="3" t="s">
        <v>138</v>
      </c>
      <c r="C140" s="3" t="str">
        <f>IFERROR(__xludf.DUMMYFUNCTION("GOOGLETRANSLATE(B140,""id"",""en"")"),"['Fix', 'Network', 'Raying', 'Network', 'Suduk', 'Kek', 'Gini', ""]")</f>
        <v>['Fix', 'Network', 'Raying', 'Network', 'Suduk', 'Kek', 'Gini', "]</v>
      </c>
      <c r="D140" s="3">
        <v>1.0</v>
      </c>
    </row>
    <row r="141" ht="15.75" customHeight="1">
      <c r="A141" s="1">
        <v>146.0</v>
      </c>
      <c r="B141" s="3" t="s">
        <v>139</v>
      </c>
      <c r="C141" s="3" t="str">
        <f>IFERROR(__xludf.DUMMYFUNCTION("GOOGLETRANSLATE(B141,""id"",""en"")"),"['Help', 'complaint']")</f>
        <v>['Help', 'complaint']</v>
      </c>
      <c r="D141" s="3">
        <v>5.0</v>
      </c>
    </row>
    <row r="142" ht="15.75" customHeight="1">
      <c r="A142" s="1">
        <v>147.0</v>
      </c>
      <c r="B142" s="3" t="s">
        <v>140</v>
      </c>
      <c r="C142" s="3" t="str">
        <f>IFERROR(__xludf.DUMMYFUNCTION("GOOGLETRANSLATE(B142,""id"",""en"")"),"['Kirain', 'Doang', 'responded']")</f>
        <v>['Kirain', 'Doang', 'responded']</v>
      </c>
      <c r="D142" s="3">
        <v>1.0</v>
      </c>
    </row>
    <row r="143" ht="15.75" customHeight="1">
      <c r="A143" s="1">
        <v>149.0</v>
      </c>
      <c r="B143" s="3" t="s">
        <v>141</v>
      </c>
      <c r="C143" s="3" t="str">
        <f>IFERROR(__xludf.DUMMYFUNCTION("GOOGLETRANSLATE(B143,""id"",""en"")"),"['The application', 'makes it easy', 'customer', 'transaction', 'add', '']")</f>
        <v>['The application', 'makes it easy', 'customer', 'transaction', 'add', '']</v>
      </c>
      <c r="D143" s="3">
        <v>5.0</v>
      </c>
    </row>
    <row r="144" ht="15.75" customHeight="1">
      <c r="A144" s="1">
        <v>150.0</v>
      </c>
      <c r="B144" s="3" t="s">
        <v>142</v>
      </c>
      <c r="C144" s="3" t="str">
        <f>IFERROR(__xludf.DUMMYFUNCTION("GOOGLETRANSLATE(B144,""id"",""en"")"),"['Event', 'good']")</f>
        <v>['Event', 'good']</v>
      </c>
      <c r="D144" s="3">
        <v>4.0</v>
      </c>
    </row>
    <row r="145" ht="15.75" customHeight="1">
      <c r="A145" s="1">
        <v>151.0</v>
      </c>
      <c r="B145" s="3" t="s">
        <v>143</v>
      </c>
      <c r="C145" s="3" t="str">
        <f>IFERROR(__xludf.DUMMYFUNCTION("GOOGLETRANSLATE(B145,""id"",""en"")"),"['Pay', 'service', 'according to', 'Sunday', 'Dead', 'Mulu', 'Hadehhhh', 'Doang', 'Current', 'Jara', 'forced', 'Material', ' a year ',' no ',' got ',' fine ',' stop ',' subscribe ',' ']")</f>
        <v>['Pay', 'service', 'according to', 'Sunday', 'Dead', 'Mulu', 'Hadehhhh', 'Doang', 'Current', 'Jara', 'forced', 'Material', ' a year ',' no ',' got ',' fine ',' stop ',' subscribe ',' ']</v>
      </c>
      <c r="D145" s="3">
        <v>1.0</v>
      </c>
    </row>
    <row r="146" ht="15.75" customHeight="1">
      <c r="A146" s="1">
        <v>152.0</v>
      </c>
      <c r="B146" s="3" t="s">
        <v>144</v>
      </c>
      <c r="C146" s="3" t="str">
        <f>IFERROR(__xludf.DUMMYFUNCTION("GOOGLETRANSLATE(B146,""id"",""en"")"),"['LEG', 'patient', 'alternating', 'loss',' connected ',' trobel ',' Muluk ',' a month ',' crazy ',' service ',' garbage ',' pay ',' expensive ',' expensive ',' late ',' profider ',' oath ',' moved ']")</f>
        <v>['LEG', 'patient', 'alternating', 'loss',' connected ',' trobel ',' Muluk ',' a month ',' crazy ',' service ',' garbage ',' pay ',' expensive ',' expensive ',' late ',' profider ',' oath ',' moved ']</v>
      </c>
      <c r="D146" s="3">
        <v>1.0</v>
      </c>
    </row>
    <row r="147" ht="15.75" customHeight="1">
      <c r="A147" s="1">
        <v>153.0</v>
      </c>
      <c r="B147" s="3" t="s">
        <v>145</v>
      </c>
      <c r="C147" s="3" t="str">
        <f>IFERROR(__xludf.DUMMYFUNCTION("GOOGLETRANSLATE(B147,""id"",""en"")"),"['Please', 'Very', 'Network', 'Kelen', 'Repaired', 'Times', 'Lagh', 'Troubled']")</f>
        <v>['Please', 'Very', 'Network', 'Kelen', 'Repaired', 'Times', 'Lagh', 'Troubled']</v>
      </c>
      <c r="D147" s="3">
        <v>1.0</v>
      </c>
    </row>
    <row r="148" ht="15.75" customHeight="1">
      <c r="A148" s="1">
        <v>154.0</v>
      </c>
      <c r="B148" s="3" t="s">
        <v>146</v>
      </c>
      <c r="C148" s="3" t="str">
        <f>IFERROR(__xludf.DUMMYFUNCTION("GOOGLETRANSLATE(B148,""id"",""en"")"),"['Good', 'Deeh', 'Service', 'Top', 'Bangat', 'Deeh', ""]")</f>
        <v>['Good', 'Deeh', 'Service', 'Top', 'Bangat', 'Deeh', "]</v>
      </c>
      <c r="D148" s="3">
        <v>4.0</v>
      </c>
    </row>
    <row r="149" ht="15.75" customHeight="1">
      <c r="A149" s="1">
        <v>155.0</v>
      </c>
      <c r="B149" s="3" t="s">
        <v>147</v>
      </c>
      <c r="C149" s="3" t="str">
        <f>IFERROR(__xludf.DUMMYFUNCTION("GOOGLETRANSLATE(B149,""id"",""en"")"),"['Install', 'Login', 'sent', 'OTP', 'already', 'right', 'bngt', 'enter it', 'kebaca', 'wrong', 'hadeh']")</f>
        <v>['Install', 'Login', 'sent', 'OTP', 'already', 'right', 'bngt', 'enter it', 'kebaca', 'wrong', 'hadeh']</v>
      </c>
      <c r="D149" s="3">
        <v>1.0</v>
      </c>
    </row>
    <row r="150" ht="15.75" customHeight="1">
      <c r="A150" s="1">
        <v>156.0</v>
      </c>
      <c r="B150" s="3" t="s">
        <v>148</v>
      </c>
      <c r="C150" s="3" t="str">
        <f>IFERROR(__xludf.DUMMYFUNCTION("GOOGLETRANSLATE(B150,""id"",""en"")"),"['The application', 'no', 'right', 'login', 'input', 'code', 'verification', 'input', 'according to', 'code', 'accepted', 'via' SMS ',' results', 'code', 'wrong', ""]")</f>
        <v>['The application', 'no', 'right', 'login', 'input', 'code', 'verification', 'input', 'according to', 'code', 'accepted', 'via' SMS ',' results', 'code', 'wrong', "]</v>
      </c>
      <c r="D150" s="3">
        <v>1.0</v>
      </c>
    </row>
    <row r="151" ht="15.75" customHeight="1">
      <c r="A151" s="1">
        <v>157.0</v>
      </c>
      <c r="B151" s="3" t="s">
        <v>149</v>
      </c>
      <c r="C151" s="3" t="str">
        <f>IFERROR(__xludf.DUMMYFUNCTION("GOOGLETRANSLATE(B151,""id"",""en"")"),"['subscribe', 'indihome', 'normal', 'slow', 'reasons', 'exceed', 'limit', 'fup', 'poor', 'poor', 'if', 'choice']")</f>
        <v>['subscribe', 'indihome', 'normal', 'slow', 'reasons', 'exceed', 'limit', 'fup', 'poor', 'poor', 'if', 'choice']</v>
      </c>
      <c r="D151" s="3">
        <v>1.0</v>
      </c>
    </row>
    <row r="152" ht="15.75" customHeight="1">
      <c r="A152" s="1">
        <v>158.0</v>
      </c>
      <c r="B152" s="3" t="s">
        <v>150</v>
      </c>
      <c r="C152" s="3" t="str">
        <f>IFERROR(__xludf.DUMMYFUNCTION("GOOGLETRANSLATE(B152,""id"",""en"")"),"['already', 'account', 'enter', 'failed', '']")</f>
        <v>['already', 'account', 'enter', 'failed', '']</v>
      </c>
      <c r="D152" s="3">
        <v>5.0</v>
      </c>
    </row>
    <row r="153" ht="15.75" customHeight="1">
      <c r="A153" s="1">
        <v>159.0</v>
      </c>
      <c r="B153" s="3" t="s">
        <v>151</v>
      </c>
      <c r="C153" s="3" t="str">
        <f>IFERROR(__xludf.DUMMYFUNCTION("GOOGLETRANSLATE(B153,""id"",""en"")"),"['Hi', 'Hi', 'company', 'Country', 'Republic', 'Indonesia', 'Raya', 'Merdeka', 'Live', 'Suburbs',' City ',' Tide ',' Indihome ',' Region ',' No ',' Cucup ',' Hedeeeh ',' Funny ',' Funny ',' Ciherang ',' Bogor ',' Dramaga ',' Javanese ',' West ',' Indonesi"&amp;"a ' , 'Raya', 'Merdeka', ""]")</f>
        <v>['Hi', 'Hi', 'company', 'Country', 'Republic', 'Indonesia', 'Raya', 'Merdeka', 'Live', 'Suburbs',' City ',' Tide ',' Indihome ',' Region ',' No ',' Cucup ',' Hedeeeh ',' Funny ',' Funny ',' Ciherang ',' Bogor ',' Dramaga ',' Javanese ',' West ',' Indonesia ' , 'Raya', 'Merdeka', "]</v>
      </c>
      <c r="D153" s="3">
        <v>1.0</v>
      </c>
    </row>
    <row r="154" ht="15.75" customHeight="1">
      <c r="A154" s="1">
        <v>160.0</v>
      </c>
      <c r="B154" s="3" t="s">
        <v>152</v>
      </c>
      <c r="C154" s="3" t="str">
        <f>IFERROR(__xludf.DUMMYFUNCTION("GOOGLETRANSLATE(B154,""id"",""en"")"),"['Suraaaammmm', 'Lemot', 'Benerrr']")</f>
        <v>['Suraaaammmm', 'Lemot', 'Benerrr']</v>
      </c>
      <c r="D154" s="3">
        <v>1.0</v>
      </c>
    </row>
    <row r="155" ht="15.75" customHeight="1">
      <c r="A155" s="1">
        <v>161.0</v>
      </c>
      <c r="B155" s="3" t="s">
        <v>153</v>
      </c>
      <c r="C155" s="3" t="str">
        <f>IFERROR(__xludf.DUMMYFUNCTION("GOOGLETRANSLATE(B155,""id"",""en"")"),"['Make it easier']")</f>
        <v>['Make it easier']</v>
      </c>
      <c r="D155" s="3">
        <v>5.0</v>
      </c>
    </row>
    <row r="156" ht="15.75" customHeight="1">
      <c r="A156" s="1">
        <v>162.0</v>
      </c>
      <c r="B156" s="3" t="s">
        <v>154</v>
      </c>
      <c r="C156" s="3" t="str">
        <f>IFERROR(__xludf.DUMMYFUNCTION("GOOGLETRANSLATE(B156,""id"",""en"")"),"['Excuse me', 'Sometimes', 'Disruption', 'Please', 'Looked', 'Indihom', 'Mantap', 'Leading', ""]")</f>
        <v>['Excuse me', 'Sometimes', 'Disruption', 'Please', 'Looked', 'Indihom', 'Mantap', 'Leading', "]</v>
      </c>
      <c r="D156" s="3">
        <v>5.0</v>
      </c>
    </row>
    <row r="157" ht="15.75" customHeight="1">
      <c r="A157" s="1">
        <v>163.0</v>
      </c>
      <c r="B157" s="3" t="s">
        <v>155</v>
      </c>
      <c r="C157" s="3" t="str">
        <f>IFERROR(__xludf.DUMMYFUNCTION("GOOGLETRANSLATE(B157,""id"",""en"")"),"['Min', 'please', 'strengthen', 'network', 'wifinya', 'tasty', 'play', 'game']")</f>
        <v>['Min', 'please', 'strengthen', 'network', 'wifinya', 'tasty', 'play', 'game']</v>
      </c>
      <c r="D157" s="3">
        <v>1.0</v>
      </c>
    </row>
    <row r="158" ht="15.75" customHeight="1">
      <c r="A158" s="1">
        <v>164.0</v>
      </c>
      <c r="B158" s="3" t="s">
        <v>156</v>
      </c>
      <c r="C158" s="3" t="str">
        <f>IFERROR(__xludf.DUMMYFUNCTION("GOOGLETRANSLATE(B158,""id"",""en"")"),"['Network', 'wornhh', 'world', ""]")</f>
        <v>['Network', 'wornhh', 'world', "]</v>
      </c>
      <c r="D158" s="3">
        <v>1.0</v>
      </c>
    </row>
    <row r="159" ht="15.75" customHeight="1">
      <c r="A159" s="1">
        <v>165.0</v>
      </c>
      <c r="B159" s="3" t="s">
        <v>157</v>
      </c>
      <c r="C159" s="3" t="str">
        <f>IFERROR(__xludf.DUMMYFUNCTION("GOOGLETRANSLATE(B159,""id"",""en"")"),"['How', 'Watch', 'Netflix', 'Indihome']")</f>
        <v>['How', 'Watch', 'Netflix', 'Indihome']</v>
      </c>
      <c r="D159" s="3">
        <v>1.0</v>
      </c>
    </row>
    <row r="160" ht="15.75" customHeight="1">
      <c r="A160" s="1">
        <v>166.0</v>
      </c>
      <c r="B160" s="3" t="s">
        <v>158</v>
      </c>
      <c r="C160" s="3" t="str">
        <f>IFERROR(__xludf.DUMMYFUNCTION("GOOGLETRANSLATE(B160,""id"",""en"")"),"['Help', 'complain', 'trouble']")</f>
        <v>['Help', 'complain', 'trouble']</v>
      </c>
      <c r="D160" s="3">
        <v>5.0</v>
      </c>
    </row>
    <row r="161" ht="15.75" customHeight="1">
      <c r="A161" s="1">
        <v>167.0</v>
      </c>
      <c r="B161" s="3" t="s">
        <v>159</v>
      </c>
      <c r="C161" s="3" t="str">
        <f>IFERROR(__xludf.DUMMYFUNCTION("GOOGLETRANSLATE(B161,""id"",""en"")"),"['Maintenance', 'Bener', 'Dri', 'afternoon', 'Ampe', 'Malem', 'Bener', 'UDH', 'BRP', 'TLPON', 'TTEP']")</f>
        <v>['Maintenance', 'Bener', 'Dri', 'afternoon', 'Ampe', 'Malem', 'Bener', 'UDH', 'BRP', 'TLPON', 'TTEP']</v>
      </c>
      <c r="D161" s="3">
        <v>1.0</v>
      </c>
    </row>
    <row r="162" ht="15.75" customHeight="1">
      <c r="A162" s="1">
        <v>168.0</v>
      </c>
      <c r="B162" s="3" t="s">
        <v>160</v>
      </c>
      <c r="C162" s="3" t="str">
        <f>IFERROR(__xludf.DUMMYFUNCTION("GOOGLETRANSLATE(B162,""id"",""en"")"),"['Honest', 'Kcewa', 'Karna', 'Maen', 'Game', 'Solo', 'Rank', 'Lose', 'Factor', 'WiFi', 'Red', 'Prolonged', ' skarang ',' stem ',' results', 'performance', 'indihome', 'already', 'proud', 'results',' customer ',' axial ',' strange ',' emang ',' indihome ' "&amp;", 'Sensited', 'complaints',' customer ',' see ',' fix ',' handy ',' engine ',' Install ',' Application ',' Display ',' Indihome ',' Bankrupt ',' Bulk ',' Search ',' Understand ',' Customer ',' ']")</f>
        <v>['Honest', 'Kcewa', 'Karna', 'Maen', 'Game', 'Solo', 'Rank', 'Lose', 'Factor', 'WiFi', 'Red', 'Prolonged', ' skarang ',' stem ',' results', 'performance', 'indihome', 'already', 'proud', 'results',' customer ',' axial ',' strange ',' emang ',' indihome ' , 'Sensited', 'complaints',' customer ',' see ',' fix ',' handy ',' engine ',' Install ',' Application ',' Display ',' Indihome ',' Bankrupt ',' Bulk ',' Search ',' Understand ',' Customer ',' ']</v>
      </c>
      <c r="D162" s="3">
        <v>1.0</v>
      </c>
    </row>
    <row r="163" ht="15.75" customHeight="1">
      <c r="A163" s="1">
        <v>169.0</v>
      </c>
      <c r="B163" s="3" t="s">
        <v>161</v>
      </c>
      <c r="C163" s="3" t="str">
        <f>IFERROR(__xludf.DUMMYFUNCTION("GOOGLETRANSLATE(B163,""id"",""en"")"),"['Housed', 'Indihome', 'Overcome', 'Causes',' Complaints', 'Customer', 'Increases',' Service ',' Internet ',' Focus', 'Pay', 'Expensive', ' Like ',' slow ',' ping ',' red ',' indihome ',' contents', 'form', 'change', 'anything', 'most important', 'shape',"&amp;" 'comment', 'playstore' , 'BGian', 'representative', 'Customer', 'Disappointed', 'Indihome', 'Survive', 'Indihome', 'Overcome', 'Service', 'Eliminate', 'lag', 'his name', ' Performance ',' Good ',' ']")</f>
        <v>['Housed', 'Indihome', 'Overcome', 'Causes',' Complaints', 'Customer', 'Increases',' Service ',' Internet ',' Focus', 'Pay', 'Expensive', ' Like ',' slow ',' ping ',' red ',' indihome ',' contents', 'form', 'change', 'anything', 'most important', 'shape', 'comment', 'playstore' , 'BGian', 'representative', 'Customer', 'Disappointed', 'Indihome', 'Survive', 'Indihome', 'Overcome', 'Service', 'Eliminate', 'lag', 'his name', ' Performance ',' Good ',' ']</v>
      </c>
      <c r="D163" s="3">
        <v>1.0</v>
      </c>
    </row>
    <row r="164" ht="15.75" customHeight="1">
      <c r="A164" s="1">
        <v>170.0</v>
      </c>
      <c r="B164" s="3" t="s">
        <v>162</v>
      </c>
      <c r="C164" s="3" t="str">
        <f>IFERROR(__xludf.DUMMYFUNCTION("GOOGLETRANSLATE(B164,""id"",""en"")"),"['application', 'Macem', 'Try', 'already', 'enter', 'verification', 'number', 'according to', 'tetep', 'thought', 'wrong', 'emang']")</f>
        <v>['application', 'Macem', 'Try', 'already', 'enter', 'verification', 'number', 'according to', 'tetep', 'thought', 'wrong', 'emang']</v>
      </c>
      <c r="D164" s="3">
        <v>1.0</v>
      </c>
    </row>
    <row r="165" ht="15.75" customHeight="1">
      <c r="A165" s="1">
        <v>171.0</v>
      </c>
      <c r="B165" s="3" t="s">
        <v>163</v>
      </c>
      <c r="C165" s="3" t="str">
        <f>IFERROR(__xludf.DUMMYFUNCTION("GOOGLETRANSLATE(B165,""id"",""en"")"),"['clock', 'network', 'wifi', 'disconnected', 'please', 'fix', 'thanks']")</f>
        <v>['clock', 'network', 'wifi', 'disconnected', 'please', 'fix', 'thanks']</v>
      </c>
      <c r="D165" s="3">
        <v>5.0</v>
      </c>
    </row>
    <row r="166" ht="15.75" customHeight="1">
      <c r="A166" s="1">
        <v>172.0</v>
      </c>
      <c r="B166" s="3" t="s">
        <v>164</v>
      </c>
      <c r="C166" s="3" t="str">
        <f>IFERROR(__xludf.DUMMYFUNCTION("GOOGLETRANSLATE(B166,""id"",""en"")"),"['Times', 'Try', 'Activate', 'balance', 'FAILURE', 'FINISH', 'CODE']")</f>
        <v>['Times', 'Try', 'Activate', 'balance', 'FAILURE', 'FINISH', 'CODE']</v>
      </c>
      <c r="D166" s="3">
        <v>1.0</v>
      </c>
    </row>
    <row r="167" ht="15.75" customHeight="1">
      <c r="A167" s="1">
        <v>173.0</v>
      </c>
      <c r="B167" s="3" t="s">
        <v>165</v>
      </c>
      <c r="C167" s="3" t="str">
        <f>IFERROR(__xludf.DUMMYFUNCTION("GOOGLETRANSLATE(B167,""id"",""en"")"),"['Application', 'Useful', 'Helping', 'Customer', 'Sorry', 'Disappointed', 'Subscribe', 'Indihome', 'Pecus',' Service ',' Mending ',' Roll ',' Mat ',' Hope ',' read ',' Director ']")</f>
        <v>['Application', 'Useful', 'Helping', 'Customer', 'Sorry', 'Disappointed', 'Subscribe', 'Indihome', 'Pecus',' Service ',' Mending ',' Roll ',' Mat ',' Hope ',' read ',' Director ']</v>
      </c>
      <c r="D167" s="3">
        <v>1.0</v>
      </c>
    </row>
    <row r="168" ht="15.75" customHeight="1">
      <c r="A168" s="1">
        <v>174.0</v>
      </c>
      <c r="B168" s="3" t="s">
        <v>166</v>
      </c>
      <c r="C168" s="3" t="str">
        <f>IFERROR(__xludf.DUMMYFUNCTION("GOOGLETRANSLATE(B168,""id"",""en"")"),"['Disorders', 'The network', 'slow']")</f>
        <v>['Disorders', 'The network', 'slow']</v>
      </c>
      <c r="D168" s="3">
        <v>1.0</v>
      </c>
    </row>
    <row r="169" ht="15.75" customHeight="1">
      <c r="A169" s="1">
        <v>175.0</v>
      </c>
      <c r="B169" s="3" t="s">
        <v>167</v>
      </c>
      <c r="C169" s="3" t="str">
        <f>IFERROR(__xludf.DUMMYFUNCTION("GOOGLETRANSLATE(B169,""id"",""en"")"),"['ngestuck', 'trs', ""]")</f>
        <v>['ngestuck', 'trs', "]</v>
      </c>
      <c r="D169" s="3">
        <v>1.0</v>
      </c>
    </row>
    <row r="170" ht="15.75" customHeight="1">
      <c r="A170" s="1">
        <v>176.0</v>
      </c>
      <c r="B170" s="3" t="s">
        <v>168</v>
      </c>
      <c r="C170" s="3" t="str">
        <f>IFERROR(__xludf.DUMMYFUNCTION("GOOGLETRANSLATE(B170,""id"",""en"")"),"['Jossss']")</f>
        <v>['Jossss']</v>
      </c>
      <c r="D170" s="3">
        <v>5.0</v>
      </c>
    </row>
    <row r="171" ht="15.75" customHeight="1">
      <c r="A171" s="1">
        <v>177.0</v>
      </c>
      <c r="B171" s="3" t="s">
        <v>169</v>
      </c>
      <c r="C171" s="3" t="str">
        <f>IFERROR(__xludf.DUMMYFUNCTION("GOOGLETRANSLATE(B171,""id"",""en"")"),"['Package', 'Internet', 'Only', 'call', 'Need', 'Need', 'Intered', ""]")</f>
        <v>['Package', 'Internet', 'Only', 'call', 'Need', 'Need', 'Intered', "]</v>
      </c>
      <c r="D171" s="3">
        <v>1.0</v>
      </c>
    </row>
    <row r="172" ht="15.75" customHeight="1">
      <c r="A172" s="1">
        <v>178.0</v>
      </c>
      <c r="B172" s="3" t="s">
        <v>170</v>
      </c>
      <c r="C172" s="3" t="str">
        <f>IFERROR(__xludf.DUMMYFUNCTION("GOOGLETRANSLATE(B172,""id"",""en"")"),"['network', 'smooth', 'service', 'really', 'ngaret']")</f>
        <v>['network', 'smooth', 'service', 'really', 'ngaret']</v>
      </c>
      <c r="D172" s="3">
        <v>3.0</v>
      </c>
    </row>
    <row r="173" ht="15.75" customHeight="1">
      <c r="A173" s="1">
        <v>179.0</v>
      </c>
      <c r="B173" s="3" t="s">
        <v>171</v>
      </c>
      <c r="C173" s="3" t="str">
        <f>IFERROR(__xludf.DUMMYFUNCTION("GOOGLETRANSLATE(B173,""id"",""en"")"),"['symbol', 'red', 'wifi', 'network', 'please', 'as soon as possible', 'Overcome']")</f>
        <v>['symbol', 'red', 'wifi', 'network', 'please', 'as soon as possible', 'Overcome']</v>
      </c>
      <c r="D173" s="3">
        <v>2.0</v>
      </c>
    </row>
    <row r="174" ht="15.75" customHeight="1">
      <c r="A174" s="1">
        <v>180.0</v>
      </c>
      <c r="B174" s="3" t="s">
        <v>172</v>
      </c>
      <c r="C174" s="3" t="str">
        <f>IFERROR(__xludf.DUMMYFUNCTION("GOOGLETRANSLATE(B174,""id"",""en"")"),"['SOD', 'deleted', '']")</f>
        <v>['SOD', 'deleted', '']</v>
      </c>
      <c r="D174" s="3">
        <v>1.0</v>
      </c>
    </row>
    <row r="175" ht="15.75" customHeight="1">
      <c r="A175" s="1">
        <v>181.0</v>
      </c>
      <c r="B175" s="3" t="s">
        <v>173</v>
      </c>
      <c r="C175" s="3" t="str">
        <f>IFERROR(__xludf.DUMMYFUNCTION("GOOGLETRANSLATE(B175,""id"",""en"")"),"['Dear', 'Indihome', 'Speed', 'Internet', 'Upgrade', 'Lamban', 'Times',' Report ',' Response ',' Muter ',' Muter ',' Standard ',' As if ',' settlement ',' specific ',' service ',' ']")</f>
        <v>['Dear', 'Indihome', 'Speed', 'Internet', 'Upgrade', 'Lamban', 'Times',' Report ',' Response ',' Muter ',' Muter ',' Standard ',' As if ',' settlement ',' specific ',' service ',' ']</v>
      </c>
      <c r="D175" s="3">
        <v>1.0</v>
      </c>
    </row>
    <row r="176" ht="15.75" customHeight="1">
      <c r="A176" s="1">
        <v>182.0</v>
      </c>
      <c r="B176" s="3" t="s">
        <v>174</v>
      </c>
      <c r="C176" s="3" t="str">
        <f>IFERROR(__xludf.DUMMYFUNCTION("GOOGLETRANSLATE(B176,""id"",""en"")"),"['Live', 'Mataram', 'Lombok', 'NTB', 'Use', 'Seamless',' WiFi ',' point ',' Hnya ',' Discard ',' Money ',' Application ',' good ',' darling ',' blm ',' functioning ',' experience ',' hrs', 'heart', 'add', 'appear', 'enter', 'bill', 'monthly', 'apply' , ''"&amp;"]")</f>
        <v>['Live', 'Mataram', 'Lombok', 'NTB', 'Use', 'Seamless',' WiFi ',' point ',' Hnya ',' Discard ',' Money ',' Application ',' good ',' darling ',' blm ',' functioning ',' experience ',' hrs', 'heart', 'add', 'appear', 'enter', 'bill', 'monthly', 'apply' , '']</v>
      </c>
      <c r="D176" s="3">
        <v>1.0</v>
      </c>
    </row>
    <row r="177" ht="15.75" customHeight="1">
      <c r="A177" s="1">
        <v>183.0</v>
      </c>
      <c r="B177" s="3" t="s">
        <v>175</v>
      </c>
      <c r="C177" s="3" t="str">
        <f>IFERROR(__xludf.DUMMYFUNCTION("GOOGLETRANSLATE(B177,""id"",""en"")"),"['service', 'bad', 'report', 'repairs',' report ',' application ',' indihome ',' times', 'report', 'repair', 'response', 'cable', ' teputus', 'Where', 'report']")</f>
        <v>['service', 'bad', 'report', 'repairs',' report ',' application ',' indihome ',' times', 'report', 'repair', 'response', 'cable', ' teputus', 'Where', 'report']</v>
      </c>
      <c r="D177" s="3">
        <v>1.0</v>
      </c>
    </row>
    <row r="178" ht="15.75" customHeight="1">
      <c r="A178" s="1">
        <v>184.0</v>
      </c>
      <c r="B178" s="3" t="s">
        <v>176</v>
      </c>
      <c r="C178" s="3" t="str">
        <f>IFERROR(__xludf.DUMMYFUNCTION("GOOGLETRANSLATE(B178,""id"",""en"")"),"['bad', 'all-round', 'strange', 'balance', ',' 'transaction', 'renew', 'kmplen', 'blg', 'tggu', 'trs', 'parahhhhh']")</f>
        <v>['bad', 'all-round', 'strange', 'balance', ',' 'transaction', 'renew', 'kmplen', 'blg', 'tggu', 'trs', 'parahhhhh']</v>
      </c>
      <c r="D178" s="3">
        <v>1.0</v>
      </c>
    </row>
    <row r="179" ht="15.75" customHeight="1">
      <c r="A179" s="1">
        <v>185.0</v>
      </c>
      <c r="B179" s="3" t="s">
        <v>177</v>
      </c>
      <c r="C179" s="3" t="str">
        <f>IFERROR(__xludf.DUMMYFUNCTION("GOOGLETRANSLATE(B179,""id"",""en"")"),"['', 'Tide', 'Speed', 'Mbps',' Dipake ',' Play ',' Mobile ',' Legend ',' Current ',' Signal ',' Stable ',' Play ',' People ',' skrg ',' speed ',' Mbps', 'use', 'play', 'person', 'already', 'lag', 'signal', 'stable', 'BUMN', 'gini', '']")</f>
        <v>['', 'Tide', 'Speed', 'Mbps',' Dipake ',' Play ',' Mobile ',' Legend ',' Current ',' Signal ',' Stable ',' Play ',' People ',' skrg ',' speed ',' Mbps', 'use', 'play', 'person', 'already', 'lag', 'signal', 'stable', 'BUMN', 'gini', '']</v>
      </c>
      <c r="D179" s="3">
        <v>1.0</v>
      </c>
    </row>
    <row r="180" ht="15.75" customHeight="1">
      <c r="A180" s="1">
        <v>187.0</v>
      </c>
      <c r="B180" s="3" t="s">
        <v>178</v>
      </c>
      <c r="C180" s="3" t="str">
        <f>IFERROR(__xludf.DUMMYFUNCTION("GOOGLETRANSLATE(B180,""id"",""en"")"),"['Renewspeed', 'Trouble', '']")</f>
        <v>['Renewspeed', 'Trouble', '']</v>
      </c>
      <c r="D180" s="3">
        <v>5.0</v>
      </c>
    </row>
    <row r="181" ht="15.75" customHeight="1">
      <c r="A181" s="1">
        <v>188.0</v>
      </c>
      <c r="B181" s="3" t="s">
        <v>179</v>
      </c>
      <c r="C181" s="3" t="str">
        <f>IFERROR(__xludf.DUMMYFUNCTION("GOOGLETRANSLATE(B181,""id"",""en"")"),"['Service', 'Indi', 'Home', 'Super', 'Bad']")</f>
        <v>['Service', 'Indi', 'Home', 'Super', 'Bad']</v>
      </c>
      <c r="D181" s="3">
        <v>1.0</v>
      </c>
    </row>
    <row r="182" ht="15.75" customHeight="1">
      <c r="A182" s="1">
        <v>189.0</v>
      </c>
      <c r="B182" s="3" t="s">
        <v>180</v>
      </c>
      <c r="C182" s="3" t="str">
        <f>IFERROR(__xludf.DUMMYFUNCTION("GOOGLETRANSLATE(B182,""id"",""en"")"),"['ask', 'complaint', 'service', 'via', 'chat', 'aunt', 'indita', 'answer', 'error', 'system', 'udh', 'chat', ' how', '']")</f>
        <v>['ask', 'complaint', 'service', 'via', 'chat', 'aunt', 'indita', 'answer', 'error', 'system', 'udh', 'chat', ' how', '']</v>
      </c>
      <c r="D182" s="3">
        <v>1.0</v>
      </c>
    </row>
    <row r="183" ht="15.75" customHeight="1">
      <c r="A183" s="1">
        <v>190.0</v>
      </c>
      <c r="B183" s="3" t="s">
        <v>181</v>
      </c>
      <c r="C183" s="3" t="str">
        <f>IFERROR(__xludf.DUMMYFUNCTION("GOOGLETRANSLATE(B183,""id"",""en"")"),"['verytt', 'bad', 'quality', 'internet', 'ilang', 'forced', 'network']")</f>
        <v>['verytt', 'bad', 'quality', 'internet', 'ilang', 'forced', 'network']</v>
      </c>
      <c r="D183" s="3">
        <v>1.0</v>
      </c>
    </row>
    <row r="184" ht="15.75" customHeight="1">
      <c r="A184" s="1">
        <v>191.0</v>
      </c>
      <c r="B184" s="3" t="s">
        <v>182</v>
      </c>
      <c r="C184" s="3" t="str">
        <f>IFERROR(__xludf.DUMMYFUNCTION("GOOGLETRANSLATE(B184,""id"",""en"")"),"['complaint', 'Internet', 'Application', 'Indihome', 'appears',' notification ',' area ',' disorder ',' difficult ',' looked ',' number ',' ticket ',' disorder ',' application ']")</f>
        <v>['complaint', 'Internet', 'Application', 'Indihome', 'appears',' notification ',' area ',' disorder ',' difficult ',' looked ',' number ',' ticket ',' disorder ',' application ']</v>
      </c>
      <c r="D184" s="3">
        <v>1.0</v>
      </c>
    </row>
    <row r="185" ht="15.75" customHeight="1">
      <c r="A185" s="1">
        <v>192.0</v>
      </c>
      <c r="B185" s="3" t="s">
        <v>183</v>
      </c>
      <c r="C185" s="3" t="str">
        <f>IFERROR(__xludf.DUMMYFUNCTION("GOOGLETRANSLATE(B185,""id"",""en"")"),"['Application', 'gabisa', 'access',' complaint ',' service ',' wifi ',' dead ',' die ',' pay ',' customer ',' service ',' ugly ',' Dri ',' Indihome ',' movement ',' Dri ',' Indihome ',' wifi ',' Telantarin ',' Emain ',' chat ',' Twitter ',' response ',' p"&amp;"atient ',' patient ' , 'Doang', 'neighbor', 'already', 'gabisa', 'emg', 'intentions',' gamau ',' help ',' ask ',' serious', 'bgin', 'mending', ' GABAYABLE ',' Discard ',' Discard ',' Money ',' Mending ',' Provider ']")</f>
        <v>['Application', 'gabisa', 'access',' complaint ',' service ',' wifi ',' dead ',' die ',' pay ',' customer ',' service ',' ugly ',' Dri ',' Indihome ',' movement ',' Dri ',' Indihome ',' wifi ',' Telantarin ',' Emain ',' chat ',' Twitter ',' response ',' patient ',' patient ' , 'Doang', 'neighbor', 'already', 'gabisa', 'emg', 'intentions',' gamau ',' help ',' ask ',' serious', 'bgin', 'mending', ' GABAYABLE ',' Discard ',' Discard ',' Money ',' Mending ',' Provider ']</v>
      </c>
      <c r="D185" s="3">
        <v>1.0</v>
      </c>
    </row>
    <row r="186" ht="15.75" customHeight="1">
      <c r="A186" s="1">
        <v>193.0</v>
      </c>
      <c r="B186" s="3" t="s">
        <v>184</v>
      </c>
      <c r="C186" s="3" t="str">
        <f>IFERROR(__xludf.DUMMYFUNCTION("GOOGLETRANSLATE(B186,""id"",""en"")"),"['Safety', 'recommended']")</f>
        <v>['Safety', 'recommended']</v>
      </c>
      <c r="D186" s="3">
        <v>5.0</v>
      </c>
    </row>
    <row r="187" ht="15.75" customHeight="1">
      <c r="A187" s="1">
        <v>194.0</v>
      </c>
      <c r="B187" s="3" t="s">
        <v>185</v>
      </c>
      <c r="C187" s="3" t="str">
        <f>IFERROR(__xludf.DUMMYFUNCTION("GOOGLETRANSLATE(B187,""id"",""en"")"),"['Pakem', 'Lur', ""]")</f>
        <v>['Pakem', 'Lur', "]</v>
      </c>
      <c r="D187" s="3">
        <v>1.0</v>
      </c>
    </row>
    <row r="188" ht="15.75" customHeight="1">
      <c r="A188" s="1">
        <v>195.0</v>
      </c>
      <c r="B188" s="3" t="s">
        <v>186</v>
      </c>
      <c r="C188" s="3" t="str">
        <f>IFERROR(__xludf.DUMMYFUNCTION("GOOGLETRANSLATE(B188,""id"",""en"")"),"['Info', 'Installation', 'Check', 'Coordinates',' Installation ',' Push ',' Customer ',' Service ',' Communication ',' Technicians', 'Installed', 'Forced', ' canceled']")</f>
        <v>['Info', 'Installation', 'Check', 'Coordinates',' Installation ',' Push ',' Customer ',' Service ',' Communication ',' Technicians', 'Installed', 'Forced', ' canceled']</v>
      </c>
      <c r="D188" s="3">
        <v>1.0</v>
      </c>
    </row>
    <row r="189" ht="15.75" customHeight="1">
      <c r="A189" s="1">
        <v>196.0</v>
      </c>
      <c r="B189" s="3" t="s">
        <v>187</v>
      </c>
      <c r="C189" s="3" t="str">
        <f>IFERROR(__xludf.DUMMYFUNCTION("GOOGLETRANSLATE(B189,""id"",""en"")"),"['GooOood']")</f>
        <v>['GooOood']</v>
      </c>
      <c r="D189" s="3">
        <v>5.0</v>
      </c>
    </row>
    <row r="190" ht="15.75" customHeight="1">
      <c r="A190" s="1">
        <v>197.0</v>
      </c>
      <c r="B190" s="3" t="s">
        <v>188</v>
      </c>
      <c r="C190" s="3" t="str">
        <f>IFERROR(__xludf.DUMMYFUNCTION("GOOGLETRANSLATE(B190,""id"",""en"")"),"['Want', 'Tide', 'Indihome', 'Djanjiin', 'Doang', 'Installation', 'Wait', 'Moor', 'Dtelfon', 'Dtelfon', 'Related', 'The answer', ' Process', 'Installation', 'Continued', 'Yaaaah', 'Mending', 'Waiting', 'Moon', 'Djanjiin', 'Marketing', 'Taun', 'Gada', 'Res"&amp;"ponse', 'Sampe' , '']")</f>
        <v>['Want', 'Tide', 'Indihome', 'Djanjiin', 'Doang', 'Installation', 'Wait', 'Moor', 'Dtelfon', 'Dtelfon', 'Related', 'The answer', ' Process', 'Installation', 'Continued', 'Yaaaah', 'Mending', 'Waiting', 'Moon', 'Djanjiin', 'Marketing', 'Taun', 'Gada', 'Response', 'Sampe' , '']</v>
      </c>
      <c r="D190" s="3">
        <v>2.0</v>
      </c>
    </row>
    <row r="191" ht="15.75" customHeight="1">
      <c r="A191" s="1">
        <v>198.0</v>
      </c>
      <c r="B191" s="3" t="s">
        <v>189</v>
      </c>
      <c r="C191" s="3" t="str">
        <f>IFERROR(__xludf.DUMMYFUNCTION("GOOGLETRANSLATE(B191,""id"",""en"")"),"['Login', 'NDA', 'already', 'Send', 'code', 'OTP', 'PAS', 'Enter', 'Posts', 'Data', 'Enter', 'Wrong']")</f>
        <v>['Login', 'NDA', 'already', 'Send', 'code', 'OTP', 'PAS', 'Enter', 'Posts', 'Data', 'Enter', 'Wrong']</v>
      </c>
      <c r="D191" s="3">
        <v>1.0</v>
      </c>
    </row>
    <row r="192" ht="15.75" customHeight="1">
      <c r="A192" s="1">
        <v>199.0</v>
      </c>
      <c r="B192" s="3" t="s">
        <v>190</v>
      </c>
      <c r="C192" s="3" t="str">
        <f>IFERROR(__xludf.DUMMYFUNCTION("GOOGLETRANSLATE(B192,""id"",""en"")"),"['Ngak']")</f>
        <v>['Ngak']</v>
      </c>
      <c r="D192" s="3">
        <v>1.0</v>
      </c>
    </row>
    <row r="193" ht="15.75" customHeight="1">
      <c r="A193" s="1">
        <v>200.0</v>
      </c>
      <c r="B193" s="3" t="s">
        <v>191</v>
      </c>
      <c r="C193" s="3" t="str">
        <f>IFERROR(__xludf.DUMMYFUNCTION("GOOGLETRANSLATE(B193,""id"",""en"")"),"['Star', 'disappointed', 'pay', 'bills',' need ',' help ',' disruption ',' service ',' technician ',' visits', 'submit', 'disorder', ' Service ',' Hopefully ',' Experience ',' Taken ',' Lesson ',' Customer ',' Indihome ',' suggest ',' Indihome ',' Berkunk"&amp;"i ',' Fast ',' Seblum ',' loss' , 'lbih', 'bnyk', 'customer', '']")</f>
        <v>['Star', 'disappointed', 'pay', 'bills',' need ',' help ',' disruption ',' service ',' technician ',' visits', 'submit', 'disorder', ' Service ',' Hopefully ',' Experience ',' Taken ',' Lesson ',' Customer ',' Indihome ',' suggest ',' Indihome ',' Berkunki ',' Fast ',' Seblum ',' loss' , 'lbih', 'bnyk', 'customer', '']</v>
      </c>
      <c r="D193" s="3">
        <v>2.0</v>
      </c>
    </row>
    <row r="194" ht="15.75" customHeight="1">
      <c r="A194" s="1">
        <v>202.0</v>
      </c>
      <c r="B194" s="3" t="s">
        <v>192</v>
      </c>
      <c r="C194" s="3" t="str">
        <f>IFERROR(__xludf.DUMMYFUNCTION("GOOGLETRANSLATE(B194,""id"",""en"")"),"['Login', 'code', 'entered', 'wrong', 'code', 'entered', 'according to', 'sent', 'Please', 'fix']")</f>
        <v>['Login', 'code', 'entered', 'wrong', 'code', 'entered', 'according to', 'sent', 'Please', 'fix']</v>
      </c>
      <c r="D194" s="3">
        <v>1.0</v>
      </c>
    </row>
    <row r="195" ht="15.75" customHeight="1">
      <c r="A195" s="1">
        <v>204.0</v>
      </c>
      <c r="B195" s="3" t="s">
        <v>193</v>
      </c>
      <c r="C195" s="3" t="str">
        <f>IFERROR(__xludf.DUMMYFUNCTION("GOOGLETRANSLATE(B195,""id"",""en"")"),"['', 'forgiveness',' network ',' Nge ',' Los', 'Mulu', 'how', 'settlement', 'stop', 'hit', 'fine', 'stop', 'Doble ',' buy ',' quota ',' pay ',' wifi ']")</f>
        <v>['', 'forgiveness',' network ',' Nge ',' Los', 'Mulu', 'how', 'settlement', 'stop', 'hit', 'fine', 'stop', 'Doble ',' buy ',' quota ',' pay ',' wifi ']</v>
      </c>
      <c r="D195" s="3">
        <v>1.0</v>
      </c>
    </row>
    <row r="196" ht="15.75" customHeight="1">
      <c r="A196" s="1">
        <v>205.0</v>
      </c>
      <c r="B196" s="3" t="s">
        <v>194</v>
      </c>
      <c r="C196" s="3" t="str">
        <f>IFERROR(__xludf.DUMMYFUNCTION("GOOGLETRANSLATE(B196,""id"",""en"")"),"['Application', 'MyIndihome', 'Not bad', 'help', 'check', 'bill', 'transaction', 'add', 'enhanced', 'features',' check ',' use ',' Inetnya ',' Sometimes', 'Update', 'Gituu', 'TRS', 'Balance', 'Myindihome', 'Integrated', 'Gausah', 'Money', 'Ribeeet', ""]")</f>
        <v>['Application', 'MyIndihome', 'Not bad', 'help', 'check', 'bill', 'transaction', 'add', 'enhanced', 'features',' check ',' use ',' Inetnya ',' Sometimes', 'Update', 'Gituu', 'TRS', 'Balance', 'Myindihome', 'Integrated', 'Gausah', 'Money', 'Ribeeet', "]</v>
      </c>
      <c r="D196" s="3">
        <v>5.0</v>
      </c>
    </row>
    <row r="197" ht="15.75" customHeight="1">
      <c r="A197" s="1">
        <v>206.0</v>
      </c>
      <c r="B197" s="3" t="s">
        <v>195</v>
      </c>
      <c r="C197" s="3" t="str">
        <f>IFERROR(__xludf.DUMMYFUNCTION("GOOGLETRANSLATE(B197,""id"",""en"")"),"['Internet', 'slowed', 'The reason', 'exceed', 'FUP', 'upgrade', 'expensive', 'speed', 'internet', 'Diurunin', 'disturbing', 'activity', ' Office ',' Consultation ',' Application ',' Reply ',' Called ',' Office ',' Error ',' Internet ',' Dinurunin ',' Gam"&amp;"au ',' Phone ',' Manual ',' Discard ' , 'Discard', 'credit', 'call', 'cs', 'super', 'duper', 'at the beginning', '']")</f>
        <v>['Internet', 'slowed', 'The reason', 'exceed', 'FUP', 'upgrade', 'expensive', 'speed', 'internet', 'Diurunin', 'disturbing', 'activity', ' Office ',' Consultation ',' Application ',' Reply ',' Called ',' Office ',' Error ',' Internet ',' Dinurunin ',' Gamau ',' Phone ',' Manual ',' Discard ' , 'Discard', 'credit', 'call', 'cs', 'super', 'duper', 'at the beginning', '']</v>
      </c>
      <c r="D197" s="3">
        <v>1.0</v>
      </c>
    </row>
    <row r="198" ht="15.75" customHeight="1">
      <c r="A198" s="1">
        <v>207.0</v>
      </c>
      <c r="B198" s="3" t="s">
        <v>196</v>
      </c>
      <c r="C198" s="3" t="str">
        <f>IFERROR(__xludf.DUMMYFUNCTION("GOOGLETRANSLATE(B198,""id"",""en"")"),"['Disappointed', 'WiFi', 'isolated', 'pay', 'Bank', 'Recommended']")</f>
        <v>['Disappointed', 'WiFi', 'isolated', 'pay', 'Bank', 'Recommended']</v>
      </c>
      <c r="D198" s="3">
        <v>1.0</v>
      </c>
    </row>
    <row r="199" ht="15.75" customHeight="1">
      <c r="A199" s="1">
        <v>208.0</v>
      </c>
      <c r="B199" s="3" t="s">
        <v>197</v>
      </c>
      <c r="C199" s="3" t="str">
        <f>IFERROR(__xludf.DUMMYFUNCTION("GOOGLETRANSLATE(B199,""id"",""en"")"),"['Banyar', 'Banyar', 'Monthly', 'Tetep', 'Victim', 'Business', 'Online', 'Delalu', 'Abandoned', ""]")</f>
        <v>['Banyar', 'Banyar', 'Monthly', 'Tetep', 'Victim', 'Business', 'Online', 'Delalu', 'Abandoned', "]</v>
      </c>
      <c r="D199" s="3">
        <v>1.0</v>
      </c>
    </row>
    <row r="200" ht="15.75" customHeight="1">
      <c r="A200" s="1">
        <v>209.0</v>
      </c>
      <c r="B200" s="3" t="s">
        <v>198</v>
      </c>
      <c r="C200" s="3" t="str">
        <f>IFERROR(__xludf.DUMMYFUNCTION("GOOGLETRANSLATE(B200,""id"",""en"")"),"['Login', 'enter', 'code', 'OTP', 'many', 'code', 'wrong', 'how', 'login']")</f>
        <v>['Login', 'enter', 'code', 'OTP', 'many', 'code', 'wrong', 'how', 'login']</v>
      </c>
      <c r="D200" s="3">
        <v>1.0</v>
      </c>
    </row>
    <row r="201" ht="15.75" customHeight="1">
      <c r="A201" s="1">
        <v>210.0</v>
      </c>
      <c r="B201" s="3" t="s">
        <v>199</v>
      </c>
      <c r="C201" s="3" t="str">
        <f>IFERROR(__xludf.DUMMYFUNCTION("GOOGLETRANSLATE(B201,""id"",""en"")"),"['application', 'error', 'used', 'waste', 'quota']")</f>
        <v>['application', 'error', 'used', 'waste', 'quota']</v>
      </c>
      <c r="D201" s="3">
        <v>1.0</v>
      </c>
    </row>
    <row r="202" ht="15.75" customHeight="1">
      <c r="A202" s="1">
        <v>211.0</v>
      </c>
      <c r="B202" s="3" t="s">
        <v>200</v>
      </c>
      <c r="C202" s="3" t="str">
        <f>IFERROR(__xludf.DUMMYFUNCTION("GOOGLETRANSLATE(B202,""id"",""en"")"),"['application', 'ssh', 'open', 'bnget']")</f>
        <v>['application', 'ssh', 'open', 'bnget']</v>
      </c>
      <c r="D202" s="3">
        <v>4.0</v>
      </c>
    </row>
    <row r="203" ht="15.75" customHeight="1">
      <c r="A203" s="1">
        <v>212.0</v>
      </c>
      <c r="B203" s="3" t="s">
        <v>201</v>
      </c>
      <c r="C203" s="3" t="str">
        <f>IFERROR(__xludf.DUMMYFUNCTION("GOOGLETRANSLATE(B203,""id"",""en"")"),"['original', 'application', 'error', 'mulu', 'eung', 'network', 'stable', 'really']")</f>
        <v>['original', 'application', 'error', 'mulu', 'eung', 'network', 'stable', 'really']</v>
      </c>
      <c r="D203" s="3">
        <v>1.0</v>
      </c>
    </row>
    <row r="204" ht="15.75" customHeight="1">
      <c r="A204" s="1">
        <v>213.0</v>
      </c>
      <c r="B204" s="3" t="s">
        <v>202</v>
      </c>
      <c r="C204" s="3" t="str">
        <f>IFERROR(__xludf.DUMMYFUNCTION("GOOGLETRANSLATE(B204,""id"",""en"")"),"['Network', 'slow', 'nge', 'game', 'lag', 'severe', 'already', 'make', 'except', 'slow']")</f>
        <v>['Network', 'slow', 'nge', 'game', 'lag', 'severe', 'already', 'make', 'except', 'slow']</v>
      </c>
      <c r="D204" s="3">
        <v>1.0</v>
      </c>
    </row>
    <row r="205" ht="15.75" customHeight="1">
      <c r="A205" s="1">
        <v>214.0</v>
      </c>
      <c r="B205" s="3" t="s">
        <v>203</v>
      </c>
      <c r="C205" s="3" t="str">
        <f>IFERROR(__xludf.DUMMYFUNCTION("GOOGLETRANSLATE(B205,""id"",""en"")"),"['application', 'no', 'entered', 'code', 'OTP', 'DIGAIK', 'Wrong', 'tip', 'end', 'watch', 'wait', 'result', ' Team ',' work ',' ']")</f>
        <v>['application', 'no', 'entered', 'code', 'OTP', 'DIGAIK', 'Wrong', 'tip', 'end', 'watch', 'wait', 'result', ' Team ',' work ',' ']</v>
      </c>
      <c r="D205" s="3">
        <v>1.0</v>
      </c>
    </row>
    <row r="206" ht="15.75" customHeight="1">
      <c r="A206" s="1">
        <v>215.0</v>
      </c>
      <c r="B206" s="3" t="s">
        <v>204</v>
      </c>
      <c r="C206" s="3" t="str">
        <f>IFERROR(__xludf.DUMMYFUNCTION("GOOGLETRANSLATE(B206,""id"",""en"")"),"['Please', 'Internet', 'Connected', 'Membyr', 'Tagihux', 'Please', 'Assisted']")</f>
        <v>['Please', 'Internet', 'Connected', 'Membyr', 'Tagihux', 'Please', 'Assisted']</v>
      </c>
      <c r="D206" s="3">
        <v>3.0</v>
      </c>
    </row>
    <row r="207" ht="15.75" customHeight="1">
      <c r="A207" s="1">
        <v>216.0</v>
      </c>
      <c r="B207" s="3" t="s">
        <v>205</v>
      </c>
      <c r="C207" s="3" t="str">
        <f>IFERROR(__xludf.DUMMYFUNCTION("GOOGLETRANSLATE(B207,""id"",""en"")"),"['Boss', 'Telkom', 'Bankrupt', 'Giman', 'Make', 'Package', 'Mbps', 'Leet', 'Mbps']")</f>
        <v>['Boss', 'Telkom', 'Bankrupt', 'Giman', 'Make', 'Package', 'Mbps', 'Leet', 'Mbps']</v>
      </c>
      <c r="D207" s="3">
        <v>1.0</v>
      </c>
    </row>
    <row r="208" ht="15.75" customHeight="1">
      <c r="A208" s="1">
        <v>217.0</v>
      </c>
      <c r="B208" s="3" t="s">
        <v>206</v>
      </c>
      <c r="C208" s="3" t="str">
        <f>IFERROR(__xludf.DUMMYFUNCTION("GOOGLETRANSLATE(B208,""id"",""en"")"),"['application', 'use', 'purpose', 'application', 'complete', 'complaint', 'network', 'report', 'application', 'expensive', 'benefits', ""]")</f>
        <v>['application', 'use', 'purpose', 'application', 'complete', 'complaint', 'network', 'report', 'application', 'expensive', 'benefits', "]</v>
      </c>
      <c r="D208" s="3">
        <v>1.0</v>
      </c>
    </row>
    <row r="209" ht="15.75" customHeight="1">
      <c r="A209" s="1">
        <v>221.0</v>
      </c>
      <c r="B209" s="3" t="s">
        <v>207</v>
      </c>
      <c r="C209" s="3" t="str">
        <f>IFERROR(__xludf.DUMMYFUNCTION("GOOGLETRANSLATE(B209,""id"",""en"")"),"['Quality', 'Network', 'Please', 'Increase', 'Quality', 'Cust', 'Service', 'Satisfying', 'Call', 'Expensive']")</f>
        <v>['Quality', 'Network', 'Please', 'Increase', 'Quality', 'Cust', 'Service', 'Satisfying', 'Call', 'Expensive']</v>
      </c>
      <c r="D209" s="3">
        <v>4.0</v>
      </c>
    </row>
    <row r="210" ht="15.75" customHeight="1">
      <c r="A210" s="1">
        <v>222.0</v>
      </c>
      <c r="B210" s="3" t="s">
        <v>208</v>
      </c>
      <c r="C210" s="3" t="str">
        <f>IFERROR(__xludf.DUMMYFUNCTION("GOOGLETRANSLATE(B210,""id"",""en"")"),"['Indihome', 'Ngelag', 'Mulu', 'right', 'play', 'game', 'online', 'right', 'enemy', 'ngelag', 'complain', 'thank', ' Mbo ']")</f>
        <v>['Indihome', 'Ngelag', 'Mulu', 'right', 'play', 'game', 'online', 'right', 'enemy', 'ngelag', 'complain', 'thank', ' Mbo ']</v>
      </c>
      <c r="D210" s="3">
        <v>1.0</v>
      </c>
    </row>
    <row r="211" ht="15.75" customHeight="1">
      <c r="A211" s="1">
        <v>223.0</v>
      </c>
      <c r="B211" s="3" t="s">
        <v>209</v>
      </c>
      <c r="C211" s="3" t="str">
        <f>IFERROR(__xludf.DUMMYFUNCTION("GOOGLETRANSLATE(B211,""id"",""en"")"),"['The application', 'help', 'because' fast ',' handling ',' report ',' disorder ',' TPI ',' custamer ',' service ',' call ',' nawari ',' add ',' annoying ',' pay ',' bill ',' please ',' really ',' call ',' except ',' love ',' gift ',' call ',' ']")</f>
        <v>['The application', 'help', 'because' fast ',' handling ',' report ',' disorder ',' TPI ',' custamer ',' service ',' call ',' nawari ',' add ',' annoying ',' pay ',' bill ',' please ',' really ',' call ',' except ',' love ',' gift ',' call ',' ']</v>
      </c>
      <c r="D211" s="3">
        <v>5.0</v>
      </c>
    </row>
    <row r="212" ht="15.75" customHeight="1">
      <c r="A212" s="1">
        <v>224.0</v>
      </c>
      <c r="B212" s="3" t="s">
        <v>210</v>
      </c>
      <c r="C212" s="3" t="str">
        <f>IFERROR(__xludf.DUMMYFUNCTION("GOOGLETRANSLATE(B212,""id"",""en"")"),"['Login', 'Application', 'Data', 'Installation', 'Service', 'Indihome', 'Selalalu', 'Failed', 'OTP', 'Create', 'account', 'Myindihome', ' Data ',' ']")</f>
        <v>['Login', 'Application', 'Data', 'Installation', 'Service', 'Indihome', 'Selalalu', 'Failed', 'OTP', 'Create', 'account', 'Myindihome', ' Data ',' ']</v>
      </c>
      <c r="D212" s="3">
        <v>3.0</v>
      </c>
    </row>
    <row r="213" ht="15.75" customHeight="1">
      <c r="A213" s="1">
        <v>225.0</v>
      </c>
      <c r="B213" s="3" t="s">
        <v>211</v>
      </c>
      <c r="C213" s="3" t="str">
        <f>IFERROR(__xludf.DUMMYFUNCTION("GOOGLETRANSLATE(B213,""id"",""en"")"),"['Severe', 'really', 'service', 'maklumin', 'pay', 'access',' internet ',' broken ',' Connect ',' broh ',' paid ',' nunguin ',' hope ',' normal ',' reality ',' nihil ',' ']")</f>
        <v>['Severe', 'really', 'service', 'maklumin', 'pay', 'access',' internet ',' broken ',' Connect ',' broh ',' paid ',' nunguin ',' hope ',' normal ',' reality ',' nihil ',' ']</v>
      </c>
      <c r="D213" s="3">
        <v>1.0</v>
      </c>
    </row>
    <row r="214" ht="15.75" customHeight="1">
      <c r="A214" s="1">
        <v>226.0</v>
      </c>
      <c r="B214" s="3" t="s">
        <v>212</v>
      </c>
      <c r="C214" s="3" t="str">
        <f>IFERROR(__xludf.DUMMYFUNCTION("GOOGLETRANSLATE(B214,""id"",""en"")"),"['Asiap']")</f>
        <v>['Asiap']</v>
      </c>
      <c r="D214" s="3">
        <v>5.0</v>
      </c>
    </row>
    <row r="215" ht="15.75" customHeight="1">
      <c r="A215" s="1">
        <v>227.0</v>
      </c>
      <c r="B215" s="3" t="s">
        <v>213</v>
      </c>
      <c r="C215" s="3" t="str">
        <f>IFERROR(__xludf.DUMMYFUNCTION("GOOGLETRANSLATE(B215,""id"",""en"")"),"['Lights',' internet ',' ilang ',' trs', 'paid', 'late', 'udh', 'pay', 'expensive', 'likes',' disorder ',' lgi ',' lgi ',' play ',' game ',' signal ',' lag ',' really ',' mending ',' closed ',' indihomo ']")</f>
        <v>['Lights',' internet ',' ilang ',' trs', 'paid', 'late', 'udh', 'pay', 'expensive', 'likes',' disorder ',' lgi ',' lgi ',' play ',' game ',' signal ',' lag ',' really ',' mending ',' closed ',' indihomo ']</v>
      </c>
      <c r="D215" s="3">
        <v>1.0</v>
      </c>
    </row>
    <row r="216" ht="15.75" customHeight="1">
      <c r="A216" s="1">
        <v>228.0</v>
      </c>
      <c r="B216" s="3" t="s">
        <v>214</v>
      </c>
      <c r="C216" s="3" t="str">
        <f>IFERROR(__xludf.DUMMYFUNCTION("GOOGLETRANSLATE(B216,""id"",""en"")"),"['Login', 'Application', 'Enter', 'Code', 'OTP', 'Wrong', ""]")</f>
        <v>['Login', 'Application', 'Enter', 'Code', 'OTP', 'Wrong', "]</v>
      </c>
      <c r="D216" s="3">
        <v>1.0</v>
      </c>
    </row>
    <row r="217" ht="15.75" customHeight="1">
      <c r="A217" s="1">
        <v>229.0</v>
      </c>
      <c r="B217" s="3" t="s">
        <v>215</v>
      </c>
      <c r="C217" s="3" t="str">
        <f>IFERROR(__xludf.DUMMYFUNCTION("GOOGLETRANSLATE(B217,""id"",""en"")"),"['Login', 'difficult', 'really']")</f>
        <v>['Login', 'difficult', 'really']</v>
      </c>
      <c r="D217" s="3">
        <v>1.0</v>
      </c>
    </row>
    <row r="218" ht="15.75" customHeight="1">
      <c r="A218" s="1">
        <v>231.0</v>
      </c>
      <c r="B218" s="3" t="s">
        <v>216</v>
      </c>
      <c r="C218" s="3" t="str">
        <f>IFERROR(__xludf.DUMMYFUNCTION("GOOGLETRANSLATE(B218,""id"",""en"")"),"['application', 'BUMN', 'dilapidated', 'base', '']")</f>
        <v>['application', 'BUMN', 'dilapidated', 'base', '']</v>
      </c>
      <c r="D218" s="3">
        <v>1.0</v>
      </c>
    </row>
    <row r="219" ht="15.75" customHeight="1">
      <c r="A219" s="1">
        <v>232.0</v>
      </c>
      <c r="B219" s="3" t="s">
        <v>217</v>
      </c>
      <c r="C219" s="3" t="str">
        <f>IFERROR(__xludf.DUMMYFUNCTION("GOOGLETRANSLATE(B219,""id"",""en"")"),"['Application', 'Thieves', 'Points', 'Rb', 'Made', 'PDHAL', 'DIKUTER', '']")</f>
        <v>['Application', 'Thieves', 'Points', 'Rb', 'Made', 'PDHAL', 'DIKUTER', '']</v>
      </c>
      <c r="D219" s="3">
        <v>1.0</v>
      </c>
    </row>
    <row r="220" ht="15.75" customHeight="1">
      <c r="A220" s="1">
        <v>233.0</v>
      </c>
      <c r="B220" s="3" t="s">
        <v>218</v>
      </c>
      <c r="C220" s="3" t="str">
        <f>IFERROR(__xludf.DUMMYFUNCTION("GOOGLETRANSLATE(B220,""id"",""en"")"),"['steady']")</f>
        <v>['steady']</v>
      </c>
      <c r="D220" s="3">
        <v>5.0</v>
      </c>
    </row>
    <row r="221" ht="15.75" customHeight="1">
      <c r="A221" s="1">
        <v>234.0</v>
      </c>
      <c r="B221" s="3" t="s">
        <v>219</v>
      </c>
      <c r="C221" s="3" t="str">
        <f>IFERROR(__xludf.DUMMYFUNCTION("GOOGLETRANSLATE(B221,""id"",""en"")"),"['disturbance']")</f>
        <v>['disturbance']</v>
      </c>
      <c r="D221" s="3">
        <v>4.0</v>
      </c>
    </row>
    <row r="222" ht="15.75" customHeight="1">
      <c r="A222" s="1">
        <v>235.0</v>
      </c>
      <c r="B222" s="3" t="s">
        <v>220</v>
      </c>
      <c r="C222" s="3" t="str">
        <f>IFERROR(__xludf.DUMMYFUNCTION("GOOGLETRANSLATE(B222,""id"",""en"")"),"['already', 'upgrade', 'kayak', 'boundary', 'usage', 'people', 'already', 'upgrade', 'minimal', 'exceed', 'use', 'person', ' Leet ',' ']")</f>
        <v>['already', 'upgrade', 'kayak', 'boundary', 'usage', 'people', 'already', 'upgrade', 'minimal', 'exceed', 'use', 'person', ' Leet ',' ']</v>
      </c>
      <c r="D222" s="3">
        <v>1.0</v>
      </c>
    </row>
    <row r="223" ht="15.75" customHeight="1">
      <c r="A223" s="1">
        <v>236.0</v>
      </c>
      <c r="B223" s="3" t="s">
        <v>221</v>
      </c>
      <c r="C223" s="3" t="str">
        <f>IFERROR(__xludf.DUMMYFUNCTION("GOOGLETRANSLATE(B223,""id"",""en"")"),"['Bill', 'swell', 'per month', 'auto', 'break up', 'contract', 'consistent']")</f>
        <v>['Bill', 'swell', 'per month', 'auto', 'break up', 'contract', 'consistent']</v>
      </c>
      <c r="D223" s="3">
        <v>1.0</v>
      </c>
    </row>
    <row r="224" ht="15.75" customHeight="1">
      <c r="A224" s="1">
        <v>237.0</v>
      </c>
      <c r="B224" s="3" t="s">
        <v>222</v>
      </c>
      <c r="C224" s="3" t="str">
        <f>IFERROR(__xludf.DUMMYFUNCTION("GOOGLETRANSLATE(B224,""id"",""en"")"),"['', 'very']")</f>
        <v>['', 'very']</v>
      </c>
      <c r="D224" s="3">
        <v>5.0</v>
      </c>
    </row>
    <row r="225" ht="15.75" customHeight="1">
      <c r="A225" s="1">
        <v>238.0</v>
      </c>
      <c r="B225" s="3" t="s">
        <v>223</v>
      </c>
      <c r="C225" s="3" t="str">
        <f>IFERROR(__xludf.DUMMYFUNCTION("GOOGLETRANSLATE(B225,""id"",""en"")"),"['Disappointed', 'Customer', 'Indihom', 'complement', 'lbh', 'clock', 'cantani', 'really', 'detrimental', 'consumin', 'gini']")</f>
        <v>['Disappointed', 'Customer', 'Indihom', 'complement', 'lbh', 'clock', 'cantani', 'really', 'detrimental', 'consumin', 'gini']</v>
      </c>
      <c r="D225" s="3">
        <v>1.0</v>
      </c>
    </row>
    <row r="226" ht="15.75" customHeight="1">
      <c r="A226" s="1">
        <v>239.0</v>
      </c>
      <c r="B226" s="3" t="s">
        <v>224</v>
      </c>
      <c r="C226" s="3" t="str">
        <f>IFERROR(__xludf.DUMMYFUNCTION("GOOGLETRANSLATE(B226,""id"",""en"")"),"['Application', 'Indihome', 'Caskek', 'Use', 'Quota', 'Application', 'Error', 'Mulu', 'Clear', 'Cache', 'Check', 'Remnant', ' Use ',' quota ']")</f>
        <v>['Application', 'Indihome', 'Caskek', 'Use', 'Quota', 'Application', 'Error', 'Mulu', 'Clear', 'Cache', 'Check', 'Remnant', ' Use ',' quota ']</v>
      </c>
      <c r="D226" s="3">
        <v>2.0</v>
      </c>
    </row>
    <row r="227" ht="15.75" customHeight="1">
      <c r="A227" s="1">
        <v>240.0</v>
      </c>
      <c r="B227" s="3" t="s">
        <v>225</v>
      </c>
      <c r="C227" s="3" t="str">
        <f>IFERROR(__xludf.DUMMYFUNCTION("GOOGLETRANSLATE(B227,""id"",""en"")"),"['How', 'Satisfied', 'Results',' Network ',' Lost ',' Leg ',' Severe ',' Pay ',' Do ',' Upgrade ',' MB ',' MB ',' the results', 'hope', 'fix', 'user', 'satisfied', 'result', 'suggestion', 'indihome', 'really', 'disappointing', 'complaint', 'set', 'telegra"&amp;"m' , 'repair']")</f>
        <v>['How', 'Satisfied', 'Results',' Network ',' Lost ',' Leg ',' Severe ',' Pay ',' Do ',' Upgrade ',' MB ',' MB ',' the results', 'hope', 'fix', 'user', 'satisfied', 'result', 'suggestion', 'indihome', 'really', 'disappointing', 'complaint', 'set', 'telegram' , 'repair']</v>
      </c>
      <c r="D227" s="3">
        <v>1.0</v>
      </c>
    </row>
    <row r="228" ht="15.75" customHeight="1">
      <c r="A228" s="1">
        <v>242.0</v>
      </c>
      <c r="B228" s="3" t="s">
        <v>226</v>
      </c>
      <c r="C228" s="3" t="str">
        <f>IFERROR(__xludf.DUMMYFUNCTION("GOOGLETRANSLATE(B228,""id"",""en"")"),"['times',' indihome ',' error ',' solution ',' explanation ',' nil ',' result ',' great ',' officer ',' indihome ',' field ',' finish ',' work ',' do ',' application ',' officer ',' report ',' finished ',' fix ',' disappointed ',' myindihome ',' indihome "&amp;"',' imagined ',' network ',' indihome ' , 'dead', 'Cuba', 'loss', 'customer', 'answer', 'simple', 'sorry', 'sought', '']")</f>
        <v>['times',' indihome ',' error ',' solution ',' explanation ',' nil ',' result ',' great ',' officer ',' indihome ',' field ',' finish ',' work ',' do ',' application ',' officer ',' report ',' finished ',' fix ',' disappointed ',' myindihome ',' indihome ',' imagined ',' network ',' indihome ' , 'dead', 'Cuba', 'loss', 'customer', 'answer', 'simple', 'sorry', 'sought', '']</v>
      </c>
      <c r="D228" s="3">
        <v>1.0</v>
      </c>
    </row>
    <row r="229" ht="15.75" customHeight="1">
      <c r="A229" s="1">
        <v>243.0</v>
      </c>
      <c r="B229" s="3" t="s">
        <v>227</v>
      </c>
      <c r="C229" s="3" t="str">
        <f>IFERROR(__xludf.DUMMYFUNCTION("GOOGLETRANSLATE(B229,""id"",""en"")"),"['Please', 'Information', 'Payment', 'Published', 'Price', 'Paid', '']")</f>
        <v>['Please', 'Information', 'Payment', 'Published', 'Price', 'Paid', '']</v>
      </c>
      <c r="D229" s="3">
        <v>3.0</v>
      </c>
    </row>
    <row r="230" ht="15.75" customHeight="1">
      <c r="A230" s="1">
        <v>244.0</v>
      </c>
      <c r="B230" s="3" t="s">
        <v>228</v>
      </c>
      <c r="C230" s="3" t="str">
        <f>IFERROR(__xludf.DUMMYFUNCTION("GOOGLETRANSLATE(B230,""id"",""en"")"),"['Dissel', 'Tide', 'wifi']")</f>
        <v>['Dissel', 'Tide', 'wifi']</v>
      </c>
      <c r="D230" s="3">
        <v>1.0</v>
      </c>
    </row>
    <row r="231" ht="15.75" customHeight="1">
      <c r="A231" s="1">
        <v>245.0</v>
      </c>
      <c r="B231" s="3" t="s">
        <v>229</v>
      </c>
      <c r="C231" s="3" t="str">
        <f>IFERROR(__xludf.DUMMYFUNCTION("GOOGLETRANSLATE(B231,""id"",""en"")"),"['List', 'Detected']")</f>
        <v>['List', 'Detected']</v>
      </c>
      <c r="D231" s="3">
        <v>1.0</v>
      </c>
    </row>
    <row r="232" ht="15.75" customHeight="1">
      <c r="A232" s="1">
        <v>246.0</v>
      </c>
      <c r="B232" s="3" t="s">
        <v>230</v>
      </c>
      <c r="C232" s="3" t="str">
        <f>IFERROR(__xludf.DUMMYFUNCTION("GOOGLETRANSLATE(B232,""id"",""en"")"),"['Mendontomxxx']")</f>
        <v>['Mendontomxxx']</v>
      </c>
      <c r="D232" s="3">
        <v>2.0</v>
      </c>
    </row>
    <row r="233" ht="15.75" customHeight="1">
      <c r="A233" s="1">
        <v>247.0</v>
      </c>
      <c r="B233" s="3" t="s">
        <v>231</v>
      </c>
      <c r="C233" s="3" t="str">
        <f>IFERROR(__xludf.DUMMYFUNCTION("GOOGLETRANSLATE(B233,""id"",""en"")"),"['it does not matter']")</f>
        <v>['it does not matter']</v>
      </c>
      <c r="D233" s="3">
        <v>1.0</v>
      </c>
    </row>
    <row r="234" ht="15.75" customHeight="1">
      <c r="A234" s="1">
        <v>248.0</v>
      </c>
      <c r="B234" s="3" t="s">
        <v>232</v>
      </c>
      <c r="C234" s="3" t="str">
        <f>IFERROR(__xludf.DUMMYFUNCTION("GOOGLETRANSLATE(B234,""id"",""en"")"),"['Gajelas', 'Network', 'Bad', 'Mending', 'work']")</f>
        <v>['Gajelas', 'Network', 'Bad', 'Mending', 'work']</v>
      </c>
      <c r="D234" s="3">
        <v>1.0</v>
      </c>
    </row>
    <row r="235" ht="15.75" customHeight="1">
      <c r="A235" s="1">
        <v>249.0</v>
      </c>
      <c r="B235" s="3" t="s">
        <v>233</v>
      </c>
      <c r="C235" s="3" t="str">
        <f>IFERROR(__xludf.DUMMYFUNCTION("GOOGLETRANSLATE(B235,""id"",""en"")"),"['The network', 'ugly', 'bet']")</f>
        <v>['The network', 'ugly', 'bet']</v>
      </c>
      <c r="D235" s="3">
        <v>1.0</v>
      </c>
    </row>
    <row r="236" ht="15.75" customHeight="1">
      <c r="A236" s="1">
        <v>250.0</v>
      </c>
      <c r="B236" s="3" t="s">
        <v>234</v>
      </c>
      <c r="C236" s="3" t="str">
        <f>IFERROR(__xludf.DUMMYFUNCTION("GOOGLETRANSLATE(B236,""id"",""en"")"),"['MANP', '']")</f>
        <v>['MANP', '']</v>
      </c>
      <c r="D236" s="3">
        <v>5.0</v>
      </c>
    </row>
    <row r="237" ht="15.75" customHeight="1">
      <c r="A237" s="1">
        <v>251.0</v>
      </c>
      <c r="B237" s="3" t="s">
        <v>235</v>
      </c>
      <c r="C237" s="3" t="str">
        <f>IFERROR(__xludf.DUMMYFUNCTION("GOOGLETRANSLATE(B237,""id"",""en"")"),"['Songong', 'Songong', 'Service', 'Severe', 'Msalah', 'Mah', 'Juteri', 'Technician', 'Mnding', 'Search', 'Provider', 'Friendly', ' service', '']")</f>
        <v>['Songong', 'Songong', 'Service', 'Severe', 'Msalah', 'Mah', 'Juteri', 'Technician', 'Mnding', 'Search', 'Provider', 'Friendly', ' service', '']</v>
      </c>
      <c r="D237" s="3">
        <v>1.0</v>
      </c>
    </row>
    <row r="238" ht="15.75" customHeight="1">
      <c r="A238" s="1">
        <v>252.0</v>
      </c>
      <c r="B238" s="3" t="s">
        <v>236</v>
      </c>
      <c r="C238" s="3" t="str">
        <f>IFERROR(__xludf.DUMMYFUNCTION("GOOGLETRANSLATE(B238,""id"",""en"")"),"['Star', 'deh', 'msh', 'disorder', 'system', 'sometimes',' already ',' rare ',' disruption ',' system ',' kasi ',' star ',' ']")</f>
        <v>['Star', 'deh', 'msh', 'disorder', 'system', 'sometimes',' already ',' rare ',' disruption ',' system ',' kasi ',' star ',' ']</v>
      </c>
      <c r="D238" s="3">
        <v>2.0</v>
      </c>
    </row>
    <row r="239" ht="15.75" customHeight="1">
      <c r="A239" s="1">
        <v>253.0</v>
      </c>
      <c r="B239" s="3" t="s">
        <v>237</v>
      </c>
      <c r="C239" s="3" t="str">
        <f>IFERROR(__xludf.DUMMYFUNCTION("GOOGLETRANSLATE(B239,""id"",""en"")"),"['Disappointed', 'Quality', 'Internet', 'IndiHome', 'Customer', 'Bad', 'Signal', 'Repair', 'satisfying', 'customer', 'road', 'out', ' Customers', 'pay', 'month', 'signal', 'bad', 'ugly']")</f>
        <v>['Disappointed', 'Quality', 'Internet', 'IndiHome', 'Customer', 'Bad', 'Signal', 'Repair', 'satisfying', 'customer', 'road', 'out', ' Customers', 'pay', 'month', 'signal', 'bad', 'ugly']</v>
      </c>
      <c r="D239" s="3">
        <v>1.0</v>
      </c>
    </row>
    <row r="240" ht="15.75" customHeight="1">
      <c r="A240" s="1">
        <v>255.0</v>
      </c>
      <c r="B240" s="3" t="s">
        <v>238</v>
      </c>
      <c r="C240" s="3" t="str">
        <f>IFERROR(__xludf.DUMMYFUNCTION("GOOGLETRANSLATE(B240,""id"",""en"")"),"['Setellah', 'kluar', 'enter', 'application', 'May', 'indihom']")</f>
        <v>['Setellah', 'kluar', 'enter', 'application', 'May', 'indihom']</v>
      </c>
      <c r="D240" s="3">
        <v>1.0</v>
      </c>
    </row>
    <row r="241" ht="15.75" customHeight="1">
      <c r="A241" s="1">
        <v>256.0</v>
      </c>
      <c r="B241" s="3" t="s">
        <v>239</v>
      </c>
      <c r="C241" s="3" t="str">
        <f>IFERROR(__xludf.DUMMYFUNCTION("GOOGLETRANSLATE(B241,""id"",""en"")"),"['Signal', 'Selalalu', 'Leet', 'Fly', 'Mbps',' Customer ',' Customer ',' Experiencing ',' Report ',' Remarked ',' Many ',' Signal ',' good ',' moved ',' company ',' waifi ']")</f>
        <v>['Signal', 'Selalalu', 'Leet', 'Fly', 'Mbps',' Customer ',' Customer ',' Experiencing ',' Report ',' Remarked ',' Many ',' Signal ',' good ',' moved ',' company ',' waifi ']</v>
      </c>
      <c r="D241" s="3">
        <v>1.0</v>
      </c>
    </row>
    <row r="242" ht="15.75" customHeight="1">
      <c r="A242" s="1">
        <v>257.0</v>
      </c>
      <c r="B242" s="3" t="s">
        <v>240</v>
      </c>
      <c r="C242" s="3" t="str">
        <f>IFERROR(__xludf.DUMMYFUNCTION("GOOGLETRANSLATE(B242,""id"",""en"")"),"['', 'Jos', 'gan', 'trmksh']")</f>
        <v>['', 'Jos', 'gan', 'trmksh']</v>
      </c>
      <c r="D242" s="3">
        <v>5.0</v>
      </c>
    </row>
    <row r="243" ht="15.75" customHeight="1">
      <c r="A243" s="1">
        <v>258.0</v>
      </c>
      <c r="B243" s="3" t="s">
        <v>241</v>
      </c>
      <c r="C243" s="3" t="str">
        <f>IFERROR(__xludf.DUMMYFUNCTION("GOOGLETRANSLATE(B243,""id"",""en"")"),"['Divide', 'paid', 'displayed', 'details', 'paid', 'paid', 'because' just ',' total ',' payment ',' directly ',' appears ',' Applied ',' Previously ',' Bagus', 'Detailed', 'Pay', ""]")</f>
        <v>['Divide', 'paid', 'displayed', 'details', 'paid', 'paid', 'because' just ',' total ',' payment ',' directly ',' appears ',' Applied ',' Previously ',' Bagus', 'Detailed', 'Pay', "]</v>
      </c>
      <c r="D243" s="3">
        <v>3.0</v>
      </c>
    </row>
    <row r="244" ht="15.75" customHeight="1">
      <c r="A244" s="1">
        <v>259.0</v>
      </c>
      <c r="B244" s="3" t="s">
        <v>242</v>
      </c>
      <c r="C244" s="3" t="str">
        <f>IFERROR(__xludf.DUMMYFUNCTION("GOOGLETRANSLATE(B244,""id"",""en"")"),"['Cool', 'Mbps', 'already', 'buffering', 'detection', 'device', 'connected', '']")</f>
        <v>['Cool', 'Mbps', 'already', 'buffering', 'detection', 'device', 'connected', '']</v>
      </c>
      <c r="D244" s="3">
        <v>5.0</v>
      </c>
    </row>
    <row r="245" ht="15.75" customHeight="1">
      <c r="A245" s="1">
        <v>260.0</v>
      </c>
      <c r="B245" s="3" t="s">
        <v>243</v>
      </c>
      <c r="C245" s="3" t="str">
        <f>IFERROR(__xludf.DUMMYFUNCTION("GOOGLETRANSLATE(B245,""id"",""en"")"),"['Really good']")</f>
        <v>['Really good']</v>
      </c>
      <c r="D245" s="3">
        <v>5.0</v>
      </c>
    </row>
    <row r="246" ht="15.75" customHeight="1">
      <c r="A246" s="1">
        <v>261.0</v>
      </c>
      <c r="B246" s="3" t="s">
        <v>244</v>
      </c>
      <c r="C246" s="3" t="str">
        <f>IFERROR(__xludf.DUMMYFUNCTION("GOOGLETRANSLATE(B246,""id"",""en"")"),"['OTP', 'entered', 'code', 'controlling', 'wrong', 'pulp', 'company', 'Indonesia']")</f>
        <v>['OTP', 'entered', 'code', 'controlling', 'wrong', 'pulp', 'company', 'Indonesia']</v>
      </c>
      <c r="D246" s="3">
        <v>1.0</v>
      </c>
    </row>
    <row r="247" ht="15.75" customHeight="1">
      <c r="A247" s="1">
        <v>262.0</v>
      </c>
      <c r="B247" s="3" t="s">
        <v>245</v>
      </c>
      <c r="C247" s="3" t="str">
        <f>IFERROR(__xludf.DUMMYFUNCTION("GOOGLETRANSLATE(B247,""id"",""en"")"),"['Indicrott', 'LostConect', 'Severe']")</f>
        <v>['Indicrott', 'LostConect', 'Severe']</v>
      </c>
      <c r="D247" s="3">
        <v>1.0</v>
      </c>
    </row>
    <row r="248" ht="15.75" customHeight="1">
      <c r="A248" s="1">
        <v>263.0</v>
      </c>
      <c r="B248" s="3" t="s">
        <v>246</v>
      </c>
      <c r="C248" s="3" t="str">
        <f>IFERROR(__xludf.DUMMYFUNCTION("GOOGLETRANSLATE(B248,""id"",""en"")"),"['Disruption', 'slow', 'handling', 'internet', 'hour', 'nonstop']")</f>
        <v>['Disruption', 'slow', 'handling', 'internet', 'hour', 'nonstop']</v>
      </c>
      <c r="D248" s="3">
        <v>1.0</v>
      </c>
    </row>
    <row r="249" ht="15.75" customHeight="1">
      <c r="A249" s="1">
        <v>264.0</v>
      </c>
      <c r="B249" s="3" t="s">
        <v>247</v>
      </c>
      <c r="C249" s="3" t="str">
        <f>IFERROR(__xludf.DUMMYFUNCTION("GOOGLETRANSLATE(B249,""id"",""en"")"),"['Main', 'game', 'lose', 'because' internet ',' slow ',' pink ',' red ',' disorder ',' causing ',' lose ',' game ',' Pay, 'expensive', 'expensive', 'pay', 'bills', 'cape', 'work', 'plan', 'play', 'game', 'internet', 'frustrated', 'mending' , 'lid', 'payme"&amp;"nt', 'expensive', 'quality', 'rich', 'package', 'quota', 'cheap', 'technician', 'already', 'bacot', 'kalean', ' numbers', 'tickets',' number ',' tickets', 'internet', 'response', 'complaints',' customers', 'mending', 'stop', ""]")</f>
        <v>['Main', 'game', 'lose', 'because' internet ',' slow ',' pink ',' red ',' disorder ',' causing ',' lose ',' game ',' Pay, 'expensive', 'expensive', 'pay', 'bills', 'cape', 'work', 'plan', 'play', 'game', 'internet', 'frustrated', 'mending' , 'lid', 'payment', 'expensive', 'quality', 'rich', 'package', 'quota', 'cheap', 'technician', 'already', 'bacot', 'kalean', ' numbers', 'tickets',' number ',' tickets', 'internet', 'response', 'complaints',' customers', 'mending', 'stop', "]</v>
      </c>
      <c r="D249" s="3">
        <v>1.0</v>
      </c>
    </row>
    <row r="250" ht="15.75" customHeight="1">
      <c r="A250" s="1">
        <v>265.0</v>
      </c>
      <c r="B250" s="3" t="s">
        <v>248</v>
      </c>
      <c r="C250" s="3" t="str">
        <f>IFERROR(__xludf.DUMMYFUNCTION("GOOGLETRANSLATE(B250,""id"",""en"")"),"['Service', 'minus']")</f>
        <v>['Service', 'minus']</v>
      </c>
      <c r="D250" s="3">
        <v>1.0</v>
      </c>
    </row>
    <row r="251" ht="15.75" customHeight="1">
      <c r="A251" s="1">
        <v>266.0</v>
      </c>
      <c r="B251" s="3" t="s">
        <v>249</v>
      </c>
      <c r="C251" s="3" t="str">
        <f>IFERROR(__xludf.DUMMYFUNCTION("GOOGLETRANSLATE(B251,""id"",""en"")"),"['Don't', 'also', 'cheated', 'Indihome', 'Mea', 'victim', 'payment', 'me', 'fast', 'use', 'person', 'Lemott', ' Gaada ',' drug ',' Jamread ',' Game ',' Online ',' ']")</f>
        <v>['Don't', 'also', 'cheated', 'Indihome', 'Mea', 'victim', 'payment', 'me', 'fast', 'use', 'person', 'Lemott', ' Gaada ',' drug ',' Jamread ',' Game ',' Online ',' ']</v>
      </c>
      <c r="D251" s="3">
        <v>5.0</v>
      </c>
    </row>
    <row r="252" ht="15.75" customHeight="1">
      <c r="A252" s="1">
        <v>267.0</v>
      </c>
      <c r="B252" s="3" t="s">
        <v>250</v>
      </c>
      <c r="C252" s="3" t="str">
        <f>IFERROR(__xludf.DUMMYFUNCTION("GOOGLETRANSLATE(B252,""id"",""en"")"),"['Enter', 'account', 'Try', 'Install', 'reset', 'enter', '']")</f>
        <v>['Enter', 'account', 'Try', 'Install', 'reset', 'enter', '']</v>
      </c>
      <c r="D252" s="3">
        <v>1.0</v>
      </c>
    </row>
    <row r="253" ht="15.75" customHeight="1">
      <c r="A253" s="1">
        <v>268.0</v>
      </c>
      <c r="B253" s="3" t="s">
        <v>251</v>
      </c>
      <c r="C253" s="3" t="str">
        <f>IFERROR(__xludf.DUMMYFUNCTION("GOOGLETRANSLATE(B253,""id"",""en"")"),"['Woy', 'stable', 'signal']")</f>
        <v>['Woy', 'stable', 'signal']</v>
      </c>
      <c r="D253" s="3">
        <v>1.0</v>
      </c>
    </row>
    <row r="254" ht="15.75" customHeight="1">
      <c r="A254" s="1">
        <v>269.0</v>
      </c>
      <c r="B254" s="3" t="s">
        <v>252</v>
      </c>
      <c r="C254" s="3" t="str">
        <f>IFERROR(__xludf.DUMMYFUNCTION("GOOGLETRANSLATE(B254,""id"",""en"")"),"['Disappointed', 'Indihum', 'UDH', 'Pay', 'STB', 'Sinyalain']")</f>
        <v>['Disappointed', 'Indihum', 'UDH', 'Pay', 'STB', 'Sinyalain']</v>
      </c>
      <c r="D254" s="3">
        <v>1.0</v>
      </c>
    </row>
    <row r="255" ht="15.75" customHeight="1">
      <c r="A255" s="1">
        <v>271.0</v>
      </c>
      <c r="B255" s="3" t="s">
        <v>253</v>
      </c>
      <c r="C255" s="3" t="str">
        <f>IFERROR(__xludf.DUMMYFUNCTION("GOOGLETRANSLATE(B255,""id"",""en"")"),"['paid', 'paid', 'free', 'ad', 'little', 'ad', 'indihome', 'sndr', 'ad', 'channel', 'internet', 'crash', ' Value ',' star ',' until ',' understand ',' cliche ',' complain ',' Please ',' Sorry ',' discomfort ', ""]")</f>
        <v>['paid', 'paid', 'free', 'ad', 'little', 'ad', 'indihome', 'sndr', 'ad', 'channel', 'internet', 'crash', ' Value ',' star ',' until ',' understand ',' cliche ',' complain ',' Please ',' Sorry ',' discomfort ', "]</v>
      </c>
      <c r="D255" s="3">
        <v>1.0</v>
      </c>
    </row>
    <row r="256" ht="15.75" customHeight="1">
      <c r="A256" s="1">
        <v>273.0</v>
      </c>
      <c r="B256" s="3" t="s">
        <v>254</v>
      </c>
      <c r="C256" s="3" t="str">
        <f>IFERROR(__xludf.DUMMYFUNCTION("GOOGLETRANSLATE(B256,""id"",""en"")"),"['neighbor', 'speed', 'MB', 'MB', 'quota', 'exceed', 'bid', 'MB', 'good', 'eeeeh', 'Damn', 'lag', ' Loss', 'Price', 'Quality', 'BURIK', 'Provider', 'My Place', 'Off', 'Indihome']")</f>
        <v>['neighbor', 'speed', 'MB', 'MB', 'quota', 'exceed', 'bid', 'MB', 'good', 'eeeeh', 'Damn', 'lag', ' Loss', 'Price', 'Quality', 'BURIK', 'Provider', 'My Place', 'Off', 'Indihome']</v>
      </c>
      <c r="D256" s="3">
        <v>1.0</v>
      </c>
    </row>
    <row r="257" ht="15.75" customHeight="1">
      <c r="A257" s="1">
        <v>274.0</v>
      </c>
      <c r="B257" s="3" t="s">
        <v>255</v>
      </c>
      <c r="C257" s="3" t="str">
        <f>IFERROR(__xludf.DUMMYFUNCTION("GOOGLETRANSLATE(B257,""id"",""en"")"),"['Please', 'update', 'good', 'ugly', 'times', 'update', 'details', 'bills', 'disappointing']")</f>
        <v>['Please', 'update', 'good', 'ugly', 'times', 'update', 'details', 'bills', 'disappointing']</v>
      </c>
      <c r="D257" s="3">
        <v>1.0</v>
      </c>
    </row>
    <row r="258" ht="15.75" customHeight="1">
      <c r="A258" s="1">
        <v>275.0</v>
      </c>
      <c r="B258" s="3" t="s">
        <v>256</v>
      </c>
      <c r="C258" s="3" t="str">
        <f>IFERROR(__xludf.DUMMYFUNCTION("GOOGLETRANSLATE(B258,""id"",""en"")"),"['slamat', 'morning', 'post', 'storm', 'seroja', 'kmren', 'wifi', 'ngelos',' dated ',' April ',' dated ',' April ',' Fix ',' active ',' clock ',' direct ',' isolir ',' told ',' pay ',' pay ',' even ',' sedabgkan ',' active ',' indihome ',' lightening ' , "&amp;"'little', 'Trima', 'Kasih']")</f>
        <v>['slamat', 'morning', 'post', 'storm', 'seroja', 'kmren', 'wifi', 'ngelos',' dated ',' April ',' dated ',' April ',' Fix ',' active ',' clock ',' direct ',' isolir ',' told ',' pay ',' pay ',' even ',' sedabgkan ',' active ',' indihome ',' lightening ' , 'little', 'Trima', 'Kasih']</v>
      </c>
      <c r="D258" s="3">
        <v>1.0</v>
      </c>
    </row>
    <row r="259" ht="15.75" customHeight="1">
      <c r="A259" s="1">
        <v>276.0</v>
      </c>
      <c r="B259" s="3" t="s">
        <v>257</v>
      </c>
      <c r="C259" s="3" t="str">
        <f>IFERROR(__xludf.DUMMYFUNCTION("GOOGLETRANSLATE(B259,""id"",""en"")"),"['slow', 'send', 'code', 'OTP', 'OTP', 'Limit', ""]")</f>
        <v>['slow', 'send', 'code', 'OTP', 'OTP', 'Limit', "]</v>
      </c>
      <c r="D259" s="3">
        <v>1.0</v>
      </c>
    </row>
    <row r="260" ht="15.75" customHeight="1">
      <c r="A260" s="1">
        <v>277.0</v>
      </c>
      <c r="B260" s="3" t="s">
        <v>258</v>
      </c>
      <c r="C260" s="3" t="str">
        <f>IFERROR(__xludf.DUMMYFUNCTION("GOOGLETRANSLATE(B260,""id"",""en"")"),"['', 'Login', 'The application', 'Ribet', 'really', 'limit', 'code', 'OTP', 'Gara', 'Gara', 'response', 'Harmed', 'complaint ',' already ',' pay ',' die ',' internet ',' gmn ',' complaint ',' center ',' gini ',' number ',' call ',' center ',' gabisa ', 'C"&amp;"ontacted', 'Please', 'Help', '']")</f>
        <v>['', 'Login', 'The application', 'Ribet', 'really', 'limit', 'code', 'OTP', 'Gara', 'Gara', 'response', 'Harmed', 'complaint ',' already ',' pay ',' die ',' internet ',' gmn ',' complaint ',' center ',' gini ',' number ',' call ',' center ',' gabisa ', 'Contacted', 'Please', 'Help', '']</v>
      </c>
      <c r="D260" s="3">
        <v>1.0</v>
      </c>
    </row>
    <row r="261" ht="15.75" customHeight="1">
      <c r="A261" s="1">
        <v>278.0</v>
      </c>
      <c r="B261" s="3" t="s">
        <v>259</v>
      </c>
      <c r="C261" s="3" t="str">
        <f>IFERROR(__xludf.DUMMYFUNCTION("GOOGLETRANSLATE(B261,""id"",""en"")"),"['already', 'download', 'register', 'fit', 'finished', 'contents',' data ',' hope ',' wait ',' until ',' ber ',' hours', ' hours', 'still', 'gabisa', 'how', 'application', 'help', 'gabisa', 'register', 'account']")</f>
        <v>['already', 'download', 'register', 'fit', 'finished', 'contents',' data ',' hope ',' wait ',' until ',' ber ',' hours', ' hours', 'still', 'gabisa', 'how', 'application', 'help', 'gabisa', 'register', 'account']</v>
      </c>
      <c r="D261" s="3">
        <v>3.0</v>
      </c>
    </row>
    <row r="262" ht="15.75" customHeight="1">
      <c r="A262" s="1">
        <v>279.0</v>
      </c>
      <c r="B262" s="3" t="s">
        <v>260</v>
      </c>
      <c r="C262" s="3" t="str">
        <f>IFERROR(__xludf.DUMMYFUNCTION("GOOGLETRANSLATE(B262,""id"",""en"")"),"['Malem', 'Sampe', 'Morning', 'Sempet', 'Watch', 'Indihome', 'internet', 'Disruption', 'Mulu', 'watch', 'catchplay', 'etc.', ' Error ',' Disappointed ']")</f>
        <v>['Malem', 'Sampe', 'Morning', 'Sempet', 'Watch', 'Indihome', 'internet', 'Disruption', 'Mulu', 'watch', 'catchplay', 'etc.', ' Error ',' Disappointed ']</v>
      </c>
      <c r="D262" s="3">
        <v>1.0</v>
      </c>
    </row>
    <row r="263" ht="15.75" customHeight="1">
      <c r="A263" s="1">
        <v>280.0</v>
      </c>
      <c r="B263" s="3" t="s">
        <v>261</v>
      </c>
      <c r="C263" s="3" t="str">
        <f>IFERROR(__xludf.DUMMYFUNCTION("GOOGLETRANSLATE(B263,""id"",""en"")"),"['application', 'idiot', 'enter', 'code', 'verification', 'nye', 'send', 'dongo']")</f>
        <v>['application', 'idiot', 'enter', 'code', 'verification', 'nye', 'send', 'dongo']</v>
      </c>
      <c r="D263" s="3">
        <v>1.0</v>
      </c>
    </row>
    <row r="264" ht="15.75" customHeight="1">
      <c r="A264" s="1">
        <v>281.0</v>
      </c>
      <c r="B264" s="3" t="s">
        <v>262</v>
      </c>
      <c r="C264" s="3" t="str">
        <f>IFERROR(__xludf.DUMMYFUNCTION("GOOGLETRANSLATE(B264,""id"",""en"")"),"['Bgus']")</f>
        <v>['Bgus']</v>
      </c>
      <c r="D264" s="3">
        <v>5.0</v>
      </c>
    </row>
    <row r="265" ht="15.75" customHeight="1">
      <c r="A265" s="1">
        <v>282.0</v>
      </c>
      <c r="B265" s="3" t="s">
        <v>263</v>
      </c>
      <c r="C265" s="3" t="str">
        <f>IFERROR(__xludf.DUMMYFUNCTION("GOOGLETRANSLATE(B265,""id"",""en"")"),"['crazy', 'naek', 'big', 'bangeeeet', 'slow', '']")</f>
        <v>['crazy', 'naek', 'big', 'bangeeeet', 'slow', '']</v>
      </c>
      <c r="D265" s="3">
        <v>1.0</v>
      </c>
    </row>
    <row r="266" ht="15.75" customHeight="1">
      <c r="A266" s="1">
        <v>283.0</v>
      </c>
      <c r="B266" s="3" t="s">
        <v>264</v>
      </c>
      <c r="C266" s="3" t="str">
        <f>IFERROR(__xludf.DUMMYFUNCTION("GOOGLETRANSLATE(B266,""id"",""en"")"),"['Indihome', 'Entered', 'Apps',' Denied ',' Nomer ',' Known ',' CMN ',' Help ',' Delete ',' Chace ',' Install ',' Low ',' The solution ',' Pay ',' Bill ',' Use ',' Banking ',' Known ',' Number ',' Cook ',' Pay ',' Offline ',' TRS ', ""]")</f>
        <v>['Indihome', 'Entered', 'Apps',' Denied ',' Nomer ',' Known ',' CMN ',' Help ',' Delete ',' Chace ',' Install ',' Low ',' The solution ',' Pay ',' Bill ',' Use ',' Banking ',' Known ',' Number ',' Cook ',' Pay ',' Offline ',' TRS ', "]</v>
      </c>
      <c r="D266" s="3">
        <v>1.0</v>
      </c>
    </row>
    <row r="267" ht="15.75" customHeight="1">
      <c r="A267" s="1">
        <v>284.0</v>
      </c>
      <c r="B267" s="3" t="s">
        <v>265</v>
      </c>
      <c r="C267" s="3" t="str">
        <f>IFERROR(__xludf.DUMMYFUNCTION("GOOGLETRANSLATE(B267,""id"",""en"")"),"['Please', 'Indome', 'on', 'App', 'Stoped']")</f>
        <v>['Please', 'Indome', 'on', 'App', 'Stoped']</v>
      </c>
      <c r="D267" s="3">
        <v>2.0</v>
      </c>
    </row>
    <row r="268" ht="15.75" customHeight="1">
      <c r="A268" s="1">
        <v>285.0</v>
      </c>
      <c r="B268" s="3" t="s">
        <v>266</v>
      </c>
      <c r="C268" s="3" t="str">
        <f>IFERROR(__xludf.DUMMYFUNCTION("GOOGLETRANSLATE(B268,""id"",""en"")"),"['Login', 'Application', 'Send', 'OTP', 'PAS', 'Enter', 'Wrong']")</f>
        <v>['Login', 'Application', 'Send', 'OTP', 'PAS', 'Enter', 'Wrong']</v>
      </c>
      <c r="D268" s="3">
        <v>1.0</v>
      </c>
    </row>
    <row r="269" ht="15.75" customHeight="1">
      <c r="A269" s="1">
        <v>286.0</v>
      </c>
      <c r="B269" s="3" t="s">
        <v>267</v>
      </c>
      <c r="C269" s="3" t="str">
        <f>IFERROR(__xludf.DUMMYFUNCTION("GOOGLETRANSLATE(B269,""id"",""en"")"),"['SlowTTTTBBETTT']")</f>
        <v>['SlowTTTTBBETTT']</v>
      </c>
      <c r="D269" s="3">
        <v>1.0</v>
      </c>
    </row>
    <row r="270" ht="15.75" customHeight="1">
      <c r="A270" s="1">
        <v>287.0</v>
      </c>
      <c r="B270" s="3" t="s">
        <v>268</v>
      </c>
      <c r="C270" s="3" t="str">
        <f>IFERROR(__xludf.DUMMYFUNCTION("GOOGLETRANSLATE(B270,""id"",""en"")"),"['lag', 'Mulu', 'morning']")</f>
        <v>['lag', 'Mulu', 'morning']</v>
      </c>
      <c r="D270" s="3">
        <v>1.0</v>
      </c>
    </row>
    <row r="271" ht="15.75" customHeight="1">
      <c r="A271" s="1">
        <v>288.0</v>
      </c>
      <c r="B271" s="3" t="s">
        <v>269</v>
      </c>
      <c r="C271" s="3" t="str">
        <f>IFERROR(__xludf.DUMMYFUNCTION("GOOGLETRANSLATE(B271,""id"",""en"")"),"['Success', 'Slalu']")</f>
        <v>['Success', 'Slalu']</v>
      </c>
      <c r="D271" s="3">
        <v>5.0</v>
      </c>
    </row>
    <row r="272" ht="15.75" customHeight="1">
      <c r="A272" s="1">
        <v>290.0</v>
      </c>
      <c r="B272" s="3" t="s">
        <v>270</v>
      </c>
      <c r="C272" s="3" t="str">
        <f>IFERROR(__xludf.DUMMYFUNCTION("GOOGLETRANSLATE(B272,""id"",""en"")"),"['application', 'freeze', 'heavy', 'decent']")</f>
        <v>['application', 'freeze', 'heavy', 'decent']</v>
      </c>
      <c r="D272" s="3">
        <v>1.0</v>
      </c>
    </row>
    <row r="273" ht="15.75" customHeight="1">
      <c r="A273" s="1">
        <v>291.0</v>
      </c>
      <c r="B273" s="3" t="s">
        <v>271</v>
      </c>
      <c r="C273" s="3" t="str">
        <f>IFERROR(__xludf.DUMMYFUNCTION("GOOGLETRANSLATE(B273,""id"",""en"")"),"['How', 'Login', 'Difficult', 'Order', 'Entering', 'Code', 'OTP', 'Turn', 'Udh', 'Entered', 'Tetep', 'Wrong', ' The code ',' Bener ',' ']")</f>
        <v>['How', 'Login', 'Difficult', 'Order', 'Entering', 'Code', 'OTP', 'Turn', 'Udh', 'Entered', 'Tetep', 'Wrong', ' The code ',' Bener ',' ']</v>
      </c>
      <c r="D273" s="3">
        <v>1.0</v>
      </c>
    </row>
    <row r="274" ht="15.75" customHeight="1">
      <c r="A274" s="1">
        <v>292.0</v>
      </c>
      <c r="B274" s="3" t="s">
        <v>272</v>
      </c>
      <c r="C274" s="3" t="str">
        <f>IFERROR(__xludf.DUMMYFUNCTION("GOOGLETRANSLATE(B274,""id"",""en"")"),"['Kahari', 'service', 'network', 'internet', 'steady', 'fast', 'slow', 'hopefully', 'in the future', 'Myindihome', 'attached', 'Dihati', ' His customers', 'advanced', 'success',' in ',' innovating ',' ']")</f>
        <v>['Kahari', 'service', 'network', 'internet', 'steady', 'fast', 'slow', 'hopefully', 'in the future', 'Myindihome', 'attached', 'Dihati', ' His customers', 'advanced', 'success',' in ',' innovating ',' ']</v>
      </c>
      <c r="D274" s="3">
        <v>4.0</v>
      </c>
    </row>
    <row r="275" ht="15.75" customHeight="1">
      <c r="A275" s="1">
        <v>293.0</v>
      </c>
      <c r="B275" s="3" t="s">
        <v>273</v>
      </c>
      <c r="C275" s="3" t="str">
        <f>IFERROR(__xludf.DUMMYFUNCTION("GOOGLETRANSLATE(B275,""id"",""en"")"),"['already', 'pairs', 'Mbps', 'slow', 'slow', 'customer', 'rada', 'reduced']")</f>
        <v>['already', 'pairs', 'Mbps', 'slow', 'slow', 'customer', 'rada', 'reduced']</v>
      </c>
      <c r="D275" s="3">
        <v>2.0</v>
      </c>
    </row>
    <row r="276" ht="15.75" customHeight="1">
      <c r="A276" s="1">
        <v>295.0</v>
      </c>
      <c r="B276" s="3" t="s">
        <v>274</v>
      </c>
      <c r="C276" s="3" t="str">
        <f>IFERROR(__xludf.DUMMYFUNCTION("GOOGLETRANSLATE(B276,""id"",""en"")"),"['', 'clock', 'play', 'war', 'robot', 'turn off', 'Minute', 'reset', 'reconnecting', 'stay', 'head', 'boss',' Telkom ',' thrown ',' modem ',' boss', 'telkom', 'subordinate', 'comment', ""]")</f>
        <v>['', 'clock', 'play', 'war', 'robot', 'turn off', 'Minute', 'reset', 'reconnecting', 'stay', 'head', 'boss',' Telkom ',' thrown ',' modem ',' boss', 'telkom', 'subordinate', 'comment', "]</v>
      </c>
      <c r="D276" s="3">
        <v>1.0</v>
      </c>
    </row>
    <row r="277" ht="15.75" customHeight="1">
      <c r="A277" s="1">
        <v>296.0</v>
      </c>
      <c r="B277" s="3" t="s">
        <v>275</v>
      </c>
      <c r="C277" s="3" t="str">
        <f>IFERROR(__xludf.DUMMYFUNCTION("GOOGLETRANSLATE(B277,""id"",""en"")"),"['bad', 'connection', 'slow', 'tutorial', 'user', 'interface', 'chaotic', ""]")</f>
        <v>['bad', 'connection', 'slow', 'tutorial', 'user', 'interface', 'chaotic', "]</v>
      </c>
      <c r="D277" s="3">
        <v>1.0</v>
      </c>
    </row>
    <row r="278" ht="15.75" customHeight="1">
      <c r="A278" s="1">
        <v>297.0</v>
      </c>
      <c r="B278" s="3" t="s">
        <v>276</v>
      </c>
      <c r="C278" s="3" t="str">
        <f>IFERROR(__xludf.DUMMYFUNCTION("GOOGLETRANSLATE(B278,""id"",""en"")"),"['Overcome', 'cave', 'install', 'indihome', 'belom', 'pairs',' already ',' loss', 'connection', 'already', 'response', 'hubngi', ' Application ',' Indihome ',' repaired ',' Fix ',' Hong Kong ',' org ',' daily ',' org ',' technician ',' Benerin ',' Sue ','"&amp;" turn ',' late ' , 'Pay', 'already', 'Kayak', 'Pierity', 'Message', 'Enter', ""]")</f>
        <v>['Overcome', 'cave', 'install', 'indihome', 'belom', 'pairs',' already ',' loss', 'connection', 'already', 'response', 'hubngi', ' Application ',' Indihome ',' repaired ',' Fix ',' Hong Kong ',' org ',' daily ',' org ',' technician ',' Benerin ',' Sue ',' turn ',' late ' , 'Pay', 'already', 'Kayak', 'Pierity', 'Message', 'Enter', "]</v>
      </c>
      <c r="D278" s="3">
        <v>1.0</v>
      </c>
    </row>
    <row r="279" ht="15.75" customHeight="1">
      <c r="A279" s="1">
        <v>298.0</v>
      </c>
      <c r="B279" s="3" t="s">
        <v>277</v>
      </c>
      <c r="C279" s="3" t="str">
        <f>IFERROR(__xludf.DUMMYFUNCTION("GOOGLETRANSLATE(B279,""id"",""en"")"),"['Menu', 'opened', 'accessed', 'error', 'bleng', '']")</f>
        <v>['Menu', 'opened', 'accessed', 'error', 'bleng', '']</v>
      </c>
      <c r="D279" s="3">
        <v>1.0</v>
      </c>
    </row>
    <row r="280" ht="15.75" customHeight="1">
      <c r="A280" s="1">
        <v>299.0</v>
      </c>
      <c r="B280" s="3" t="s">
        <v>278</v>
      </c>
      <c r="C280" s="3" t="str">
        <f>IFERROR(__xludf.DUMMYFUNCTION("GOOGLETRANSLATE(B280,""id"",""en"")"),"['Application', 'Myindihome', 'Help', 'Constraints', 'User', 'Indihome', 'Responsive', 'Friendly', '']")</f>
        <v>['Application', 'Myindihome', 'Help', 'Constraints', 'User', 'Indihome', 'Responsive', 'Friendly', '']</v>
      </c>
      <c r="D280" s="3">
        <v>5.0</v>
      </c>
    </row>
    <row r="281" ht="15.75" customHeight="1">
      <c r="A281" s="1">
        <v>300.0</v>
      </c>
      <c r="B281" s="3" t="s">
        <v>279</v>
      </c>
      <c r="C281" s="3" t="str">
        <f>IFERROR(__xludf.DUMMYFUNCTION("GOOGLETRANSLATE(B281,""id"",""en"")"),"['dead', 'all day', 'deadline', 'work', ""]")</f>
        <v>['dead', 'all day', 'deadline', 'work', "]</v>
      </c>
      <c r="D281" s="3">
        <v>1.0</v>
      </c>
    </row>
    <row r="282" ht="15.75" customHeight="1">
      <c r="A282" s="1">
        <v>301.0</v>
      </c>
      <c r="B282" s="3" t="s">
        <v>280</v>
      </c>
      <c r="C282" s="3" t="str">
        <f>IFERROR(__xludf.DUMMYFUNCTION("GOOGLETRANSLATE(B282,""id"",""en"")"),"['Application', 'help', 'really', 'information', 'application', 'submit', 'obstacle', 'device', 'indihome', '']")</f>
        <v>['Application', 'help', 'really', 'information', 'application', 'submit', 'obstacle', 'device', 'indihome', '']</v>
      </c>
      <c r="D282" s="3">
        <v>5.0</v>
      </c>
    </row>
    <row r="283" ht="15.75" customHeight="1">
      <c r="A283" s="1">
        <v>302.0</v>
      </c>
      <c r="B283" s="3" t="s">
        <v>281</v>
      </c>
      <c r="C283" s="3" t="str">
        <f>IFERROR(__xludf.DUMMYFUNCTION("GOOGLETRANSLATE(B283,""id"",""en"")"),"['application', 'good', 'makes it easy', 'product', 'product', 'indihome']")</f>
        <v>['application', 'good', 'makes it easy', 'product', 'product', 'indihome']</v>
      </c>
      <c r="D283" s="3">
        <v>5.0</v>
      </c>
    </row>
    <row r="284" ht="15.75" customHeight="1">
      <c r="A284" s="1">
        <v>303.0</v>
      </c>
      <c r="B284" s="3" t="s">
        <v>282</v>
      </c>
      <c r="C284" s="3" t="str">
        <f>IFERROR(__xludf.DUMMYFUNCTION("GOOGLETRANSLATE(B284,""id"",""en"")"),"['application', 'easy', 'understood', 'help', 'obstacle', 'device', 'indihome', 'hope', 'in the future', 'developing', 'service', ""]")</f>
        <v>['application', 'easy', 'understood', 'help', 'obstacle', 'device', 'indihome', 'hope', 'in the future', 'developing', 'service', "]</v>
      </c>
      <c r="D284" s="3">
        <v>5.0</v>
      </c>
    </row>
    <row r="285" ht="15.75" customHeight="1">
      <c r="A285" s="1">
        <v>304.0</v>
      </c>
      <c r="B285" s="3" t="s">
        <v>283</v>
      </c>
      <c r="C285" s="3" t="str">
        <f>IFERROR(__xludf.DUMMYFUNCTION("GOOGLETRANSLATE(B285,""id"",""en"")"),"['application', 'makes it easy', 'search', 'information', 'product', 'service', 'indihome', 'cool', '']")</f>
        <v>['application', 'makes it easy', 'search', 'information', 'product', 'service', 'indihome', 'cool', '']</v>
      </c>
      <c r="D285" s="3">
        <v>5.0</v>
      </c>
    </row>
    <row r="286" ht="15.75" customHeight="1">
      <c r="A286" s="1">
        <v>305.0</v>
      </c>
      <c r="B286" s="3" t="s">
        <v>284</v>
      </c>
      <c r="C286" s="3" t="str">
        <f>IFERROR(__xludf.DUMMYFUNCTION("GOOGLETRANSLATE(B286,""id"",""en"")"),"['sod', 'missing', 'add', 'solution', 'min']")</f>
        <v>['sod', 'missing', 'add', 'solution', 'min']</v>
      </c>
      <c r="D286" s="3">
        <v>3.0</v>
      </c>
    </row>
    <row r="287" ht="15.75" customHeight="1">
      <c r="A287" s="1">
        <v>306.0</v>
      </c>
      <c r="B287" s="3" t="s">
        <v>285</v>
      </c>
      <c r="C287" s="3" t="str">
        <f>IFERROR(__xludf.DUMMYFUNCTION("GOOGLETRANSLATE(B287,""id"",""en"")"),"['Nyesel', 'Tide', 'Indihome', 'Pay', 'Yesterday', 'now', 'Gabisa', 'Dipake', 'Severe', 'Bangettt']")</f>
        <v>['Nyesel', 'Tide', 'Indihome', 'Pay', 'Yesterday', 'now', 'Gabisa', 'Dipake', 'Severe', 'Bangettt']</v>
      </c>
      <c r="D287" s="3">
        <v>1.0</v>
      </c>
    </row>
    <row r="288" ht="15.75" customHeight="1">
      <c r="A288" s="1">
        <v>307.0</v>
      </c>
      <c r="B288" s="3" t="s">
        <v>286</v>
      </c>
      <c r="C288" s="3" t="str">
        <f>IFERROR(__xludf.DUMMYFUNCTION("GOOGLETRANSLATE(B288,""id"",""en"")"),"['Code', 'OTP', 'SMS', 'according to', 'Application', 'Code', 'OTP', 'Wrong']")</f>
        <v>['Code', 'OTP', 'SMS', 'according to', 'Application', 'Code', 'OTP', 'Wrong']</v>
      </c>
      <c r="D288" s="3">
        <v>3.0</v>
      </c>
    </row>
    <row r="289" ht="15.75" customHeight="1">
      <c r="A289" s="1">
        <v>308.0</v>
      </c>
      <c r="B289" s="3" t="s">
        <v>287</v>
      </c>
      <c r="C289" s="3" t="str">
        <f>IFERROR(__xludf.DUMMYFUNCTION("GOOGLETRANSLATE(B289,""id"",""en"")"),"['good', '']")</f>
        <v>['good', '']</v>
      </c>
      <c r="D289" s="3">
        <v>4.0</v>
      </c>
    </row>
    <row r="290" ht="15.75" customHeight="1">
      <c r="A290" s="1">
        <v>309.0</v>
      </c>
      <c r="B290" s="3" t="s">
        <v>288</v>
      </c>
      <c r="C290" s="3" t="str">
        <f>IFERROR(__xludf.DUMMYFUNCTION("GOOGLETRANSLATE(B290,""id"",""en"")"),"['check', 'ticket', 'acceleration', 'how', '']")</f>
        <v>['check', 'ticket', 'acceleration', 'how', '']</v>
      </c>
      <c r="D290" s="3">
        <v>1.0</v>
      </c>
    </row>
    <row r="291" ht="15.75" customHeight="1">
      <c r="A291" s="1">
        <v>310.0</v>
      </c>
      <c r="B291" s="3" t="s">
        <v>289</v>
      </c>
      <c r="C291" s="3" t="str">
        <f>IFERROR(__xludf.DUMMYFUNCTION("GOOGLETRANSLATE(B291,""id"",""en"")"),"['Please', 'permission', 'admin', 'customer', 'indhihome', 'related', 'problem', 'payment', 'via', 'shopee', 'Ovo', 'Linkaja', ' Payment ',' dialfamart ',' payment ',' customer ',' registered ',' Please ',' solution ', ""]")</f>
        <v>['Please', 'permission', 'admin', 'customer', 'indhihome', 'related', 'problem', 'payment', 'via', 'shopee', 'Ovo', 'Linkaja', ' Payment ',' dialfamart ',' payment ',' customer ',' registered ',' Please ',' solution ', "]</v>
      </c>
      <c r="D291" s="3">
        <v>2.0</v>
      </c>
    </row>
    <row r="292" ht="15.75" customHeight="1">
      <c r="A292" s="1">
        <v>311.0</v>
      </c>
      <c r="B292" s="3" t="s">
        <v>290</v>
      </c>
      <c r="C292" s="3" t="str">
        <f>IFERROR(__xludf.DUMMYFUNCTION("GOOGLETRANSLATE(B292,""id"",""en"")"),"['gave', 'Feedback', 'negative', 'thought', 'service', 'network', 'internet', 'broken', 'BTS', 'Benerin', 'broken', 'local', ' hedehhh ',' said ',' Noh ',' Try ',' late ',' fill in ',' pulse ',' a day ',' tomorrow ',' card ',' scorched ',' late ',' fix ',"&amp;"' fix ' , 'Moon', 'suffering', 'Customer', '']")</f>
        <v>['gave', 'Feedback', 'negative', 'thought', 'service', 'network', 'internet', 'broken', 'BTS', 'Benerin', 'broken', 'local', ' hedehhh ',' said ',' Noh ',' Try ',' late ',' fill in ',' pulse ',' a day ',' tomorrow ',' card ',' scorched ',' late ',' fix ',' fix ' , 'Moon', 'suffering', 'Customer', '']</v>
      </c>
      <c r="D292" s="3">
        <v>1.0</v>
      </c>
    </row>
    <row r="293" ht="15.75" customHeight="1">
      <c r="A293" s="1">
        <v>312.0</v>
      </c>
      <c r="B293" s="3" t="s">
        <v>291</v>
      </c>
      <c r="C293" s="3" t="str">
        <f>IFERROR(__xludf.DUMMYFUNCTION("GOOGLETRANSLATE(B293,""id"",""en"")"),"['APK in', 'fix', 'bug']")</f>
        <v>['APK in', 'fix', 'bug']</v>
      </c>
      <c r="D293" s="3">
        <v>1.0</v>
      </c>
    </row>
    <row r="294" ht="15.75" customHeight="1">
      <c r="A294" s="1">
        <v>313.0</v>
      </c>
      <c r="B294" s="3" t="s">
        <v>292</v>
      </c>
      <c r="C294" s="3" t="str">
        <f>IFERROR(__xludf.DUMMYFUNCTION("GOOGLETRANSLATE(B294,""id"",""en"")"),"['Entering', 'Gmail', 'Enter', 'Email', 'Lim']")</f>
        <v>['Entering', 'Gmail', 'Enter', 'Email', 'Lim']</v>
      </c>
      <c r="D294" s="3">
        <v>1.0</v>
      </c>
    </row>
    <row r="295" ht="15.75" customHeight="1">
      <c r="A295" s="1">
        <v>314.0</v>
      </c>
      <c r="B295" s="3" t="s">
        <v>293</v>
      </c>
      <c r="C295" s="3" t="str">
        <f>IFERROR(__xludf.DUMMYFUNCTION("GOOGLETRANSLATE(B295,""id"",""en"")"),"['Application', 'Slow', 'Since', 'Update', 'Interface', 'Sudh', 'Refresh', 'Memory', 'Access', ""]")</f>
        <v>['Application', 'Slow', 'Since', 'Update', 'Interface', 'Sudh', 'Refresh', 'Memory', 'Access', "]</v>
      </c>
      <c r="D295" s="3">
        <v>1.0</v>
      </c>
    </row>
    <row r="296" ht="15.75" customHeight="1">
      <c r="A296" s="1">
        <v>315.0</v>
      </c>
      <c r="B296" s="3" t="s">
        <v>294</v>
      </c>
      <c r="C296" s="3" t="str">
        <f>IFERROR(__xludf.DUMMYFUNCTION("GOOGLETRANSLATE(B296,""id"",""en"")"),"['Application', 'great', 'keceee']")</f>
        <v>['Application', 'great', 'keceee']</v>
      </c>
      <c r="D296" s="3">
        <v>5.0</v>
      </c>
    </row>
    <row r="297" ht="15.75" customHeight="1">
      <c r="A297" s="1">
        <v>316.0</v>
      </c>
      <c r="B297" s="3" t="s">
        <v>295</v>
      </c>
      <c r="C297" s="3" t="str">
        <f>IFERROR(__xludf.DUMMYFUNCTION("GOOGLETRANSLATE(B297,""id"",""en"")"),"['Technicians', 'home', 'clock', '']")</f>
        <v>['Technicians', 'home', 'clock', '']</v>
      </c>
      <c r="D297" s="3">
        <v>2.0</v>
      </c>
    </row>
    <row r="298" ht="15.75" customHeight="1">
      <c r="A298" s="1">
        <v>317.0</v>
      </c>
      <c r="B298" s="3" t="s">
        <v>296</v>
      </c>
      <c r="C298" s="3" t="str">
        <f>IFERROR(__xludf.DUMMYFUNCTION("GOOGLETRANSLATE(B298,""id"",""en"")"),"['Okay', 'Bingit', ""]")</f>
        <v>['Okay', 'Bingit', "]</v>
      </c>
      <c r="D298" s="3">
        <v>5.0</v>
      </c>
    </row>
    <row r="299" ht="15.75" customHeight="1">
      <c r="A299" s="1">
        <v>318.0</v>
      </c>
      <c r="B299" s="3" t="s">
        <v>297</v>
      </c>
      <c r="C299" s="3" t="str">
        <f>IFERROR(__xludf.DUMMYFUNCTION("GOOGLETRANSLATE(B299,""id"",""en"")"),"['Renew', 'FUP', 'Transfer', 'Success', 'Clock', 'Changed', 'Speed', 'Leet', '']")</f>
        <v>['Renew', 'FUP', 'Transfer', 'Success', 'Clock', 'Changed', 'Speed', 'Leet', '']</v>
      </c>
      <c r="D299" s="3">
        <v>1.0</v>
      </c>
    </row>
    <row r="300" ht="15.75" customHeight="1">
      <c r="A300" s="1">
        <v>319.0</v>
      </c>
      <c r="B300" s="3" t="s">
        <v>298</v>
      </c>
      <c r="C300" s="3" t="str">
        <f>IFERROR(__xludf.DUMMYFUNCTION("GOOGLETRANSLATE(B300,""id"",""en"")"),"['Severe', 'Indihome', 'Login', 'Difficult', 'BNR', 'Code', 'OTP', 'Install', 'Network', 'Full', 'Class',' Telkom ',' Slay ',' serve ',' customer ']")</f>
        <v>['Severe', 'Indihome', 'Login', 'Difficult', 'BNR', 'Code', 'OTP', 'Install', 'Network', 'Full', 'Class',' Telkom ',' Slay ',' serve ',' customer ']</v>
      </c>
      <c r="D300" s="3">
        <v>1.0</v>
      </c>
    </row>
    <row r="301" ht="15.75" customHeight="1">
      <c r="A301" s="1">
        <v>320.0</v>
      </c>
      <c r="B301" s="3" t="s">
        <v>299</v>
      </c>
      <c r="C301" s="3" t="str">
        <f>IFERROR(__xludf.DUMMYFUNCTION("GOOGLETRANSLATE(B301,""id"",""en"")"),"['Indihome', 'Want', 'reported', 'Speed', 'Mbps', 'Mbps', 'Slow', 'Card', 'Telkomsel', ""]")</f>
        <v>['Indihome', 'Want', 'reported', 'Speed', 'Mbps', 'Mbps', 'Slow', 'Card', 'Telkomsel', "]</v>
      </c>
      <c r="D301" s="3">
        <v>3.0</v>
      </c>
    </row>
    <row r="302" ht="15.75" customHeight="1">
      <c r="A302" s="1">
        <v>321.0</v>
      </c>
      <c r="B302" s="3" t="s">
        <v>300</v>
      </c>
      <c r="C302" s="3" t="str">
        <f>IFERROR(__xludf.DUMMYFUNCTION("GOOGLETRANSLATE(B302,""id"",""en"")"),"['Internet', 'Indihome', 'already', 'connects',' aka ',' disorder ',' clock ',' sorted ',' already ',' report ',' via ',' application ',' PEGIMANE ',' Ceritanye ',' already ',' clock ',' connects', 'brooooo']")</f>
        <v>['Internet', 'Indihome', 'already', 'connects',' aka ',' disorder ',' clock ',' sorted ',' already ',' report ',' via ',' application ',' PEGIMANE ',' Ceritanye ',' already ',' clock ',' connects', 'brooooo']</v>
      </c>
      <c r="D302" s="3">
        <v>1.0</v>
      </c>
    </row>
    <row r="303" ht="15.75" customHeight="1">
      <c r="A303" s="1">
        <v>322.0</v>
      </c>
      <c r="B303" s="3" t="s">
        <v>301</v>
      </c>
      <c r="C303" s="3" t="str">
        <f>IFERROR(__xludf.DUMMYFUNCTION("GOOGLETRANSLATE(B303,""id"",""en"")"),"['', 'connection', 'internet', 'processed', 'improvement', 'Halooo', 'pay', 'free', 'complex', 'know', 'problematic', 'technician', 'down ',' Fix ',' Install ',' Indihome ',' Screening ',' Thinking ',' Service ',' Bad ']")</f>
        <v>['', 'connection', 'internet', 'processed', 'improvement', 'Halooo', 'pay', 'free', 'complex', 'know', 'problematic', 'technician', 'down ',' Fix ',' Install ',' Indihome ',' Screening ',' Thinking ',' Service ',' Bad ']</v>
      </c>
      <c r="D303" s="3">
        <v>1.0</v>
      </c>
    </row>
    <row r="304" ht="15.75" customHeight="1">
      <c r="A304" s="1">
        <v>324.0</v>
      </c>
      <c r="B304" s="3" t="s">
        <v>302</v>
      </c>
      <c r="C304" s="3" t="str">
        <f>IFERROR(__xludf.DUMMYFUNCTION("GOOGLETRANSLATE(B304,""id"",""en"")"),"['Indihome', 'slow', 'really', 'signal']")</f>
        <v>['Indihome', 'slow', 'really', 'signal']</v>
      </c>
      <c r="D304" s="3">
        <v>1.0</v>
      </c>
    </row>
    <row r="305" ht="15.75" customHeight="1">
      <c r="A305" s="1">
        <v>325.0</v>
      </c>
      <c r="B305" s="3" t="s">
        <v>303</v>
      </c>
      <c r="C305" s="3" t="str">
        <f>IFERROR(__xludf.DUMMYFUNCTION("GOOGLETRANSLATE(B305,""id"",""en"")"),"['difficult', 'login', 'myindihome', 'already', 'receiving', 'code', 'OTP', 'Entered', 'Errr', 'Please', 'fast', 'repaired']")</f>
        <v>['difficult', 'login', 'myindihome', 'already', 'receiving', 'code', 'OTP', 'Entered', 'Errr', 'Please', 'fast', 'repaired']</v>
      </c>
      <c r="D305" s="3">
        <v>1.0</v>
      </c>
    </row>
    <row r="306" ht="15.75" customHeight="1">
      <c r="A306" s="1">
        <v>327.0</v>
      </c>
      <c r="B306" s="3" t="s">
        <v>304</v>
      </c>
      <c r="C306" s="3" t="str">
        <f>IFERROR(__xludf.DUMMYFUNCTION("GOOGLETRANSLATE(B306,""id"",""en"")"),"['Please', 'Sorry', 'number', 'Indihome', 'Registered', 'Customer', 'Indihome', 'WiFi', 'Please', 'Help', ""]")</f>
        <v>['Please', 'Sorry', 'number', 'Indihome', 'Registered', 'Customer', 'Indihome', 'WiFi', 'Please', 'Help', "]</v>
      </c>
      <c r="D306" s="3">
        <v>1.0</v>
      </c>
    </row>
    <row r="307" ht="15.75" customHeight="1">
      <c r="A307" s="1">
        <v>328.0</v>
      </c>
      <c r="B307" s="3" t="s">
        <v>305</v>
      </c>
      <c r="C307" s="3" t="str">
        <f>IFERROR(__xludf.DUMMYFUNCTION("GOOGLETRANSLATE(B307,""id"",""en"")"),"['', 'Indihome', 'complex', 'dead', 'action', 'process',' improvement ',' nil ',' customer ',' pay ',' late ',' a day ',' right away ',' Dipotus', 'Indihome', 'dead', 'accountability', 'price', 'expensive', 'according to', 'service', ""]")</f>
        <v>['', 'Indihome', 'complex', 'dead', 'action', 'process',' improvement ',' nil ',' customer ',' pay ',' late ',' a day ',' right away ',' Dipotus', 'Indihome', 'dead', 'accountability', 'price', 'expensive', 'according to', 'service', "]</v>
      </c>
      <c r="D307" s="3">
        <v>1.0</v>
      </c>
    </row>
    <row r="308" ht="15.75" customHeight="1">
      <c r="A308" s="1">
        <v>329.0</v>
      </c>
      <c r="B308" s="3" t="s">
        <v>306</v>
      </c>
      <c r="C308" s="3" t="str">
        <f>IFERROR(__xludf.DUMMYFUNCTION("GOOGLETRANSLATE(B308,""id"",""en"")"),"['Please', 'fix', 'APK', 'Download', 'input', 'Customer', 'know', 'system', ""]")</f>
        <v>['Please', 'fix', 'APK', 'Download', 'input', 'Customer', 'know', 'system', "]</v>
      </c>
      <c r="D308" s="3">
        <v>1.0</v>
      </c>
    </row>
    <row r="309" ht="15.75" customHeight="1">
      <c r="A309" s="1">
        <v>330.0</v>
      </c>
      <c r="B309" s="3" t="s">
        <v>307</v>
      </c>
      <c r="C309" s="3" t="str">
        <f>IFERROR(__xludf.DUMMYFUNCTION("GOOGLETRANSLATE(B309,""id"",""en"")"),"['Severe', 'Mending', 'neighbor', 'Next to', '']")</f>
        <v>['Severe', 'Mending', 'neighbor', 'Next to', '']</v>
      </c>
      <c r="D309" s="3">
        <v>1.0</v>
      </c>
    </row>
    <row r="310" ht="15.75" customHeight="1">
      <c r="A310" s="1">
        <v>331.0</v>
      </c>
      <c r="B310" s="3" t="s">
        <v>308</v>
      </c>
      <c r="C310" s="3" t="str">
        <f>IFERROR(__xludf.DUMMYFUNCTION("GOOGLETRANSLATE(B310,""id"",""en"")"),"['repurchase', 'myindihome', 'please', 'MURAIKIN']")</f>
        <v>['repurchase', 'myindihome', 'please', 'MURAIKIN']</v>
      </c>
      <c r="D310" s="3">
        <v>1.0</v>
      </c>
    </row>
    <row r="311" ht="15.75" customHeight="1">
      <c r="A311" s="1">
        <v>332.0</v>
      </c>
      <c r="B311" s="3" t="s">
        <v>309</v>
      </c>
      <c r="C311" s="3" t="str">
        <f>IFERROR(__xludf.DUMMYFUNCTION("GOOGLETRANSLATE(B311,""id"",""en"")"),"['', 'disorder', 'STB', 'dead', 'internet', 'dead', 'promise', 'technician', 'no', 'link', 'error', 'want', 'sofan ',' Gini ', ""]")</f>
        <v>['', 'disorder', 'STB', 'dead', 'internet', 'dead', 'promise', 'technician', 'no', 'link', 'error', 'want', 'sofan ',' Gini ', "]</v>
      </c>
      <c r="D311" s="3">
        <v>1.0</v>
      </c>
    </row>
    <row r="312" ht="15.75" customHeight="1">
      <c r="A312" s="1">
        <v>333.0</v>
      </c>
      <c r="B312" s="3" t="s">
        <v>310</v>
      </c>
      <c r="C312" s="3" t="str">
        <f>IFERROR(__xludf.DUMMYFUNCTION("GOOGLETRANSLATE(B312,""id"",""en"")"),"['money', 'returned', 'work', 'telephone', 'telkom', 'already', 'eat', 'pulse', 'already', 'work', 'belom', 'turn', ' kaga ',' pay ',' billed ',' event ',' debt ',' pay ',' turn ',' money ',' kaga ',' back ']")</f>
        <v>['money', 'returned', 'work', 'telephone', 'telkom', 'already', 'eat', 'pulse', 'already', 'work', 'belom', 'turn', ' kaga ',' pay ',' billed ',' event ',' debt ',' pay ',' turn ',' money ',' kaga ',' back ']</v>
      </c>
      <c r="D312" s="3">
        <v>1.0</v>
      </c>
    </row>
    <row r="313" ht="15.75" customHeight="1">
      <c r="A313" s="1">
        <v>334.0</v>
      </c>
      <c r="B313" s="3" t="s">
        <v>311</v>
      </c>
      <c r="C313" s="3" t="str">
        <f>IFERROR(__xludf.DUMMYFUNCTION("GOOGLETRANSLATE(B313,""id"",""en"")"),"['Bug', 'Where', 'Enter', 'Code', 'Verification', 'Login', 'Wrong', 'Wrong']")</f>
        <v>['Bug', 'Where', 'Enter', 'Code', 'Verification', 'Login', 'Wrong', 'Wrong']</v>
      </c>
      <c r="D313" s="3">
        <v>1.0</v>
      </c>
    </row>
    <row r="314" ht="15.75" customHeight="1">
      <c r="A314" s="1">
        <v>335.0</v>
      </c>
      <c r="B314" s="3" t="s">
        <v>312</v>
      </c>
      <c r="C314" s="3" t="str">
        <f>IFERROR(__xludf.DUMMYFUNCTION("GOOGLETRANSLATE(B314,""id"",""en"")"),"['Sorry', 'service', 'service', 'Costumer', 'ugly', '']")</f>
        <v>['Sorry', 'service', 'service', 'Costumer', 'ugly', '']</v>
      </c>
      <c r="D314" s="3">
        <v>1.0</v>
      </c>
    </row>
    <row r="315" ht="15.75" customHeight="1">
      <c r="A315" s="1">
        <v>337.0</v>
      </c>
      <c r="B315" s="3" t="s">
        <v>313</v>
      </c>
      <c r="C315" s="3" t="str">
        <f>IFERROR(__xludf.DUMMYFUNCTION("GOOGLETRANSLATE(B315,""id"",""en"")"),"['Customer', 'Indihome', 'Date', 'Installation', 'April', 'Understanding', 'Pay', 'Indihome', 'Confused', 'Prepaid', 'Use', 'Pay', ' money ',' deposit ',' bills', 'PDD', 'payment', 'accepted', 'upfront', 'bills',' payment ',' next ',' original ',' underst"&amp;"and ',' payment ' , 'confusing', 'Read', 'Review', 'User', 'Indihome', 'Negative', 'Fix', 'Use', 'Indihome', ""]")</f>
        <v>['Customer', 'Indihome', 'Date', 'Installation', 'April', 'Understanding', 'Pay', 'Indihome', 'Confused', 'Prepaid', 'Use', 'Pay', ' money ',' deposit ',' bills', 'PDD', 'payment', 'accepted', 'upfront', 'bills',' payment ',' next ',' original ',' understand ',' payment ' , 'confusing', 'Read', 'Review', 'User', 'Indihome', 'Negative', 'Fix', 'Use', 'Indihome', "]</v>
      </c>
      <c r="D315" s="3">
        <v>1.0</v>
      </c>
    </row>
    <row r="316" ht="15.75" customHeight="1">
      <c r="A316" s="1">
        <v>339.0</v>
      </c>
      <c r="B316" s="3" t="s">
        <v>314</v>
      </c>
      <c r="C316" s="3" t="str">
        <f>IFERROR(__xludf.DUMMYFUNCTION("GOOGLETRANSLATE(B316,""id"",""en"")"),"['admin', 'please', 'add', 'choice', 'fill', 'balance', 'APK', 'myindihome']")</f>
        <v>['admin', 'please', 'add', 'choice', 'fill', 'balance', 'APK', 'myindihome']</v>
      </c>
      <c r="D316" s="3">
        <v>1.0</v>
      </c>
    </row>
    <row r="317" ht="15.75" customHeight="1">
      <c r="A317" s="1">
        <v>340.0</v>
      </c>
      <c r="B317" s="3" t="s">
        <v>315</v>
      </c>
      <c r="C317" s="3" t="str">
        <f>IFERROR(__xludf.DUMMYFUNCTION("GOOGLETRANSLATE(B317,""id"",""en"")"),"['difficult', 'login', 'enter', 'code', 'otp', 'msh', 'considered', 'wrong', 'enter', 'code', 'already', 'so', ' MSH ',' HRS ',' Waiting ',' Repeat ',' Login ',' Please ',' Repair ',' Solution ',' APPL ',' Myindihome ']")</f>
        <v>['difficult', 'login', 'enter', 'code', 'otp', 'msh', 'considered', 'wrong', 'enter', 'code', 'already', 'so', ' MSH ',' HRS ',' Waiting ',' Repeat ',' Login ',' Please ',' Repair ',' Solution ',' APPL ',' Myindihome ']</v>
      </c>
      <c r="D317" s="3">
        <v>2.0</v>
      </c>
    </row>
    <row r="318" ht="15.75" customHeight="1">
      <c r="A318" s="1">
        <v>341.0</v>
      </c>
      <c r="B318" s="3" t="s">
        <v>316</v>
      </c>
      <c r="C318" s="3" t="str">
        <f>IFERROR(__xludf.DUMMYFUNCTION("GOOGLETRANSLATE(B318,""id"",""en"")"),"['entry', 'login', 'code', 'OTP', 'input', 'according to', 'message', 'enter', 'data', 'enter', 'SALE', 'situ', ' healthy', '']")</f>
        <v>['entry', 'login', 'code', 'OTP', 'input', 'according to', 'message', 'enter', 'data', 'enter', 'SALE', 'situ', ' healthy', '']</v>
      </c>
      <c r="D318" s="3">
        <v>1.0</v>
      </c>
    </row>
    <row r="319" ht="15.75" customHeight="1">
      <c r="A319" s="1">
        <v>343.0</v>
      </c>
      <c r="B319" s="3" t="s">
        <v>317</v>
      </c>
      <c r="C319" s="3" t="str">
        <f>IFERROR(__xludf.DUMMYFUNCTION("GOOGLETRANSLATE(B319,""id"",""en"")"),"['indihome', 'slow', 'play', 'game', 'disconnect', 'paid', 'expensive', 'lag', 'technician', 'just', 'restart', 'modem', ' ']")</f>
        <v>['indihome', 'slow', 'play', 'game', 'disconnect', 'paid', 'expensive', 'lag', 'technician', 'just', 'restart', 'modem', ' ']</v>
      </c>
      <c r="D319" s="3">
        <v>1.0</v>
      </c>
    </row>
    <row r="320" ht="15.75" customHeight="1">
      <c r="A320" s="1">
        <v>344.0</v>
      </c>
      <c r="B320" s="3" t="s">
        <v>318</v>
      </c>
      <c r="C320" s="3" t="str">
        <f>IFERROR(__xludf.DUMMYFUNCTION("GOOGLETRANSLATE(B320,""id"",""en"")"),"['solution', 'customer', 'Indihome', 'disappointed', 'signal', 'slow', 'missing', 'speed', 'expandable', 'MB', 'MB', 'payment', ' reach ',' rb ',' bln ',' office ',' telkom ',' answer ',' lebh ',' mas', 'lgsung', 'office', 'center', 'as if', 'released' , "&amp;"'hand', 'faced', 'customer', 'try', 'contact', 'officer', 'field', 'direct', 'check', 'fix', ""]")</f>
        <v>['solution', 'customer', 'Indihome', 'disappointed', 'signal', 'slow', 'missing', 'speed', 'expandable', 'MB', 'MB', 'payment', ' reach ',' rb ',' bln ',' office ',' telkom ',' answer ',' lebh ',' mas', 'lgsung', 'office', 'center', 'as if', 'released' , 'hand', 'faced', 'customer', 'try', 'contact', 'officer', 'field', 'direct', 'check', 'fix', "]</v>
      </c>
      <c r="D320" s="3">
        <v>1.0</v>
      </c>
    </row>
    <row r="321" ht="15.75" customHeight="1">
      <c r="A321" s="1">
        <v>345.0</v>
      </c>
      <c r="B321" s="3" t="s">
        <v>319</v>
      </c>
      <c r="C321" s="3" t="str">
        <f>IFERROR(__xludf.DUMMYFUNCTION("GOOGLETRANSLATE(B321,""id"",""en"")"),"['Current', 'access']")</f>
        <v>['Current', 'access']</v>
      </c>
      <c r="D321" s="3">
        <v>5.0</v>
      </c>
    </row>
    <row r="322" ht="15.75" customHeight="1">
      <c r="A322" s="1">
        <v>346.0</v>
      </c>
      <c r="B322" s="3" t="s">
        <v>320</v>
      </c>
      <c r="C322" s="3" t="str">
        <f>IFERROR(__xludf.DUMMYFUNCTION("GOOGLETRANSLATE(B322,""id"",""en"")"),"['Speed', 'Demand', 'Application', 'Please', 'Repaired', 'Bug', 'Thank "",' Love ',' Love ',' Star ',""]")</f>
        <v>['Speed', 'Demand', 'Application', 'Please', 'Repaired', 'Bug', 'Thank ",' Love ',' Love ',' Star ',"]</v>
      </c>
      <c r="D322" s="3">
        <v>1.0</v>
      </c>
    </row>
    <row r="323" ht="15.75" customHeight="1">
      <c r="A323" s="1">
        <v>348.0</v>
      </c>
      <c r="B323" s="3" t="s">
        <v>321</v>
      </c>
      <c r="C323" s="3" t="str">
        <f>IFERROR(__xludf.DUMMYFUNCTION("GOOGLETRANSLATE(B323,""id"",""en"")"),"['How', 'Login', 'No', '']")</f>
        <v>['How', 'Login', 'No', '']</v>
      </c>
      <c r="D323" s="3">
        <v>3.0</v>
      </c>
    </row>
    <row r="324" ht="15.75" customHeight="1">
      <c r="A324" s="1">
        <v>349.0</v>
      </c>
      <c r="B324" s="3" t="s">
        <v>322</v>
      </c>
      <c r="C324" s="3" t="str">
        <f>IFERROR(__xludf.DUMMYFUNCTION("GOOGLETRANSLATE(B324,""id"",""en"")"),"['like', 'slow', 'uda', 'indohome', 'response', '']")</f>
        <v>['like', 'slow', 'uda', 'indohome', 'response', '']</v>
      </c>
      <c r="D324" s="3">
        <v>1.0</v>
      </c>
    </row>
    <row r="325" ht="15.75" customHeight="1">
      <c r="A325" s="1">
        <v>350.0</v>
      </c>
      <c r="B325" s="3" t="s">
        <v>323</v>
      </c>
      <c r="C325" s="3" t="str">
        <f>IFERROR(__xludf.DUMMYFUNCTION("GOOGLETRANSLATE(B325,""id"",""en"")"),"['slow connection', '']")</f>
        <v>['slow connection', '']</v>
      </c>
      <c r="D325" s="3">
        <v>1.0</v>
      </c>
    </row>
    <row r="326" ht="15.75" customHeight="1">
      <c r="A326" s="1">
        <v>351.0</v>
      </c>
      <c r="B326" s="3" t="s">
        <v>324</v>
      </c>
      <c r="C326" s="3" t="str">
        <f>IFERROR(__xludf.DUMMYFUNCTION("GOOGLETRANSLATE(B326,""id"",""en"")"),"['Severe', 'wheverse', 'pairs', 'bln', 'until', 'SKR', 'reported', ""]")</f>
        <v>['Severe', 'wheverse', 'pairs', 'bln', 'until', 'SKR', 'reported', "]</v>
      </c>
      <c r="D326" s="3">
        <v>1.0</v>
      </c>
    </row>
    <row r="327" ht="15.75" customHeight="1">
      <c r="A327" s="1">
        <v>352.0</v>
      </c>
      <c r="B327" s="3" t="s">
        <v>325</v>
      </c>
      <c r="C327" s="3" t="str">
        <f>IFERROR(__xludf.DUMMYFUNCTION("GOOGLETRANSLATE(B327,""id"",""en"")"),"['Bad']")</f>
        <v>['Bad']</v>
      </c>
      <c r="D327" s="3">
        <v>1.0</v>
      </c>
    </row>
    <row r="328" ht="15.75" customHeight="1">
      <c r="A328" s="1">
        <v>353.0</v>
      </c>
      <c r="B328" s="3" t="s">
        <v>326</v>
      </c>
      <c r="C328" s="3" t="str">
        <f>IFERROR(__xludf.DUMMYFUNCTION("GOOGLETRANSLATE(B328,""id"",""en"")"),"['App', 'steal', 'money', 'renew', 'quota', 'money', 'success', 'payment', 'renew', 'road']")</f>
        <v>['App', 'steal', 'money', 'renew', 'quota', 'money', 'success', 'payment', 'renew', 'road']</v>
      </c>
      <c r="D328" s="3">
        <v>1.0</v>
      </c>
    </row>
    <row r="329" ht="15.75" customHeight="1">
      <c r="A329" s="1">
        <v>354.0</v>
      </c>
      <c r="B329" s="3" t="s">
        <v>327</v>
      </c>
      <c r="C329" s="3" t="str">
        <f>IFERROR(__xludf.DUMMYFUNCTION("GOOGLETRANSLATE(B329,""id"",""en"")"),"['Semanis', 'Statement', 'Engineering', 'Sales', 'Success', '']")</f>
        <v>['Semanis', 'Statement', 'Engineering', 'Sales', 'Success', '']</v>
      </c>
      <c r="D329" s="3">
        <v>1.0</v>
      </c>
    </row>
    <row r="330" ht="15.75" customHeight="1">
      <c r="A330" s="1">
        <v>355.0</v>
      </c>
      <c r="B330" s="3" t="s">
        <v>328</v>
      </c>
      <c r="C330" s="3" t="str">
        <f>IFERROR(__xludf.DUMMYFUNCTION("GOOGLETRANSLATE(B330,""id"",""en"")"),"['subscribe', 'package', 'in the month', 'bills', 'according to', 'ama', 'submission', 'bill', 'above', 'ANRB', 'per month']")</f>
        <v>['subscribe', 'package', 'in the month', 'bills', 'according to', 'ama', 'submission', 'bill', 'above', 'ANRB', 'per month']</v>
      </c>
      <c r="D330" s="3">
        <v>1.0</v>
      </c>
    </row>
    <row r="331" ht="15.75" customHeight="1">
      <c r="A331" s="1">
        <v>356.0</v>
      </c>
      <c r="B331" s="3" t="s">
        <v>329</v>
      </c>
      <c r="C331" s="3" t="str">
        <f>IFERROR(__xludf.DUMMYFUNCTION("GOOGLETRANSLATE(B331,""id"",""en"")"),"['Ramadan', 'slow', 'great', 'people', 'angry']")</f>
        <v>['Ramadan', 'slow', 'great', 'people', 'angry']</v>
      </c>
      <c r="D331" s="3">
        <v>1.0</v>
      </c>
    </row>
    <row r="332" ht="15.75" customHeight="1">
      <c r="A332" s="1">
        <v>357.0</v>
      </c>
      <c r="B332" s="3" t="s">
        <v>330</v>
      </c>
      <c r="C332" s="3" t="str">
        <f>IFERROR(__xludf.DUMMYFUNCTION("GOOGLETRANSLATE(B332,""id"",""en"")"),"['APK', 'GMNA', 'UDH', 'subscribe', 'Indihome', 'UDH', 'Entering', 'Many', 'Login', 'then']")</f>
        <v>['APK', 'GMNA', 'UDH', 'subscribe', 'Indihome', 'UDH', 'Entering', 'Many', 'Login', 'then']</v>
      </c>
      <c r="D332" s="3">
        <v>1.0</v>
      </c>
    </row>
    <row r="333" ht="15.75" customHeight="1">
      <c r="A333" s="1">
        <v>358.0</v>
      </c>
      <c r="B333" s="3" t="s">
        <v>331</v>
      </c>
      <c r="C333" s="3" t="str">
        <f>IFERROR(__xludf.DUMMYFUNCTION("GOOGLETRANSLATE(B333,""id"",""en"")"),"['Indihome', 'good', 'system', 'FUP', 'ugly', 'FUP', 'ISP', 'INDIHOME', 'no', '']")</f>
        <v>['Indihome', 'good', 'system', 'FUP', 'ugly', 'FUP', 'ISP', 'INDIHOME', 'no', '']</v>
      </c>
      <c r="D333" s="3">
        <v>3.0</v>
      </c>
    </row>
    <row r="334" ht="15.75" customHeight="1">
      <c r="A334" s="1">
        <v>359.0</v>
      </c>
      <c r="B334" s="3" t="s">
        <v>332</v>
      </c>
      <c r="C334" s="3" t="str">
        <f>IFERROR(__xludf.DUMMYFUNCTION("GOOGLETRANSLATE(B334,""id"",""en"")"),"['Login', 'Code', 'OTP', 'Sent', 'Salah', 'submit', 'complaint', 'sosmed', 'response', 'neglected', ""]")</f>
        <v>['Login', 'Code', 'OTP', 'Sent', 'Salah', 'submit', 'complaint', 'sosmed', 'response', 'neglected', "]</v>
      </c>
      <c r="D334" s="3">
        <v>1.0</v>
      </c>
    </row>
    <row r="335" ht="15.75" customHeight="1">
      <c r="A335" s="1">
        <v>360.0</v>
      </c>
      <c r="B335" s="3" t="s">
        <v>333</v>
      </c>
      <c r="C335" s="3" t="str">
        <f>IFERROR(__xludf.DUMMYFUNCTION("GOOGLETRANSLATE(B335,""id"",""en"")"),"['expensive', 'network', 'problematic', 'mainly', 'regarding', 'bills', 'udaj', 'uber', 'uber', 'recomend', ""]")</f>
        <v>['expensive', 'network', 'problematic', 'mainly', 'regarding', 'bills', 'udaj', 'uber', 'uber', 'recomend', "]</v>
      </c>
      <c r="D335" s="3">
        <v>1.0</v>
      </c>
    </row>
    <row r="336" ht="15.75" customHeight="1">
      <c r="A336" s="1">
        <v>361.0</v>
      </c>
      <c r="B336" s="3" t="s">
        <v>334</v>
      </c>
      <c r="C336" s="3" t="str">
        <f>IFERROR(__xludf.DUMMYFUNCTION("GOOGLETRANSLATE(B336,""id"",""en"")"),"['difficult', 'list', 'seamless', 'wifi', 'application', '&lt;br&gt;']")</f>
        <v>['difficult', 'list', 'seamless', 'wifi', 'application', '&lt;br&gt;']</v>
      </c>
      <c r="D336" s="3">
        <v>3.0</v>
      </c>
    </row>
    <row r="337" ht="15.75" customHeight="1">
      <c r="A337" s="1">
        <v>362.0</v>
      </c>
      <c r="B337" s="3" t="s">
        <v>335</v>
      </c>
      <c r="C337" s="3" t="str">
        <f>IFERROR(__xludf.DUMMYFUNCTION("GOOGLETRANSLATE(B337,""id"",""en"")"),"['Service', 'good', 'fast', 'responsive', 'error', 'fast', 'fix it', ""]")</f>
        <v>['Service', 'good', 'fast', 'responsive', 'error', 'fast', 'fix it', "]</v>
      </c>
      <c r="D337" s="3">
        <v>4.0</v>
      </c>
    </row>
    <row r="338" ht="15.75" customHeight="1">
      <c r="A338" s="1">
        <v>363.0</v>
      </c>
      <c r="B338" s="3" t="s">
        <v>336</v>
      </c>
      <c r="C338" s="3" t="str">
        <f>IFERROR(__xludf.DUMMYFUNCTION("GOOGLETRANSLATE(B338,""id"",""en"")"),"['application', 'Kurng', 'comfortable']")</f>
        <v>['application', 'Kurng', 'comfortable']</v>
      </c>
      <c r="D338" s="3">
        <v>1.0</v>
      </c>
    </row>
    <row r="339" ht="15.75" customHeight="1">
      <c r="A339" s="1">
        <v>364.0</v>
      </c>
      <c r="B339" s="3" t="s">
        <v>337</v>
      </c>
      <c r="C339" s="3" t="str">
        <f>IFERROR(__xludf.DUMMYFUNCTION("GOOGLETRANSLATE(B339,""id"",""en"")"),"['very', 'helpful']")</f>
        <v>['very', 'helpful']</v>
      </c>
      <c r="D339" s="3">
        <v>5.0</v>
      </c>
    </row>
    <row r="340" ht="15.75" customHeight="1">
      <c r="A340" s="1">
        <v>365.0</v>
      </c>
      <c r="B340" s="3" t="s">
        <v>338</v>
      </c>
      <c r="C340" s="3" t="str">
        <f>IFERROR(__xludf.DUMMYFUNCTION("GOOGLETRANSLATE(B340,""id"",""en"")"),"['Nge', 'download', 'sampe', 'ber', 'century', 'century', 'severe', 'pairs',' good ',' fast ',' turn ',' go there ',' slow ',' really ']")</f>
        <v>['Nge', 'download', 'sampe', 'ber', 'century', 'century', 'severe', 'pairs',' good ',' fast ',' turn ',' go there ',' slow ',' really ']</v>
      </c>
      <c r="D340" s="3">
        <v>1.0</v>
      </c>
    </row>
    <row r="341" ht="15.75" customHeight="1">
      <c r="A341" s="1">
        <v>366.0</v>
      </c>
      <c r="B341" s="3" t="s">
        <v>339</v>
      </c>
      <c r="C341" s="3" t="str">
        <f>IFERROR(__xludf.DUMMYFUNCTION("GOOGLETRANSLATE(B341,""id"",""en"")"),"['late', 'Merspon', 'technician', 'already', 'payment', 'late', ""]")</f>
        <v>['late', 'Merspon', 'technician', 'already', 'payment', 'late', "]</v>
      </c>
      <c r="D341" s="3">
        <v>1.0</v>
      </c>
    </row>
    <row r="342" ht="15.75" customHeight="1">
      <c r="A342" s="1">
        <v>367.0</v>
      </c>
      <c r="B342" s="3" t="s">
        <v>340</v>
      </c>
      <c r="C342" s="3" t="str">
        <f>IFERROR(__xludf.DUMMYFUNCTION("GOOGLETRANSLATE(B342,""id"",""en"")"),"['Naikan', 'Salary', 'Programmer', 'Indihome']")</f>
        <v>['Naikan', 'Salary', 'Programmer', 'Indihome']</v>
      </c>
      <c r="D342" s="3">
        <v>1.0</v>
      </c>
    </row>
    <row r="343" ht="15.75" customHeight="1">
      <c r="A343" s="1">
        <v>368.0</v>
      </c>
      <c r="B343" s="3" t="s">
        <v>341</v>
      </c>
      <c r="C343" s="3" t="str">
        <f>IFERROR(__xludf.DUMMYFUNCTION("GOOGLETRANSLATE(B343,""id"",""en"")"),"['connection', 'service', 'bad', 'complain', 'responded', 'vain', 'vain', 'install', 'indiehome', 'rb', 'connection']")</f>
        <v>['connection', 'service', 'bad', 'complain', 'responded', 'vain', 'vain', 'install', 'indiehome', 'rb', 'connection']</v>
      </c>
      <c r="D343" s="3">
        <v>1.0</v>
      </c>
    </row>
    <row r="344" ht="15.75" customHeight="1">
      <c r="A344" s="1">
        <v>369.0</v>
      </c>
      <c r="B344" s="3" t="s">
        <v>342</v>
      </c>
      <c r="C344" s="3" t="str">
        <f>IFERROR(__xludf.DUMMYFUNCTION("GOOGLETRANSLATE(B344,""id"",""en"")"),"['Gamer', 'Need', 'Ping', 'Stable', 'Maen', 'Thinking', 'Clock', 'Clock', 'Disruption', 'Use', 'Indihome', 'Karna', ' hours', 'ping', 'delay', 'pause', 'normal', 'a day', 'routine', 'report', 'appear', 'ticket', 'settlement', 'restart', 'center' , 'finish"&amp;"ed', 'msalah']")</f>
        <v>['Gamer', 'Need', 'Ping', 'Stable', 'Maen', 'Thinking', 'Clock', 'Clock', 'Disruption', 'Use', 'Indihome', 'Karna', ' hours', 'ping', 'delay', 'pause', 'normal', 'a day', 'routine', 'report', 'appear', 'ticket', 'settlement', 'restart', 'center' , 'finished', 'msalah']</v>
      </c>
      <c r="D344" s="3">
        <v>1.0</v>
      </c>
    </row>
    <row r="345" ht="15.75" customHeight="1">
      <c r="A345" s="1">
        <v>370.0</v>
      </c>
      <c r="B345" s="3" t="s">
        <v>343</v>
      </c>
      <c r="C345" s="3" t="str">
        <f>IFERROR(__xludf.DUMMYFUNCTION("GOOGLETRANSLATE(B345,""id"",""en"")"),"['Good', 'The application', 'Thanks', '']")</f>
        <v>['Good', 'The application', 'Thanks', '']</v>
      </c>
      <c r="D345" s="3">
        <v>5.0</v>
      </c>
    </row>
    <row r="346" ht="15.75" customHeight="1">
      <c r="A346" s="1">
        <v>371.0</v>
      </c>
      <c r="B346" s="3" t="s">
        <v>344</v>
      </c>
      <c r="C346" s="3" t="str">
        <f>IFERROR(__xludf.DUMMYFUNCTION("GOOGLETRANSLATE(B346,""id"",""en"")"),"['fast service']")</f>
        <v>['fast service']</v>
      </c>
      <c r="D346" s="3">
        <v>5.0</v>
      </c>
    </row>
    <row r="347" ht="15.75" customHeight="1">
      <c r="A347" s="1">
        <v>372.0</v>
      </c>
      <c r="B347" s="3" t="s">
        <v>345</v>
      </c>
      <c r="C347" s="3" t="str">
        <f>IFERROR(__xludf.DUMMYFUNCTION("GOOGLETRANSLATE(B347,""id"",""en"")"),"['satisfying', 'complaint', 'week', 'results', 'poor']")</f>
        <v>['satisfying', 'complaint', 'week', 'results', 'poor']</v>
      </c>
      <c r="D347" s="3">
        <v>1.0</v>
      </c>
    </row>
    <row r="348" ht="15.75" customHeight="1">
      <c r="A348" s="1">
        <v>373.0</v>
      </c>
      <c r="B348" s="3" t="s">
        <v>346</v>
      </c>
      <c r="C348" s="3" t="str">
        <f>IFERROR(__xludf.DUMMYFUNCTION("GOOGLETRANSLATE(B348,""id"",""en"")"),"['work', 'slow', 'told', 'Benerin', 'cable', 'network', 'internet', 'forgiveness',' Bakan ',' Wait ',' officer ',' Dateng ',' Benerin ',' cable ',' internet ',' Severe ',' decided ',' kiss', 'Atik', 'cable', 'until', 'cable', 'right', 'officer', 'indihome"&amp;"' , 'BLM', 'November', 'company', 'name', 'service', 'Customer']")</f>
        <v>['work', 'slow', 'told', 'Benerin', 'cable', 'network', 'internet', 'forgiveness',' Bakan ',' Wait ',' officer ',' Dateng ',' Benerin ',' cable ',' internet ',' Severe ',' decided ',' kiss', 'Atik', 'cable', 'until', 'cable', 'right', 'officer', 'indihome' , 'BLM', 'November', 'company', 'name', 'service', 'Customer']</v>
      </c>
      <c r="D348" s="3">
        <v>1.0</v>
      </c>
    </row>
    <row r="349" ht="15.75" customHeight="1">
      <c r="A349" s="1">
        <v>376.0</v>
      </c>
      <c r="B349" s="3" t="s">
        <v>347</v>
      </c>
      <c r="C349" s="3" t="str">
        <f>IFERROR(__xludf.DUMMYFUNCTION("GOOGLETRANSLATE(B349,""id"",""en"")"),"['Krna', 'bru', 'bbrpa', 'hri', 'psang']")</f>
        <v>['Krna', 'bru', 'bbrpa', 'hri', 'psang']</v>
      </c>
      <c r="D349" s="3">
        <v>3.0</v>
      </c>
    </row>
    <row r="350" ht="15.75" customHeight="1">
      <c r="A350" s="1">
        <v>377.0</v>
      </c>
      <c r="B350" s="3" t="s">
        <v>348</v>
      </c>
      <c r="C350" s="3" t="str">
        <f>IFERROR(__xludf.DUMMYFUNCTION("GOOGLETRANSLATE(B350,""id"",""en"")"),"['UDH', 'Try', 'Upgrade', 'Speed', 'WiFi', 'APK', 'Kek', 'Ngak', 'Ngak', 'respondents',' Skli ',' just ',' Verivikasi ',' Mulu ',' ']")</f>
        <v>['UDH', 'Try', 'Upgrade', 'Speed', 'WiFi', 'APK', 'Kek', 'Ngak', 'Ngak', 'respondents',' Skli ',' just ',' Verivikasi ',' Mulu ',' ']</v>
      </c>
      <c r="D350" s="3">
        <v>1.0</v>
      </c>
    </row>
    <row r="351" ht="15.75" customHeight="1">
      <c r="A351" s="1">
        <v>378.0</v>
      </c>
      <c r="B351" s="3" t="s">
        <v>349</v>
      </c>
      <c r="C351" s="3" t="str">
        <f>IFERROR(__xludf.DUMMYFUNCTION("GOOGLETRANSLATE(B351,""id"",""en"")"),"['report', 'tired', '']")</f>
        <v>['report', 'tired', '']</v>
      </c>
      <c r="D351" s="3">
        <v>1.0</v>
      </c>
    </row>
    <row r="352" ht="15.75" customHeight="1">
      <c r="A352" s="1">
        <v>379.0</v>
      </c>
      <c r="B352" s="3" t="s">
        <v>350</v>
      </c>
      <c r="C352" s="3" t="str">
        <f>IFERROR(__xludf.DUMMYFUNCTION("GOOGLETRANSLATE(B352,""id"",""en"")"),"['Survive', 'Disorders']")</f>
        <v>['Survive', 'Disorders']</v>
      </c>
      <c r="D352" s="3">
        <v>4.0</v>
      </c>
    </row>
    <row r="353" ht="15.75" customHeight="1">
      <c r="A353" s="1">
        <v>380.0</v>
      </c>
      <c r="B353" s="3" t="s">
        <v>351</v>
      </c>
      <c r="C353" s="3" t="str">
        <f>IFERROR(__xludf.DUMMYFUNCTION("GOOGLETRANSLATE(B353,""id"",""en"")"),"['Service', 'Good', 'Disappointed']")</f>
        <v>['Service', 'Good', 'Disappointed']</v>
      </c>
      <c r="D353" s="3">
        <v>1.0</v>
      </c>
    </row>
    <row r="354" ht="15.75" customHeight="1">
      <c r="A354" s="1">
        <v>381.0</v>
      </c>
      <c r="B354" s="3" t="s">
        <v>352</v>
      </c>
      <c r="C354" s="3" t="str">
        <f>IFERROR(__xludf.DUMMYFUNCTION("GOOGLETRANSLATE(B354,""id"",""en"")"),"['Ribet', 'practical', 'SMS', '']")</f>
        <v>['Ribet', 'practical', 'SMS', '']</v>
      </c>
      <c r="D354" s="3">
        <v>2.0</v>
      </c>
    </row>
    <row r="355" ht="15.75" customHeight="1">
      <c r="A355" s="1">
        <v>382.0</v>
      </c>
      <c r="B355" s="3" t="s">
        <v>353</v>
      </c>
      <c r="C355" s="3" t="str">
        <f>IFERROR(__xludf.DUMMYFUNCTION("GOOGLETRANSLATE(B355,""id"",""en"")"),"['Unplug', 'Internet', 'Emotion', 'Karywan', 'Indihome', 'Cook', 'Pay', 'Cost', 'Masang', 'Rb', 'Pdhal', 'People', ' Free ',' The reason ',' add ',' cable ',' lane ',' pdahal ',' see ',' take ',' line ',' near ',' home ',' sampe ',' meter ' , 'Watch out',"&amp;" 'out', 'Indihome', 'router', 'take', 'brrti', 'take', 'money', 'sudh', 'karywan']")</f>
        <v>['Unplug', 'Internet', 'Emotion', 'Karywan', 'Indihome', 'Cook', 'Pay', 'Cost', 'Masang', 'Rb', 'Pdhal', 'People', ' Free ',' The reason ',' add ',' cable ',' lane ',' pdahal ',' see ',' take ',' line ',' near ',' home ',' sampe ',' meter ' , 'Watch out', 'out', 'Indihome', 'router', 'take', 'brrti', 'take', 'money', 'sudh', 'karywan']</v>
      </c>
      <c r="D355" s="3">
        <v>1.0</v>
      </c>
    </row>
    <row r="356" ht="15.75" customHeight="1">
      <c r="A356" s="1">
        <v>383.0</v>
      </c>
      <c r="B356" s="3" t="s">
        <v>354</v>
      </c>
      <c r="C356" s="3" t="str">
        <f>IFERROR(__xludf.DUMMYFUNCTION("GOOGLETRANSLATE(B356,""id"",""en"")"),"['difficult', 'Bangeuut', 'complaint', '']")</f>
        <v>['difficult', 'Bangeuut', 'complaint', '']</v>
      </c>
      <c r="D356" s="3">
        <v>1.0</v>
      </c>
    </row>
    <row r="357" ht="15.75" customHeight="1">
      <c r="A357" s="1">
        <v>385.0</v>
      </c>
      <c r="B357" s="3" t="s">
        <v>355</v>
      </c>
      <c r="C357" s="3" t="str">
        <f>IFERROR(__xludf.DUMMYFUNCTION("GOOGLETRANSLATE(B357,""id"",""en"")"),"['report', 'disorder', 'application', 'myindihome', 'ticket', 'information', 'disorder', 'bulk', 'location', 'disorder', 'bulk', 'priority', ' Hight ',' Impact ',' User ',' System ',' SLA ',' Measure ',' Please ',' Noted ', ""]")</f>
        <v>['report', 'disorder', 'application', 'myindihome', 'ticket', 'information', 'disorder', 'bulk', 'location', 'disorder', 'bulk', 'priority', ' Hight ',' Impact ',' User ',' System ',' SLA ',' Measure ',' Please ',' Noted ', "]</v>
      </c>
      <c r="D357" s="3">
        <v>1.0</v>
      </c>
    </row>
    <row r="358" ht="15.75" customHeight="1">
      <c r="A358" s="1">
        <v>386.0</v>
      </c>
      <c r="B358" s="3" t="s">
        <v>356</v>
      </c>
      <c r="C358" s="3" t="str">
        <f>IFERROR(__xludf.DUMMYFUNCTION("GOOGLETRANSLATE(B358,""id"",""en"")"),"['UDH', 'download', 'told', 'enter', 'code', 'verif', 'wrong', 'hadeeeuh']")</f>
        <v>['UDH', 'download', 'told', 'enter', 'code', 'verif', 'wrong', 'hadeeeuh']</v>
      </c>
      <c r="D358" s="3">
        <v>1.0</v>
      </c>
    </row>
    <row r="359" ht="15.75" customHeight="1">
      <c r="A359" s="1">
        <v>387.0</v>
      </c>
      <c r="B359" s="3" t="s">
        <v>357</v>
      </c>
      <c r="C359" s="3" t="str">
        <f>IFERROR(__xludf.DUMMYFUNCTION("GOOGLETRANSLATE(B359,""id"",""en"")"),"['strange', 'feeling', 'masang', 'indihome', 'tan', 'mounting', 'statement', 'July', 'list', 'login', 'indihome', 'useetv', ' Use ',' Email ',' Child ']")</f>
        <v>['strange', 'feeling', 'masang', 'indihome', 'tan', 'mounting', 'statement', 'July', 'list', 'login', 'indihome', 'useetv', ' Use ',' Email ',' Child ']</v>
      </c>
      <c r="D359" s="3">
        <v>2.0</v>
      </c>
    </row>
    <row r="360" ht="15.75" customHeight="1">
      <c r="A360" s="1">
        <v>388.0</v>
      </c>
      <c r="B360" s="3" t="s">
        <v>358</v>
      </c>
      <c r="C360" s="3" t="str">
        <f>IFERROR(__xludf.DUMMYFUNCTION("GOOGLETRANSLATE(B360,""id"",""en"")"),"['Application', 'BUMN', 'ugly']")</f>
        <v>['Application', 'BUMN', 'ugly']</v>
      </c>
      <c r="D360" s="3">
        <v>1.0</v>
      </c>
    </row>
    <row r="361" ht="15.75" customHeight="1">
      <c r="A361" s="1">
        <v>389.0</v>
      </c>
      <c r="B361" s="3" t="s">
        <v>262</v>
      </c>
      <c r="C361" s="3" t="str">
        <f>IFERROR(__xludf.DUMMYFUNCTION("GOOGLETRANSLATE(B361,""id"",""en"")"),"['Bgus']")</f>
        <v>['Bgus']</v>
      </c>
      <c r="D361" s="3">
        <v>5.0</v>
      </c>
    </row>
    <row r="362" ht="15.75" customHeight="1">
      <c r="A362" s="1">
        <v>390.0</v>
      </c>
      <c r="B362" s="3" t="s">
        <v>359</v>
      </c>
      <c r="C362" s="3" t="str">
        <f>IFERROR(__xludf.DUMMYFUNCTION("GOOGLETRANSLATE(B362,""id"",""en"")"),"['Pay', 'expensive', 'network', 'slow']")</f>
        <v>['Pay', 'expensive', 'network', 'slow']</v>
      </c>
      <c r="D362" s="3">
        <v>1.0</v>
      </c>
    </row>
    <row r="363" ht="15.75" customHeight="1">
      <c r="A363" s="1">
        <v>392.0</v>
      </c>
      <c r="B363" s="3" t="s">
        <v>360</v>
      </c>
      <c r="C363" s="3" t="str">
        <f>IFERROR(__xludf.DUMMYFUNCTION("GOOGLETRANSLATE(B363,""id"",""en"")"),"['Login', 'code', 'otp', 'according to', 'entered', 'application', 'application', 'wrong', 'code', 'code', 'latest', 'sms',' Please ',' fix ',' bug ',' skrg ',' blum ',' login ',' already ',' a week ',' tried ',' code ',' wrong ']")</f>
        <v>['Login', 'code', 'otp', 'according to', 'entered', 'application', 'application', 'wrong', 'code', 'code', 'latest', 'sms',' Please ',' fix ',' bug ',' skrg ',' blum ',' login ',' already ',' a week ',' tried ',' code ',' wrong ']</v>
      </c>
      <c r="D363" s="3">
        <v>1.0</v>
      </c>
    </row>
    <row r="364" ht="15.75" customHeight="1">
      <c r="A364" s="1">
        <v>393.0</v>
      </c>
      <c r="B364" s="3" t="s">
        <v>361</v>
      </c>
      <c r="C364" s="3" t="str">
        <f>IFERROR(__xludf.DUMMYFUNCTION("GOOGLETRANSLATE(B364,""id"",""en"")"),"['application', 'defects', 'code', 'verification', 'sent', 'number', '']")</f>
        <v>['application', 'defects', 'code', 'verification', 'sent', 'number', '']</v>
      </c>
      <c r="D364" s="3">
        <v>1.0</v>
      </c>
    </row>
    <row r="365" ht="15.75" customHeight="1">
      <c r="A365" s="1">
        <v>394.0</v>
      </c>
      <c r="B365" s="3" t="s">
        <v>362</v>
      </c>
      <c r="C365" s="3" t="str">
        <f>IFERROR(__xludf.DUMMYFUNCTION("GOOGLETRANSLATE(B365,""id"",""en"")"),"['number', 'Indihome', 'Kindel', 'Register', 'Number', 'Indihome', 'Known', 'System', 'Pay', 'Routine', 'Status',' MyIndihome ',' Nomers', 'Suspen', 'Sempurnya', 'The Application', '']")</f>
        <v>['number', 'Indihome', 'Kindel', 'Register', 'Number', 'Indihome', 'Known', 'System', 'Pay', 'Routine', 'Status',' MyIndihome ',' Nomers', 'Suspen', 'Sempurnya', 'The Application', '']</v>
      </c>
      <c r="D365" s="3">
        <v>1.0</v>
      </c>
    </row>
    <row r="366" ht="15.75" customHeight="1">
      <c r="A366" s="1">
        <v>395.0</v>
      </c>
      <c r="B366" s="3" t="s">
        <v>344</v>
      </c>
      <c r="C366" s="3" t="str">
        <f>IFERROR(__xludf.DUMMYFUNCTION("GOOGLETRANSLATE(B366,""id"",""en"")"),"['fast service']")</f>
        <v>['fast service']</v>
      </c>
      <c r="D366" s="3">
        <v>4.0</v>
      </c>
    </row>
    <row r="367" ht="15.75" customHeight="1">
      <c r="A367" s="1">
        <v>396.0</v>
      </c>
      <c r="B367" s="3" t="s">
        <v>363</v>
      </c>
      <c r="C367" s="3" t="str">
        <f>IFERROR(__xludf.DUMMYFUNCTION("GOOGLETRANSLATE(B367,""id"",""en"")"),"['Application', 'LEG']")</f>
        <v>['Application', 'LEG']</v>
      </c>
      <c r="D367" s="3">
        <v>1.0</v>
      </c>
    </row>
    <row r="368" ht="15.75" customHeight="1">
      <c r="A368" s="1">
        <v>398.0</v>
      </c>
      <c r="B368" s="3" t="s">
        <v>364</v>
      </c>
      <c r="C368" s="3" t="str">
        <f>IFERROR(__xludf.DUMMYFUNCTION("GOOGLETRANSLATE(B368,""id"",""en"")"),"['Admin', 'Indihome', 'Twitter', 'Please', 'Note', 'Chat', 'Paying', 'Payment', 'Indihome', 'Postabar', 'April', 'Pay', ' Dear ',' admin ',' named ',' Irvan ',' Twitter ',' please ',' serve ',' custumer ',' pay ',' April ',' sekapture ',' proof ',' FINKIN"&amp;"G ' , 'pay', 'thx', 'service', 'bad', '']")</f>
        <v>['Admin', 'Indihome', 'Twitter', 'Please', 'Note', 'Chat', 'Paying', 'Payment', 'Indihome', 'Postabar', 'April', 'Pay', ' Dear ',' admin ',' named ',' Irvan ',' Twitter ',' please ',' serve ',' custumer ',' pay ',' April ',' sekapture ',' proof ',' FINKING ' , 'pay', 'thx', 'service', 'bad', '']</v>
      </c>
      <c r="D368" s="3">
        <v>1.0</v>
      </c>
    </row>
    <row r="369" ht="15.75" customHeight="1">
      <c r="A369" s="1">
        <v>399.0</v>
      </c>
      <c r="B369" s="3" t="s">
        <v>365</v>
      </c>
      <c r="C369" s="3" t="str">
        <f>IFERROR(__xludf.DUMMYFUNCTION("GOOGLETRANSLATE(B369,""id"",""en"")"),"['skrg', 'masul', 'yaaa', 'udh', 'waiting', 'clock', 'whole companion', 'otp', 'wrong', 'terrus']")</f>
        <v>['skrg', 'masul', 'yaaa', 'udh', 'waiting', 'clock', 'whole companion', 'otp', 'wrong', 'terrus']</v>
      </c>
      <c r="D369" s="3">
        <v>1.0</v>
      </c>
    </row>
    <row r="370" ht="15.75" customHeight="1">
      <c r="A370" s="1">
        <v>400.0</v>
      </c>
      <c r="B370" s="3" t="s">
        <v>366</v>
      </c>
      <c r="C370" s="3" t="str">
        <f>IFERROR(__xludf.DUMMYFUNCTION("GOOGLETRANSLATE(B370,""id"",""en"")"),"['Communicative', 'failed', 'wants', 'Seemless', 'wifi', 'disappointed']")</f>
        <v>['Communicative', 'failed', 'wants', 'Seemless', 'wifi', 'disappointed']</v>
      </c>
      <c r="D370" s="3">
        <v>3.0</v>
      </c>
    </row>
    <row r="371" ht="15.75" customHeight="1">
      <c r="A371" s="1">
        <v>401.0</v>
      </c>
      <c r="B371" s="3" t="s">
        <v>367</v>
      </c>
      <c r="C371" s="3" t="str">
        <f>IFERROR(__xludf.DUMMYFUNCTION("GOOGLETRANSLATE(B371,""id"",""en"")"),"['App', 'taek']")</f>
        <v>['App', 'taek']</v>
      </c>
      <c r="D371" s="3">
        <v>1.0</v>
      </c>
    </row>
    <row r="372" ht="15.75" customHeight="1">
      <c r="A372" s="1">
        <v>402.0</v>
      </c>
      <c r="B372" s="3" t="s">
        <v>368</v>
      </c>
      <c r="C372" s="3" t="str">
        <f>IFERROR(__xludf.DUMMYFUNCTION("GOOGLETRANSLATE(B372,""id"",""en"")"),"['Power', 'Full']")</f>
        <v>['Power', 'Full']</v>
      </c>
      <c r="D372" s="3">
        <v>5.0</v>
      </c>
    </row>
    <row r="373" ht="15.75" customHeight="1">
      <c r="A373" s="1">
        <v>403.0</v>
      </c>
      <c r="B373" s="3" t="s">
        <v>369</v>
      </c>
      <c r="C373" s="3" t="str">
        <f>IFERROR(__xludf.DUMMYFUNCTION("GOOGLETRANSLATE(B373,""id"",""en"")"),"['Buy', 'Addon', 'Easy']")</f>
        <v>['Buy', 'Addon', 'Easy']</v>
      </c>
      <c r="D373" s="3">
        <v>5.0</v>
      </c>
    </row>
    <row r="374" ht="15.75" customHeight="1">
      <c r="A374" s="1">
        <v>404.0</v>
      </c>
      <c r="B374" s="3" t="s">
        <v>370</v>
      </c>
      <c r="C374" s="3" t="str">
        <f>IFERROR(__xludf.DUMMYFUNCTION("GOOGLETRANSLATE(B374,""id"",""en"")"),"['Report', 'disruption', 'fast', 'for it', 'steady']")</f>
        <v>['Report', 'disruption', 'fast', 'for it', 'steady']</v>
      </c>
      <c r="D374" s="3">
        <v>5.0</v>
      </c>
    </row>
    <row r="375" ht="15.75" customHeight="1">
      <c r="A375" s="1">
        <v>405.0</v>
      </c>
      <c r="B375" s="3" t="s">
        <v>371</v>
      </c>
      <c r="C375" s="3" t="str">
        <f>IFERROR(__xludf.DUMMYFUNCTION("GOOGLETRANSLATE(B375,""id"",""en"")"),"['Pay', 'bill', 'easy']")</f>
        <v>['Pay', 'bill', 'easy']</v>
      </c>
      <c r="D375" s="3">
        <v>5.0</v>
      </c>
    </row>
    <row r="376" ht="15.75" customHeight="1">
      <c r="A376" s="1">
        <v>406.0</v>
      </c>
      <c r="B376" s="3" t="s">
        <v>372</v>
      </c>
      <c r="C376" s="3" t="str">
        <f>IFERROR(__xludf.DUMMYFUNCTION("GOOGLETRANSLATE(B376,""id"",""en"")"),"['Easy', 'Active']")</f>
        <v>['Easy', 'Active']</v>
      </c>
      <c r="D376" s="3">
        <v>5.0</v>
      </c>
    </row>
    <row r="377" ht="15.75" customHeight="1">
      <c r="A377" s="1">
        <v>407.0</v>
      </c>
      <c r="B377" s="3" t="s">
        <v>373</v>
      </c>
      <c r="C377" s="3" t="str">
        <f>IFERROR(__xludf.DUMMYFUNCTION("GOOGLETRANSLATE(B377,""id"",""en"")"),"['Bener', 'Manage', 'Indihome', 'Easy']")</f>
        <v>['Bener', 'Manage', 'Indihome', 'Easy']</v>
      </c>
      <c r="D377" s="3">
        <v>5.0</v>
      </c>
    </row>
    <row r="378" ht="15.75" customHeight="1">
      <c r="A378" s="1">
        <v>408.0</v>
      </c>
      <c r="B378" s="3" t="s">
        <v>374</v>
      </c>
      <c r="C378" s="3" t="str">
        <f>IFERROR(__xludf.DUMMYFUNCTION("GOOGLETRANSLATE(B378,""id"",""en"")"),"['thank', 'love', 'service', 'slow', 'response']")</f>
        <v>['thank', 'love', 'service', 'slow', 'response']</v>
      </c>
      <c r="D378" s="3">
        <v>1.0</v>
      </c>
    </row>
    <row r="379" ht="15.75" customHeight="1">
      <c r="A379" s="1">
        <v>409.0</v>
      </c>
      <c r="B379" s="3" t="s">
        <v>375</v>
      </c>
      <c r="C379" s="3" t="str">
        <f>IFERROR(__xludf.DUMMYFUNCTION("GOOGLETRANSLATE(B379,""id"",""en"")"),"['quota', 'zero', 'renew', 'package', '']")</f>
        <v>['quota', 'zero', 'renew', 'package', '']</v>
      </c>
      <c r="D379" s="3">
        <v>2.0</v>
      </c>
    </row>
    <row r="380" ht="15.75" customHeight="1">
      <c r="A380" s="1">
        <v>410.0</v>
      </c>
      <c r="B380" s="3" t="s">
        <v>376</v>
      </c>
      <c r="C380" s="3" t="str">
        <f>IFERROR(__xludf.DUMMYFUNCTION("GOOGLETRANSLATE(B380,""id"",""en"")"),"['Login', 'code', 'verification', 'sms', 'according to', 'padah']")</f>
        <v>['Login', 'code', 'verification', 'sms', 'according to', 'padah']</v>
      </c>
      <c r="D380" s="3">
        <v>1.0</v>
      </c>
    </row>
    <row r="381" ht="15.75" customHeight="1">
      <c r="A381" s="1">
        <v>412.0</v>
      </c>
      <c r="B381" s="3" t="s">
        <v>377</v>
      </c>
      <c r="C381" s="3" t="str">
        <f>IFERROR(__xludf.DUMMYFUNCTION("GOOGLETRANSLATE(B381,""id"",""en"")"),"['improvement', 'network', 'finished', 'walk', 'ntr', 'klu', 'plus', 'star', '']")</f>
        <v>['improvement', 'network', 'finished', 'walk', 'ntr', 'klu', 'plus', 'star', '']</v>
      </c>
      <c r="D381" s="3">
        <v>3.0</v>
      </c>
    </row>
    <row r="382" ht="15.75" customHeight="1">
      <c r="A382" s="1">
        <v>413.0</v>
      </c>
      <c r="B382" s="3" t="s">
        <v>378</v>
      </c>
      <c r="C382" s="3" t="str">
        <f>IFERROR(__xludf.DUMMYFUNCTION("GOOGLETRANSLATE(B382,""id"",""en"")"),"['application', 'mantul', 'nda', 'medicine', 'nyoo', 'ntabs']")</f>
        <v>['application', 'mantul', 'nda', 'medicine', 'nyoo', 'ntabs']</v>
      </c>
      <c r="D382" s="3">
        <v>5.0</v>
      </c>
    </row>
    <row r="383" ht="15.75" customHeight="1">
      <c r="A383" s="1">
        <v>414.0</v>
      </c>
      <c r="B383" s="3" t="s">
        <v>379</v>
      </c>
      <c r="C383" s="3" t="str">
        <f>IFERROR(__xludf.DUMMYFUNCTION("GOOGLETRANSLATE(B383,""id"",""en"")"),"['defective', 'internet', 'make', 'speed', 'test', 'indihome', 'talk', 'speed', 'download', 'watch', 'video', 'slow', ' Boong ',' Bagusan ',' little ',' kek ',' connected ',' cellphone ',' cellphone ',' doang ',' no ',' slow ',' wifi ',' use ',' org ' , '"&amp;"Doang', 'that's like', 'worse']")</f>
        <v>['defective', 'internet', 'make', 'speed', 'test', 'indihome', 'talk', 'speed', 'download', 'watch', 'video', 'slow', ' Boong ',' Bagusan ',' little ',' kek ',' connected ',' cellphone ',' cellphone ',' doang ',' no ',' slow ',' wifi ',' use ',' org ' , 'Doang', 'that's like', 'worse']</v>
      </c>
      <c r="D383" s="3">
        <v>1.0</v>
      </c>
    </row>
    <row r="384" ht="15.75" customHeight="1">
      <c r="A384" s="1">
        <v>415.0</v>
      </c>
      <c r="B384" s="3" t="s">
        <v>380</v>
      </c>
      <c r="C384" s="3" t="str">
        <f>IFERROR(__xludf.DUMMYFUNCTION("GOOGLETRANSLATE(B384,""id"",""en"")"),"['waah', 'Thanks', 'Exchange', 'Points']")</f>
        <v>['waah', 'Thanks', 'Exchange', 'Points']</v>
      </c>
      <c r="D384" s="3">
        <v>5.0</v>
      </c>
    </row>
    <row r="385" ht="15.75" customHeight="1">
      <c r="A385" s="1">
        <v>416.0</v>
      </c>
      <c r="B385" s="3" t="s">
        <v>381</v>
      </c>
      <c r="C385" s="3" t="str">
        <f>IFERROR(__xludf.DUMMYFUNCTION("GOOGLETRANSLATE(B385,""id"",""en"")"),"['Login', 'Failed', 'Code', 'OTP', 'Gerangan', ""]")</f>
        <v>['Login', 'Failed', 'Code', 'OTP', 'Gerangan', "]</v>
      </c>
      <c r="D385" s="3">
        <v>1.0</v>
      </c>
    </row>
    <row r="386" ht="15.75" customHeight="1">
      <c r="A386" s="1">
        <v>417.0</v>
      </c>
      <c r="B386" s="3" t="s">
        <v>382</v>
      </c>
      <c r="C386" s="3" t="str">
        <f>IFERROR(__xludf.DUMMYFUNCTION("GOOGLETRANSLATE(B386,""id"",""en"")"),"['Klu', 'Case', 'trivial', 'Minute', 'System', 'Read', 'Manual']")</f>
        <v>['Klu', 'Case', 'trivial', 'Minute', 'System', 'Read', 'Manual']</v>
      </c>
      <c r="D386" s="3">
        <v>3.0</v>
      </c>
    </row>
    <row r="387" ht="15.75" customHeight="1">
      <c r="A387" s="1">
        <v>418.0</v>
      </c>
      <c r="B387" s="3" t="s">
        <v>383</v>
      </c>
      <c r="C387" s="3" t="str">
        <f>IFERROR(__xludf.DUMMYFUNCTION("GOOGLETRANSLATE(B387,""id"",""en"")"),"['Indihome', '']")</f>
        <v>['Indihome', '']</v>
      </c>
      <c r="D387" s="3">
        <v>5.0</v>
      </c>
    </row>
    <row r="388" ht="15.75" customHeight="1">
      <c r="A388" s="1">
        <v>419.0</v>
      </c>
      <c r="B388" s="3" t="s">
        <v>384</v>
      </c>
      <c r="C388" s="3" t="str">
        <f>IFERROR(__xludf.DUMMYFUNCTION("GOOGLETRANSLATE(B388,""id"",""en"")"),"['WiFi', 'isolated', 'pay', 'late', 'wifi', 'disorder', 'please', 'indihome', 'wifi', 'repair']")</f>
        <v>['WiFi', 'isolated', 'pay', 'late', 'wifi', 'disorder', 'please', 'indihome', 'wifi', 'repair']</v>
      </c>
      <c r="D388" s="3">
        <v>3.0</v>
      </c>
    </row>
    <row r="389" ht="15.75" customHeight="1">
      <c r="A389" s="1">
        <v>420.0</v>
      </c>
      <c r="B389" s="3" t="s">
        <v>385</v>
      </c>
      <c r="C389" s="3" t="str">
        <f>IFERROR(__xludf.DUMMYFUNCTION("GOOGLETRANSLATE(B389,""id"",""en"")"),"['Woy', 'column', 'comment', 'Instagram', 'closed']")</f>
        <v>['Woy', 'column', 'comment', 'Instagram', 'closed']</v>
      </c>
      <c r="D389" s="3">
        <v>1.0</v>
      </c>
    </row>
    <row r="390" ht="15.75" customHeight="1">
      <c r="A390" s="1">
        <v>421.0</v>
      </c>
      <c r="B390" s="3" t="s">
        <v>386</v>
      </c>
      <c r="C390" s="3" t="str">
        <f>IFERROR(__xludf.DUMMYFUNCTION("GOOGLETRANSLATE(B390,""id"",""en"")"),"['APK', 'ugly', 'oath', 'ugly', 'really', 'because', 'according to', 'indihome', 'results',' real ',' recommendations', ' version ',' friend ',' download ',' apk ',' regret ',' oath ',' regret ']")</f>
        <v>['APK', 'ugly', 'oath', 'ugly', 'really', 'because', 'according to', 'indihome', 'results',' real ',' recommendations', ' version ',' friend ',' download ',' apk ',' regret ',' oath ',' regret ']</v>
      </c>
      <c r="D390" s="3">
        <v>1.0</v>
      </c>
    </row>
    <row r="391" ht="15.75" customHeight="1">
      <c r="A391" s="1">
        <v>422.0</v>
      </c>
      <c r="B391" s="3" t="s">
        <v>387</v>
      </c>
      <c r="C391" s="3" t="str">
        <f>IFERROR(__xludf.DUMMYFUNCTION("GOOGLETRANSLATE(B391,""id"",""en"")"),"['service', 'bad', 'a year', 'paid', 'fast', 'handling', 'slow']")</f>
        <v>['service', 'bad', 'a year', 'paid', 'fast', 'handling', 'slow']</v>
      </c>
      <c r="D391" s="3">
        <v>1.0</v>
      </c>
    </row>
    <row r="392" ht="15.75" customHeight="1">
      <c r="A392" s="1">
        <v>423.0</v>
      </c>
      <c r="B392" s="3" t="s">
        <v>388</v>
      </c>
      <c r="C392" s="3" t="str">
        <f>IFERROR(__xludf.DUMMYFUNCTION("GOOGLETRANSLATE(B392,""id"",""en"")"),"['min', 'number', 'trdist', 'missing', 'login', 'email', 'hrus', 'code', 'otp', 'solution', 'gmn', 'min']")</f>
        <v>['min', 'number', 'trdist', 'missing', 'login', 'email', 'hrus', 'code', 'otp', 'solution', 'gmn', 'min']</v>
      </c>
      <c r="D392" s="3">
        <v>5.0</v>
      </c>
    </row>
    <row r="393" ht="15.75" customHeight="1">
      <c r="A393" s="1">
        <v>424.0</v>
      </c>
      <c r="B393" s="3" t="s">
        <v>389</v>
      </c>
      <c r="C393" s="3" t="str">
        <f>IFERROR(__xludf.DUMMYFUNCTION("GOOGLETRANSLATE(B393,""id"",""en"")"),"['', 'FAR', 'Not bad', 'apps',' please ',' limitation ',' FUP ',' like ',' download ',' file ',' feared ',' fup ',' stuck ',' Speed ​​',' ']")</f>
        <v>['', 'FAR', 'Not bad', 'apps',' please ',' limitation ',' FUP ',' like ',' download ',' file ',' feared ',' fup ',' stuck ',' Speed ​​',' ']</v>
      </c>
      <c r="D393" s="3">
        <v>3.0</v>
      </c>
    </row>
    <row r="394" ht="15.75" customHeight="1">
      <c r="A394" s="1">
        <v>425.0</v>
      </c>
      <c r="B394" s="3" t="s">
        <v>390</v>
      </c>
      <c r="C394" s="3" t="str">
        <f>IFERROR(__xludf.DUMMYFUNCTION("GOOGLETRANSLATE(B394,""id"",""en"")"),"['Severe', 'make', 'slow', 'really', 'tissue', 'rich', 'snail', 'ngekonten', 'gameplay', 'northern', 'severe', 'emang', ' Indihome ',' if ',' love ',' star ',' goverty ',' disappointed ',' really ', ""]")</f>
        <v>['Severe', 'make', 'slow', 'really', 'tissue', 'rich', 'snail', 'ngekonten', 'gameplay', 'northern', 'severe', 'emang', ' Indihome ',' if ',' love ',' star ',' goverty ',' disappointed ',' really ', "]</v>
      </c>
      <c r="D394" s="3">
        <v>1.0</v>
      </c>
    </row>
    <row r="395" ht="15.75" customHeight="1">
      <c r="A395" s="1">
        <v>426.0</v>
      </c>
      <c r="B395" s="3" t="s">
        <v>391</v>
      </c>
      <c r="C395" s="3" t="str">
        <f>IFERROR(__xludf.DUMMYFUNCTION("GOOGLETRANSLATE(B395,""id"",""en"")"),"['Open', 'YouTube', 'ascension', 'solution', 'gajls', 'gymna', ""]")</f>
        <v>['Open', 'YouTube', 'ascension', 'solution', 'gajls', 'gymna', "]</v>
      </c>
      <c r="D395" s="3">
        <v>3.0</v>
      </c>
    </row>
    <row r="396" ht="15.75" customHeight="1">
      <c r="A396" s="1">
        <v>427.0</v>
      </c>
      <c r="B396" s="3" t="s">
        <v>392</v>
      </c>
      <c r="C396" s="3" t="str">
        <f>IFERROR(__xludf.DUMMYFUNCTION("GOOGLETRANSLATE(B396,""id"",""en"")"),"['knapa', 'cord', 'really', 'appears',' bill ',' rb ',' application ',' pay ',' tlfn ',' call ',' center ',' bill ',' slow ',' really ',' expensive ',' doang ',' pay ',' ']")</f>
        <v>['knapa', 'cord', 'really', 'appears',' bill ',' rb ',' application ',' pay ',' tlfn ',' call ',' center ',' bill ',' slow ',' really ',' expensive ',' doang ',' pay ',' ']</v>
      </c>
      <c r="D396" s="3">
        <v>1.0</v>
      </c>
    </row>
    <row r="397" ht="15.75" customHeight="1">
      <c r="A397" s="1">
        <v>428.0</v>
      </c>
      <c r="B397" s="3" t="s">
        <v>393</v>
      </c>
      <c r="C397" s="3" t="str">
        <f>IFERROR(__xludf.DUMMYFUNCTION("GOOGLETRANSLATE(B397,""id"",""en"")"),"['Yesterday', 'DITEP', 'Indihome', 'TDNY', 'subscribe', 'Mbps',' Didin ',' Package ',' Mbps', 'Sometimes',' Akir ',' like ',' LEG ',' Package ',' New ',' Internet ',' Fair ',' USage ',' Speed ​​',' Mbps', 'Slow', 'Severe', 'Open', 'Image', 'Lola' , '']")</f>
        <v>['Yesterday', 'DITEP', 'Indihome', 'TDNY', 'subscribe', 'Mbps',' Didin ',' Package ',' Mbps', 'Sometimes',' Akir ',' like ',' LEG ',' Package ',' New ',' Internet ',' Fair ',' USage ',' Speed ​​',' Mbps', 'Slow', 'Severe', 'Open', 'Image', 'Lola' , '']</v>
      </c>
      <c r="D397" s="3">
        <v>1.0</v>
      </c>
    </row>
    <row r="398" ht="15.75" customHeight="1">
      <c r="A398" s="1">
        <v>429.0</v>
      </c>
      <c r="B398" s="3" t="s">
        <v>394</v>
      </c>
      <c r="C398" s="3" t="str">
        <f>IFERROR(__xludf.DUMMYFUNCTION("GOOGLETRANSLATE(B398,""id"",""en"")"),"['Leet', 'Pay', 'GIMN', 'Please', 'Benerin', 'Internet', 'Problematic', 'Mulu', 'Disappointed']")</f>
        <v>['Leet', 'Pay', 'GIMN', 'Please', 'Benerin', 'Internet', 'Problematic', 'Mulu', 'Disappointed']</v>
      </c>
      <c r="D398" s="3">
        <v>1.0</v>
      </c>
    </row>
    <row r="399" ht="15.75" customHeight="1">
      <c r="A399" s="1">
        <v>430.0</v>
      </c>
      <c r="B399" s="3" t="s">
        <v>395</v>
      </c>
      <c r="C399" s="3" t="str">
        <f>IFERROR(__xludf.DUMMYFUNCTION("GOOGLETRANSLATE(B399,""id"",""en"")"),"['chaotic', 'right', 'Indihome', 'dead', 'signal', 'at home', 'replace', 'pay', 'mah', 'jojong', ""]")</f>
        <v>['chaotic', 'right', 'Indihome', 'dead', 'signal', 'at home', 'replace', 'pay', 'mah', 'jojong', "]</v>
      </c>
      <c r="D399" s="3">
        <v>1.0</v>
      </c>
    </row>
    <row r="400" ht="15.75" customHeight="1">
      <c r="A400" s="1">
        <v>431.0</v>
      </c>
      <c r="B400" s="3" t="s">
        <v>396</v>
      </c>
      <c r="C400" s="3" t="str">
        <f>IFERROR(__xludf.DUMMYFUNCTION("GOOGLETRANSLATE(B400,""id"",""en"")"),"['menu', 'service', 'ADD', 'Solution', 'FUP', 'crisis', 'Nice', 'Dud']")</f>
        <v>['menu', 'service', 'ADD', 'Solution', 'FUP', 'crisis', 'Nice', 'Dud']</v>
      </c>
      <c r="D400" s="3">
        <v>5.0</v>
      </c>
    </row>
    <row r="401" ht="15.75" customHeight="1">
      <c r="A401" s="1">
        <v>432.0</v>
      </c>
      <c r="B401" s="3" t="s">
        <v>397</v>
      </c>
      <c r="C401" s="3" t="str">
        <f>IFERROR(__xludf.DUMMYFUNCTION("GOOGLETRANSLATE(B401,""id"",""en"")"),"['menu', 'report', 'disorder', 'help', 'practical', '']")</f>
        <v>['menu', 'report', 'disorder', 'help', 'practical', '']</v>
      </c>
      <c r="D401" s="3">
        <v>5.0</v>
      </c>
    </row>
    <row r="402" ht="15.75" customHeight="1">
      <c r="A402" s="1">
        <v>433.0</v>
      </c>
      <c r="B402" s="3" t="s">
        <v>398</v>
      </c>
      <c r="C402" s="3" t="str">
        <f>IFERROR(__xludf.DUMMYFUNCTION("GOOGLETRANSLATE(B402,""id"",""en"")"),"['principal', 'loss', 'install', 'Indihome', 'service', 'BGS', 'disorder', 'process', 'CPT', 'care', 'use', 'service']")</f>
        <v>['principal', 'loss', 'install', 'Indihome', 'service', 'BGS', 'disorder', 'process', 'CPT', 'care', 'use', 'service']</v>
      </c>
      <c r="D402" s="3">
        <v>5.0</v>
      </c>
    </row>
    <row r="403" ht="15.75" customHeight="1">
      <c r="A403" s="1">
        <v>434.0</v>
      </c>
      <c r="B403" s="3" t="s">
        <v>399</v>
      </c>
      <c r="C403" s="3" t="str">
        <f>IFERROR(__xludf.DUMMYFUNCTION("GOOGLETRANSLATE(B403,""id"",""en"")"),"['STB', 'installed', 'technician', 'promise', 'Wednesday', 'date', 'blum', 'technician', 'tlpn', 'response', 'disappointing', 'pay', ' Service ',' finished ',' Date ',' Enjoy ',' Service ',' Indihome ']")</f>
        <v>['STB', 'installed', 'technician', 'promise', 'Wednesday', 'date', 'blum', 'technician', 'tlpn', 'response', 'disappointing', 'pay', ' Service ',' finished ',' Date ',' Enjoy ',' Service ',' Indihome ']</v>
      </c>
      <c r="D403" s="3">
        <v>1.0</v>
      </c>
    </row>
    <row r="404" ht="15.75" customHeight="1">
      <c r="A404" s="1">
        <v>435.0</v>
      </c>
      <c r="B404" s="3" t="s">
        <v>400</v>
      </c>
      <c r="C404" s="3" t="str">
        <f>IFERROR(__xludf.DUMMYFUNCTION("GOOGLETRANSLATE(B404,""id"",""en"")"),"['appears', 'Los', 'Connected', 'Internet', '']")</f>
        <v>['appears', 'Los', 'Connected', 'Internet', '']</v>
      </c>
      <c r="D404" s="3">
        <v>1.0</v>
      </c>
    </row>
    <row r="405" ht="15.75" customHeight="1">
      <c r="A405" s="1">
        <v>437.0</v>
      </c>
      <c r="B405" s="3" t="s">
        <v>401</v>
      </c>
      <c r="C405" s="3" t="str">
        <f>IFERROR(__xludf.DUMMYFUNCTION("GOOGLETRANSLATE(B405,""id"",""en"")"),"['Gabisa', 'Login', 'Woy']")</f>
        <v>['Gabisa', 'Login', 'Woy']</v>
      </c>
      <c r="D405" s="3">
        <v>1.0</v>
      </c>
    </row>
    <row r="406" ht="15.75" customHeight="1">
      <c r="A406" s="1">
        <v>438.0</v>
      </c>
      <c r="B406" s="3" t="s">
        <v>402</v>
      </c>
      <c r="C406" s="3" t="str">
        <f>IFERROR(__xludf.DUMMYFUNCTION("GOOGLETRANSLATE(B406,""id"",""en"")"),"['Bad', 'App', 'Recomend', 'Bill', 'Notification', '']")</f>
        <v>['Bad', 'App', 'Recomend', 'Bill', 'Notification', '']</v>
      </c>
      <c r="D406" s="3">
        <v>1.0</v>
      </c>
    </row>
    <row r="407" ht="15.75" customHeight="1">
      <c r="A407" s="1">
        <v>439.0</v>
      </c>
      <c r="B407" s="3" t="s">
        <v>403</v>
      </c>
      <c r="C407" s="3" t="str">
        <f>IFERROR(__xludf.DUMMYFUNCTION("GOOGLETRANSLATE(B407,""id"",""en"")"),"['Alhamdulillah', 'Myindihome', 'satisfying']")</f>
        <v>['Alhamdulillah', 'Myindihome', 'satisfying']</v>
      </c>
      <c r="D407" s="3">
        <v>4.0</v>
      </c>
    </row>
    <row r="408" ht="15.75" customHeight="1">
      <c r="A408" s="1">
        <v>440.0</v>
      </c>
      <c r="B408" s="3" t="s">
        <v>404</v>
      </c>
      <c r="C408" s="3" t="str">
        <f>IFERROR(__xludf.DUMMYFUNCTION("GOOGLETRANSLATE(B408,""id"",""en"")"),"['times', 'report', 'disorder', 'application', 'no', 'report', 'telephone', 'application', '']")</f>
        <v>['times', 'report', 'disorder', 'application', 'no', 'report', 'telephone', 'application', '']</v>
      </c>
      <c r="D408" s="3">
        <v>1.0</v>
      </c>
    </row>
    <row r="409" ht="15.75" customHeight="1">
      <c r="A409" s="1">
        <v>441.0</v>
      </c>
      <c r="B409" s="3" t="s">
        <v>405</v>
      </c>
      <c r="C409" s="3" t="str">
        <f>IFERROR(__xludf.DUMMYFUNCTION("GOOGLETRANSLATE(B409,""id"",""en"")"),"['Come here', 'internet', 'slow', 'open', 'story', 'muter', 'muter', 'please', 'fix']")</f>
        <v>['Come here', 'internet', 'slow', 'open', 'story', 'muter', 'muter', 'please', 'fix']</v>
      </c>
      <c r="D409" s="3">
        <v>1.0</v>
      </c>
    </row>
    <row r="410" ht="15.75" customHeight="1">
      <c r="A410" s="1">
        <v>442.0</v>
      </c>
      <c r="B410" s="3" t="s">
        <v>406</v>
      </c>
      <c r="C410" s="3" t="str">
        <f>IFERROR(__xludf.DUMMYFUNCTION("GOOGLETRANSLATE(B410,""id"",""en"")"),"['repaired', 'damage']")</f>
        <v>['repaired', 'damage']</v>
      </c>
      <c r="D410" s="3">
        <v>4.0</v>
      </c>
    </row>
    <row r="411" ht="15.75" customHeight="1">
      <c r="A411" s="1">
        <v>444.0</v>
      </c>
      <c r="B411" s="3" t="s">
        <v>407</v>
      </c>
      <c r="C411" s="3" t="str">
        <f>IFERROR(__xludf.DUMMYFUNCTION("GOOGLETRANSLATE(B411,""id"",""en"")"),"['Bad', 'Network', 'Leet']")</f>
        <v>['Bad', 'Network', 'Leet']</v>
      </c>
      <c r="D411" s="3">
        <v>1.0</v>
      </c>
    </row>
    <row r="412" ht="15.75" customHeight="1">
      <c r="A412" s="1">
        <v>445.0</v>
      </c>
      <c r="B412" s="3" t="s">
        <v>408</v>
      </c>
      <c r="C412" s="3" t="str">
        <f>IFERROR(__xludf.DUMMYFUNCTION("GOOGLETRANSLATE(B412,""id"",""en"")"),"['bad', 'times',' oath ',' connection ',' report ',' lgi ',' fix ',' mcam ',' smpai ',' sekrang ',' bsa ',' ap ',' wifiny ',' ugly ',' times', 'network', 'please', 'fix']")</f>
        <v>['bad', 'times',' oath ',' connection ',' report ',' lgi ',' fix ',' mcam ',' smpai ',' sekrang ',' bsa ',' ap ',' wifiny ',' ugly ',' times', 'network', 'please', 'fix']</v>
      </c>
      <c r="D412" s="3">
        <v>1.0</v>
      </c>
    </row>
    <row r="413" ht="15.75" customHeight="1">
      <c r="A413" s="1">
        <v>446.0</v>
      </c>
      <c r="B413" s="3" t="s">
        <v>409</v>
      </c>
      <c r="C413" s="3" t="str">
        <f>IFERROR(__xludf.DUMMYFUNCTION("GOOGLETRANSLATE(B413,""id"",""en"")"),"['handling', 'disorder', 'slow']")</f>
        <v>['handling', 'disorder', 'slow']</v>
      </c>
      <c r="D413" s="3">
        <v>4.0</v>
      </c>
    </row>
    <row r="414" ht="15.75" customHeight="1">
      <c r="A414" s="1">
        <v>448.0</v>
      </c>
      <c r="B414" s="3" t="s">
        <v>410</v>
      </c>
      <c r="C414" s="3" t="str">
        <f>IFERROR(__xludf.DUMMYFUNCTION("GOOGLETRANSLATE(B414,""id"",""en"")"),"['Indihome', 'ugly', 'really', 'signal', 'ngellag', 'traveling', 'improvement', 'already', 'complement', 'office', 'closest', 'point', ' Light ',' Say "", 'The network', 'Error', 'already', 'Error', 'Improvement', 'Region', 'Indihome', 'Ngeluhin', 'Networ"&amp;"k', 'Lag', 'Like' , 'ilang', 'ilang', 'Fix', 'Severe', 'really', 'Disappointed', '']")</f>
        <v>['Indihome', 'ugly', 'really', 'signal', 'ngellag', 'traveling', 'improvement', 'already', 'complement', 'office', 'closest', 'point', ' Light ',' Say ", 'The network', 'Error', 'already', 'Error', 'Improvement', 'Region', 'Indihome', 'Ngeluhin', 'Network', 'Lag', 'Like' , 'ilang', 'ilang', 'Fix', 'Severe', 'really', 'Disappointed', '']</v>
      </c>
      <c r="D414" s="3">
        <v>1.0</v>
      </c>
    </row>
    <row r="415" ht="15.75" customHeight="1">
      <c r="A415" s="1">
        <v>449.0</v>
      </c>
      <c r="B415" s="3" t="s">
        <v>411</v>
      </c>
      <c r="C415" s="3" t="str">
        <f>IFERROR(__xludf.DUMMYFUNCTION("GOOGLETRANSLATE(B415,""id"",""en"")"),"['strange', 'application', 'slot', 'network', 'available', 'right', 'technician', 'dateng', 'slot', 'network', 'full', ""]")</f>
        <v>['strange', 'application', 'slot', 'network', 'available', 'right', 'technician', 'dateng', 'slot', 'network', 'full', "]</v>
      </c>
      <c r="D415" s="3">
        <v>1.0</v>
      </c>
    </row>
    <row r="416" ht="15.75" customHeight="1">
      <c r="A416" s="1">
        <v>450.0</v>
      </c>
      <c r="B416" s="3" t="s">
        <v>412</v>
      </c>
      <c r="C416" s="3" t="str">
        <f>IFERROR(__xludf.DUMMYFUNCTION("GOOGLETRANSLATE(B416,""id"",""en"")"),"['Please', 'customers',' complementary ',' employees', 'spacious',' stenbai ',' yes', 'business',' non ',' activated ',' try ',' worker ',' Field ',' strict ',' Ampe ',' Customer ',' Disappointed ',' ']")</f>
        <v>['Please', 'customers',' complementary ',' employees', 'spacious',' stenbai ',' yes', 'business',' non ',' activated ',' try ',' worker ',' Field ',' strict ',' Ampe ',' Customer ',' Disappointed ',' ']</v>
      </c>
      <c r="D416" s="3">
        <v>1.0</v>
      </c>
    </row>
    <row r="417" ht="15.75" customHeight="1">
      <c r="A417" s="1">
        <v>451.0</v>
      </c>
      <c r="B417" s="3" t="s">
        <v>413</v>
      </c>
      <c r="C417" s="3" t="str">
        <f>IFERROR(__xludf.DUMMYFUNCTION("GOOGLETRANSLATE(B417,""id"",""en"")"),"['sudh', 'pay', 'date', 'date', 'billed', 'email', 'what']]")</f>
        <v>['sudh', 'pay', 'date', 'date', 'billed', 'email', 'what']]</v>
      </c>
      <c r="D417" s="3">
        <v>1.0</v>
      </c>
    </row>
    <row r="418" ht="15.75" customHeight="1">
      <c r="A418" s="1">
        <v>452.0</v>
      </c>
      <c r="B418" s="3" t="s">
        <v>414</v>
      </c>
      <c r="C418" s="3" t="str">
        <f>IFERROR(__xludf.DUMMYFUNCTION("GOOGLETRANSLATE(B418,""id"",""en"")"),"['Steady', 'Djiwa']")</f>
        <v>['Steady', 'Djiwa']</v>
      </c>
      <c r="D418" s="3">
        <v>5.0</v>
      </c>
    </row>
    <row r="419" ht="15.75" customHeight="1">
      <c r="A419" s="1">
        <v>453.0</v>
      </c>
      <c r="B419" s="3" t="s">
        <v>415</v>
      </c>
      <c r="C419" s="3" t="str">
        <f>IFERROR(__xludf.DUMMYFUNCTION("GOOGLETRANSLATE(B419,""id"",""en"")"),"['difficult', 'login']")</f>
        <v>['difficult', 'login']</v>
      </c>
      <c r="D419" s="3">
        <v>1.0</v>
      </c>
    </row>
    <row r="420" ht="15.75" customHeight="1">
      <c r="A420" s="1">
        <v>454.0</v>
      </c>
      <c r="B420" s="3" t="s">
        <v>416</v>
      </c>
      <c r="C420" s="3" t="str">
        <f>IFERROR(__xludf.DUMMYFUNCTION("GOOGLETRANSLATE(B420,""id"",""en"")"),"['Application', 'Useful', 'Need', 'Indihome']")</f>
        <v>['Application', 'Useful', 'Need', 'Indihome']</v>
      </c>
      <c r="D420" s="3">
        <v>4.0</v>
      </c>
    </row>
    <row r="421" ht="15.75" customHeight="1">
      <c r="A421" s="1">
        <v>455.0</v>
      </c>
      <c r="B421" s="3" t="s">
        <v>417</v>
      </c>
      <c r="C421" s="3" t="str">
        <f>IFERROR(__xludf.DUMMYFUNCTION("GOOGLETRANSLATE(B421,""id"",""en"")"),"['Bug', 'on', 'code', 'verification', 'please', 'repaired', 'inserted', 'code', 'otp', 'considered', 'wrong']")</f>
        <v>['Bug', 'on', 'code', 'verification', 'please', 'repaired', 'inserted', 'code', 'otp', 'considered', 'wrong']</v>
      </c>
      <c r="D421" s="3">
        <v>3.0</v>
      </c>
    </row>
    <row r="422" ht="15.75" customHeight="1">
      <c r="A422" s="1">
        <v>456.0</v>
      </c>
      <c r="B422" s="3" t="s">
        <v>418</v>
      </c>
      <c r="C422" s="3" t="str">
        <f>IFERROR(__xludf.DUMMYFUNCTION("GOOGLETRANSLATE(B422,""id"",""en"")"),"['Tide', 'Myindihome', 'right', 'Login', 'Ngak', 'enter', 'number', 'OTP', 'already', 'according to', 'SMS', 'enter', ' Arguably ',' OTP ',' Wrong ',' repeated ',' Blocking ',' Ngak ',' Enter ',' Login ',' Look ',' Already ',' Commerce ',' Similar ',' Rep"&amp;"aired ' , 'Dear', '']")</f>
        <v>['Tide', 'Myindihome', 'right', 'Login', 'Ngak', 'enter', 'number', 'OTP', 'already', 'according to', 'SMS', 'enter', ' Arguably ',' OTP ',' Wrong ',' repeated ',' Blocking ',' Ngak ',' Enter ',' Login ',' Look ',' Already ',' Commerce ',' Similar ',' Repaired ' , 'Dear', '']</v>
      </c>
      <c r="D422" s="3">
        <v>1.0</v>
      </c>
    </row>
    <row r="423" ht="15.75" customHeight="1">
      <c r="A423" s="1">
        <v>457.0</v>
      </c>
      <c r="B423" s="3" t="s">
        <v>419</v>
      </c>
      <c r="C423" s="3" t="str">
        <f>IFERROR(__xludf.DUMMYFUNCTION("GOOGLETRANSLATE(B423,""id"",""en"")"),"['Internet', 'KNPA', 'Destroyed', 'Gini', 'Anjg', 'Gini', 'Truss', 'Stop', 'Indihome', 'Overclub', 'prah']")</f>
        <v>['Internet', 'KNPA', 'Destroyed', 'Gini', 'Anjg', 'Gini', 'Truss', 'Stop', 'Indihome', 'Overclub', 'prah']</v>
      </c>
      <c r="D423" s="3">
        <v>1.0</v>
      </c>
    </row>
    <row r="424" ht="15.75" customHeight="1">
      <c r="A424" s="1">
        <v>459.0</v>
      </c>
      <c r="B424" s="3" t="s">
        <v>420</v>
      </c>
      <c r="C424" s="3" t="str">
        <f>IFERROR(__xludf.DUMMYFUNCTION("GOOGLETRANSLATE(B424,""id"",""en"")"),"['termination', 'return', 'Fund', 'ANRP', 'Awaited', 'Clock', 'TPI', 'Notive', 'Banking']")</f>
        <v>['termination', 'return', 'Fund', 'ANRP', 'Awaited', 'Clock', 'TPI', 'Notive', 'Banking']</v>
      </c>
      <c r="D424" s="3">
        <v>1.0</v>
      </c>
    </row>
    <row r="425" ht="15.75" customHeight="1">
      <c r="A425" s="1">
        <v>460.0</v>
      </c>
      <c r="B425" s="3" t="s">
        <v>421</v>
      </c>
      <c r="C425" s="3" t="str">
        <f>IFERROR(__xludf.DUMMYFUNCTION("GOOGLETRANSLATE(B425,""id"",""en"")"),"['Entering', 'OTP', 'Wrong', 'according to', 'code', 'OTP', 'Sent', 'SMS']")</f>
        <v>['Entering', 'OTP', 'Wrong', 'according to', 'code', 'OTP', 'Sent', 'SMS']</v>
      </c>
      <c r="D425" s="3">
        <v>1.0</v>
      </c>
    </row>
    <row r="426" ht="15.75" customHeight="1">
      <c r="A426" s="1">
        <v>461.0</v>
      </c>
      <c r="B426" s="3" t="s">
        <v>422</v>
      </c>
      <c r="C426" s="3" t="str">
        <f>IFERROR(__xludf.DUMMYFUNCTION("GOOGLETRANSLATE(B426,""id"",""en"")"),"['application', 'Masi', 'bug', 'please', 'really', 'verification', 'wrong', 'mulu', 'already', 'right']")</f>
        <v>['application', 'Masi', 'bug', 'please', 'really', 'verification', 'wrong', 'mulu', 'already', 'right']</v>
      </c>
      <c r="D426" s="3">
        <v>1.0</v>
      </c>
    </row>
    <row r="427" ht="15.75" customHeight="1">
      <c r="A427" s="1">
        <v>462.0</v>
      </c>
      <c r="B427" s="3" t="s">
        <v>423</v>
      </c>
      <c r="C427" s="3" t="str">
        <f>IFERROR(__xludf.DUMMYFUNCTION("GOOGLETRANSLATE(B427,""id"",""en"")"),"['enter', 'code', 'verification', 'error', '']")</f>
        <v>['enter', 'code', 'verification', 'error', '']</v>
      </c>
      <c r="D427" s="3">
        <v>1.0</v>
      </c>
    </row>
    <row r="428" ht="15.75" customHeight="1">
      <c r="A428" s="1">
        <v>463.0</v>
      </c>
      <c r="B428" s="3" t="s">
        <v>424</v>
      </c>
      <c r="C428" s="3" t="str">
        <f>IFERROR(__xludf.DUMMYFUNCTION("GOOGLETRANSLATE(B428,""id"",""en"")"),"['complain', 'damage', 'fast', 'response', 'UDH', 'Direct', 'SERES', 'STAF', 'INDIHOME', ""]")</f>
        <v>['complain', 'damage', 'fast', 'response', 'UDH', 'Direct', 'SERES', 'STAF', 'INDIHOME', "]</v>
      </c>
      <c r="D428" s="3">
        <v>5.0</v>
      </c>
    </row>
    <row r="429" ht="15.75" customHeight="1">
      <c r="A429" s="1">
        <v>464.0</v>
      </c>
      <c r="B429" s="3" t="s">
        <v>425</v>
      </c>
      <c r="C429" s="3" t="str">
        <f>IFERROR(__xludf.DUMMYFUNCTION("GOOGLETRANSLATE(B429,""id"",""en"")"),"['response', 'fast', 'improvement', 'steady', 'indihome', '']")</f>
        <v>['response', 'fast', 'improvement', 'steady', 'indihome', '']</v>
      </c>
      <c r="D429" s="3">
        <v>5.0</v>
      </c>
    </row>
    <row r="430" ht="15.75" customHeight="1">
      <c r="A430" s="1">
        <v>465.0</v>
      </c>
      <c r="B430" s="3" t="s">
        <v>426</v>
      </c>
      <c r="C430" s="3" t="str">
        <f>IFERROR(__xludf.DUMMYFUNCTION("GOOGLETRANSLATE(B430,""id"",""en"")"),"['signal', 'worst', 'world']")</f>
        <v>['signal', 'worst', 'world']</v>
      </c>
      <c r="D430" s="3">
        <v>1.0</v>
      </c>
    </row>
    <row r="431" ht="15.75" customHeight="1">
      <c r="A431" s="1">
        <v>466.0</v>
      </c>
      <c r="B431" s="3" t="s">
        <v>427</v>
      </c>
      <c r="C431" s="3" t="str">
        <f>IFERROR(__xludf.DUMMYFUNCTION("GOOGLETRANSLATE(B431,""id"",""en"")"),"['Application', 'Teparted', 'Tele', 'Information', 'Confusing', 'Chek', 'Details',' Transaction ',' Chek ',' Details', 'Permit', 'Relationship', ' Registered ',' owner ',' account ',' relations', 'really', ""]")</f>
        <v>['Application', 'Teparted', 'Tele', 'Information', 'Confusing', 'Chek', 'Details',' Transaction ',' Chek ',' Details', 'Permit', 'Relationship', ' Registered ',' owner ',' account ',' relations', 'really', "]</v>
      </c>
      <c r="D431" s="3">
        <v>1.0</v>
      </c>
    </row>
    <row r="432" ht="15.75" customHeight="1">
      <c r="A432" s="1">
        <v>467.0</v>
      </c>
      <c r="B432" s="3" t="s">
        <v>428</v>
      </c>
      <c r="C432" s="3" t="str">
        <f>IFERROR(__xludf.DUMMYFUNCTION("GOOGLETRANSLATE(B432,""id"",""en"")"),"['The application', 'Heavy']")</f>
        <v>['The application', 'Heavy']</v>
      </c>
      <c r="D432" s="3">
        <v>5.0</v>
      </c>
    </row>
    <row r="433" ht="15.75" customHeight="1">
      <c r="A433" s="1">
        <v>468.0</v>
      </c>
      <c r="B433" s="3" t="s">
        <v>429</v>
      </c>
      <c r="C433" s="3" t="str">
        <f>IFERROR(__xludf.DUMMYFUNCTION("GOOGLETRANSLATE(B433,""id"",""en"")"),"['Good']")</f>
        <v>['Good']</v>
      </c>
      <c r="D433" s="3">
        <v>2.0</v>
      </c>
    </row>
    <row r="434" ht="15.75" customHeight="1">
      <c r="A434" s="1">
        <v>469.0</v>
      </c>
      <c r="B434" s="3" t="s">
        <v>430</v>
      </c>
      <c r="C434" s="3" t="str">
        <f>IFERROR(__xludf.DUMMYFUNCTION("GOOGLETRANSLATE(B434,""id"",""en"")"),"['Network', 'Internet', 'Disconnect', 'Troubled', 'Difficult', 'Dicomfirmed', 'Repair', 'Slow', 'Day ""]")</f>
        <v>['Network', 'Internet', 'Disconnect', 'Troubled', 'Difficult', 'Dicomfirmed', 'Repair', 'Slow', 'Day "]</v>
      </c>
      <c r="D434" s="3">
        <v>1.0</v>
      </c>
    </row>
    <row r="435" ht="15.75" customHeight="1">
      <c r="A435" s="1">
        <v>470.0</v>
      </c>
      <c r="B435" s="3" t="s">
        <v>431</v>
      </c>
      <c r="C435" s="3" t="str">
        <f>IFERROR(__xludf.DUMMYFUNCTION("GOOGLETRANSLATE(B435,""id"",""en"")"),"['APK', 'Login', 'Sampe', 'enter', 'code', 'OTP']")</f>
        <v>['APK', 'Login', 'Sampe', 'enter', 'code', 'OTP']</v>
      </c>
      <c r="D435" s="3">
        <v>1.0</v>
      </c>
    </row>
    <row r="436" ht="15.75" customHeight="1">
      <c r="A436" s="1">
        <v>471.0</v>
      </c>
      <c r="B436" s="3" t="s">
        <v>432</v>
      </c>
      <c r="C436" s="3" t="str">
        <f>IFERROR(__xludf.DUMMYFUNCTION("GOOGLETRANSLATE(B436,""id"",""en"")"),"['Thank "",' Ksh ',' Telkom ',' CPT ',' Response ',' Complaint ',' Sya ',""]")</f>
        <v>['Thank ",' Ksh ',' Telkom ',' CPT ',' Response ',' Complaint ',' Sya ',"]</v>
      </c>
      <c r="D436" s="3">
        <v>5.0</v>
      </c>
    </row>
    <row r="437" ht="15.75" customHeight="1">
      <c r="A437" s="1">
        <v>472.0</v>
      </c>
      <c r="B437" s="3" t="s">
        <v>433</v>
      </c>
      <c r="C437" s="3" t="str">
        <f>IFERROR(__xludf.DUMMYFUNCTION("GOOGLETRANSLATE(B437,""id"",""en"")"),"['connection', 'disconnected', 'right', 'masnlating', 'rejected', 'already', 'pay', 'maximum', 'mending', 'moved', 'provider']")</f>
        <v>['connection', 'disconnected', 'right', 'masnlating', 'rejected', 'already', 'pay', 'maximum', 'mending', 'moved', 'provider']</v>
      </c>
      <c r="D437" s="3">
        <v>1.0</v>
      </c>
    </row>
    <row r="438" ht="15.75" customHeight="1">
      <c r="A438" s="1">
        <v>473.0</v>
      </c>
      <c r="B438" s="3" t="s">
        <v>434</v>
      </c>
      <c r="C438" s="3" t="str">
        <f>IFERROR(__xludf.DUMMYFUNCTION("GOOGLETRANSLATE(B438,""id"",""en"")"),"['Service', 'ugly', 'really', 'times',' hit ',' disorder ',' response ',' fast ',' really ',' already ',' repair ',' reasons', ' constraints', 'weather', 'location', 'told', 'Wait', 'tomorrow', 'morning', 'reason', 'work', 'application', 'UDH', 'confirmed"&amp;"', 'repair' , 'technicians', 'location', 'tip', 'told', 'report', 'repairs', 'reset', 'service', 'kayak', 'gini', ""]")</f>
        <v>['Service', 'ugly', 'really', 'times',' hit ',' disorder ',' response ',' fast ',' really ',' already ',' repair ',' reasons', ' constraints', 'weather', 'location', 'told', 'Wait', 'tomorrow', 'morning', 'reason', 'work', 'application', 'UDH', 'confirmed', 'repair' , 'technicians', 'location', 'tip', 'told', 'report', 'repairs', 'reset', 'service', 'kayak', 'gini', "]</v>
      </c>
      <c r="D438" s="3">
        <v>1.0</v>
      </c>
    </row>
    <row r="439" ht="15.75" customHeight="1">
      <c r="A439" s="1">
        <v>474.0</v>
      </c>
      <c r="B439" s="3" t="s">
        <v>435</v>
      </c>
      <c r="C439" s="3" t="str">
        <f>IFERROR(__xludf.DUMMYFUNCTION("GOOGLETRANSLATE(B439,""id"",""en"")"),"['Indihome', 'Pay', 'Internet', 'complains',' Indihome ',' printed ',' situ ',' have ',' tickets', 'complaint', 'Ticket', ' Complaints', 'Kayak', '']")</f>
        <v>['Indihome', 'Pay', 'Internet', 'complains',' Indihome ',' printed ',' situ ',' have ',' tickets', 'complaint', 'Ticket', ' Complaints', 'Kayak', '']</v>
      </c>
      <c r="D439" s="3">
        <v>1.0</v>
      </c>
    </row>
    <row r="440" ht="15.75" customHeight="1">
      <c r="A440" s="1">
        <v>475.0</v>
      </c>
      <c r="B440" s="3" t="s">
        <v>436</v>
      </c>
      <c r="C440" s="3" t="str">
        <f>IFERROR(__xludf.DUMMYFUNCTION("GOOGLETRANSLATE(B440,""id"",""en"")"),"['Jelekkkkk']")</f>
        <v>['Jelekkkkk']</v>
      </c>
      <c r="D440" s="3">
        <v>1.0</v>
      </c>
    </row>
    <row r="441" ht="15.75" customHeight="1">
      <c r="A441" s="1">
        <v>476.0</v>
      </c>
      <c r="B441" s="3" t="s">
        <v>437</v>
      </c>
      <c r="C441" s="3" t="str">
        <f>IFERROR(__xludf.DUMMYFUNCTION("GOOGLETRANSLATE(B441,""id"",""en"")"),"['Good', 'Job']")</f>
        <v>['Good', 'Job']</v>
      </c>
      <c r="D441" s="3">
        <v>5.0</v>
      </c>
    </row>
    <row r="442" ht="15.75" customHeight="1">
      <c r="A442" s="1">
        <v>477.0</v>
      </c>
      <c r="B442" s="3" t="s">
        <v>438</v>
      </c>
      <c r="C442" s="3" t="str">
        <f>IFERROR(__xludf.DUMMYFUNCTION("GOOGLETRANSLATE(B442,""id"",""en"")"),"['Beware', 'application', 'scam', 'cave', 'buy', 'addon', 'already', 'paid', 'change', 'service', 'app', 'history']")</f>
        <v>['Beware', 'application', 'scam', 'cave', 'buy', 'addon', 'already', 'paid', 'change', 'service', 'app', 'history']</v>
      </c>
      <c r="D442" s="3">
        <v>1.0</v>
      </c>
    </row>
    <row r="443" ht="15.75" customHeight="1">
      <c r="A443" s="1">
        <v>478.0</v>
      </c>
      <c r="B443" s="3" t="s">
        <v>439</v>
      </c>
      <c r="C443" s="3" t="str">
        <f>IFERROR(__xludf.DUMMYFUNCTION("GOOGLETRANSLATE(B443,""id"",""en"")"),"['Install', 'verification', 'sent', 'via', 'SMS', 'stated', 'Wrong', 'right', 'dininput', 'pdahal', 'really', 'digit', ' Doang ',' UDH ',' Many "", 'for days', 'Ono', 'OPO']")</f>
        <v>['Install', 'verification', 'sent', 'via', 'SMS', 'stated', 'Wrong', 'right', 'dininput', 'pdahal', 'really', 'digit', ' Doang ',' UDH ',' Many ", 'for days', 'Ono', 'OPO']</v>
      </c>
      <c r="D443" s="3">
        <v>1.0</v>
      </c>
    </row>
    <row r="444" ht="15.75" customHeight="1">
      <c r="A444" s="1">
        <v>479.0</v>
      </c>
      <c r="B444" s="3" t="s">
        <v>440</v>
      </c>
      <c r="C444" s="3" t="str">
        <f>IFERROR(__xludf.DUMMYFUNCTION("GOOGLETRANSLATE(B444,""id"",""en"")"),"['Disappointed', 'really', 'Myindihome', 'Pay', 'Late', 'Disruption', 'Udh', 'That's',' The waiter ',' Leet ',' Very ',' Customer ',' Disappointed ',' really ',' service ',' Myindihome ',' ']")</f>
        <v>['Disappointed', 'really', 'Myindihome', 'Pay', 'Late', 'Disruption', 'Udh', 'That's',' The waiter ',' Leet ',' Very ',' Customer ',' Disappointed ',' really ',' service ',' Myindihome ',' ']</v>
      </c>
      <c r="D444" s="3">
        <v>1.0</v>
      </c>
    </row>
    <row r="445" ht="15.75" customHeight="1">
      <c r="A445" s="1">
        <v>480.0</v>
      </c>
      <c r="B445" s="3" t="s">
        <v>441</v>
      </c>
      <c r="C445" s="3" t="str">
        <f>IFERROR(__xludf.DUMMYFUNCTION("GOOGLETRANSLATE(B445,""id"",""en"")"),"['Service', 'satisfying', '']")</f>
        <v>['Service', 'satisfying', '']</v>
      </c>
      <c r="D445" s="3">
        <v>4.0</v>
      </c>
    </row>
    <row r="446" ht="15.75" customHeight="1">
      <c r="A446" s="1">
        <v>481.0</v>
      </c>
      <c r="B446" s="3" t="s">
        <v>442</v>
      </c>
      <c r="C446" s="3" t="str">
        <f>IFERROR(__xludf.DUMMYFUNCTION("GOOGLETRANSLATE(B446,""id"",""en"")"),"['Lemot', 'Gembel']")</f>
        <v>['Lemot', 'Gembel']</v>
      </c>
      <c r="D446" s="3">
        <v>1.0</v>
      </c>
    </row>
    <row r="447" ht="15.75" customHeight="1">
      <c r="A447" s="1">
        <v>482.0</v>
      </c>
      <c r="B447" s="3" t="s">
        <v>443</v>
      </c>
      <c r="C447" s="3" t="str">
        <f>IFERROR(__xludf.DUMMYFUNCTION("GOOGLETRANSLATE(B447,""id"",""en"")"),"['Internet', 'Like', 'Down']")</f>
        <v>['Internet', 'Like', 'Down']</v>
      </c>
      <c r="D447" s="3">
        <v>1.0</v>
      </c>
    </row>
    <row r="448" ht="15.75" customHeight="1">
      <c r="A448" s="1">
        <v>483.0</v>
      </c>
      <c r="B448" s="3" t="s">
        <v>444</v>
      </c>
      <c r="C448" s="3" t="str">
        <f>IFERROR(__xludf.DUMMYFUNCTION("GOOGLETRANSLATE(B448,""id"",""en"")"),"['enter', 'number', 'email', 'code', 'verification', 'gmn']")</f>
        <v>['enter', 'number', 'email', 'code', 'verification', 'gmn']</v>
      </c>
      <c r="D448" s="3">
        <v>1.0</v>
      </c>
    </row>
    <row r="449" ht="15.75" customHeight="1">
      <c r="A449" s="1">
        <v>484.0</v>
      </c>
      <c r="B449" s="3" t="s">
        <v>445</v>
      </c>
      <c r="C449" s="3" t="str">
        <f>IFERROR(__xludf.DUMMYFUNCTION("GOOGLETRANSLATE(B449,""id"",""en"")"),"['Login', 'Enter', 'Code', 'OTP', '']")</f>
        <v>['Login', 'Enter', 'Code', 'OTP', '']</v>
      </c>
      <c r="D449" s="3">
        <v>1.0</v>
      </c>
    </row>
    <row r="450" ht="15.75" customHeight="1">
      <c r="A450" s="1">
        <v>486.0</v>
      </c>
      <c r="B450" s="3" t="s">
        <v>446</v>
      </c>
      <c r="C450" s="3" t="str">
        <f>IFERROR(__xludf.DUMMYFUNCTION("GOOGLETRANSLATE(B450,""id"",""en"")"),"['app', 'original', 'link', 'contac', 'lwat', 'berees',' wrong ',' link ',' dead ',' etc. ',' cs', 'cem', ' NGNTD ',' App ',' Ginian ']")</f>
        <v>['app', 'original', 'link', 'contac', 'lwat', 'berees',' wrong ',' link ',' dead ',' etc. ',' cs', 'cem', ' NGNTD ',' App ',' Ginian ']</v>
      </c>
      <c r="D450" s="3">
        <v>1.0</v>
      </c>
    </row>
    <row r="451" ht="15.75" customHeight="1">
      <c r="A451" s="1">
        <v>487.0</v>
      </c>
      <c r="B451" s="3" t="s">
        <v>447</v>
      </c>
      <c r="C451" s="3" t="str">
        <f>IFERROR(__xludf.DUMMYFUNCTION("GOOGLETRANSLATE(B451,""id"",""en"")"),"['Quality', 'low', 'signal', 'Sometimes', 'lost', 'bills', 'billed', 'wkwkwkkkk', 'quality', ""]")</f>
        <v>['Quality', 'low', 'signal', 'Sometimes', 'lost', 'bills', 'billed', 'wkwkwkkkk', 'quality', "]</v>
      </c>
      <c r="D451" s="3">
        <v>1.0</v>
      </c>
    </row>
    <row r="452" ht="15.75" customHeight="1">
      <c r="A452" s="1">
        <v>488.0</v>
      </c>
      <c r="B452" s="3" t="s">
        <v>448</v>
      </c>
      <c r="C452" s="3" t="str">
        <f>IFERROR(__xludf.DUMMYFUNCTION("GOOGLETRANSLATE(B452,""id"",""en"")"),"['', 'Indihome', 'crazy', 'I', 'already', 'kaga', 'subscribe', 'yak', 'told', 'paid', 'stress',' yak ',' Haji ']")</f>
        <v>['', 'Indihome', 'crazy', 'I', 'already', 'kaga', 'subscribe', 'yak', 'told', 'paid', 'stress',' yak ',' Haji ']</v>
      </c>
      <c r="D452" s="3">
        <v>1.0</v>
      </c>
    </row>
    <row r="453" ht="15.75" customHeight="1">
      <c r="A453" s="1">
        <v>489.0</v>
      </c>
      <c r="B453" s="3" t="s">
        <v>449</v>
      </c>
      <c r="C453" s="3" t="str">
        <f>IFERROR(__xludf.DUMMYFUNCTION("GOOGLETRANSLATE(B453,""id"",""en"")"),"['report', 'like', 'missing', 'network', 'service', '']")</f>
        <v>['report', 'like', 'missing', 'network', 'service', '']</v>
      </c>
      <c r="D453" s="3">
        <v>1.0</v>
      </c>
    </row>
    <row r="454" ht="15.75" customHeight="1">
      <c r="A454" s="1">
        <v>490.0</v>
      </c>
      <c r="B454" s="3" t="s">
        <v>450</v>
      </c>
      <c r="C454" s="3" t="str">
        <f>IFERROR(__xludf.DUMMYFUNCTION("GOOGLETRANSLATE(B454,""id"",""en"")"),"['handling', 'Bangat']")</f>
        <v>['handling', 'Bangat']</v>
      </c>
      <c r="D454" s="3">
        <v>1.0</v>
      </c>
    </row>
    <row r="455" ht="15.75" customHeight="1">
      <c r="A455" s="1">
        <v>491.0</v>
      </c>
      <c r="B455" s="3" t="s">
        <v>451</v>
      </c>
      <c r="C455" s="3" t="str">
        <f>IFERROR(__xludf.DUMMYFUNCTION("GOOGLETRANSLATE(B455,""id"",""en"")"),"['Log', 'difficult']")</f>
        <v>['Log', 'difficult']</v>
      </c>
      <c r="D455" s="3">
        <v>2.0</v>
      </c>
    </row>
    <row r="456" ht="15.75" customHeight="1">
      <c r="A456" s="1">
        <v>492.0</v>
      </c>
      <c r="B456" s="3" t="s">
        <v>452</v>
      </c>
      <c r="C456" s="3" t="str">
        <f>IFERROR(__xludf.DUMMYFUNCTION("GOOGLETRANSLATE(B456,""id"",""en"")"),"['application', 'error', 'purchase', 'minipack', 'change', 'identity', 'email', 'number', 'fast', 'handled', 'thank', 'love']")</f>
        <v>['application', 'error', 'purchase', 'minipack', 'change', 'identity', 'email', 'number', 'fast', 'handled', 'thank', 'love']</v>
      </c>
      <c r="D456" s="3">
        <v>5.0</v>
      </c>
    </row>
    <row r="457" ht="15.75" customHeight="1">
      <c r="A457" s="1">
        <v>493.0</v>
      </c>
      <c r="B457" s="3" t="s">
        <v>453</v>
      </c>
      <c r="C457" s="3" t="str">
        <f>IFERROR(__xludf.DUMMYFUNCTION("GOOGLETRANSLATE(B457,""id"",""en"")"),"['forward', 'indihome', 'hope', 'service', 'prime']")</f>
        <v>['forward', 'indihome', 'hope', 'service', 'prime']</v>
      </c>
      <c r="D457" s="3">
        <v>5.0</v>
      </c>
    </row>
    <row r="458" ht="15.75" customHeight="1">
      <c r="A458" s="1">
        <v>494.0</v>
      </c>
      <c r="B458" s="3" t="s">
        <v>454</v>
      </c>
      <c r="C458" s="3" t="str">
        <f>IFERROR(__xludf.DUMMYFUNCTION("GOOGLETRANSLATE(B458,""id"",""en"")"),"['Disappointed', 'Service', 'Indihome', 'Access',' Improvement ',' Try ',' Jari ',' Officer ',' Field ',' Connect ',' Cable ',' Selsai ',' Pay ',' late ',' service ',' disappointed ',' ']")</f>
        <v>['Disappointed', 'Service', 'Indihome', 'Access',' Improvement ',' Try ',' Jari ',' Officer ',' Field ',' Connect ',' Cable ',' Selsai ',' Pay ',' late ',' service ',' disappointed ',' ']</v>
      </c>
      <c r="D458" s="3">
        <v>1.0</v>
      </c>
    </row>
    <row r="459" ht="15.75" customHeight="1">
      <c r="A459" s="1">
        <v>496.0</v>
      </c>
      <c r="B459" s="3" t="s">
        <v>455</v>
      </c>
      <c r="C459" s="3" t="str">
        <f>IFERROR(__xludf.DUMMYFUNCTION("GOOGLETRANSLATE(B459,""id"",""en"")"),"['service', 'consumers',' good ',' love ',' star ',' network ',' internet ',' love ',' star ',' please ',' repaired ',' stability ',' Network ',' internet ',' ']")</f>
        <v>['service', 'consumers',' good ',' love ',' star ',' network ',' internet ',' love ',' star ',' please ',' repaired ',' stability ',' Network ',' internet ',' ']</v>
      </c>
      <c r="D459" s="3">
        <v>1.0</v>
      </c>
    </row>
    <row r="460" ht="15.75" customHeight="1">
      <c r="A460" s="1">
        <v>497.0</v>
      </c>
      <c r="B460" s="3" t="s">
        <v>456</v>
      </c>
      <c r="C460" s="3" t="str">
        <f>IFERROR(__xludf.DUMMYFUNCTION("GOOGLETRANSLATE(B460,""id"",""en"")"),"['User', 'Indihome', 'stop', 'subscribe', 'rules',' better ',' paid ',' money ',' deposit ',' sorry ',' comfortable ',' indihome ',' Not ',' Recommended ']")</f>
        <v>['User', 'Indihome', 'stop', 'subscribe', 'rules',' better ',' paid ',' money ',' deposit ',' sorry ',' comfortable ',' indihome ',' Not ',' Recommended ']</v>
      </c>
      <c r="D460" s="3">
        <v>1.0</v>
      </c>
    </row>
    <row r="461" ht="15.75" customHeight="1">
      <c r="A461" s="1">
        <v>499.0</v>
      </c>
      <c r="B461" s="3" t="s">
        <v>457</v>
      </c>
      <c r="C461" s="3" t="str">
        <f>IFERROR(__xludf.DUMMYFUNCTION("GOOGLETRANSLATE(B461,""id"",""en"")"),"['Disappointed', 'Indihome', 'Main', 'Game', 'Ngelag', 'The Network']")</f>
        <v>['Disappointed', 'Indihome', 'Main', 'Game', 'Ngelag', 'The Network']</v>
      </c>
      <c r="D461" s="3">
        <v>1.0</v>
      </c>
    </row>
    <row r="462" ht="15.75" customHeight="1">
      <c r="A462" s="1">
        <v>500.0</v>
      </c>
      <c r="B462" s="3" t="s">
        <v>458</v>
      </c>
      <c r="C462" s="3" t="str">
        <f>IFERROR(__xludf.DUMMYFUNCTION("GOOGLETRANSLATE(B462,""id"",""en"")"),"['person', 'Indihome', 'wifi', 'lgsg', 'los',' intentional ',' because of it ',' los', 'game', 'here', 'severe', ' Indihome ']")</f>
        <v>['person', 'Indihome', 'wifi', 'lgsg', 'los',' intentional ',' because of it ',' los', 'game', 'here', 'severe', ' Indihome ']</v>
      </c>
      <c r="D462" s="3">
        <v>1.0</v>
      </c>
    </row>
    <row r="463" ht="15.75" customHeight="1">
      <c r="A463" s="1">
        <v>501.0</v>
      </c>
      <c r="B463" s="3" t="s">
        <v>459</v>
      </c>
      <c r="C463" s="3" t="str">
        <f>IFERROR(__xludf.DUMMYFUNCTION("GOOGLETRANSLATE(B463,""id"",""en"")"),"['check', 'usage', 'quota', 'jln', 'gmn']")</f>
        <v>['check', 'usage', 'quota', 'jln', 'gmn']</v>
      </c>
      <c r="D463" s="3">
        <v>1.0</v>
      </c>
    </row>
    <row r="464" ht="15.75" customHeight="1">
      <c r="A464" s="1">
        <v>502.0</v>
      </c>
      <c r="B464" s="3" t="s">
        <v>460</v>
      </c>
      <c r="C464" s="3" t="str">
        <f>IFERROR(__xludf.DUMMYFUNCTION("GOOGLETRANSLATE(B464,""id"",""en"")"),"['Disappointed', 'Indihome', 'original', 'slow', 'forgiveness',' raise ',' Mbps', 'Makai', 'org', 'slow', 'use', 'play', ' Game ',' difficult ',' BTL ',' Pahnal ',' Makai ',' Mbps', 'Ajh', 'Measons',' Make ',' Indihome ',' Disappointed ',' Raying ',' Like"&amp;" ' , 'Knowing', 'Tmn', 'Tmn', 'complains', 'now', 'watch', 'YouTube', 'Ajh', 'smooth', 'ugly', 'disappointed', 'use']")</f>
        <v>['Disappointed', 'Indihome', 'original', 'slow', 'forgiveness',' raise ',' Mbps', 'Makai', 'org', 'slow', 'use', 'play', ' Game ',' difficult ',' BTL ',' Pahnal ',' Makai ',' Mbps', 'Ajh', 'Measons',' Make ',' Indihome ',' Disappointed ',' Raying ',' Like ' , 'Knowing', 'Tmn', 'Tmn', 'complains', 'now', 'watch', 'YouTube', 'Ajh', 'smooth', 'ugly', 'disappointed', 'use']</v>
      </c>
      <c r="D464" s="3">
        <v>1.0</v>
      </c>
    </row>
    <row r="465" ht="15.75" customHeight="1">
      <c r="A465" s="1">
        <v>503.0</v>
      </c>
      <c r="B465" s="3" t="s">
        <v>461</v>
      </c>
      <c r="C465" s="3" t="str">
        <f>IFERROR(__xludf.DUMMYFUNCTION("GOOGLETRANSLATE(B465,""id"",""en"")"),"['payment', 'pay off', 'fine', 'internet', 'disappointed', 'service', 'indihome', 'chaotic', ""]")</f>
        <v>['payment', 'pay off', 'fine', 'internet', 'disappointed', 'service', 'indihome', 'chaotic', "]</v>
      </c>
      <c r="D465" s="3">
        <v>1.0</v>
      </c>
    </row>
    <row r="466" ht="15.75" customHeight="1">
      <c r="A466" s="1">
        <v>504.0</v>
      </c>
      <c r="B466" s="3" t="s">
        <v>462</v>
      </c>
      <c r="C466" s="3" t="str">
        <f>IFERROR(__xludf.DUMMYFUNCTION("GOOGLETRANSLATE(B466,""id"",""en"")"),"['Login', 'Myindihome', 'Failed', 'Number', 'Phone', 'Email', 'On', 'Memory', 'Available', 'Follow', 'Suggestion', 'Delete', ' cache ',' etc. ',' result ',' error ',' nihil ',' ']")</f>
        <v>['Login', 'Myindihome', 'Failed', 'Number', 'Phone', 'Email', 'On', 'Memory', 'Available', 'Follow', 'Suggestion', 'Delete', ' cache ',' etc. ',' result ',' error ',' nihil ',' ']</v>
      </c>
      <c r="D466" s="3">
        <v>2.0</v>
      </c>
    </row>
    <row r="467" ht="15.75" customHeight="1">
      <c r="A467" s="1">
        <v>505.0</v>
      </c>
      <c r="B467" s="3" t="s">
        <v>463</v>
      </c>
      <c r="C467" s="3" t="str">
        <f>IFERROR(__xludf.DUMMYFUNCTION("GOOGLETRANSLATE(B467,""id"",""en"")"),"['Disappointed', 'for days', 'reporting', 'process']")</f>
        <v>['Disappointed', 'for days', 'reporting', 'process']</v>
      </c>
      <c r="D467" s="3">
        <v>1.0</v>
      </c>
    </row>
    <row r="468" ht="15.75" customHeight="1">
      <c r="A468" s="1">
        <v>506.0</v>
      </c>
      <c r="B468" s="3" t="s">
        <v>464</v>
      </c>
      <c r="C468" s="3" t="str">
        <f>IFERROR(__xludf.DUMMYFUNCTION("GOOGLETRANSLATE(B468,""id"",""en"")"),"['Check', 'quota', 'error', 'the application', 'Come', 'GMN', '']")</f>
        <v>['Check', 'quota', 'error', 'the application', 'Come', 'GMN', '']</v>
      </c>
      <c r="D468" s="3">
        <v>2.0</v>
      </c>
    </row>
    <row r="469" ht="15.75" customHeight="1">
      <c r="A469" s="1">
        <v>507.0</v>
      </c>
      <c r="B469" s="3" t="s">
        <v>465</v>
      </c>
      <c r="C469" s="3" t="str">
        <f>IFERROR(__xludf.DUMMYFUNCTION("GOOGLETRANSLATE(B469,""id"",""en"")"),"['handling', 'Lambaattt', '']")</f>
        <v>['handling', 'Lambaattt', '']</v>
      </c>
      <c r="D469" s="3">
        <v>1.0</v>
      </c>
    </row>
    <row r="470" ht="15.75" customHeight="1">
      <c r="A470" s="1">
        <v>508.0</v>
      </c>
      <c r="B470" s="3" t="s">
        <v>466</v>
      </c>
      <c r="C470" s="3" t="str">
        <f>IFERROR(__xludf.DUMMYFUNCTION("GOOGLETRANSLATE(B470,""id"",""en"")"),"['Good', 'Job', '']")</f>
        <v>['Good', 'Job', '']</v>
      </c>
      <c r="D470" s="3">
        <v>5.0</v>
      </c>
    </row>
    <row r="471" ht="15.75" customHeight="1">
      <c r="A471" s="1">
        <v>509.0</v>
      </c>
      <c r="B471" s="3" t="s">
        <v>467</v>
      </c>
      <c r="C471" s="3" t="str">
        <f>IFERROR(__xludf.DUMMYFUNCTION("GOOGLETRANSLATE(B471,""id"",""en"")"),"['Information', 'add', 'insight', 'help']")</f>
        <v>['Information', 'add', 'insight', 'help']</v>
      </c>
      <c r="D471" s="3">
        <v>4.0</v>
      </c>
    </row>
    <row r="472" ht="15.75" customHeight="1">
      <c r="A472" s="1">
        <v>510.0</v>
      </c>
      <c r="B472" s="3" t="s">
        <v>468</v>
      </c>
      <c r="C472" s="3" t="str">
        <f>IFERROR(__xludf.DUMMYFUNCTION("GOOGLETRANSLATE(B472,""id"",""en"")"),"['Login', 'Wrong', 'Code', 'OTP', 'spent', 'pulses', ""]")</f>
        <v>['Login', 'Wrong', 'Code', 'OTP', 'spent', 'pulses', "]</v>
      </c>
      <c r="D472" s="3">
        <v>1.0</v>
      </c>
    </row>
    <row r="473" ht="15.75" customHeight="1">
      <c r="A473" s="1">
        <v>511.0</v>
      </c>
      <c r="B473" s="3" t="s">
        <v>469</v>
      </c>
      <c r="C473" s="3" t="str">
        <f>IFERROR(__xludf.DUMMYFUNCTION("GOOGLETRANSLATE(B473,""id"",""en"")"),"['Morning', 'WiFi', 'wifi', 'no', 'use', 'report', 'myindihome', 'no', 'error', 'report', 'until', 'skrg', ' No ',' contact ',' how ',' HRS ',' report ',' Where ',' ']")</f>
        <v>['Morning', 'WiFi', 'wifi', 'no', 'use', 'report', 'myindihome', 'no', 'error', 'report', 'until', 'skrg', ' No ',' contact ',' how ',' HRS ',' report ',' Where ',' ']</v>
      </c>
      <c r="D473" s="3">
        <v>1.0</v>
      </c>
    </row>
    <row r="474" ht="15.75" customHeight="1">
      <c r="A474" s="1">
        <v>513.0</v>
      </c>
      <c r="B474" s="3" t="s">
        <v>470</v>
      </c>
      <c r="C474" s="3" t="str">
        <f>IFERROR(__xludf.DUMMYFUNCTION("GOOGLETRANSLATE(B474,""id"",""en"")"),"['INDIHOME', 'Bill', 'intensified', 'send', 'notification', 'system', 'consumer', 'BLM', 'Pay', 'once', 'disorder', 'hrs',' Report ',' pdhal ',' system ',' disorder ',' ']")</f>
        <v>['INDIHOME', 'Bill', 'intensified', 'send', 'notification', 'system', 'consumer', 'BLM', 'Pay', 'once', 'disorder', 'hrs',' Report ',' pdhal ',' system ',' disorder ',' ']</v>
      </c>
      <c r="D474" s="3">
        <v>1.0</v>
      </c>
    </row>
    <row r="475" ht="15.75" customHeight="1">
      <c r="A475" s="1">
        <v>514.0</v>
      </c>
      <c r="B475" s="3" t="s">
        <v>471</v>
      </c>
      <c r="C475" s="3" t="str">
        <f>IFERROR(__xludf.DUMMYFUNCTION("GOOGLETRANSLATE(B475,""id"",""en"")"),"['called', 'offered', 'trial', 'confirmed', 'payment', 'thousand', 'quota', 'GB', 'stop', 'confirm', 'directly', 'continued', ' ']")</f>
        <v>['called', 'offered', 'trial', 'confirmed', 'payment', 'thousand', 'quota', 'GB', 'stop', 'confirm', 'directly', 'continued', ' ']</v>
      </c>
      <c r="D475" s="3">
        <v>1.0</v>
      </c>
    </row>
    <row r="476" ht="15.75" customHeight="1">
      <c r="A476" s="1">
        <v>515.0</v>
      </c>
      <c r="B476" s="3" t="s">
        <v>472</v>
      </c>
      <c r="C476" s="3" t="str">
        <f>IFERROR(__xludf.DUMMYFUNCTION("GOOGLETRANSLATE(B476,""id"",""en"")"),"['wifi', 'slow', 'play', 'ngeleg', 'network', 'indihome', 'asw']")</f>
        <v>['wifi', 'slow', 'play', 'ngeleg', 'network', 'indihome', 'asw']</v>
      </c>
      <c r="D476" s="3">
        <v>1.0</v>
      </c>
    </row>
    <row r="477" ht="15.75" customHeight="1">
      <c r="A477" s="1">
        <v>516.0</v>
      </c>
      <c r="B477" s="3" t="s">
        <v>473</v>
      </c>
      <c r="C477" s="3" t="str">
        <f>IFERROR(__xludf.DUMMYFUNCTION("GOOGLETRANSLATE(B477,""id"",""en"")"),"['application', 'ugly', 'bug', 'code', 'verification', 'already', 'enter', 'according to', 'sms',' verification ',' enter ',' code ',' Enter ',' wrong ',' Bad ',' Clear ',' cache ',' Kmaren ',' already ',' Try ',' Out ',' limit ',' trial ',' Wait ',' hour"&amp;" ' , 'already', 'name', 'application', 'bad', 'bad']")</f>
        <v>['application', 'ugly', 'bug', 'code', 'verification', 'already', 'enter', 'according to', 'sms',' verification ',' enter ',' code ',' Enter ',' wrong ',' Bad ',' Clear ',' cache ',' Kmaren ',' already ',' Try ',' Out ',' limit ',' trial ',' Wait ',' hour ' , 'already', 'name', 'application', 'bad', 'bad']</v>
      </c>
      <c r="D477" s="3">
        <v>1.0</v>
      </c>
    </row>
    <row r="478" ht="15.75" customHeight="1">
      <c r="A478" s="1">
        <v>517.0</v>
      </c>
      <c r="B478" s="3" t="s">
        <v>474</v>
      </c>
      <c r="C478" s="3" t="str">
        <f>IFERROR(__xludf.DUMMYFUNCTION("GOOGLETRANSLATE(B478,""id"",""en"")"),"['', 'Mbps',' constraints', 'internet', 'slow', 'internet', 'connection', 'Indihome', 'company', 'modem', 'special', 'Mbps',' empty ',' use ',' modem ',' please ',' internet ',' work ',' sales', 'online', 'shop', 'please', 'fix', 'prepare', 'modem', 'Mbps"&amp;"ny', '']")</f>
        <v>['', 'Mbps',' constraints', 'internet', 'slow', 'internet', 'connection', 'Indihome', 'company', 'modem', 'special', 'Mbps',' empty ',' use ',' modem ',' please ',' internet ',' work ',' sales', 'online', 'shop', 'please', 'fix', 'prepare', 'modem', 'Mbpsny', '']</v>
      </c>
      <c r="D478" s="3">
        <v>1.0</v>
      </c>
    </row>
    <row r="479" ht="15.75" customHeight="1">
      <c r="A479" s="1">
        <v>519.0</v>
      </c>
      <c r="B479" s="3" t="s">
        <v>475</v>
      </c>
      <c r="C479" s="3" t="str">
        <f>IFERROR(__xludf.DUMMYFUNCTION("GOOGLETRANSLATE(B479,""id"",""en"")"),"['Good', 'application']")</f>
        <v>['Good', 'application']</v>
      </c>
      <c r="D479" s="3">
        <v>5.0</v>
      </c>
    </row>
    <row r="480" ht="15.75" customHeight="1">
      <c r="A480" s="1">
        <v>520.0</v>
      </c>
      <c r="B480" s="3" t="s">
        <v>476</v>
      </c>
      <c r="C480" s="3" t="str">
        <f>IFERROR(__xludf.DUMMYFUNCTION("GOOGLETRANSLATE(B480,""id"",""en"")"),"['Application', 'Myindihome', 'User', 'Friendly', 'Mantullll']")</f>
        <v>['Application', 'Myindihome', 'User', 'Friendly', 'Mantullll']</v>
      </c>
      <c r="D480" s="3">
        <v>5.0</v>
      </c>
    </row>
    <row r="481" ht="15.75" customHeight="1">
      <c r="A481" s="1">
        <v>521.0</v>
      </c>
      <c r="B481" s="3" t="s">
        <v>477</v>
      </c>
      <c r="C481" s="3" t="str">
        <f>IFERROR(__xludf.DUMMYFUNCTION("GOOGLETRANSLATE(B481,""id"",""en"")"),"['application', 'gokil', 'kece', 'steady']")</f>
        <v>['application', 'gokil', 'kece', 'steady']</v>
      </c>
      <c r="D481" s="3">
        <v>5.0</v>
      </c>
    </row>
    <row r="482" ht="15.75" customHeight="1">
      <c r="A482" s="1">
        <v>522.0</v>
      </c>
      <c r="B482" s="3" t="s">
        <v>478</v>
      </c>
      <c r="C482" s="3" t="str">
        <f>IFERROR(__xludf.DUMMYFUNCTION("GOOGLETRANSLATE(B482,""id"",""en"")"),"['wifi', 'slow', 'clerk', 'slow', 'response', 'response', 'network', 'google', 'meet', 'broken', 'difficult', 'person', ' online ',' Ngegame ',' already ',' rich ',' Goa ',' Sinyal ',' please ',' really ',' pandemic ',' already ',' difficult ',' material "&amp;"',' Sake ' , 'Karna', 'network', 'slow', ""]")</f>
        <v>['wifi', 'slow', 'clerk', 'slow', 'response', 'response', 'network', 'google', 'meet', 'broken', 'difficult', 'person', ' online ',' Ngegame ',' already ',' rich ',' Goa ',' Sinyal ',' please ',' really ',' pandemic ',' already ',' difficult ',' material ',' Sake ' , 'Karna', 'network', 'slow', "]</v>
      </c>
      <c r="D482" s="3">
        <v>1.0</v>
      </c>
    </row>
    <row r="483" ht="15.75" customHeight="1">
      <c r="A483" s="1">
        <v>524.0</v>
      </c>
      <c r="B483" s="3" t="s">
        <v>479</v>
      </c>
      <c r="C483" s="3" t="str">
        <f>IFERROR(__xludf.DUMMYFUNCTION("GOOGLETRANSLATE(B483,""id"",""en"")"),"['Internet', 'hit', 'isolir', 'pay', 'pay', 'appears',' bill ',' already ',' report ',' bill ',' appear ',' then ',' already ',' paid ',' BusyTtt ',' internet ',' wasolated ',' already ',' alternating ',' telephone ',' told ',' waiting ',' clock ',' boss'"&amp;", 'already' , 'Wait', 'boss', 'already', 'clock', 'use', 'internet', '']")</f>
        <v>['Internet', 'hit', 'isolir', 'pay', 'pay', 'appears',' bill ',' already ',' report ',' bill ',' appear ',' then ',' already ',' paid ',' BusyTtt ',' internet ',' wasolated ',' already ',' alternating ',' telephone ',' told ',' waiting ',' clock ',' boss', 'already' , 'Wait', 'boss', 'already', 'clock', 'use', 'internet', '']</v>
      </c>
      <c r="D483" s="3">
        <v>1.0</v>
      </c>
    </row>
    <row r="484" ht="15.75" customHeight="1">
      <c r="A484" s="1">
        <v>525.0</v>
      </c>
      <c r="B484" s="3" t="s">
        <v>480</v>
      </c>
      <c r="C484" s="3" t="str">
        <f>IFERROR(__xludf.DUMMYFUNCTION("GOOGLETRANSLATE(B484,""id"",""en"")"),"['Star', 'emang', 'JLEK', 'INDIGO', '']")</f>
        <v>['Star', 'emang', 'JLEK', 'INDIGO', '']</v>
      </c>
      <c r="D484" s="3">
        <v>1.0</v>
      </c>
    </row>
    <row r="485" ht="15.75" customHeight="1">
      <c r="A485" s="1">
        <v>526.0</v>
      </c>
      <c r="B485" s="3" t="s">
        <v>481</v>
      </c>
      <c r="C485" s="3" t="str">
        <f>IFERROR(__xludf.DUMMYFUNCTION("GOOGLETRANSLATE(B485,""id"",""en"")"),"['Designing', 'Indihome', 'troubling', 'Trouble', 'Improved', 'Direct', 'Fast', 'Response', 'Continue']")</f>
        <v>['Designing', 'Indihome', 'troubling', 'Trouble', 'Improved', 'Direct', 'Fast', 'Response', 'Continue']</v>
      </c>
      <c r="D485" s="3">
        <v>5.0</v>
      </c>
    </row>
    <row r="486" ht="15.75" customHeight="1">
      <c r="A486" s="1">
        <v>527.0</v>
      </c>
      <c r="B486" s="3" t="s">
        <v>482</v>
      </c>
      <c r="C486" s="3" t="str">
        <f>IFERROR(__xludf.DUMMYFUNCTION("GOOGLETRANSLATE(B486,""id"",""en"")"),"['Please', 'Customer', 'Pegaduan', 'Disruption', 'Internet', 'Access',' Response ',' As soon as', 'Afternoon', 'SKRNG', 'Response', ' thank you']")</f>
        <v>['Please', 'Customer', 'Pegaduan', 'Disruption', 'Internet', 'Access',' Response ',' As soon as', 'Afternoon', 'SKRNG', 'Response', ' thank you']</v>
      </c>
      <c r="D486" s="3">
        <v>1.0</v>
      </c>
    </row>
    <row r="487" ht="15.75" customHeight="1">
      <c r="A487" s="1">
        <v>528.0</v>
      </c>
      <c r="B487" s="3" t="s">
        <v>483</v>
      </c>
      <c r="C487" s="3" t="str">
        <f>IFERROR(__xludf.DUMMYFUNCTION("GOOGLETRANSLATE(B487,""id"",""en"")"),"['ISP', 'PGIN', 'MOVEMENT', 'LIGHT', 'DSINI', '']")</f>
        <v>['ISP', 'PGIN', 'MOVEMENT', 'LIGHT', 'DSINI', '']</v>
      </c>
      <c r="D487" s="3">
        <v>1.0</v>
      </c>
    </row>
    <row r="488" ht="15.75" customHeight="1">
      <c r="A488" s="1">
        <v>529.0</v>
      </c>
      <c r="B488" s="3" t="s">
        <v>484</v>
      </c>
      <c r="C488" s="3" t="str">
        <f>IFERROR(__xludf.DUMMYFUNCTION("GOOGLETRANSLATE(B488,""id"",""en"")"),"['expensive', 'easy', 'rivals']")</f>
        <v>['expensive', 'easy', 'rivals']</v>
      </c>
      <c r="D488" s="3">
        <v>1.0</v>
      </c>
    </row>
    <row r="489" ht="15.75" customHeight="1">
      <c r="A489" s="1">
        <v>530.0</v>
      </c>
      <c r="B489" s="3" t="s">
        <v>485</v>
      </c>
      <c r="C489" s="3" t="str">
        <f>IFERROR(__xludf.DUMMYFUNCTION("GOOGLETRANSLATE(B489,""id"",""en"")"),"['How', 'Login', 'Code', 'OTP', 'Wrong', 'Terips', 'What', 'Application', 'Cotss']")</f>
        <v>['How', 'Login', 'Code', 'OTP', 'Wrong', 'Terips', 'What', 'Application', 'Cotss']</v>
      </c>
      <c r="D489" s="3">
        <v>1.0</v>
      </c>
    </row>
    <row r="490" ht="15.75" customHeight="1">
      <c r="A490" s="1">
        <v>531.0</v>
      </c>
      <c r="B490" s="3" t="s">
        <v>486</v>
      </c>
      <c r="C490" s="3" t="str">
        <f>IFERROR(__xludf.DUMMYFUNCTION("GOOGLETRANSLATE(B490,""id"",""en"")"),"['Add', 'minipack', 'channel', 'error', 'subscription', 'stop', 'week', 'subscription']")</f>
        <v>['Add', 'minipack', 'channel', 'error', 'subscription', 'stop', 'week', 'subscription']</v>
      </c>
      <c r="D490" s="3">
        <v>1.0</v>
      </c>
    </row>
    <row r="491" ht="15.75" customHeight="1">
      <c r="A491" s="1">
        <v>532.0</v>
      </c>
      <c r="B491" s="3" t="s">
        <v>487</v>
      </c>
      <c r="C491" s="3" t="str">
        <f>IFERROR(__xludf.DUMMYFUNCTION("GOOGLETRANSLATE(B491,""id"",""en"")"),"['application', 'garbage', 'bills', 'fast', 'turn', 'complaint', 'lemoot', ""]")</f>
        <v>['application', 'garbage', 'bills', 'fast', 'turn', 'complaint', 'lemoot', "]</v>
      </c>
      <c r="D491" s="3">
        <v>1.0</v>
      </c>
    </row>
    <row r="492" ht="15.75" customHeight="1">
      <c r="A492" s="1">
        <v>533.0</v>
      </c>
      <c r="B492" s="3" t="s">
        <v>488</v>
      </c>
      <c r="C492" s="3" t="str">
        <f>IFERROR(__xludf.DUMMYFUNCTION("GOOGLETRANSLATE(B492,""id"",""en"")"),"['Lemot', 'Kek', 'snail']")</f>
        <v>['Lemot', 'Kek', 'snail']</v>
      </c>
      <c r="D492" s="3">
        <v>1.0</v>
      </c>
    </row>
    <row r="493" ht="15.75" customHeight="1">
      <c r="A493" s="1">
        <v>534.0</v>
      </c>
      <c r="B493" s="3" t="s">
        <v>489</v>
      </c>
      <c r="C493" s="3" t="str">
        <f>IFERROR(__xludf.DUMMYFUNCTION("GOOGLETRANSLATE(B493,""id"",""en"")"),"['Registration', 'Gabisa', 'already', 'Bener', 'code', 'OTP', 'enter it']")</f>
        <v>['Registration', 'Gabisa', 'already', 'Bener', 'code', 'OTP', 'enter it']</v>
      </c>
      <c r="D493" s="3">
        <v>1.0</v>
      </c>
    </row>
    <row r="494" ht="15.75" customHeight="1">
      <c r="A494" s="1">
        <v>535.0</v>
      </c>
      <c r="B494" s="3" t="s">
        <v>490</v>
      </c>
      <c r="C494" s="3" t="str">
        <f>IFERROR(__xludf.DUMMYFUNCTION("GOOGLETRANSLATE(B494,""id"",""en"")"),"['WKTU', 'Login', 'OTP', 'Sudh', 'Kog', 'blamed', 'trs', 'Jos']")</f>
        <v>['WKTU', 'Login', 'OTP', 'Sudh', 'Kog', 'blamed', 'trs', 'Jos']</v>
      </c>
      <c r="D494" s="3">
        <v>1.0</v>
      </c>
    </row>
    <row r="495" ht="15.75" customHeight="1">
      <c r="A495" s="1">
        <v>536.0</v>
      </c>
      <c r="B495" s="3" t="s">
        <v>491</v>
      </c>
      <c r="C495" s="3" t="str">
        <f>IFERROR(__xludf.DUMMYFUNCTION("GOOGLETRANSLATE(B495,""id"",""en"")"),"['number', 'customer', 'valid', 'already', 'input', 'repeat', 'times']")</f>
        <v>['number', 'customer', 'valid', 'already', 'input', 'repeat', 'times']</v>
      </c>
      <c r="D495" s="3">
        <v>1.0</v>
      </c>
    </row>
    <row r="496" ht="15.75" customHeight="1">
      <c r="A496" s="1">
        <v>537.0</v>
      </c>
      <c r="B496" s="3" t="s">
        <v>492</v>
      </c>
      <c r="C496" s="3" t="str">
        <f>IFERROR(__xludf.DUMMYFUNCTION("GOOGLETRANSLATE(B496,""id"",""en"")"),"['difficult', 'opened', 'sometimes', 'slow']")</f>
        <v>['difficult', 'opened', 'sometimes', 'slow']</v>
      </c>
      <c r="D496" s="3">
        <v>3.0</v>
      </c>
    </row>
    <row r="497" ht="15.75" customHeight="1">
      <c r="A497" s="1">
        <v>538.0</v>
      </c>
      <c r="B497" s="3" t="s">
        <v>493</v>
      </c>
      <c r="C497" s="3" t="str">
        <f>IFERROR(__xludf.DUMMYFUNCTION("GOOGLETRANSLATE(B497,""id"",""en"")"),"['Thanks', 'Indihome']")</f>
        <v>['Thanks', 'Indihome']</v>
      </c>
      <c r="D497" s="3">
        <v>5.0</v>
      </c>
    </row>
    <row r="498" ht="15.75" customHeight="1">
      <c r="A498" s="1">
        <v>539.0</v>
      </c>
      <c r="B498" s="3" t="s">
        <v>494</v>
      </c>
      <c r="C498" s="3" t="str">
        <f>IFERROR(__xludf.DUMMYFUNCTION("GOOGLETRANSLATE(B498,""id"",""en"")"),"['love', 'star', 'network', 'tsb', 'disappointed', 'jaringa', 'weak', 'play', 'game', 'ping', 'play', 'night', ' payment ',' late ',' please ',' set ',' how ',' network ',' make ',' good ',' emg ',' strain ',' pull out ',' deh ',' watch ' , 'YouTube', 'br"&amp;"owser']")</f>
        <v>['love', 'star', 'network', 'tsb', 'disappointed', 'jaringa', 'weak', 'play', 'game', 'ping', 'play', 'night', ' payment ',' late ',' please ',' set ',' how ',' network ',' make ',' good ',' emg ',' strain ',' pull out ',' deh ',' watch ' , 'YouTube', 'browser']</v>
      </c>
      <c r="D498" s="3">
        <v>1.0</v>
      </c>
    </row>
    <row r="499" ht="15.75" customHeight="1">
      <c r="A499" s="1">
        <v>540.0</v>
      </c>
      <c r="B499" s="3" t="s">
        <v>495</v>
      </c>
      <c r="C499" s="3" t="str">
        <f>IFERROR(__xludf.DUMMYFUNCTION("GOOGLETRANSLATE(B499,""id"",""en"")"),"['thank', 'love', 'myindihome', 'report', 'complaint', 'disruption', 'network', 'application', 'response', 'handling', 'fast', ""]")</f>
        <v>['thank', 'love', 'myindihome', 'report', 'complaint', 'disruption', 'network', 'application', 'response', 'handling', 'fast', "]</v>
      </c>
      <c r="D499" s="3">
        <v>5.0</v>
      </c>
    </row>
    <row r="500" ht="15.75" customHeight="1">
      <c r="A500" s="1">
        <v>541.0</v>
      </c>
      <c r="B500" s="3" t="s">
        <v>496</v>
      </c>
      <c r="C500" s="3" t="str">
        <f>IFERROR(__xludf.DUMMYFUNCTION("GOOGLETRANSLATE(B500,""id"",""en"")"),"['good']")</f>
        <v>['good']</v>
      </c>
      <c r="D500" s="3">
        <v>5.0</v>
      </c>
    </row>
    <row r="501" ht="15.75" customHeight="1">
      <c r="A501" s="1">
        <v>542.0</v>
      </c>
      <c r="B501" s="3" t="s">
        <v>497</v>
      </c>
      <c r="C501" s="3" t="str">
        <f>IFERROR(__xludf.DUMMYFUNCTION("GOOGLETRANSLATE(B501,""id"",""en"")"),"['Application', 'Help']")</f>
        <v>['Application', 'Help']</v>
      </c>
      <c r="D501" s="3">
        <v>5.0</v>
      </c>
    </row>
    <row r="502" ht="15.75" customHeight="1">
      <c r="A502" s="1">
        <v>543.0</v>
      </c>
      <c r="B502" s="3" t="s">
        <v>498</v>
      </c>
      <c r="C502" s="3" t="str">
        <f>IFERROR(__xludf.DUMMYFUNCTION("GOOGLETRANSLATE(B502,""id"",""en"")"),"['The application', 'good', 'really', 'help', 'report', 'disorder', 'response', 'fast']")</f>
        <v>['The application', 'good', 'really', 'help', 'report', 'disorder', 'response', 'fast']</v>
      </c>
      <c r="D502" s="3">
        <v>5.0</v>
      </c>
    </row>
    <row r="503" ht="15.75" customHeight="1">
      <c r="A503" s="1">
        <v>544.0</v>
      </c>
      <c r="B503" s="3" t="s">
        <v>499</v>
      </c>
      <c r="C503" s="3" t="str">
        <f>IFERROR(__xludf.DUMMYFUNCTION("GOOGLETRANSLATE(B503,""id"",""en"")"),"['No', 'Login', 'Code', 'OTP']")</f>
        <v>['No', 'Login', 'Code', 'OTP']</v>
      </c>
      <c r="D503" s="3">
        <v>1.0</v>
      </c>
    </row>
    <row r="504" ht="15.75" customHeight="1">
      <c r="A504" s="1">
        <v>545.0</v>
      </c>
      <c r="B504" s="3" t="s">
        <v>500</v>
      </c>
      <c r="C504" s="3" t="str">
        <f>IFERROR(__xludf.DUMMYFUNCTION("GOOGLETRANSLATE(B504,""id"",""en"")"),"['Data', 'bill', 'complete', 'customer', 'bills',' increases', 'caused', 'add', 'device', 'service', 'msh', 'number', ' TELF ',' PAY ',' DISSIBLE ',' CUSTOMER ',' ']")</f>
        <v>['Data', 'bill', 'complete', 'customer', 'bills',' increases', 'caused', 'add', 'device', 'service', 'msh', 'number', ' TELF ',' PAY ',' DISSIBLE ',' CUSTOMER ',' ']</v>
      </c>
      <c r="D504" s="3">
        <v>3.0</v>
      </c>
    </row>
    <row r="505" ht="15.75" customHeight="1">
      <c r="A505" s="1">
        <v>547.0</v>
      </c>
      <c r="B505" s="3" t="s">
        <v>501</v>
      </c>
      <c r="C505" s="3" t="str">
        <f>IFERROR(__xludf.DUMMYFUNCTION("GOOGLETRANSLATE(B505,""id"",""en"")"),"['Signal', 'asuuu']")</f>
        <v>['Signal', 'asuuu']</v>
      </c>
      <c r="D505" s="3">
        <v>1.0</v>
      </c>
    </row>
    <row r="506" ht="15.75" customHeight="1">
      <c r="A506" s="1">
        <v>548.0</v>
      </c>
      <c r="B506" s="3" t="s">
        <v>502</v>
      </c>
      <c r="C506" s="3" t="str">
        <f>IFERROR(__xludf.DUMMYFUNCTION("GOOGLETRANSLATE(B506,""id"",""en"")"),"['Woiiiiiiiiiiii', 'Search', 'Income', 'Divide', 'blind', 'Installation', 'Indihome', 'Troubled', 'Disconnect', 'Connect', 'Slow', 'Fraud', ' public ',' Speed ​​',' Mbps', 'Mbps',' Leet ']")</f>
        <v>['Woiiiiiiiiiiii', 'Search', 'Income', 'Divide', 'blind', 'Installation', 'Indihome', 'Troubled', 'Disconnect', 'Connect', 'Slow', 'Fraud', ' public ',' Speed ​​',' Mbps', 'Mbps',' Leet ']</v>
      </c>
      <c r="D506" s="3">
        <v>1.0</v>
      </c>
    </row>
    <row r="507" ht="15.75" customHeight="1">
      <c r="A507" s="1">
        <v>549.0</v>
      </c>
      <c r="B507" s="3" t="s">
        <v>503</v>
      </c>
      <c r="C507" s="3" t="str">
        <f>IFERROR(__xludf.DUMMYFUNCTION("GOOGLETRANSLATE(B507,""id"",""en"")"),"['Disappointed', 'Good', 'Nge', 'Down', 'Mulu', 'The Network', 'Please', 'Repaired', 'AJG', 'Cave', 'Deuteronomy', 'Org', ' Emotions', 'packages',' data ',' me ',' run out ',' just ',' Gara ',' Gara ',' Indihome ',' Please ',' Review ',' Segara ',' repair"&amp;"ed ' , 'Try', 'org', 'contact', 'situ', 'turn', 'pay', 'fast', 'bet', 'nagih', 'kece']")</f>
        <v>['Disappointed', 'Good', 'Nge', 'Down', 'Mulu', 'The Network', 'Please', 'Repaired', 'AJG', 'Cave', 'Deuteronomy', 'Org', ' Emotions', 'packages',' data ',' me ',' run out ',' just ',' Gara ',' Gara ',' Indihome ',' Please ',' Review ',' Segara ',' repaired ' , 'Try', 'org', 'contact', 'situ', 'turn', 'pay', 'fast', 'bet', 'nagih', 'kece']</v>
      </c>
      <c r="D507" s="3">
        <v>1.0</v>
      </c>
    </row>
    <row r="508" ht="15.75" customHeight="1">
      <c r="A508" s="1">
        <v>550.0</v>
      </c>
      <c r="B508" s="3" t="s">
        <v>504</v>
      </c>
      <c r="C508" s="3" t="str">
        <f>IFERROR(__xludf.DUMMYFUNCTION("GOOGLETRANSLATE(B508,""id"",""en"")"),"['Low', 'response']")</f>
        <v>['Low', 'response']</v>
      </c>
      <c r="D508" s="3">
        <v>1.0</v>
      </c>
    </row>
    <row r="509" ht="15.75" customHeight="1">
      <c r="A509" s="1">
        <v>551.0</v>
      </c>
      <c r="B509" s="3" t="s">
        <v>505</v>
      </c>
      <c r="C509" s="3" t="str">
        <f>IFERROR(__xludf.DUMMYFUNCTION("GOOGLETRANSLATE(B509,""id"",""en"")"),"['Please', 'Fix', 'Bug', 'Open', 'App', 'Special', 'App', 'Ngehang', 'Restart', 'Severe', ""]")</f>
        <v>['Please', 'Fix', 'Bug', 'Open', 'App', 'Special', 'App', 'Ngehang', 'Restart', 'Severe', "]</v>
      </c>
      <c r="D509" s="3">
        <v>1.0</v>
      </c>
    </row>
    <row r="510" ht="15.75" customHeight="1">
      <c r="A510" s="1">
        <v>553.0</v>
      </c>
      <c r="B510" s="3" t="s">
        <v>506</v>
      </c>
      <c r="C510" s="3" t="str">
        <f>IFERROR(__xludf.DUMMYFUNCTION("GOOGLETRANSLATE(B510,""id"",""en"")"),"['crazy', 'already', 'slow', 'sometimes',' network ',' ngak ',' likes', 'los',' already ',' contacted ',' obstacle ',' response ',' fiber ',' ngak ']")</f>
        <v>['crazy', 'already', 'slow', 'sometimes',' network ',' ngak ',' likes', 'los',' already ',' contacted ',' obstacle ',' response ',' fiber ',' ngak ']</v>
      </c>
      <c r="D510" s="3">
        <v>2.0</v>
      </c>
    </row>
    <row r="511" ht="15.75" customHeight="1">
      <c r="A511" s="1">
        <v>554.0</v>
      </c>
      <c r="B511" s="3" t="s">
        <v>507</v>
      </c>
      <c r="C511" s="3" t="str">
        <f>IFERROR(__xludf.DUMMYFUNCTION("GOOGLETRANSLATE(B511,""id"",""en"")"),"['Njirr', 'comment', 'I ask', 'negative', 'all', 'Haduuhhh', 'Jdi', 'doubt', 'Neh', 'continued', 'nggk', 'brlanggaban', ' Indihome ',' Krna ',' Error ',' WiFi ',' Service ',' LiveTV ',' ']")</f>
        <v>['Njirr', 'comment', 'I ask', 'negative', 'all', 'Haduuhhh', 'Jdi', 'doubt', 'Neh', 'continued', 'nggk', 'brlanggaban', ' Indihome ',' Krna ',' Error ',' WiFi ',' Service ',' LiveTV ',' ']</v>
      </c>
      <c r="D511" s="3">
        <v>1.0</v>
      </c>
    </row>
    <row r="512" ht="15.75" customHeight="1">
      <c r="A512" s="1">
        <v>555.0</v>
      </c>
      <c r="B512" s="3" t="s">
        <v>508</v>
      </c>
      <c r="C512" s="3" t="str">
        <f>IFERROR(__xludf.DUMMYFUNCTION("GOOGLETRANSLATE(B512,""id"",""en"")"),"['Easy', 'termination', 'Jalau', 'no', 'arrears']")</f>
        <v>['Easy', 'termination', 'Jalau', 'no', 'arrears']</v>
      </c>
      <c r="D512" s="3">
        <v>5.0</v>
      </c>
    </row>
    <row r="513" ht="15.75" customHeight="1">
      <c r="A513" s="1">
        <v>556.0</v>
      </c>
      <c r="B513" s="3" t="s">
        <v>509</v>
      </c>
      <c r="C513" s="3" t="str">
        <f>IFERROR(__xludf.DUMMYFUNCTION("GOOGLETRANSLATE(B513,""id"",""en"")"),"['Take care', 'dismissal', 'subscription', 'refund', 'Moor', 'biggest', 'Indonesia']")</f>
        <v>['Take care', 'dismissal', 'subscription', 'refund', 'Moor', 'biggest', 'Indonesia']</v>
      </c>
      <c r="D513" s="3">
        <v>1.0</v>
      </c>
    </row>
    <row r="514" ht="15.75" customHeight="1">
      <c r="A514" s="1">
        <v>557.0</v>
      </c>
      <c r="B514" s="3" t="s">
        <v>510</v>
      </c>
      <c r="C514" s="3" t="str">
        <f>IFERROR(__xludf.DUMMYFUNCTION("GOOGLETRANSLATE(B514,""id"",""en"")"),"['Force', 'Close']")</f>
        <v>['Force', 'Close']</v>
      </c>
      <c r="D514" s="3">
        <v>1.0</v>
      </c>
    </row>
    <row r="515" ht="15.75" customHeight="1">
      <c r="A515" s="1">
        <v>558.0</v>
      </c>
      <c r="B515" s="3" t="s">
        <v>511</v>
      </c>
      <c r="C515" s="3" t="str">
        <f>IFERROR(__xludf.DUMMYFUNCTION("GOOGLETRANSLATE(B515,""id"",""en"")"),"['user', 'Indihome', 'disappointed', 'signal', 'ugly', 'restart', 'times',' signal ',' ugly ',' signal ',' ugly ',' please ',' his signal ',' is repagable ']")</f>
        <v>['user', 'Indihome', 'disappointed', 'signal', 'ugly', 'restart', 'times',' signal ',' ugly ',' signal ',' ugly ',' please ',' his signal ',' is repagable ']</v>
      </c>
      <c r="D515" s="3">
        <v>1.0</v>
      </c>
    </row>
    <row r="516" ht="15.75" customHeight="1">
      <c r="A516" s="1">
        <v>559.0</v>
      </c>
      <c r="B516" s="3" t="s">
        <v>512</v>
      </c>
      <c r="C516" s="3" t="str">
        <f>IFERROR(__xludf.DUMMYFUNCTION("GOOGLETRANSLATE(B516,""id"",""en"")"),"['Fast', 'responded to', 'satisfying', 'work']")</f>
        <v>['Fast', 'responded to', 'satisfying', 'work']</v>
      </c>
      <c r="D516" s="3">
        <v>5.0</v>
      </c>
    </row>
    <row r="517" ht="15.75" customHeight="1">
      <c r="A517" s="1">
        <v>560.0</v>
      </c>
      <c r="B517" s="3" t="s">
        <v>513</v>
      </c>
      <c r="C517" s="3" t="str">
        <f>IFERROR(__xludf.DUMMYFUNCTION("GOOGLETRANSLATE(B517,""id"",""en"")"),"['Application', 'Error', 'Mlulu', '']")</f>
        <v>['Application', 'Error', 'Mlulu', '']</v>
      </c>
      <c r="D517" s="3">
        <v>1.0</v>
      </c>
    </row>
    <row r="518" ht="15.75" customHeight="1">
      <c r="A518" s="1">
        <v>561.0</v>
      </c>
      <c r="B518" s="3" t="s">
        <v>514</v>
      </c>
      <c r="C518" s="3" t="str">
        <f>IFERROR(__xludf.DUMMYFUNCTION("GOOGLETRANSLATE(B518,""id"",""en"")"),"Of course")</f>
        <v>Of course</v>
      </c>
      <c r="D518" s="3">
        <v>5.0</v>
      </c>
    </row>
    <row r="519" ht="15.75" customHeight="1">
      <c r="A519" s="1">
        <v>562.0</v>
      </c>
      <c r="B519" s="3" t="s">
        <v>515</v>
      </c>
      <c r="C519" s="3" t="str">
        <f>IFERROR(__xludf.DUMMYFUNCTION("GOOGLETRANSLATE(B519,""id"",""en"")"),"['Add', 'Chanel', 'application', 'application', 'use', '']")</f>
        <v>['Add', 'Chanel', 'application', 'application', 'use', '']</v>
      </c>
      <c r="D519" s="3">
        <v>2.0</v>
      </c>
    </row>
    <row r="520" ht="15.75" customHeight="1">
      <c r="A520" s="1">
        <v>563.0</v>
      </c>
      <c r="B520" s="3" t="s">
        <v>516</v>
      </c>
      <c r="C520" s="3" t="str">
        <f>IFERROR(__xludf.DUMMYFUNCTION("GOOGLETRANSLATE(B520,""id"",""en"")"),"['up to']")</f>
        <v>['up to']</v>
      </c>
      <c r="D520" s="3">
        <v>5.0</v>
      </c>
    </row>
    <row r="521" ht="15.75" customHeight="1">
      <c r="A521" s="1">
        <v>564.0</v>
      </c>
      <c r="B521" s="3" t="s">
        <v>517</v>
      </c>
      <c r="C521" s="3" t="str">
        <f>IFERROR(__xludf.DUMMYFUNCTION("GOOGLETRANSLATE(B521,""id"",""en"")"),"['Pairs',' Maugoba ',' dlu ',' kedpny ',' gmn ',' suggestion ',' customer ',' pny ',' mndnision ',' mnding ',' mnta ',' lgsg ',' Engineering ',' Untk ',' Problem ',' AP ',' Kluar ',' Water ',' Tea ',' Glass', 'PNTG', 'Problem', 'ORG', 'MSLH', 'Trkhnis' , "&amp;"'complain', 'response', 'paranin', 'rame', 'office', 'center', 'branch', 'Telkom', 'closest', 'city', 'love', 'rating', ' Binrang ',' Performance ',' enthusiasm ',' trmksh ']")</f>
        <v>['Pairs',' Maugoba ',' dlu ',' kedpny ',' gmn ',' suggestion ',' customer ',' pny ',' mndnision ',' mnding ',' mnta ',' lgsg ',' Engineering ',' Untk ',' Problem ',' AP ',' Kluar ',' Water ',' Tea ',' Glass', 'PNTG', 'Problem', 'ORG', 'MSLH', 'Trkhnis' , 'complain', 'response', 'paranin', 'rame', 'office', 'center', 'branch', 'Telkom', 'closest', 'city', 'love', 'rating', ' Binrang ',' Performance ',' enthusiasm ',' trmksh ']</v>
      </c>
      <c r="D521" s="3">
        <v>3.0</v>
      </c>
    </row>
    <row r="522" ht="15.75" customHeight="1">
      <c r="A522" s="1">
        <v>565.0</v>
      </c>
      <c r="B522" s="3" t="s">
        <v>518</v>
      </c>
      <c r="C522" s="3" t="str">
        <f>IFERROR(__xludf.DUMMYFUNCTION("GOOGLETRANSLATE(B522,""id"",""en"")"),"['Register', 'send', 'code', 'suda', 'suits', 'wrong', ""]")</f>
        <v>['Register', 'send', 'code', 'suda', 'suits', 'wrong', "]</v>
      </c>
      <c r="D522" s="3">
        <v>1.0</v>
      </c>
    </row>
    <row r="523" ht="15.75" customHeight="1">
      <c r="A523" s="1">
        <v>566.0</v>
      </c>
      <c r="B523" s="3" t="s">
        <v>519</v>
      </c>
      <c r="C523" s="3" t="str">
        <f>IFERROR(__xludf.DUMMYFUNCTION("GOOGLETRANSLATE(B523,""id"",""en"")"),"['Upgrade', 'Speed', 'please', 'help', 'thank', 'love']")</f>
        <v>['Upgrade', 'Speed', 'please', 'help', 'thank', 'love']</v>
      </c>
      <c r="D523" s="3">
        <v>5.0</v>
      </c>
    </row>
    <row r="524" ht="15.75" customHeight="1">
      <c r="A524" s="1">
        <v>568.0</v>
      </c>
      <c r="B524" s="3" t="s">
        <v>520</v>
      </c>
      <c r="C524" s="3" t="str">
        <f>IFERROR(__xludf.DUMMYFUNCTION("GOOGLETRANSLATE(B524,""id"",""en"")"),"['Application', 'Error']")</f>
        <v>['Application', 'Error']</v>
      </c>
      <c r="D524" s="3">
        <v>1.0</v>
      </c>
    </row>
    <row r="525" ht="15.75" customHeight="1">
      <c r="A525" s="1">
        <v>570.0</v>
      </c>
      <c r="B525" s="3" t="s">
        <v>521</v>
      </c>
      <c r="C525" s="3" t="str">
        <f>IFERROR(__xludf.DUMMYFUNCTION("GOOGLETRANSLATE(B525,""id"",""en"")"),"['apk', 'difficult', 'stupid', 'ketulung', ""]")</f>
        <v>['apk', 'difficult', 'stupid', 'ketulung', "]</v>
      </c>
      <c r="D525" s="3">
        <v>1.0</v>
      </c>
    </row>
    <row r="526" ht="15.75" customHeight="1">
      <c r="A526" s="1">
        <v>571.0</v>
      </c>
      <c r="B526" s="3" t="s">
        <v>522</v>
      </c>
      <c r="C526" s="3" t="str">
        <f>IFERROR(__xludf.DUMMYFUNCTION("GOOGLETRANSLATE(B526,""id"",""en"")"),"['cheat', 'Indihome', 'Telkomsel', 'offer', 'package', 'smooa', 'application', 'smooa', 'quota', 'divided', 'bill', 'entry', ' Solution ',' Indihome ',' Telkomsel ',' Heavy ',' Hearts', 'Pay', 'sincere', 'cheated', 'recordings',' conversation ',' made ','"&amp;" proof ',' resolved ' , 'company', 'name', 'Telkomsel', '']")</f>
        <v>['cheat', 'Indihome', 'Telkomsel', 'offer', 'package', 'smooa', 'application', 'smooa', 'quota', 'divided', 'bill', 'entry', ' Solution ',' Indihome ',' Telkomsel ',' Heavy ',' Hearts', 'Pay', 'sincere', 'cheated', 'recordings',' conversation ',' made ',' proof ',' resolved ' , 'company', 'name', 'Telkomsel', '']</v>
      </c>
      <c r="D526" s="3">
        <v>1.0</v>
      </c>
    </row>
    <row r="527" ht="15.75" customHeight="1">
      <c r="A527" s="1">
        <v>572.0</v>
      </c>
      <c r="B527" s="3" t="s">
        <v>523</v>
      </c>
      <c r="C527" s="3" t="str">
        <f>IFERROR(__xludf.DUMMYFUNCTION("GOOGLETRANSLATE(B527,""id"",""en"")"),"['application', 'check', 'usage', 'internet', 'periodic', 'usage', 'GB', 'usage', 'reach', 'xx', '']")</f>
        <v>['application', 'check', 'usage', 'internet', 'periodic', 'usage', 'GB', 'usage', 'reach', 'xx', '']</v>
      </c>
      <c r="D527" s="3">
        <v>1.0</v>
      </c>
    </row>
    <row r="528" ht="15.75" customHeight="1">
      <c r="A528" s="1">
        <v>573.0</v>
      </c>
      <c r="B528" s="3" t="s">
        <v>524</v>
      </c>
      <c r="C528" s="3" t="str">
        <f>IFERROR(__xludf.DUMMYFUNCTION("GOOGLETRANSLATE(B528,""id"",""en"")"),"['Please', 'Network', 'Gunain', 'Install', 'Indihome', 'Buy', 'Quota', 'Ngelag', 'Nahan', 'Billing', 'Tagih', 'Maslaah', ' network ',' SERES ',' Oath ',' Come on ',' Install ',' Indihome ',' Genep ',' A Year ',' Cave ',' Display ',' Network ',' Urusin ','"&amp;" Network ' , 'Nagih', 'payment', 'network', 'right']")</f>
        <v>['Please', 'Network', 'Gunain', 'Install', 'Indihome', 'Buy', 'Quota', 'Ngelag', 'Nahan', 'Billing', 'Tagih', 'Maslaah', ' network ',' SERES ',' Oath ',' Come on ',' Install ',' Indihome ',' Genep ',' A Year ',' Cave ',' Display ',' Network ',' Urusin ',' Network ' , 'Nagih', 'payment', 'network', 'right']</v>
      </c>
      <c r="D528" s="3">
        <v>1.0</v>
      </c>
    </row>
    <row r="529" ht="15.75" customHeight="1">
      <c r="A529" s="1">
        <v>574.0</v>
      </c>
      <c r="B529" s="3" t="s">
        <v>525</v>
      </c>
      <c r="C529" s="3" t="str">
        <f>IFERROR(__xludf.DUMMYFUNCTION("GOOGLETRANSLATE(B529,""id"",""en"")"),"['Help', 'Myindihome', 'form', 'is',' Information ',' Study ',' Easy ',' Find ',' Country ',' World ',' Thank ',' Love ',' Myindihome ',' ']")</f>
        <v>['Help', 'Myindihome', 'form', 'is',' Information ',' Study ',' Easy ',' Find ',' Country ',' World ',' Thank ',' Love ',' Myindihome ',' ']</v>
      </c>
      <c r="D529" s="3">
        <v>4.0</v>
      </c>
    </row>
    <row r="530" ht="15.75" customHeight="1">
      <c r="A530" s="1">
        <v>575.0</v>
      </c>
      <c r="B530" s="3" t="s">
        <v>526</v>
      </c>
      <c r="C530" s="3" t="str">
        <f>IFERROR(__xludf.DUMMYFUNCTION("GOOGLETRANSLATE(B530,""id"",""en"")"),"['internet', 'slow', 'slow', 'subscribe', 'June', 'compared to', 'network', 'cellular', 'fast', 'pdahal', 'network', 'fiber', ' optics', 'crazy', 'lemoooootttt', 'bangetttt', 'ksh', 'star', 'already', 'bejibun', 'repair', 'nagih', 'doang', ""]")</f>
        <v>['internet', 'slow', 'slow', 'subscribe', 'June', 'compared to', 'network', 'cellular', 'fast', 'pdahal', 'network', 'fiber', ' optics', 'crazy', 'lemoooootttt', 'bangetttt', 'ksh', 'star', 'already', 'bejibun', 'repair', 'nagih', 'doang', "]</v>
      </c>
      <c r="D530" s="3">
        <v>1.0</v>
      </c>
    </row>
    <row r="531" ht="15.75" customHeight="1">
      <c r="A531" s="1">
        <v>577.0</v>
      </c>
      <c r="B531" s="3" t="s">
        <v>527</v>
      </c>
      <c r="C531" s="3" t="str">
        <f>IFERROR(__xludf.DUMMYFUNCTION("GOOGLETRANSLATE(B531,""id"",""en"")"),"['application', 'told', 'access']")</f>
        <v>['application', 'told', 'access']</v>
      </c>
      <c r="D531" s="3">
        <v>1.0</v>
      </c>
    </row>
    <row r="532" ht="15.75" customHeight="1">
      <c r="A532" s="1">
        <v>578.0</v>
      </c>
      <c r="B532" s="3" t="s">
        <v>528</v>
      </c>
      <c r="C532" s="3" t="str">
        <f>IFERROR(__xludf.DUMMYFUNCTION("GOOGLETRANSLATE(B532,""id"",""en"")"),"['Indihome', 'pairs',' easy ',' cessed ',' complicated ',' right ',' pairs', 'stay', 'TLF', 'service', 'consumer', 'tomorrow', ' Lgsung ',' Tide ',' Turn ',' Stop ',' Gini ',' Litu ',' there ',' here ',' feeling ',' already ',' Oh, 'ehh', 'tags' , 'Instal"&amp;"l', 'Indihome', 'Thinking', 'GIH', 'TROble', 'Difficult', 'Yeah', 'Dateng', 'Dateng', 'Pay', 'Late', 'Look', ' Fine ',' Anjim ',' really ',' Victim ', ""]")</f>
        <v>['Indihome', 'pairs',' easy ',' cessed ',' complicated ',' right ',' pairs', 'stay', 'TLF', 'service', 'consumer', 'tomorrow', ' Lgsung ',' Tide ',' Turn ',' Stop ',' Gini ',' Litu ',' there ',' here ',' feeling ',' already ',' Oh, 'ehh', 'tags' , 'Install', 'Indihome', 'Thinking', 'GIH', 'TROble', 'Difficult', 'Yeah', 'Dateng', 'Dateng', 'Pay', 'Late', 'Look', ' Fine ',' Anjim ',' really ',' Victim ', "]</v>
      </c>
      <c r="D532" s="3">
        <v>1.0</v>
      </c>
    </row>
    <row r="533" ht="15.75" customHeight="1">
      <c r="A533" s="1">
        <v>579.0</v>
      </c>
      <c r="B533" s="3" t="s">
        <v>529</v>
      </c>
      <c r="C533" s="3" t="str">
        <f>IFERROR(__xludf.DUMMYFUNCTION("GOOGLETRANSLATE(B533,""id"",""en"")"),"['Good', 'service', 'lbh', 'bgus', 'free', 'chanel', 'trtyu', 'right', 'date', 'date', 'red', '']")</f>
        <v>['Good', 'service', 'lbh', 'bgus', 'free', 'chanel', 'trtyu', 'right', 'date', 'date', 'red', '']</v>
      </c>
      <c r="D533" s="3">
        <v>5.0</v>
      </c>
    </row>
    <row r="534" ht="15.75" customHeight="1">
      <c r="A534" s="1">
        <v>580.0</v>
      </c>
      <c r="B534" s="3" t="s">
        <v>530</v>
      </c>
      <c r="C534" s="3" t="str">
        <f>IFERROR(__xludf.DUMMYFUNCTION("GOOGLETRANSLATE(B534,""id"",""en"")"),"['Congratulations',' Afternoon ',' Cave ',' User ',' WiFi ',' Indihome ',' Quality ',' Bad ',' A Week ',' Damage ',' Los', 'Red', ' Try ',' Thinking ',' Utamain ',' Consumers', 'Failure', 'Dri', 'Consumer', 'Fix', 'Quality', 'Thinking', 'Hard', 'Boss',' C"&amp;"onsumers' , 'Paying', 'Quality', 'Bad', 'Please', 'Fix', 'Quality', 'Hope', 'Thank you', 'Thank you']")</f>
        <v>['Congratulations',' Afternoon ',' Cave ',' User ',' WiFi ',' Indihome ',' Quality ',' Bad ',' A Week ',' Damage ',' Los', 'Red', ' Try ',' Thinking ',' Utamain ',' Consumers', 'Failure', 'Dri', 'Consumer', 'Fix', 'Quality', 'Thinking', 'Hard', 'Boss',' Consumers' , 'Paying', 'Quality', 'Bad', 'Please', 'Fix', 'Quality', 'Hope', 'Thank you', 'Thank you']</v>
      </c>
      <c r="D534" s="3">
        <v>1.0</v>
      </c>
    </row>
    <row r="535" ht="15.75" customHeight="1">
      <c r="A535" s="1">
        <v>581.0</v>
      </c>
      <c r="B535" s="3" t="s">
        <v>531</v>
      </c>
      <c r="C535" s="3" t="str">
        <f>IFERROR(__xludf.DUMMYFUNCTION("GOOGLETRANSLATE(B535,""id"",""en"")"),"['Network', 'Bad', 'Place', 'Provider', 'Change']")</f>
        <v>['Network', 'Bad', 'Place', 'Provider', 'Change']</v>
      </c>
      <c r="D535" s="3">
        <v>1.0</v>
      </c>
    </row>
    <row r="536" ht="15.75" customHeight="1">
      <c r="A536" s="1">
        <v>582.0</v>
      </c>
      <c r="B536" s="3" t="s">
        <v>532</v>
      </c>
      <c r="C536" s="3" t="str">
        <f>IFERROR(__xludf.DUMMYFUNCTION("GOOGLETRANSLATE(B536,""id"",""en"")"),"['Apelations', 'Useful']")</f>
        <v>['Apelations', 'Useful']</v>
      </c>
      <c r="D536" s="3">
        <v>1.0</v>
      </c>
    </row>
    <row r="537" ht="15.75" customHeight="1">
      <c r="A537" s="1">
        <v>583.0</v>
      </c>
      <c r="B537" s="3" t="s">
        <v>533</v>
      </c>
      <c r="C537" s="3" t="str">
        <f>IFERROR(__xludf.DUMMYFUNCTION("GOOGLETRANSLATE(B537,""id"",""en"")"),"['signal', 'ngeleg', 'ngeleg', 'woking', 'pairs', 'indihome', ""]")</f>
        <v>['signal', 'ngeleg', 'ngeleg', 'woking', 'pairs', 'indihome', "]</v>
      </c>
      <c r="D537" s="3">
        <v>1.0</v>
      </c>
    </row>
    <row r="538" ht="15.75" customHeight="1">
      <c r="A538" s="1">
        <v>584.0</v>
      </c>
      <c r="B538" s="3" t="s">
        <v>534</v>
      </c>
      <c r="C538" s="3" t="str">
        <f>IFERROR(__xludf.DUMMYFUNCTION("GOOGLETRANSLATE(B538,""id"",""en"")"),"['', 'week', 'Indihome', 'Mbps', 'slow', 'severe', 'use']")</f>
        <v>['', 'week', 'Indihome', 'Mbps', 'slow', 'severe', 'use']</v>
      </c>
      <c r="D538" s="3">
        <v>1.0</v>
      </c>
    </row>
    <row r="539" ht="15.75" customHeight="1">
      <c r="A539" s="1">
        <v>585.0</v>
      </c>
      <c r="B539" s="3" t="s">
        <v>535</v>
      </c>
      <c r="C539" s="3" t="str">
        <f>IFERROR(__xludf.DUMMYFUNCTION("GOOGLETRANSLATE(B539,""id"",""en"")"),"['application', 'login', 'list', 'failed', 'login']")</f>
        <v>['application', 'login', 'list', 'failed', 'login']</v>
      </c>
      <c r="D539" s="3">
        <v>1.0</v>
      </c>
    </row>
    <row r="540" ht="15.75" customHeight="1">
      <c r="A540" s="1">
        <v>586.0</v>
      </c>
      <c r="B540" s="3" t="s">
        <v>536</v>
      </c>
      <c r="C540" s="3" t="str">
        <f>IFERROR(__xludf.DUMMYFUNCTION("GOOGLETRANSLATE(B540,""id"",""en"")"),"['hope', 'strong', 'signal', '']")</f>
        <v>['hope', 'strong', 'signal', '']</v>
      </c>
      <c r="D540" s="3">
        <v>3.0</v>
      </c>
    </row>
    <row r="541" ht="15.75" customHeight="1">
      <c r="A541" s="1">
        <v>587.0</v>
      </c>
      <c r="B541" s="3" t="s">
        <v>537</v>
      </c>
      <c r="C541" s="3" t="str">
        <f>IFERROR(__xludf.DUMMYFUNCTION("GOOGLETRANSLATE(B541,""id"",""en"")"),"['service', 'complain', 'fix', 'surprised', 'success',' service ',' ask ',' friend ',' service ',' evenly ',' already ',' complain ',' "", 'Action', 'Pay', 'Internet', 'Disruption', 'Solution', 'Harm']")</f>
        <v>['service', 'complain', 'fix', 'surprised', 'success',' service ',' ask ',' friend ',' service ',' evenly ',' already ',' complain ',' ", 'Action', 'Pay', 'Internet', 'Disruption', 'Solution', 'Harm']</v>
      </c>
      <c r="D541" s="3">
        <v>1.0</v>
      </c>
    </row>
    <row r="542" ht="15.75" customHeight="1">
      <c r="A542" s="1">
        <v>588.0</v>
      </c>
      <c r="B542" s="3" t="s">
        <v>538</v>
      </c>
      <c r="C542" s="3" t="str">
        <f>IFERROR(__xludf.DUMMYFUNCTION("GOOGLETRANSLATE(B542,""id"",""en"")"),"['Satisfied', 'really']")</f>
        <v>['Satisfied', 'really']</v>
      </c>
      <c r="D542" s="3">
        <v>5.0</v>
      </c>
    </row>
    <row r="543" ht="15.75" customHeight="1">
      <c r="A543" s="1">
        <v>590.0</v>
      </c>
      <c r="B543" s="3" t="s">
        <v>539</v>
      </c>
      <c r="C543" s="3" t="str">
        <f>IFERROR(__xludf.DUMMYFUNCTION("GOOGLETRANSLATE(B543,""id"",""en"")"),"['Easy', 'Via', 'APP']")</f>
        <v>['Easy', 'Via', 'APP']</v>
      </c>
      <c r="D543" s="3">
        <v>5.0</v>
      </c>
    </row>
    <row r="544" ht="15.75" customHeight="1">
      <c r="A544" s="1">
        <v>591.0</v>
      </c>
      <c r="B544" s="3" t="s">
        <v>540</v>
      </c>
      <c r="C544" s="3" t="str">
        <f>IFERROR(__xludf.DUMMYFUNCTION("GOOGLETRANSLATE(B544,""id"",""en"")"),"['Helping', 'Customer', '']")</f>
        <v>['Helping', 'Customer', '']</v>
      </c>
      <c r="D544" s="3">
        <v>5.0</v>
      </c>
    </row>
    <row r="545" ht="15.75" customHeight="1">
      <c r="A545" s="1">
        <v>593.0</v>
      </c>
      <c r="B545" s="3" t="s">
        <v>541</v>
      </c>
      <c r="C545" s="3" t="str">
        <f>IFERROR(__xludf.DUMMYFUNCTION("GOOGLETRANSLATE(B545,""id"",""en"")"),"['Nice', 'operator']")</f>
        <v>['Nice', 'operator']</v>
      </c>
      <c r="D545" s="3">
        <v>5.0</v>
      </c>
    </row>
    <row r="546" ht="15.75" customHeight="1">
      <c r="A546" s="1">
        <v>594.0</v>
      </c>
      <c r="B546" s="3" t="s">
        <v>542</v>
      </c>
      <c r="C546" s="3" t="str">
        <f>IFERROR(__xludf.DUMMYFUNCTION("GOOGLETRANSLATE(B546,""id"",""en"")"),"['strange', 'gabisa', 'verification', 'login', 'UDH', 'Bener', 'code', 'OTP', 'damaged', 'application']")</f>
        <v>['strange', 'gabisa', 'verification', 'login', 'UDH', 'Bener', 'code', 'OTP', 'damaged', 'application']</v>
      </c>
      <c r="D546" s="3">
        <v>1.0</v>
      </c>
    </row>
    <row r="547" ht="15.75" customHeight="1">
      <c r="A547" s="1">
        <v>595.0</v>
      </c>
      <c r="B547" s="3" t="s">
        <v>543</v>
      </c>
      <c r="C547" s="3" t="str">
        <f>IFERROR(__xludf.DUMMYFUNCTION("GOOGLETRANSLATE(B547,""id"",""en"")"),"['', 'intention', 'APK', '']")</f>
        <v>['', 'intention', 'APK', '']</v>
      </c>
      <c r="D547" s="3">
        <v>1.0</v>
      </c>
    </row>
    <row r="548" ht="15.75" customHeight="1">
      <c r="A548" s="1">
        <v>597.0</v>
      </c>
      <c r="B548" s="3" t="s">
        <v>544</v>
      </c>
      <c r="C548" s="3" t="str">
        <f>IFERROR(__xludf.DUMMYFUNCTION("GOOGLETRANSLATE(B548,""id"",""en"")"),"['Information', 'feature', 'displayed', 'application', 'Myindihome', 'Different', 'Open', 'Web', 'Service', 'Indihome', 'Sya', 'Hsi', ' Prepaid ',' information ',' use ',' quota ',' feature ',' topup ',' applied ',' ']")</f>
        <v>['Information', 'feature', 'displayed', 'application', 'Myindihome', 'Different', 'Open', 'Web', 'Service', 'Indihome', 'Sya', 'Hsi', ' Prepaid ',' information ',' use ',' quota ',' feature ',' topup ',' applied ',' ']</v>
      </c>
      <c r="D548" s="3">
        <v>1.0</v>
      </c>
    </row>
    <row r="549" ht="15.75" customHeight="1">
      <c r="A549" s="1">
        <v>598.0</v>
      </c>
      <c r="B549" s="3" t="s">
        <v>545</v>
      </c>
      <c r="C549" s="3" t="str">
        <f>IFERROR(__xludf.DUMMYFUNCTION("GOOGLETRANSLATE(B549,""id"",""en"")"),"['What', 'entry', 'inserted', 'code']")</f>
        <v>['What', 'entry', 'inserted', 'code']</v>
      </c>
      <c r="D549" s="3">
        <v>1.0</v>
      </c>
    </row>
    <row r="550" ht="15.75" customHeight="1">
      <c r="A550" s="1">
        <v>599.0</v>
      </c>
      <c r="B550" s="3" t="s">
        <v>546</v>
      </c>
      <c r="C550" s="3" t="str">
        <f>IFERROR(__xludf.DUMMYFUNCTION("GOOGLETRANSLATE(B550,""id"",""en"")"),"['Indihome', 'crazy', 'slow', 'forgiveness', 'pdhal', 'UDH', 'Mbps', 'Amit', 'Amit', 'Muter', 'Mulu']")</f>
        <v>['Indihome', 'crazy', 'slow', 'forgiveness', 'pdhal', 'UDH', 'Mbps', 'Amit', 'Amit', 'Muter', 'Mulu']</v>
      </c>
      <c r="D550" s="3">
        <v>1.0</v>
      </c>
    </row>
    <row r="551" ht="15.75" customHeight="1">
      <c r="A551" s="1">
        <v>600.0</v>
      </c>
      <c r="B551" s="3" t="s">
        <v>547</v>
      </c>
      <c r="C551" s="3" t="str">
        <f>IFERROR(__xludf.DUMMYFUNCTION("GOOGLETRANSLATE(B551,""id"",""en"")"),"['Stop', 'subscribe', 'internet', 'expensive']")</f>
        <v>['Stop', 'subscribe', 'internet', 'expensive']</v>
      </c>
      <c r="D551" s="3">
        <v>1.0</v>
      </c>
    </row>
    <row r="552" ht="15.75" customHeight="1">
      <c r="A552" s="1">
        <v>602.0</v>
      </c>
      <c r="B552" s="3" t="s">
        <v>548</v>
      </c>
      <c r="C552" s="3" t="str">
        <f>IFERROR(__xludf.DUMMYFUNCTION("GOOGLETRANSLATE(B552,""id"",""en"")"),"['Originalii', 'Ngelag', 'really', 'college', 'online', 'network', 'already', 'pay', 'position', 'home', 'city', 'ngelag', ' Gosh ',' already ',' restart ',' modem ',' ngelag ',' please ',' fix ',' signal ', ""]")</f>
        <v>['Originalii', 'Ngelag', 'really', 'college', 'online', 'network', 'already', 'pay', 'position', 'home', 'city', 'ngelag', ' Gosh ',' already ',' restart ',' modem ',' ngelag ',' please ',' fix ',' signal ', "]</v>
      </c>
      <c r="D552" s="3">
        <v>1.0</v>
      </c>
    </row>
    <row r="553" ht="15.75" customHeight="1">
      <c r="A553" s="1">
        <v>603.0</v>
      </c>
      <c r="B553" s="3" t="s">
        <v>549</v>
      </c>
      <c r="C553" s="3" t="str">
        <f>IFERROR(__xludf.DUMMYFUNCTION("GOOGLETRANSLATE(B553,""id"",""en"")"),"['help', '']")</f>
        <v>['help', '']</v>
      </c>
      <c r="D553" s="3">
        <v>5.0</v>
      </c>
    </row>
    <row r="554" ht="15.75" customHeight="1">
      <c r="A554" s="1">
        <v>604.0</v>
      </c>
      <c r="B554" s="3" t="s">
        <v>550</v>
      </c>
      <c r="C554" s="3" t="str">
        <f>IFERROR(__xludf.DUMMYFUNCTION("GOOGLETRANSLATE(B554,""id"",""en"")"),"['Severe', 'Indihome', 'Change', 'Display', 'Television', 'YouTube', 'Open', 'Install', 'Indihome', 'noon', 'fix', 'because' because ' Internet ',' use ',' Afternoon ',' Yesterday ',' Looks', 'Stop', 'Use', 'Indihome', 'Search']")</f>
        <v>['Severe', 'Indihome', 'Change', 'Display', 'Television', 'YouTube', 'Open', 'Install', 'Indihome', 'noon', 'fix', 'because' because ' Internet ',' use ',' Afternoon ',' Yesterday ',' Looks', 'Stop', 'Use', 'Indihome', 'Search']</v>
      </c>
      <c r="D554" s="3">
        <v>1.0</v>
      </c>
    </row>
    <row r="555" ht="15.75" customHeight="1">
      <c r="A555" s="1">
        <v>605.0</v>
      </c>
      <c r="B555" s="3" t="s">
        <v>551</v>
      </c>
      <c r="C555" s="3" t="str">
        <f>IFERROR(__xludf.DUMMYFUNCTION("GOOGLETRANSLATE(B555,""id"",""en"")"),"['Network', 'rotten', 'customer', 'told', 'pay', 'smooth', 'turn', 'disorder', 'network', 'slow', 'response', ""]")</f>
        <v>['Network', 'rotten', 'customer', 'told', 'pay', 'smooth', 'turn', 'disorder', 'network', 'slow', 'response', "]</v>
      </c>
      <c r="D555" s="3">
        <v>1.0</v>
      </c>
    </row>
    <row r="556" ht="15.75" customHeight="1">
      <c r="A556" s="1">
        <v>606.0</v>
      </c>
      <c r="B556" s="3" t="s">
        <v>552</v>
      </c>
      <c r="C556" s="3" t="str">
        <f>IFERROR(__xludf.DUMMYFUNCTION("GOOGLETRANSLATE(B556,""id"",""en"")"),"['The application', 'good', 'Hopefully', 'Followup', 'Good', 'Tariff', 'Customized', 'Feature', 'Complete', 'Service', 'Customer', ' Please ',' Increase ',' Complaints ',' Office ',' Respond to ',' Email ',' Respond ',' No 'Results', 'Moon', 'Data', 'Addr"&amp;"ess', 'Wrong' , 'Input', 'activation', 'correction', 'disorder', 'network', 'repaired', 'channel', 'modem', 'neat', 'roll', 'patchcore', 'removable', ' Trims', '']")</f>
        <v>['The application', 'good', 'Hopefully', 'Followup', 'Good', 'Tariff', 'Customized', 'Feature', 'Complete', 'Service', 'Customer', ' Please ',' Increase ',' Complaints ',' Office ',' Respond to ',' Email ',' Respond ',' No 'Results', 'Moon', 'Data', 'Address', 'Wrong' , 'Input', 'activation', 'correction', 'disorder', 'network', 'repaired', 'channel', 'modem', 'neat', 'roll', 'patchcore', 'removable', ' Trims', '']</v>
      </c>
      <c r="D556" s="3">
        <v>5.0</v>
      </c>
    </row>
    <row r="557" ht="15.75" customHeight="1">
      <c r="A557" s="1">
        <v>609.0</v>
      </c>
      <c r="B557" s="3" t="s">
        <v>553</v>
      </c>
      <c r="C557" s="3" t="str">
        <f>IFERROR(__xludf.DUMMYFUNCTION("GOOGLETRANSLATE(B557,""id"",""en"")"),"['Indihome', 'disorder', 'stable', 'week', 'stable', 'doang']")</f>
        <v>['Indihome', 'disorder', 'stable', 'week', 'stable', 'doang']</v>
      </c>
      <c r="D557" s="3">
        <v>1.0</v>
      </c>
    </row>
    <row r="558" ht="15.75" customHeight="1">
      <c r="A558" s="1">
        <v>610.0</v>
      </c>
      <c r="B558" s="3" t="s">
        <v>554</v>
      </c>
      <c r="C558" s="3" t="str">
        <f>IFERROR(__xludf.DUMMYFUNCTION("GOOGLETRANSLATE(B558,""id"",""en"")"),"['Complains', 'Bored', 'Disappointed', 'Service', 'Satisfying', 'Slow', 'Disappointed', 'Very', ""]")</f>
        <v>['Complains', 'Bored', 'Disappointed', 'Service', 'Satisfying', 'Slow', 'Disappointed', 'Very', "]</v>
      </c>
      <c r="D558" s="3">
        <v>1.0</v>
      </c>
    </row>
    <row r="559" ht="15.75" customHeight="1">
      <c r="A559" s="1">
        <v>611.0</v>
      </c>
      <c r="B559" s="3" t="s">
        <v>555</v>
      </c>
      <c r="C559" s="3" t="str">
        <f>IFERROR(__xludf.DUMMYFUNCTION("GOOGLETRANSLATE(B559,""id"",""en"")"),"['Nice']")</f>
        <v>['Nice']</v>
      </c>
      <c r="D559" s="3">
        <v>5.0</v>
      </c>
    </row>
    <row r="560" ht="15.75" customHeight="1">
      <c r="A560" s="1">
        <v>612.0</v>
      </c>
      <c r="B560" s="3" t="s">
        <v>556</v>
      </c>
      <c r="C560" s="3" t="str">
        <f>IFERROR(__xludf.DUMMYFUNCTION("GOOGLETRANSLATE(B560,""id"",""en"")"),"['Service', 'His words']")</f>
        <v>['Service', 'His words']</v>
      </c>
      <c r="D560" s="3">
        <v>1.0</v>
      </c>
    </row>
    <row r="561" ht="15.75" customHeight="1">
      <c r="A561" s="1">
        <v>613.0</v>
      </c>
      <c r="B561" s="3" t="s">
        <v>557</v>
      </c>
      <c r="C561" s="3" t="str">
        <f>IFERROR(__xludf.DUMMYFUNCTION("GOOGLETRANSLATE(B561,""id"",""en"")"),"['Los', 'Red', '']")</f>
        <v>['Los', 'Red', '']</v>
      </c>
      <c r="D561" s="3">
        <v>3.0</v>
      </c>
    </row>
    <row r="562" ht="15.75" customHeight="1">
      <c r="A562" s="1">
        <v>614.0</v>
      </c>
      <c r="B562" s="3" t="s">
        <v>558</v>
      </c>
      <c r="C562" s="3" t="str">
        <f>IFERROR(__xludf.DUMMYFUNCTION("GOOGLETRANSLATE(B562,""id"",""en"")"),"['slow', 'udh', 'yrs',' bln ',' slow ',' severe ',' byk ',' tlg ',' increase ',' performance ',' BYR ',' BKN ',' free']")</f>
        <v>['slow', 'udh', 'yrs',' bln ',' slow ',' severe ',' byk ',' tlg ',' increase ',' performance ',' BYR ',' BKN ',' free']</v>
      </c>
      <c r="D562" s="3">
        <v>1.0</v>
      </c>
    </row>
    <row r="563" ht="15.75" customHeight="1">
      <c r="A563" s="1">
        <v>615.0</v>
      </c>
      <c r="B563" s="3" t="s">
        <v>559</v>
      </c>
      <c r="C563" s="3" t="str">
        <f>IFERROR(__xludf.DUMMYFUNCTION("GOOGLETRANSLATE(B563,""id"",""en"")"),"['Sorry', 'love', 'star', 'pay', 'price', 'said', 'expensive', 'wifi', 'slow', 'really', 'device', 'doang', ' make ',' feel ',' price ',' pay ',' according to ',' dapetin ',' disappointed ',' disappointed ',' plus', 'use', 'internet', 'needed', 'network' "&amp;", 'slow', 'kayak', 'gini', 'waiting', 'forging', 'clock', 'see', 'icon', 'loading', 'eyes', ""]")</f>
        <v>['Sorry', 'love', 'star', 'pay', 'price', 'said', 'expensive', 'wifi', 'slow', 'really', 'device', 'doang', ' make ',' feel ',' price ',' pay ',' according to ',' dapetin ',' disappointed ',' disappointed ',' plus', 'use', 'internet', 'needed', 'network' , 'slow', 'kayak', 'gini', 'waiting', 'forging', 'clock', 'see', 'icon', 'loading', 'eyes', "]</v>
      </c>
      <c r="D563" s="3">
        <v>1.0</v>
      </c>
    </row>
    <row r="564" ht="15.75" customHeight="1">
      <c r="A564" s="1">
        <v>616.0</v>
      </c>
      <c r="B564" s="3" t="s">
        <v>560</v>
      </c>
      <c r="C564" s="3" t="str">
        <f>IFERROR(__xludf.DUMMYFUNCTION("GOOGLETRANSLATE(B564,""id"",""en"")"),"['disappointing', 'pandemic', 'network', 'stable']")</f>
        <v>['disappointing', 'pandemic', 'network', 'stable']</v>
      </c>
      <c r="D564" s="3">
        <v>1.0</v>
      </c>
    </row>
    <row r="565" ht="15.75" customHeight="1">
      <c r="A565" s="1">
        <v>617.0</v>
      </c>
      <c r="B565" s="3" t="s">
        <v>561</v>
      </c>
      <c r="C565" s="3" t="str">
        <f>IFERROR(__xludf.DUMMYFUNCTION("GOOGLETRANSLATE(B565,""id"",""en"")"),"['Opened', 'Application', 'trs']")</f>
        <v>['Opened', 'Application', 'trs']</v>
      </c>
      <c r="D565" s="3">
        <v>1.0</v>
      </c>
    </row>
    <row r="566" ht="15.75" customHeight="1">
      <c r="A566" s="1">
        <v>619.0</v>
      </c>
      <c r="B566" s="3" t="s">
        <v>562</v>
      </c>
      <c r="C566" s="3" t="str">
        <f>IFERROR(__xludf.DUMMYFUNCTION("GOOGLETRANSLATE(B566,""id"",""en"")"),"['Gaada', 'response']")</f>
        <v>['Gaada', 'response']</v>
      </c>
      <c r="D566" s="3">
        <v>1.0</v>
      </c>
    </row>
    <row r="567" ht="15.75" customHeight="1">
      <c r="A567" s="1">
        <v>620.0</v>
      </c>
      <c r="B567" s="3" t="s">
        <v>563</v>
      </c>
      <c r="C567" s="3" t="str">
        <f>IFERROR(__xludf.DUMMYFUNCTION("GOOGLETRANSLATE(B567,""id"",""en"")"),"['Disappointed', 'slow', 'really', 'tasty', 'anything', 'smooth', 'smooth', 'watch', 'resolution', 'buffering']")</f>
        <v>['Disappointed', 'slow', 'really', 'tasty', 'anything', 'smooth', 'smooth', 'watch', 'resolution', 'buffering']</v>
      </c>
      <c r="D567" s="3">
        <v>1.0</v>
      </c>
    </row>
    <row r="568" ht="15.75" customHeight="1">
      <c r="A568" s="1">
        <v>621.0</v>
      </c>
      <c r="B568" s="3" t="s">
        <v>153</v>
      </c>
      <c r="C568" s="3" t="str">
        <f>IFERROR(__xludf.DUMMYFUNCTION("GOOGLETRANSLATE(B568,""id"",""en"")"),"['Make it easier']")</f>
        <v>['Make it easier']</v>
      </c>
      <c r="D568" s="3">
        <v>5.0</v>
      </c>
    </row>
    <row r="569" ht="15.75" customHeight="1">
      <c r="A569" s="1">
        <v>622.0</v>
      </c>
      <c r="B569" s="3" t="s">
        <v>564</v>
      </c>
      <c r="C569" s="3" t="str">
        <f>IFERROR(__xludf.DUMMYFUNCTION("GOOGLETRANSLATE(B569,""id"",""en"")"),"['bad']")</f>
        <v>['bad']</v>
      </c>
      <c r="D569" s="3">
        <v>1.0</v>
      </c>
    </row>
    <row r="570" ht="15.75" customHeight="1">
      <c r="A570" s="1">
        <v>623.0</v>
      </c>
      <c r="B570" s="3" t="s">
        <v>565</v>
      </c>
      <c r="C570" s="3" t="str">
        <f>IFERROR(__xludf.DUMMYFUNCTION("GOOGLETRANSLATE(B570,""id"",""en"")"),"['poor', 'service', 'in the field', 'sremawut', 'installation', 'device', 'sorted', 'rush', 'hurry', 'handling', 'fireplace', 'controller', ' cable ',' customer ',' used ']")</f>
        <v>['poor', 'service', 'in the field', 'sremawut', 'installation', 'device', 'sorted', 'rush', 'hurry', 'handling', 'fireplace', 'controller', ' cable ',' customer ',' used ']</v>
      </c>
      <c r="D570" s="3">
        <v>1.0</v>
      </c>
    </row>
    <row r="571" ht="15.75" customHeight="1">
      <c r="A571" s="1">
        <v>624.0</v>
      </c>
      <c r="B571" s="3" t="s">
        <v>566</v>
      </c>
      <c r="C571" s="3" t="str">
        <f>IFERROR(__xludf.DUMMYFUNCTION("GOOGLETRANSLATE(B571,""id"",""en"")"),"['bills',' rates', 'details',' payment ',' eliminate ',' pairs', 'person', 'indihome', 'say it', 'rates',' ekark ',' increase ',' in fact ',' border ',' empty ',' ']")</f>
        <v>['bills',' rates', 'details',' payment ',' eliminate ',' pairs', 'person', 'indihome', 'say it', 'rates',' ekark ',' increase ',' in fact ',' border ',' empty ',' ']</v>
      </c>
      <c r="D571" s="3">
        <v>1.0</v>
      </c>
    </row>
    <row r="572" ht="15.75" customHeight="1">
      <c r="A572" s="1">
        <v>625.0</v>
      </c>
      <c r="B572" s="3" t="s">
        <v>567</v>
      </c>
      <c r="C572" s="3" t="str">
        <f>IFERROR(__xludf.DUMMYFUNCTION("GOOGLETRANSLATE(B572,""id"",""en"")"),"['WiFi', 'Teremot', 'Indonesia', 'WiFi', 'Indihome', 'Corrupted', 'World', 'WiFi', 'Rusakin', 'Indihome', 'WiFi', 'Monthly', ' Increasing ',' Price ',' WiFi ',' Indihome ',' Lemot ',' Hopefully ',' WiFi ',' Indihome ',' Fast ',' Bankrupt ',' Amin ', ""]")</f>
        <v>['WiFi', 'Teremot', 'Indonesia', 'WiFi', 'Indihome', 'Corrupted', 'World', 'WiFi', 'Rusakin', 'Indihome', 'WiFi', 'Monthly', ' Increasing ',' Price ',' WiFi ',' Indihome ',' Lemot ',' Hopefully ',' WiFi ',' Indihome ',' Fast ',' Bankrupt ',' Amin ', "]</v>
      </c>
      <c r="D572" s="3">
        <v>1.0</v>
      </c>
    </row>
    <row r="573" ht="15.75" customHeight="1">
      <c r="A573" s="1">
        <v>626.0</v>
      </c>
      <c r="B573" s="3" t="s">
        <v>568</v>
      </c>
      <c r="C573" s="3" t="str">
        <f>IFERROR(__xludf.DUMMYFUNCTION("GOOGLETRANSLATE(B573,""id"",""en"")"),"['Love', 'Ajalah', 'Actually', 'Constraints',' Internet ',' In the area ',' Not bad ',' just ',' improvement ',' really ',' repair ',' finish ',' finished ',' payment ',' paid off ',' pay ',' a month ',' after ',' a month ',' already ',' until ',' buy ','"&amp;" package ',' noh ',' college ',' college ' , 'Sampe', 'Besuk', 'compensation', 'Cuman', 'Speed', 'Unplug', 'Males',' Except ',' compensation ',' form ',' discount ',' payment ',' ']")</f>
        <v>['Love', 'Ajalah', 'Actually', 'Constraints',' Internet ',' In the area ',' Not bad ',' just ',' improvement ',' really ',' repair ',' finish ',' finished ',' payment ',' paid off ',' pay ',' a month ',' after ',' a month ',' already ',' until ',' buy ',' package ',' noh ',' college ',' college ' , 'Sampe', 'Besuk', 'compensation', 'Cuman', 'Speed', 'Unplug', 'Males',' Except ',' compensation ',' form ',' discount ',' payment ',' ']</v>
      </c>
      <c r="D573" s="3">
        <v>3.0</v>
      </c>
    </row>
    <row r="574" ht="15.75" customHeight="1">
      <c r="A574" s="1">
        <v>627.0</v>
      </c>
      <c r="B574" s="3" t="s">
        <v>569</v>
      </c>
      <c r="C574" s="3" t="str">
        <f>IFERROR(__xludf.DUMMYFUNCTION("GOOGLETRANSLATE(B574,""id"",""en"")"),"['Lemot', 'Severe']")</f>
        <v>['Lemot', 'Severe']</v>
      </c>
      <c r="D574" s="3">
        <v>1.0</v>
      </c>
    </row>
    <row r="575" ht="15.75" customHeight="1">
      <c r="A575" s="1">
        <v>628.0</v>
      </c>
      <c r="B575" s="3" t="s">
        <v>570</v>
      </c>
      <c r="C575" s="3" t="str">
        <f>IFERROR(__xludf.DUMMYFUNCTION("GOOGLETRANSLATE(B575,""id"",""en"")"),"['really crazy', '']")</f>
        <v>['really crazy', '']</v>
      </c>
      <c r="D575" s="3">
        <v>1.0</v>
      </c>
    </row>
    <row r="576" ht="15.75" customHeight="1">
      <c r="A576" s="1">
        <v>629.0</v>
      </c>
      <c r="B576" s="3" t="s">
        <v>571</v>
      </c>
      <c r="C576" s="3" t="str">
        <f>IFERROR(__xludf.DUMMYFUNCTION("GOOGLETRANSLATE(B576,""id"",""en"")"),"['Kasi', 'Error', 'Open', 'Yutube']")</f>
        <v>['Kasi', 'Error', 'Open', 'Yutube']</v>
      </c>
      <c r="D576" s="3">
        <v>1.0</v>
      </c>
    </row>
    <row r="577" ht="15.75" customHeight="1">
      <c r="A577" s="1">
        <v>630.0</v>
      </c>
      <c r="B577" s="3" t="s">
        <v>572</v>
      </c>
      <c r="C577" s="3" t="str">
        <f>IFERROR(__xludf.DUMMYFUNCTION("GOOGLETRANSLATE(B577,""id"",""en"")"),"['like', 'error']")</f>
        <v>['like', 'error']</v>
      </c>
      <c r="D577" s="3">
        <v>3.0</v>
      </c>
    </row>
    <row r="578" ht="15.75" customHeight="1">
      <c r="A578" s="1">
        <v>631.0</v>
      </c>
      <c r="B578" s="3" t="s">
        <v>573</v>
      </c>
      <c r="C578" s="3" t="str">
        <f>IFERROR(__xludf.DUMMYFUNCTION("GOOGLETRANSLATE(B578,""id"",""en"")"),"['Slow', 'Internet', 'Love', 'TLPN']")</f>
        <v>['Slow', 'Internet', 'Love', 'TLPN']</v>
      </c>
      <c r="D578" s="3">
        <v>2.0</v>
      </c>
    </row>
    <row r="579" ht="15.75" customHeight="1">
      <c r="A579" s="1">
        <v>632.0</v>
      </c>
      <c r="B579" s="3" t="s">
        <v>574</v>
      </c>
      <c r="C579" s="3" t="str">
        <f>IFERROR(__xludf.DUMMYFUNCTION("GOOGLETRANSLATE(B579,""id"",""en"")"),"['lag']")</f>
        <v>['lag']</v>
      </c>
      <c r="D579" s="3">
        <v>1.0</v>
      </c>
    </row>
    <row r="580" ht="15.75" customHeight="1">
      <c r="A580" s="1">
        <v>633.0</v>
      </c>
      <c r="B580" s="3" t="s">
        <v>575</v>
      </c>
      <c r="C580" s="3" t="str">
        <f>IFERROR(__xludf.DUMMYFUNCTION("GOOGLETRANSLATE(B580,""id"",""en"")"),"['WEFI', 'WEFI', 'EASY', 'Service', 'Internet', '']")</f>
        <v>['WEFI', 'WEFI', 'EASY', 'Service', 'Internet', '']</v>
      </c>
      <c r="D580" s="3">
        <v>5.0</v>
      </c>
    </row>
    <row r="581" ht="15.75" customHeight="1">
      <c r="A581" s="1">
        <v>634.0</v>
      </c>
      <c r="B581" s="3" t="s">
        <v>576</v>
      </c>
      <c r="C581" s="3" t="str">
        <f>IFERROR(__xludf.DUMMYFUNCTION("GOOGLETRANSLATE(B581,""id"",""en"")"),"['ugly', 'network', 'bad', 'pay', 'start', 'smooth', 'speed', 'Mbps',' kayak ',' speed ',' below ',' Mbps', ' merahan ',' smooth ',' Mbps', '']")</f>
        <v>['ugly', 'network', 'bad', 'pay', 'start', 'smooth', 'speed', 'Mbps',' kayak ',' speed ',' below ',' Mbps', ' merahan ',' smooth ',' Mbps', '']</v>
      </c>
      <c r="D581" s="3">
        <v>1.0</v>
      </c>
    </row>
    <row r="582" ht="15.75" customHeight="1">
      <c r="A582" s="1">
        <v>635.0</v>
      </c>
      <c r="B582" s="3" t="s">
        <v>577</v>
      </c>
      <c r="C582" s="3" t="str">
        <f>IFERROR(__xludf.DUMMYFUNCTION("GOOGLETRANSLATE(B582,""id"",""en"")"),"['', 'please', 'connected', 'wifi', 'access', 'internet', 'please', 'help']")</f>
        <v>['', 'please', 'connected', 'wifi', 'access', 'internet', 'please', 'help']</v>
      </c>
      <c r="D582" s="3">
        <v>4.0</v>
      </c>
    </row>
    <row r="583" ht="15.75" customHeight="1">
      <c r="A583" s="1">
        <v>636.0</v>
      </c>
      <c r="B583" s="3" t="s">
        <v>578</v>
      </c>
      <c r="C583" s="3" t="str">
        <f>IFERROR(__xludf.DUMMYFUNCTION("GOOGLETRANSLATE(B583,""id"",""en"")"),"['Rating', 'Gabut', 'already', 'Clock', 'Download', 'Application', 'Playstore', 'NGGA', 'Continued', 'Makai', 'WiFi', 'Indihome', ' Open ',' YouTube ',' Quality ',' Please ',' Indihome ',' repaired ',' Reply ',' Review ',' Play ',' Store ',' Doang ',' Sok"&amp;" ',' Sorry ' , 'told', 'Hububgi', 'no', 'work']")</f>
        <v>['Rating', 'Gabut', 'already', 'Clock', 'Download', 'Application', 'Playstore', 'NGGA', 'Continued', 'Makai', 'WiFi', 'Indihome', ' Open ',' YouTube ',' Quality ',' Please ',' Indihome ',' repaired ',' Reply ',' Review ',' Play ',' Store ',' Doang ',' Sok ',' Sorry ' , 'told', 'Hububgi', 'no', 'work']</v>
      </c>
      <c r="D583" s="3">
        <v>1.0</v>
      </c>
    </row>
    <row r="584" ht="15.75" customHeight="1">
      <c r="A584" s="1">
        <v>637.0</v>
      </c>
      <c r="B584" s="3" t="s">
        <v>579</v>
      </c>
      <c r="C584" s="3" t="str">
        <f>IFERROR(__xludf.DUMMYFUNCTION("GOOGLETRANSLATE(B584,""id"",""en"")"),"['blank', 'white', 'app', 'device', 'Samsung', 'note', 'plus']")</f>
        <v>['blank', 'white', 'app', 'device', 'Samsung', 'note', 'plus']</v>
      </c>
      <c r="D584" s="3">
        <v>1.0</v>
      </c>
    </row>
    <row r="585" ht="15.75" customHeight="1">
      <c r="A585" s="1">
        <v>638.0</v>
      </c>
      <c r="B585" s="3" t="s">
        <v>580</v>
      </c>
      <c r="C585" s="3" t="str">
        <f>IFERROR(__xludf.DUMMYFUNCTION("GOOGLETRANSLATE(B585,""id"",""en"")"),"['use', 'application', 'Gunakn', 'internet', 'use', 'quota', 'data', 'internet', 'disorder', 'gmn', 'bad', 'service', ' making it easier to ',' gmn ',' difficult ',' telephone ',' lgi ', ""]")</f>
        <v>['use', 'application', 'Gunakn', 'internet', 'use', 'quota', 'data', 'internet', 'disorder', 'gmn', 'bad', 'service', ' making it easier to ',' gmn ',' difficult ',' telephone ',' lgi ', "]</v>
      </c>
      <c r="D585" s="3">
        <v>1.0</v>
      </c>
    </row>
    <row r="586" ht="15.75" customHeight="1">
      <c r="A586" s="1">
        <v>639.0</v>
      </c>
      <c r="B586" s="3" t="s">
        <v>581</v>
      </c>
      <c r="C586" s="3" t="str">
        <f>IFERROR(__xludf.DUMMYFUNCTION("GOOGLETRANSLATE(B586,""id"",""en"")"),"['trimakasih', 'help']")</f>
        <v>['trimakasih', 'help']</v>
      </c>
      <c r="D586" s="3">
        <v>5.0</v>
      </c>
    </row>
    <row r="587" ht="15.75" customHeight="1">
      <c r="A587" s="1">
        <v>640.0</v>
      </c>
      <c r="B587" s="3" t="s">
        <v>582</v>
      </c>
      <c r="C587" s="3" t="str">
        <f>IFERROR(__xludf.DUMMYFUNCTION("GOOGLETRANSLATE(B587,""id"",""en"")"),"['Dead', 'ThisDihomen', 'Slow', 'Worth', 'Price', 'Expensive']")</f>
        <v>['Dead', 'ThisDihomen', 'Slow', 'Worth', 'Price', 'Expensive']</v>
      </c>
      <c r="D587" s="3">
        <v>1.0</v>
      </c>
    </row>
    <row r="588" ht="15.75" customHeight="1">
      <c r="A588" s="1">
        <v>641.0</v>
      </c>
      <c r="B588" s="3" t="s">
        <v>583</v>
      </c>
      <c r="C588" s="3" t="str">
        <f>IFERROR(__xludf.DUMMYFUNCTION("GOOGLETRANSLATE(B588,""id"",""en"")"),"['JLEK', 'Error', 'then', 'TNDA', 'Exciting', 'Mulu', 'UDH', 'BNIN', 'BBNERNY', 'Cuman', 'A Day', 'Mndingan', ' PKE ',' Data ',' MLES ',' PKE ',' Gnian ',' Gliran ',' Pay ',' HRUS ',' TPAT ',' WKTU ',' MLEM ',' GNI ',' PKE ' , 'krja', 'bother', 'intrnet',"&amp;" 'bsok', 'bkal', 'trusin', 'move', ""]")</f>
        <v>['JLEK', 'Error', 'then', 'TNDA', 'Exciting', 'Mulu', 'UDH', 'BNIN', 'BBNERNY', 'Cuman', 'A Day', 'Mndingan', ' PKE ',' Data ',' MLES ',' PKE ',' Gnian ',' Gliran ',' Pay ',' HRUS ',' TPAT ',' WKTU ',' MLEM ',' GNI ',' PKE ' , 'krja', 'bother', 'intrnet', 'bsok', 'bkal', 'trusin', 'move', "]</v>
      </c>
      <c r="D588" s="3">
        <v>1.0</v>
      </c>
    </row>
    <row r="589" ht="15.75" customHeight="1">
      <c r="A589" s="1">
        <v>643.0</v>
      </c>
      <c r="B589" s="3" t="s">
        <v>584</v>
      </c>
      <c r="C589" s="3" t="str">
        <f>IFERROR(__xludf.DUMMYFUNCTION("GOOGLETRANSLATE(B589,""id"",""en"")"),"['Come', 'slow', 'pay', 'date', 'Yesterday', 'Area', 'Depok']")</f>
        <v>['Come', 'slow', 'pay', 'date', 'Yesterday', 'Area', 'Depok']</v>
      </c>
      <c r="D589" s="3">
        <v>2.0</v>
      </c>
    </row>
    <row r="590" ht="15.75" customHeight="1">
      <c r="A590" s="1">
        <v>644.0</v>
      </c>
      <c r="B590" s="3" t="s">
        <v>585</v>
      </c>
      <c r="C590" s="3" t="str">
        <f>IFERROR(__xludf.DUMMYFUNCTION("GOOGLETRANSLATE(B590,""id"",""en"")"),"['Internet', 'access', 'report', 'via', 'application', 'response', 'pay', 'TPI', 'Internet', '']")</f>
        <v>['Internet', 'access', 'report', 'via', 'application', 'response', 'pay', 'TPI', 'Internet', '']</v>
      </c>
      <c r="D590" s="3">
        <v>1.0</v>
      </c>
    </row>
    <row r="591" ht="15.75" customHeight="1">
      <c r="A591" s="1">
        <v>645.0</v>
      </c>
      <c r="B591" s="3" t="s">
        <v>586</v>
      </c>
      <c r="C591" s="3" t="str">
        <f>IFERROR(__xludf.DUMMYFUNCTION("GOOGLETRANSLATE(B591,""id"",""en"")"),"['Disorders', 'Mulu', 'hadeeeuuuh', '']")</f>
        <v>['Disorders', 'Mulu', 'hadeeeuuuh', '']</v>
      </c>
      <c r="D591" s="3">
        <v>1.0</v>
      </c>
    </row>
    <row r="592" ht="15.75" customHeight="1">
      <c r="A592" s="1">
        <v>649.0</v>
      </c>
      <c r="B592" s="3" t="s">
        <v>587</v>
      </c>
      <c r="C592" s="3" t="str">
        <f>IFERROR(__xludf.DUMMYFUNCTION("GOOGLETRANSLATE(B592,""id"",""en"")"),"['Sya', 'use', 'Indihome', 'walk', 'bln', 'TPI', 'obstacle', 'lights',' indicator ',' Los', 'Sya', 'repair', ' Org ',' Masang ',' Action ',' Haduhh ',' UDH ',' Pay ',' Expensive ',' TPI ',' Facility ',' Maintenance ',' Piyeek ',' Iki ',' Mas' , '']")</f>
        <v>['Sya', 'use', 'Indihome', 'walk', 'bln', 'TPI', 'obstacle', 'lights',' indicator ',' Los', 'Sya', 'repair', ' Org ',' Masang ',' Action ',' Haduhh ',' UDH ',' Pay ',' Expensive ',' TPI ',' Facility ',' Maintenance ',' Piyeek ',' Iki ',' Mas' , '']</v>
      </c>
      <c r="D592" s="3">
        <v>2.0</v>
      </c>
    </row>
    <row r="593" ht="15.75" customHeight="1">
      <c r="A593" s="1">
        <v>650.0</v>
      </c>
      <c r="B593" s="3" t="s">
        <v>588</v>
      </c>
      <c r="C593" s="3" t="str">
        <f>IFERROR(__xludf.DUMMYFUNCTION("GOOGLETRANSLATE(B593,""id"",""en"")"),"['Pay', 'jdi', 'late']")</f>
        <v>['Pay', 'jdi', 'late']</v>
      </c>
      <c r="D593" s="3">
        <v>5.0</v>
      </c>
    </row>
    <row r="594" ht="15.75" customHeight="1">
      <c r="A594" s="1">
        <v>651.0</v>
      </c>
      <c r="B594" s="3" t="s">
        <v>589</v>
      </c>
      <c r="C594" s="3" t="str">
        <f>IFERROR(__xludf.DUMMYFUNCTION("GOOGLETRANSLATE(B594,""id"",""en"")"),"['ask', 'Connect', 'Indihome', 'home', 'account', 'family', 'connect it', 'account', ""]")</f>
        <v>['ask', 'Connect', 'Indihome', 'home', 'account', 'family', 'connect it', 'account', "]</v>
      </c>
      <c r="D594" s="3">
        <v>2.0</v>
      </c>
    </row>
    <row r="595" ht="15.75" customHeight="1">
      <c r="A595" s="1">
        <v>652.0</v>
      </c>
      <c r="B595" s="3" t="s">
        <v>590</v>
      </c>
      <c r="C595" s="3" t="str">
        <f>IFERROR(__xludf.DUMMYFUNCTION("GOOGLETRANSLATE(B595,""id"",""en"")"),"['Thank you', 'Indihome', 'service', 'fast', 'hope', 'in the future']")</f>
        <v>['Thank you', 'Indihome', 'service', 'fast', 'hope', 'in the future']</v>
      </c>
      <c r="D595" s="3">
        <v>5.0</v>
      </c>
    </row>
    <row r="596" ht="15.75" customHeight="1">
      <c r="A596" s="1">
        <v>653.0</v>
      </c>
      <c r="B596" s="3" t="s">
        <v>591</v>
      </c>
      <c r="C596" s="3" t="str">
        <f>IFERROR(__xludf.DUMMYFUNCTION("GOOGLETRANSLATE(B596,""id"",""en"")"),"['connection', 'slow', 'really', 'wifi', 'mbps', 'slow', 'rotatekk', '']")</f>
        <v>['connection', 'slow', 'really', 'wifi', 'mbps', 'slow', 'rotatekk', '']</v>
      </c>
      <c r="D596" s="3">
        <v>1.0</v>
      </c>
    </row>
    <row r="597" ht="15.75" customHeight="1">
      <c r="A597" s="1">
        <v>654.0</v>
      </c>
      <c r="B597" s="3" t="s">
        <v>592</v>
      </c>
      <c r="C597" s="3" t="str">
        <f>IFERROR(__xludf.DUMMYFUNCTION("GOOGLETRANSLATE(B597,""id"",""en"")"),"['', 'Ampuuuunnnnnnnnnnnnnnnnnnnnnnnnnnnnnnnnnnnnnnnnnnnnnnnnnnnnnnnnnnnnnnnn' slow ',' esmosi ']")</f>
        <v>['', 'Ampuuuunnnnnnnnnnnnnnnnnnnnnnnnnnnnnnnnnnnnnnnnnnnnnnnnnnnnnnnnnnnnnnnn' slow ',' esmosi ']</v>
      </c>
      <c r="D597" s="3">
        <v>1.0</v>
      </c>
    </row>
    <row r="598" ht="15.75" customHeight="1">
      <c r="A598" s="1">
        <v>655.0</v>
      </c>
      <c r="B598" s="3" t="s">
        <v>593</v>
      </c>
      <c r="C598" s="3" t="str">
        <f>IFERROR(__xludf.DUMMYFUNCTION("GOOGLETRANSLATE(B598,""id"",""en"")"),"['Alhamdulillah', 'helped', 'application', 'work', 'smooth']")</f>
        <v>['Alhamdulillah', 'helped', 'application', 'work', 'smooth']</v>
      </c>
      <c r="D598" s="3">
        <v>5.0</v>
      </c>
    </row>
    <row r="599" ht="15.75" customHeight="1">
      <c r="A599" s="1">
        <v>656.0</v>
      </c>
      <c r="B599" s="3" t="s">
        <v>594</v>
      </c>
      <c r="C599" s="3" t="str">
        <f>IFERROR(__xludf.DUMMYFUNCTION("GOOGLETRANSLATE(B599,""id"",""en"")"),"['gokil', 'deh', 'all-round', 'instant', 'hehee']")</f>
        <v>['gokil', 'deh', 'all-round', 'instant', 'hehee']</v>
      </c>
      <c r="D599" s="3">
        <v>5.0</v>
      </c>
    </row>
    <row r="600" ht="15.75" customHeight="1">
      <c r="A600" s="1">
        <v>657.0</v>
      </c>
      <c r="B600" s="3" t="s">
        <v>595</v>
      </c>
      <c r="C600" s="3" t="str">
        <f>IFERROR(__xludf.DUMMYFUNCTION("GOOGLETRANSLATE(B600,""id"",""en"")"),"['Install', 'Indihome', 'home', 'krena', 'home', 'side', 'installed', 'Gituu', 'delete', 'the application', 'just', 'thank you', ' Application ',' Indihome ',' accompany ',' hope ',' Success', '']")</f>
        <v>['Install', 'Indihome', 'home', 'krena', 'home', 'side', 'installed', 'Gituu', 'delete', 'the application', 'just', 'thank you', ' Application ',' Indihome ',' accompany ',' hope ',' Success', '']</v>
      </c>
      <c r="D600" s="3">
        <v>3.0</v>
      </c>
    </row>
    <row r="601" ht="15.75" customHeight="1">
      <c r="A601" s="1">
        <v>658.0</v>
      </c>
      <c r="B601" s="3" t="s">
        <v>596</v>
      </c>
      <c r="C601" s="3" t="str">
        <f>IFERROR(__xludf.DUMMYFUNCTION("GOOGLETRANSLATE(B601,""id"",""en"")"),"['The application', 'slow', '']")</f>
        <v>['The application', 'slow', '']</v>
      </c>
      <c r="D601" s="3">
        <v>1.0</v>
      </c>
    </row>
    <row r="602" ht="15.75" customHeight="1">
      <c r="A602" s="1">
        <v>659.0</v>
      </c>
      <c r="B602" s="3" t="s">
        <v>597</v>
      </c>
      <c r="C602" s="3" t="str">
        <f>IFERROR(__xludf.DUMMYFUNCTION("GOOGLETRANSLATE(B602,""id"",""en"")"),"['Severe', 'APK', 'complaint', 'disorder', 'just', 'ticket', 'complaint', 'processed', 'response', 'STB', 'error', ""]")</f>
        <v>['Severe', 'APK', 'complaint', 'disorder', 'just', 'ticket', 'complaint', 'processed', 'response', 'STB', 'error', "]</v>
      </c>
      <c r="D602" s="3">
        <v>4.0</v>
      </c>
    </row>
    <row r="603" ht="15.75" customHeight="1">
      <c r="A603" s="1">
        <v>660.0</v>
      </c>
      <c r="B603" s="3" t="s">
        <v>598</v>
      </c>
      <c r="C603" s="3" t="str">
        <f>IFERROR(__xludf.DUMMYFUNCTION("GOOGLETRANSLATE(B603,""id"",""en"")"),"['Increases', 'Quality', 'Service', 'Internet']")</f>
        <v>['Increases', 'Quality', 'Service', 'Internet']</v>
      </c>
      <c r="D603" s="3">
        <v>5.0</v>
      </c>
    </row>
    <row r="604" ht="15.75" customHeight="1">
      <c r="A604" s="1">
        <v>661.0</v>
      </c>
      <c r="B604" s="3" t="s">
        <v>599</v>
      </c>
      <c r="C604" s="3" t="str">
        <f>IFERROR(__xludf.DUMMYFUNCTION("GOOGLETRANSLATE(B604,""id"",""en"")"),"['Login', 'Registration', 'really', 'entry', 'his writing', 'Please', 'Wait']")</f>
        <v>['Login', 'Registration', 'really', 'entry', 'his writing', 'Please', 'Wait']</v>
      </c>
      <c r="D604" s="3">
        <v>3.0</v>
      </c>
    </row>
    <row r="605" ht="15.75" customHeight="1">
      <c r="A605" s="1">
        <v>662.0</v>
      </c>
      <c r="B605" s="3" t="s">
        <v>600</v>
      </c>
      <c r="C605" s="3" t="str">
        <f>IFERROR(__xludf.DUMMYFUNCTION("GOOGLETRANSLATE(B605,""id"",""en"")"),"['Number', 'Phone', 'Indihome', 'Known', 'Application']")</f>
        <v>['Number', 'Phone', 'Indihome', 'Known', 'Application']</v>
      </c>
      <c r="D605" s="3">
        <v>1.0</v>
      </c>
    </row>
    <row r="606" ht="15.75" customHeight="1">
      <c r="A606" s="1">
        <v>663.0</v>
      </c>
      <c r="B606" s="3" t="s">
        <v>601</v>
      </c>
      <c r="C606" s="3" t="str">
        <f>IFERROR(__xludf.DUMMYFUNCTION("GOOGLETRANSLATE(B606,""id"",""en"")"),"['detail', 'minipack', 'active', 'blank', 'screen', 'white', 'indihome', 'hide', 'information', 'customer', '']")</f>
        <v>['detail', 'minipack', 'active', 'blank', 'screen', 'white', 'indihome', 'hide', 'information', 'customer', '']</v>
      </c>
      <c r="D606" s="3">
        <v>1.0</v>
      </c>
    </row>
    <row r="607" ht="15.75" customHeight="1">
      <c r="A607" s="1">
        <v>664.0</v>
      </c>
      <c r="B607" s="3" t="s">
        <v>602</v>
      </c>
      <c r="C607" s="3" t="str">
        <f>IFERROR(__xludf.DUMMYFUNCTION("GOOGLETRANSLATE(B607,""id"",""en"")"),"['YouTube', 'smooth', 'game', 'etc.', 'slow', 'istighfar', 'subscribe', 'doang', 'kenceng', 'anything', 'game', 'etc.', ' Badkkkkkkkkkkkkkk ']")</f>
        <v>['YouTube', 'smooth', 'game', 'etc.', 'slow', 'istighfar', 'subscribe', 'doang', 'kenceng', 'anything', 'game', 'etc.', ' Badkkkkkkkkkkkkkk ']</v>
      </c>
      <c r="D607" s="3">
        <v>1.0</v>
      </c>
    </row>
    <row r="608" ht="15.75" customHeight="1">
      <c r="A608" s="1">
        <v>665.0</v>
      </c>
      <c r="B608" s="3" t="s">
        <v>603</v>
      </c>
      <c r="C608" s="3" t="str">
        <f>IFERROR(__xludf.DUMMYFUNCTION("GOOGLETRANSLATE(B608,""id"",""en"")"),"['Please', 'Dragus',' signal ',' play ',' game ',' please ',' yaa ',' udh ',' seminngu ',' play ',' game ',' difficult ',' learn ',' online ',' avoid ',' already ',' really ',' smooth ',' ehh ',' sistle ',' problem ',' please ',' repair ',' yaa ',' ngeleq"&amp;" ' , '']")</f>
        <v>['Please', 'Dragus',' signal ',' play ',' game ',' please ',' yaa ',' udh ',' seminngu ',' play ',' game ',' difficult ',' learn ',' online ',' avoid ',' already ',' really ',' smooth ',' ehh ',' sistle ',' problem ',' please ',' repair ',' yaa ',' ngeleq ' , '']</v>
      </c>
      <c r="D608" s="3">
        <v>1.0</v>
      </c>
    </row>
    <row r="609" ht="15.75" customHeight="1">
      <c r="A609" s="1">
        <v>666.0</v>
      </c>
      <c r="B609" s="3" t="s">
        <v>604</v>
      </c>
      <c r="C609" s="3" t="str">
        <f>IFERROR(__xludf.DUMMYFUNCTION("GOOGLETRANSLATE(B609,""id"",""en"")"),"['already', 'expensive', 'very &lt;br&gt;', 'trouble', 'report', 'really', 'handling']")</f>
        <v>['already', 'expensive', 'very &lt;br&gt;', 'trouble', 'report', 'really', 'handling']</v>
      </c>
      <c r="D609" s="3">
        <v>1.0</v>
      </c>
    </row>
    <row r="610" ht="15.75" customHeight="1">
      <c r="A610" s="1">
        <v>667.0</v>
      </c>
      <c r="B610" s="3" t="s">
        <v>605</v>
      </c>
      <c r="C610" s="3" t="str">
        <f>IFERROR(__xludf.DUMMYFUNCTION("GOOGLETRANSLATE(B610,""id"",""en"")"),"['Change', 'Mbps', 'Severe', 'Signal', 'Benr', 'Indihome', 'Raying', 'Paje', 'MB', 'Mending', 'Mbps']")</f>
        <v>['Change', 'Mbps', 'Severe', 'Signal', 'Benr', 'Indihome', 'Raying', 'Paje', 'MB', 'Mending', 'Mbps']</v>
      </c>
      <c r="D610" s="3">
        <v>1.0</v>
      </c>
    </row>
    <row r="611" ht="15.75" customHeight="1">
      <c r="A611" s="1">
        <v>668.0</v>
      </c>
      <c r="B611" s="3" t="s">
        <v>606</v>
      </c>
      <c r="C611" s="3" t="str">
        <f>IFERROR(__xludf.DUMMYFUNCTION("GOOGLETRANSLATE(B611,""id"",""en"")"),"['Star', 'trial', 'hope', 'obstacle', '']")</f>
        <v>['Star', 'trial', 'hope', 'obstacle', '']</v>
      </c>
      <c r="D611" s="3">
        <v>4.0</v>
      </c>
    </row>
    <row r="612" ht="15.75" customHeight="1">
      <c r="A612" s="1">
        <v>669.0</v>
      </c>
      <c r="B612" s="3" t="s">
        <v>607</v>
      </c>
      <c r="C612" s="3" t="str">
        <f>IFERROR(__xludf.DUMMYFUNCTION("GOOGLETRANSLATE(B612,""id"",""en"")"),"['code', 'OTP', 'Wrong', 'Mulu', 'PDAVY', 'already', 'according to', 'code', 'already', 'times',' Uninstall ',' the result ',' Ajah ',' poor ', ""]")</f>
        <v>['code', 'OTP', 'Wrong', 'Mulu', 'PDAVY', 'already', 'according to', 'code', 'already', 'times',' Uninstall ',' the result ',' Ajah ',' poor ', "]</v>
      </c>
      <c r="D612" s="3">
        <v>1.0</v>
      </c>
    </row>
    <row r="613" ht="15.75" customHeight="1">
      <c r="A613" s="1">
        <v>670.0</v>
      </c>
      <c r="B613" s="3" t="s">
        <v>608</v>
      </c>
      <c r="C613" s="3" t="str">
        <f>IFERROR(__xludf.DUMMYFUNCTION("GOOGLETRANSLATE(B613,""id"",""en"")"),"['thank', 'love', 'indihome']")</f>
        <v>['thank', 'love', 'indihome']</v>
      </c>
      <c r="D613" s="3">
        <v>5.0</v>
      </c>
    </row>
    <row r="614" ht="15.75" customHeight="1">
      <c r="A614" s="1">
        <v>671.0</v>
      </c>
      <c r="B614" s="3" t="s">
        <v>609</v>
      </c>
      <c r="C614" s="3" t="str">
        <f>IFERROR(__xludf.DUMMYFUNCTION("GOOGLETRANSLATE(B614,""id"",""en"")"),"['Addin', 'menu', 'device', 'online']")</f>
        <v>['Addin', 'menu', 'device', 'online']</v>
      </c>
      <c r="D614" s="3">
        <v>3.0</v>
      </c>
    </row>
    <row r="615" ht="15.75" customHeight="1">
      <c r="A615" s="1">
        <v>672.0</v>
      </c>
      <c r="B615" s="3" t="s">
        <v>610</v>
      </c>
      <c r="C615" s="3" t="str">
        <f>IFERROR(__xludf.DUMMYFUNCTION("GOOGLETRANSLATE(B615,""id"",""en"")"),"['Tifak', 'used', 'complaint', 'complaint', 'Feature', 'get', 'ticket', 'complaint', 'response']")</f>
        <v>['Tifak', 'used', 'complaint', 'complaint', 'Feature', 'get', 'ticket', 'complaint', 'response']</v>
      </c>
      <c r="D615" s="3">
        <v>1.0</v>
      </c>
    </row>
    <row r="616" ht="15.75" customHeight="1">
      <c r="A616" s="1">
        <v>673.0</v>
      </c>
      <c r="B616" s="3" t="s">
        <v>611</v>
      </c>
      <c r="C616" s="3" t="str">
        <f>IFERROR(__xludf.DUMMYFUNCTION("GOOGLETRANSLATE(B616,""id"",""en"")"),"['Login', 'Code', 'OTP', 'Posts', 'Code', 'Wrong', 'Application', '']")</f>
        <v>['Login', 'Code', 'OTP', 'Posts', 'Code', 'Wrong', 'Application', '']</v>
      </c>
      <c r="D616" s="3">
        <v>1.0</v>
      </c>
    </row>
    <row r="617" ht="15.75" customHeight="1">
      <c r="A617" s="1">
        <v>674.0</v>
      </c>
      <c r="B617" s="3" t="s">
        <v>612</v>
      </c>
      <c r="C617" s="3" t="str">
        <f>IFERROR(__xludf.DUMMYFUNCTION("GOOGLETRANSLATE(B617,""id"",""en"")"),"['crazy', 'slow', 'oath', 'already', 'dislodged', 'mounting', 'bill', 'cuyyy', 'wifi', 'kaga', 'bill', 'mulu', ' admin ',' right ',' chat ',' slow ',' response ',' already ',' many ',' ignore ',' dahlah ',' males']")</f>
        <v>['crazy', 'slow', 'oath', 'already', 'dislodged', 'mounting', 'bill', 'cuyyy', 'wifi', 'kaga', 'bill', 'mulu', ' admin ',' right ',' chat ',' slow ',' response ',' already ',' many ',' ignore ',' dahlah ',' males']</v>
      </c>
      <c r="D617" s="3">
        <v>1.0</v>
      </c>
    </row>
    <row r="618" ht="15.75" customHeight="1">
      <c r="A618" s="1">
        <v>675.0</v>
      </c>
      <c r="B618" s="3" t="s">
        <v>613</v>
      </c>
      <c r="C618" s="3" t="str">
        <f>IFERROR(__xludf.DUMMYFUNCTION("GOOGLETRANSLATE(B618,""id"",""en"")"),"['Los', 'repairs', 'improvement', 'slow', 'Los', 'Los', 'Pay', 'Dri', 'date', 'fall', 'Tempo', ""]")</f>
        <v>['Los', 'repairs', 'improvement', 'slow', 'Los', 'Los', 'Pay', 'Dri', 'date', 'fall', 'Tempo', "]</v>
      </c>
      <c r="D618" s="3">
        <v>1.0</v>
      </c>
    </row>
    <row r="619" ht="15.75" customHeight="1">
      <c r="A619" s="1">
        <v>676.0</v>
      </c>
      <c r="B619" s="3" t="s">
        <v>614</v>
      </c>
      <c r="C619" s="3" t="str">
        <f>IFERROR(__xludf.DUMMYFUNCTION("GOOGLETRANSLATE(B619,""id"",""en"")"),"['Bintang', 'Please', 'Constraints', 'Fixed', 'Costumer', 'Disappointed', '']")</f>
        <v>['Bintang', 'Please', 'Constraints', 'Fixed', 'Costumer', 'Disappointed', '']</v>
      </c>
      <c r="D619" s="3">
        <v>3.0</v>
      </c>
    </row>
    <row r="620" ht="15.75" customHeight="1">
      <c r="A620" s="1">
        <v>677.0</v>
      </c>
      <c r="B620" s="3" t="s">
        <v>615</v>
      </c>
      <c r="C620" s="3" t="str">
        <f>IFERROR(__xludf.DUMMYFUNCTION("GOOGLETRANSLATE(B620,""id"",""en"")"),"['Complement', 'Morning', 'Technicians',' Ngak ',' Pay ',' Response ',' Slow ',' Very ',' Quality ',' Service ',' Excellent ',' Ngak ',' Satisfied ',' Abis', 'complaints',' complaints', 'ngak', 'block', 'application', 'base']")</f>
        <v>['Complement', 'Morning', 'Technicians',' Ngak ',' Pay ',' Response ',' Slow ',' Very ',' Quality ',' Service ',' Excellent ',' Ngak ',' Satisfied ',' Abis', 'complaints',' complaints', 'ngak', 'block', 'application', 'base']</v>
      </c>
      <c r="D620" s="3">
        <v>1.0</v>
      </c>
    </row>
    <row r="621" ht="15.75" customHeight="1">
      <c r="A621" s="1">
        <v>678.0</v>
      </c>
      <c r="B621" s="3" t="s">
        <v>616</v>
      </c>
      <c r="C621" s="3" t="str">
        <f>IFERROR(__xludf.DUMMYFUNCTION("GOOGLETRANSLATE(B621,""id"",""en"")"),"['Please', 'Acquired', 'Nurse', 'Indihome', 'Status',' Suspend ',' Arrears', 'Complaint', 'Apps',' Indihome ',' Entry ',' Problem ',' ']")</f>
        <v>['Please', 'Acquired', 'Nurse', 'Indihome', 'Status',' Suspend ',' Arrears', 'Complaint', 'Apps',' Indihome ',' Entry ',' Problem ',' ']</v>
      </c>
      <c r="D621" s="3">
        <v>1.0</v>
      </c>
    </row>
    <row r="622" ht="15.75" customHeight="1">
      <c r="A622" s="1">
        <v>679.0</v>
      </c>
      <c r="B622" s="3" t="s">
        <v>617</v>
      </c>
      <c r="C622" s="3" t="str">
        <f>IFERROR(__xludf.DUMMYFUNCTION("GOOGLETRANSLATE(B622,""id"",""en"")"),"['solution', 'FUP', 'thinning', 'service', 'additional', 'help', ""]")</f>
        <v>['solution', 'FUP', 'thinning', 'service', 'additional', 'help', "]</v>
      </c>
      <c r="D622" s="3">
        <v>5.0</v>
      </c>
    </row>
    <row r="623" ht="15.75" customHeight="1">
      <c r="A623" s="1">
        <v>680.0</v>
      </c>
      <c r="B623" s="3" t="s">
        <v>618</v>
      </c>
      <c r="C623" s="3" t="str">
        <f>IFERROR(__xludf.DUMMYFUNCTION("GOOGLETRANSLATE(B623,""id"",""en"")"),"['minimal', 'bugs', 'light', 'gadget', 'anywhere', '']")</f>
        <v>['minimal', 'bugs', 'light', 'gadget', 'anywhere', '']</v>
      </c>
      <c r="D623" s="3">
        <v>5.0</v>
      </c>
    </row>
    <row r="624" ht="15.75" customHeight="1">
      <c r="A624" s="1">
        <v>681.0</v>
      </c>
      <c r="B624" s="3" t="s">
        <v>619</v>
      </c>
      <c r="C624" s="3" t="str">
        <f>IFERROR(__xludf.DUMMYFUNCTION("GOOGLETRANSLATE(B624,""id"",""en"")"),"['', 'service', 'internet', 'ugly', 'really', 'disorder', 'continuedssss',' a month ',' times', 'report', 'disorder', 'how', 'oii ',' Bored ',' Report ',' continued ',' choice ',' Indihome ',' go bankrupt ',' use ',' like ',' woman ',' see ',' use ', ""]")</f>
        <v>['', 'service', 'internet', 'ugly', 'really', 'disorder', 'continuedssss',' a month ',' times', 'report', 'disorder', 'how', 'oii ',' Bored ',' Report ',' continued ',' choice ',' Indihome ',' go bankrupt ',' use ',' like ',' woman ',' see ',' use ', "]</v>
      </c>
      <c r="D624" s="3">
        <v>1.0</v>
      </c>
    </row>
    <row r="625" ht="15.75" customHeight="1">
      <c r="A625" s="1">
        <v>682.0</v>
      </c>
      <c r="B625" s="3" t="s">
        <v>620</v>
      </c>
      <c r="C625" s="3" t="str">
        <f>IFERROR(__xludf.DUMMYFUNCTION("GOOGLETRANSLATE(B625,""id"",""en"")"),"['Easy', 'Defend', 'User', 'Friendly']")</f>
        <v>['Easy', 'Defend', 'User', 'Friendly']</v>
      </c>
      <c r="D625" s="3">
        <v>5.0</v>
      </c>
    </row>
    <row r="626" ht="15.75" customHeight="1">
      <c r="A626" s="1">
        <v>683.0</v>
      </c>
      <c r="B626" s="3" t="s">
        <v>621</v>
      </c>
      <c r="C626" s="3" t="str">
        <f>IFERROR(__xludf.DUMMYFUNCTION("GOOGLETRANSLATE(B626,""id"",""en"")"),"['Thanks', 'easy', 'check', 'bill']")</f>
        <v>['Thanks', 'easy', 'check', 'bill']</v>
      </c>
      <c r="D626" s="3">
        <v>5.0</v>
      </c>
    </row>
    <row r="627" ht="15.75" customHeight="1">
      <c r="A627" s="1">
        <v>684.0</v>
      </c>
      <c r="B627" s="3" t="s">
        <v>622</v>
      </c>
      <c r="C627" s="3" t="str">
        <f>IFERROR(__xludf.DUMMYFUNCTION("GOOGLETRANSLATE(B627,""id"",""en"")"),"['Application', 'mantaaapp']")</f>
        <v>['Application', 'mantaaapp']</v>
      </c>
      <c r="D627" s="3">
        <v>5.0</v>
      </c>
    </row>
    <row r="628" ht="15.75" customHeight="1">
      <c r="A628" s="1">
        <v>685.0</v>
      </c>
      <c r="B628" s="3" t="s">
        <v>623</v>
      </c>
      <c r="C628" s="3" t="str">
        <f>IFERROR(__xludf.DUMMYFUNCTION("GOOGLETRANSLATE(B628,""id"",""en"")"),"['Naisss']")</f>
        <v>['Naisss']</v>
      </c>
      <c r="D628" s="3">
        <v>5.0</v>
      </c>
    </row>
    <row r="629" ht="15.75" customHeight="1">
      <c r="A629" s="1">
        <v>686.0</v>
      </c>
      <c r="B629" s="3" t="s">
        <v>624</v>
      </c>
      <c r="C629" s="3" t="str">
        <f>IFERROR(__xludf.DUMMYFUNCTION("GOOGLETRANSLATE(B629,""id"",""en"")"),"['family', 'happy', 'indihome']")</f>
        <v>['family', 'happy', 'indihome']</v>
      </c>
      <c r="D629" s="3">
        <v>5.0</v>
      </c>
    </row>
    <row r="630" ht="15.75" customHeight="1">
      <c r="A630" s="1">
        <v>687.0</v>
      </c>
      <c r="B630" s="3" t="s">
        <v>625</v>
      </c>
      <c r="C630" s="3" t="str">
        <f>IFERROR(__xludf.DUMMYFUNCTION("GOOGLETRANSLATE(B630,""id"",""en"")"),"['Good', 'yaa', 'Reedem', 'Points']")</f>
        <v>['Good', 'yaa', 'Reedem', 'Points']</v>
      </c>
      <c r="D630" s="3">
        <v>5.0</v>
      </c>
    </row>
    <row r="631" ht="15.75" customHeight="1">
      <c r="A631" s="1">
        <v>688.0</v>
      </c>
      <c r="B631" s="3" t="s">
        <v>626</v>
      </c>
      <c r="C631" s="3" t="str">
        <f>IFERROR(__xludf.DUMMYFUNCTION("GOOGLETRANSLATE(B631,""id"",""en"")"),"['Upgrade', 'promo', 'min']")</f>
        <v>['Upgrade', 'promo', 'min']</v>
      </c>
      <c r="D631" s="3">
        <v>5.0</v>
      </c>
    </row>
    <row r="632" ht="15.75" customHeight="1">
      <c r="A632" s="1">
        <v>689.0</v>
      </c>
      <c r="B632" s="3" t="s">
        <v>627</v>
      </c>
      <c r="C632" s="3" t="str">
        <f>IFERROR(__xludf.DUMMYFUNCTION("GOOGLETRANSLATE(B632,""id"",""en"")"),"['Login', 'TLP', 'BNR', 'Verification', 'OTP', 'Sent', 'Waiting', 'Hour', 'Login', 'Very', 'Heague', 'Klu', ' like this']")</f>
        <v>['Login', 'TLP', 'BNR', 'Verification', 'OTP', 'Sent', 'Waiting', 'Hour', 'Login', 'Very', 'Heague', 'Klu', ' like this']</v>
      </c>
      <c r="D632" s="3">
        <v>1.0</v>
      </c>
    </row>
    <row r="633" ht="15.75" customHeight="1">
      <c r="A633" s="1">
        <v>690.0</v>
      </c>
      <c r="B633" s="3" t="s">
        <v>514</v>
      </c>
      <c r="C633" s="3" t="str">
        <f>IFERROR(__xludf.DUMMYFUNCTION("GOOGLETRANSLATE(B633,""id"",""en"")"),"Of course")</f>
        <v>Of course</v>
      </c>
      <c r="D633" s="3">
        <v>5.0</v>
      </c>
    </row>
    <row r="634" ht="15.75" customHeight="1">
      <c r="A634" s="1">
        <v>691.0</v>
      </c>
      <c r="B634" s="3" t="s">
        <v>628</v>
      </c>
      <c r="C634" s="3" t="str">
        <f>IFERROR(__xludf.DUMMYFUNCTION("GOOGLETRANSLATE(B634,""id"",""en"")"),"['ottp', 'late', 'sent', 'login']")</f>
        <v>['ottp', 'late', 'sent', 'login']</v>
      </c>
      <c r="D634" s="3">
        <v>1.0</v>
      </c>
    </row>
    <row r="635" ht="15.75" customHeight="1">
      <c r="A635" s="1">
        <v>692.0</v>
      </c>
      <c r="B635" s="3" t="s">
        <v>629</v>
      </c>
      <c r="C635" s="3" t="str">
        <f>IFERROR(__xludf.DUMMYFUNCTION("GOOGLETRANSLATE(B635,""id"",""en"")"),"['confused', 'APK', 'GTU', 'Pass',' see ',' detail ',' use ',' or ',' detail ',' screen ',' white ',' bgtu ',' Kirain ',' GRA ',' my cellphone ',' or ',' Network ',' my cellphone ',' right ',' Try ',' Please ',' Murah ',' front ',' Disturbs', ""]")</f>
        <v>['confused', 'APK', 'GTU', 'Pass',' see ',' detail ',' use ',' or ',' detail ',' screen ',' white ',' bgtu ',' Kirain ',' GRA ',' my cellphone ',' or ',' Network ',' my cellphone ',' right ',' Try ',' Please ',' Murah ',' front ',' Disturbs', "]</v>
      </c>
      <c r="D635" s="3">
        <v>1.0</v>
      </c>
    </row>
    <row r="636" ht="15.75" customHeight="1">
      <c r="A636" s="1">
        <v>693.0</v>
      </c>
      <c r="B636" s="3" t="s">
        <v>630</v>
      </c>
      <c r="C636" s="3" t="str">
        <f>IFERROR(__xludf.DUMMYFUNCTION("GOOGLETRANSLATE(B636,""id"",""en"")"),"['Stupid', 'Kaga', 'Login', 'Code', 'OTP', 'UDH', 'Bener']")</f>
        <v>['Stupid', 'Kaga', 'Login', 'Code', 'OTP', 'UDH', 'Bener']</v>
      </c>
      <c r="D636" s="3">
        <v>2.0</v>
      </c>
    </row>
    <row r="637" ht="15.75" customHeight="1">
      <c r="A637" s="1">
        <v>694.0</v>
      </c>
      <c r="B637" s="3" t="s">
        <v>631</v>
      </c>
      <c r="C637" s="3" t="str">
        <f>IFERROR(__xludf.DUMMYFUNCTION("GOOGLETRANSLATE(B637,""id"",""en"")"),"['expensive', 'start', 'installation', 'activation', 'independent', 'subscription', 'finalty', 'expensive', 'deposit', 'pairs',' features', 'myindihome', ' Please ',' Forgiveness', 'Hopefully', 'In the future', 'MoU', 'Transparent', 'User', 'Greetings', "&amp;"""]")</f>
        <v>['expensive', 'start', 'installation', 'activation', 'independent', 'subscription', 'finalty', 'expensive', 'deposit', 'pairs',' features', 'myindihome', ' Please ',' Forgiveness', 'Hopefully', 'In the future', 'MoU', 'Transparent', 'User', 'Greetings', "]</v>
      </c>
      <c r="D637" s="3">
        <v>1.0</v>
      </c>
    </row>
    <row r="638" ht="15.75" customHeight="1">
      <c r="A638" s="1">
        <v>695.0</v>
      </c>
      <c r="B638" s="3" t="s">
        <v>632</v>
      </c>
      <c r="C638" s="3" t="str">
        <f>IFERROR(__xludf.DUMMYFUNCTION("GOOGLETRANSLATE(B638,""id"",""en"")"),"['User', 'Indihome', 'Disappointed', 'Yesterday', 'After', 'Pay', 'Bill', 'Monthly', 'Hub', 'Indihome', 'Center', 'complaints',' already ',' complaints', 'wifi', 'play', 'game', 'tivya', 'dinyalain', 'person', 'airy', 'let', 'clock', 'already', 'a month' "&amp;", 'no', 'people', 'come', 'call', 'gmna', 'pay', 'expensive', 'watch', 'youtube', 'doang']")</f>
        <v>['User', 'Indihome', 'Disappointed', 'Yesterday', 'After', 'Pay', 'Bill', 'Monthly', 'Hub', 'Indihome', 'Center', 'complaints',' already ',' complaints', 'wifi', 'play', 'game', 'tivya', 'dinyalain', 'person', 'airy', 'let', 'clock', 'already', 'a month' , 'no', 'people', 'come', 'call', 'gmna', 'pay', 'expensive', 'watch', 'youtube', 'doang']</v>
      </c>
      <c r="D638" s="3">
        <v>1.0</v>
      </c>
    </row>
    <row r="639" ht="15.75" customHeight="1">
      <c r="A639" s="1">
        <v>696.0</v>
      </c>
      <c r="B639" s="3" t="s">
        <v>633</v>
      </c>
      <c r="C639" s="3" t="str">
        <f>IFERROR(__xludf.DUMMYFUNCTION("GOOGLETRANSLATE(B639,""id"",""en"")"),"['Ask', 'complaints',' Slow ',' response ',' WiFi ',' complaints', 'Queue', 'Fix', 'Lahhh', 'Pay', 'Tampa', 'Internet', ' mah ',' fraud ',' ']")</f>
        <v>['Ask', 'complaints',' Slow ',' response ',' WiFi ',' complaints', 'Queue', 'Fix', 'Lahhh', 'Pay', 'Tampa', 'Internet', ' mah ',' fraud ',' ']</v>
      </c>
      <c r="D639" s="3">
        <v>1.0</v>
      </c>
    </row>
    <row r="640" ht="15.75" customHeight="1">
      <c r="A640" s="1">
        <v>697.0</v>
      </c>
      <c r="B640" s="3" t="s">
        <v>634</v>
      </c>
      <c r="C640" s="3" t="str">
        <f>IFERROR(__xludf.DUMMYFUNCTION("GOOGLETRANSLATE(B640,""id"",""en"")"),"['Rada', 'disappointed', 'pay', 'expensive', 'expensive', 'get', 'network', 'slow', 'really', 'play', 'mlbb', 'red', ' Ping ']")</f>
        <v>['Rada', 'disappointed', 'pay', 'expensive', 'expensive', 'get', 'network', 'slow', 'really', 'play', 'mlbb', 'red', ' Ping ']</v>
      </c>
      <c r="D640" s="3">
        <v>1.0</v>
      </c>
    </row>
    <row r="641" ht="15.75" customHeight="1">
      <c r="A641" s="1">
        <v>698.0</v>
      </c>
      <c r="B641" s="3" t="s">
        <v>635</v>
      </c>
      <c r="C641" s="3" t="str">
        <f>IFERROR(__xludf.DUMMYFUNCTION("GOOGLETRANSLATE(B641,""id"",""en"")"),"['Sep']")</f>
        <v>['Sep']</v>
      </c>
      <c r="D641" s="3">
        <v>5.0</v>
      </c>
    </row>
    <row r="642" ht="15.75" customHeight="1">
      <c r="A642" s="1">
        <v>699.0</v>
      </c>
      <c r="B642" s="3" t="s">
        <v>636</v>
      </c>
      <c r="C642" s="3" t="str">
        <f>IFERROR(__xludf.DUMMYFUNCTION("GOOGLETRANSLATE(B642,""id"",""en"")"),"['Excuse me', 'Change', 'TPI', 'WEB', 'YAA', 'Network', 'Lemot', 'Very']")</f>
        <v>['Excuse me', 'Change', 'TPI', 'WEB', 'YAA', 'Network', 'Lemot', 'Very']</v>
      </c>
      <c r="D642" s="3">
        <v>1.0</v>
      </c>
    </row>
    <row r="643" ht="15.75" customHeight="1">
      <c r="A643" s="1">
        <v>700.0</v>
      </c>
      <c r="B643" s="3" t="s">
        <v>637</v>
      </c>
      <c r="C643" s="3" t="str">
        <f>IFERROR(__xludf.DUMMYFUNCTION("GOOGLETRANSLATE(B643,""id"",""en"")"),"['Loved it']")</f>
        <v>['Loved it']</v>
      </c>
      <c r="D643" s="3">
        <v>5.0</v>
      </c>
    </row>
    <row r="644" ht="15.75" customHeight="1">
      <c r="A644" s="1">
        <v>701.0</v>
      </c>
      <c r="B644" s="3" t="s">
        <v>638</v>
      </c>
      <c r="C644" s="3" t="str">
        <f>IFERROR(__xludf.DUMMYFUNCTION("GOOGLETRANSLATE(B644,""id"",""en"")"),"['Network', 'stop', 'Please', 'fix']")</f>
        <v>['Network', 'stop', 'Please', 'fix']</v>
      </c>
      <c r="D644" s="3">
        <v>1.0</v>
      </c>
    </row>
    <row r="645" ht="15.75" customHeight="1">
      <c r="A645" s="1">
        <v>702.0</v>
      </c>
      <c r="B645" s="3" t="s">
        <v>639</v>
      </c>
      <c r="C645" s="3" t="str">
        <f>IFERROR(__xludf.DUMMYFUNCTION("GOOGLETRANSLATE(B645,""id"",""en"")"),"['Indihome', 'Area', 'Jababeka', 'Trouble', 'Kah', 'kmren', 'Nge', 'Los', ""]")</f>
        <v>['Indihome', 'Area', 'Jababeka', 'Trouble', 'Kah', 'kmren', 'Nge', 'Los', "]</v>
      </c>
      <c r="D645" s="3">
        <v>3.0</v>
      </c>
    </row>
    <row r="646" ht="15.75" customHeight="1">
      <c r="A646" s="1">
        <v>703.0</v>
      </c>
      <c r="B646" s="3" t="s">
        <v>640</v>
      </c>
      <c r="C646" s="3" t="str">
        <f>IFERROR(__xludf.DUMMYFUNCTION("GOOGLETRANSLATE(B646,""id"",""en"")"),"['Upgrade', 'Speedx', '']")</f>
        <v>['Upgrade', 'Speedx', '']</v>
      </c>
      <c r="D646" s="3">
        <v>1.0</v>
      </c>
    </row>
    <row r="647" ht="15.75" customHeight="1">
      <c r="A647" s="1">
        <v>704.0</v>
      </c>
      <c r="B647" s="3" t="s">
        <v>641</v>
      </c>
      <c r="C647" s="3" t="str">
        <f>IFERROR(__xludf.DUMMYFUNCTION("GOOGLETRANSLATE(B647,""id"",""en"")"),"['Morning', 'Sis',' Ask ',' Open ',' Indihome ',' Account ',' Wrong ',' Contact ',' Indihome ',' Try ',' Installation ',' Tool ',' Indihome ',' wifi ',' modem ',' told ',' contact ',' number ',' number ',' number ',' given ',' throw ',' contact ',' nomer "&amp;"',' given ' , 'broke', 'how', 'patient', 'disappointed', 'ama', 'indihome']")</f>
        <v>['Morning', 'Sis',' Ask ',' Open ',' Indihome ',' Account ',' Wrong ',' Contact ',' Indihome ',' Try ',' Installation ',' Tool ',' Indihome ',' wifi ',' modem ',' told ',' contact ',' number ',' number ',' number ',' given ',' throw ',' contact ',' nomer ',' given ' , 'broke', 'how', 'patient', 'disappointed', 'ama', 'indihome']</v>
      </c>
      <c r="D647" s="3">
        <v>1.0</v>
      </c>
    </row>
    <row r="648" ht="15.75" customHeight="1">
      <c r="A648" s="1">
        <v>705.0</v>
      </c>
      <c r="B648" s="3" t="s">
        <v>642</v>
      </c>
      <c r="C648" s="3" t="str">
        <f>IFERROR(__xludf.DUMMYFUNCTION("GOOGLETRANSLATE(B648,""id"",""en"")"),"['Indihome', 'idiot', 'intermet', 'die', 'Mulu', 'fast', 'company', 'bnr', 'tollol']")</f>
        <v>['Indihome', 'idiot', 'intermet', 'die', 'Mulu', 'fast', 'company', 'bnr', 'tollol']</v>
      </c>
      <c r="D648" s="3">
        <v>1.0</v>
      </c>
    </row>
    <row r="649" ht="15.75" customHeight="1">
      <c r="A649" s="1">
        <v>706.0</v>
      </c>
      <c r="B649" s="3" t="s">
        <v>643</v>
      </c>
      <c r="C649" s="3" t="str">
        <f>IFERROR(__xludf.DUMMYFUNCTION("GOOGLETRANSLATE(B649,""id"",""en"")"),"['Internet', 'Application', 'SM', 'Lemot', 'Uninstall']")</f>
        <v>['Internet', 'Application', 'SM', 'Lemot', 'Uninstall']</v>
      </c>
      <c r="D649" s="3">
        <v>1.0</v>
      </c>
    </row>
    <row r="650" ht="15.75" customHeight="1">
      <c r="A650" s="1">
        <v>707.0</v>
      </c>
      <c r="B650" s="3" t="s">
        <v>644</v>
      </c>
      <c r="C650" s="3" t="str">
        <f>IFERROR(__xludf.DUMMYFUNCTION("GOOGLETRANSLATE(B650,""id"",""en"")"),"['Top', 'balance', 'info', 'corner', 'right', 'menu']")</f>
        <v>['Top', 'balance', 'info', 'corner', 'right', 'menu']</v>
      </c>
      <c r="D650" s="3">
        <v>1.0</v>
      </c>
    </row>
    <row r="651" ht="15.75" customHeight="1">
      <c r="A651" s="1">
        <v>708.0</v>
      </c>
      <c r="B651" s="3" t="s">
        <v>645</v>
      </c>
      <c r="C651" s="3" t="str">
        <f>IFERROR(__xludf.DUMMYFUNCTION("GOOGLETRANSLATE(B651,""id"",""en"")"),"['Network', 'pig']")</f>
        <v>['Network', 'pig']</v>
      </c>
      <c r="D651" s="3">
        <v>1.0</v>
      </c>
    </row>
    <row r="652" ht="15.75" customHeight="1">
      <c r="A652" s="1">
        <v>709.0</v>
      </c>
      <c r="B652" s="3" t="s">
        <v>646</v>
      </c>
      <c r="C652" s="3" t="str">
        <f>IFERROR(__xludf.DUMMYFUNCTION("GOOGLETRANSLATE(B652,""id"",""en"")"),"['Error', 'screen', 'white', 'no', ""]")</f>
        <v>['Error', 'screen', 'white', 'no', "]</v>
      </c>
      <c r="D652" s="3">
        <v>1.0</v>
      </c>
    </row>
    <row r="653" ht="15.75" customHeight="1">
      <c r="A653" s="1">
        <v>710.0</v>
      </c>
      <c r="B653" s="3" t="s">
        <v>647</v>
      </c>
      <c r="C653" s="3" t="str">
        <f>IFERROR(__xludf.DUMMYFUNCTION("GOOGLETRANSLATE(B653,""id"",""en"")"),"['Please', 'Method', 'Payment', 'Miss', 'Application', 'Mbangkar', 'Fund', 'Ovo', 'Etc.']")</f>
        <v>['Please', 'Method', 'Payment', 'Miss', 'Application', 'Mbangkar', 'Fund', 'Ovo', 'Etc.']</v>
      </c>
      <c r="D653" s="3">
        <v>3.0</v>
      </c>
    </row>
    <row r="654" ht="15.75" customHeight="1">
      <c r="A654" s="1">
        <v>711.0</v>
      </c>
      <c r="B654" s="3" t="s">
        <v>648</v>
      </c>
      <c r="C654" s="3" t="str">
        <f>IFERROR(__xludf.DUMMYFUNCTION("GOOGLETRANSLATE(B654,""id"",""en"")"),"['Nge', 'lag', ""]")</f>
        <v>['Nge', 'lag', "]</v>
      </c>
      <c r="D654" s="3">
        <v>1.0</v>
      </c>
    </row>
    <row r="655" ht="15.75" customHeight="1">
      <c r="A655" s="1">
        <v>712.0</v>
      </c>
      <c r="B655" s="3" t="s">
        <v>649</v>
      </c>
      <c r="C655" s="3" t="str">
        <f>IFERROR(__xludf.DUMMYFUNCTION("GOOGLETRANSLATE(B655,""id"",""en"")"),"['Application', 'Strike', 'Amid "",' Road ',' ']")</f>
        <v>['Application', 'Strike', 'Amid ",' Road ',' ']</v>
      </c>
      <c r="D655" s="3">
        <v>1.0</v>
      </c>
    </row>
    <row r="656" ht="15.75" customHeight="1">
      <c r="A656" s="1">
        <v>713.0</v>
      </c>
      <c r="B656" s="3" t="s">
        <v>650</v>
      </c>
      <c r="C656" s="3" t="str">
        <f>IFERROR(__xludf.DUMMYFUNCTION("GOOGLETRANSLATE(B656,""id"",""en"")"),"['Application', 'ORA', 'QUALITY', 'Update', 'Change', 'Verifikasi', 'Ribet', 'Already', 'Lumping', 'KTP', 'Many', 'TTP', ' No ',' ngrugiin ',' customer ',' made ',' Ribet ', ""]")</f>
        <v>['Application', 'ORA', 'QUALITY', 'Update', 'Change', 'Verifikasi', 'Ribet', 'Already', 'Lumping', 'KTP', 'Many', 'TTP', ' No ',' ngrugiin ',' customer ',' made ',' Ribet ', "]</v>
      </c>
      <c r="D656" s="3">
        <v>1.0</v>
      </c>
    </row>
    <row r="657" ht="15.75" customHeight="1">
      <c r="A657" s="1">
        <v>714.0</v>
      </c>
      <c r="B657" s="3" t="s">
        <v>651</v>
      </c>
      <c r="C657" s="3" t="str">
        <f>IFERROR(__xludf.DUMMYFUNCTION("GOOGLETRANSLATE(B657,""id"",""en"")"),"['Please', 'Network', 'Fix', 'get', 'blasphemy']")</f>
        <v>['Please', 'Network', 'Fix', 'get', 'blasphemy']</v>
      </c>
      <c r="D657" s="3">
        <v>1.0</v>
      </c>
    </row>
    <row r="658" ht="15.75" customHeight="1">
      <c r="A658" s="1">
        <v>715.0</v>
      </c>
      <c r="B658" s="3" t="s">
        <v>652</v>
      </c>
      <c r="C658" s="3" t="str">
        <f>IFERROR(__xludf.DUMMYFUNCTION("GOOGLETRANSLATE(B658,""id"",""en"")"),"['gimanaa', 'wifi', 'blm', 'udh', 'gabisa']")</f>
        <v>['gimanaa', 'wifi', 'blm', 'udh', 'gabisa']</v>
      </c>
      <c r="D658" s="3">
        <v>1.0</v>
      </c>
    </row>
    <row r="659" ht="15.75" customHeight="1">
      <c r="A659" s="1">
        <v>717.0</v>
      </c>
      <c r="B659" s="3" t="s">
        <v>653</v>
      </c>
      <c r="C659" s="3" t="str">
        <f>IFERROR(__xludf.DUMMYFUNCTION("GOOGLETRANSLATE(B659,""id"",""en"")"),"['failed', 'enter', 'OTP', 'enter', 'right', 'enter', 'code', 'OTP', 'Sorry', 'code', 'OTP', 'Wrong', ' ']")</f>
        <v>['failed', 'enter', 'OTP', 'enter', 'right', 'enter', 'code', 'OTP', 'Sorry', 'code', 'OTP', 'Wrong', ' ']</v>
      </c>
      <c r="D659" s="3">
        <v>1.0</v>
      </c>
    </row>
    <row r="660" ht="15.75" customHeight="1">
      <c r="A660" s="1">
        <v>718.0</v>
      </c>
      <c r="B660" s="3" t="s">
        <v>654</v>
      </c>
      <c r="C660" s="3" t="str">
        <f>IFERROR(__xludf.DUMMYFUNCTION("GOOGLETRANSLATE(B660,""id"",""en"")"),"['Tercial', 'Iming', 'Exchange', 'Points',' LWT ',' Application ',' reality ',' exchange ',' Points', 'Thousands',' Kids', ' Worth ',' Bln ',' Exchange ',' Points', 'Success',' Knp ',' Bill ',' Tambran ',' Load ',' Bill ',' Try ',' Complaint ',' Semilance"&amp;" ' , 'Bill', 'Changed', '']")</f>
        <v>['Tercial', 'Iming', 'Exchange', 'Points',' LWT ',' Application ',' reality ',' exchange ',' Points', 'Thousands',' Kids', ' Worth ',' Bln ',' Exchange ',' Points', 'Success',' Knp ',' Bill ',' Tambran ',' Load ',' Bill ',' Try ',' Complaint ',' Semilance ' , 'Bill', 'Changed', '']</v>
      </c>
      <c r="D660" s="3">
        <v>2.0</v>
      </c>
    </row>
    <row r="661" ht="15.75" customHeight="1">
      <c r="A661" s="1">
        <v>719.0</v>
      </c>
      <c r="B661" s="3" t="s">
        <v>655</v>
      </c>
      <c r="C661" s="3" t="str">
        <f>IFERROR(__xludf.DUMMYFUNCTION("GOOGLETRANSLATE(B661,""id"",""en"")"),"['Login', 'Enter', 'Code', 'OTP', 'Sent', 'SMS', 'code', 'Wrong', 'Padal', 'Code', 'Susuai', 'SMS', ' OTP ',' Login ',' Please ',' Fix ',' Coding ',' Login ',' ']")</f>
        <v>['Login', 'Enter', 'Code', 'OTP', 'Sent', 'SMS', 'code', 'Wrong', 'Padal', 'Code', 'Susuai', 'SMS', ' OTP ',' Login ',' Please ',' Fix ',' Coding ',' Login ',' ']</v>
      </c>
      <c r="D661" s="3">
        <v>2.0</v>
      </c>
    </row>
    <row r="662" ht="15.75" customHeight="1">
      <c r="A662" s="1">
        <v>720.0</v>
      </c>
      <c r="B662" s="3" t="s">
        <v>656</v>
      </c>
      <c r="C662" s="3" t="str">
        <f>IFERROR(__xludf.DUMMYFUNCTION("GOOGLETRANSLATE(B662,""id"",""en"")"),"['cool']")</f>
        <v>['cool']</v>
      </c>
      <c r="D662" s="3">
        <v>5.0</v>
      </c>
    </row>
    <row r="663" ht="15.75" customHeight="1">
      <c r="A663" s="1">
        <v>721.0</v>
      </c>
      <c r="B663" s="3" t="s">
        <v>657</v>
      </c>
      <c r="C663" s="3" t="str">
        <f>IFERROR(__xludf.DUMMYFUNCTION("GOOGLETRANSLATE(B663,""id"",""en"")"),"['', 'Satisfied', 'Very', 'Indihome', 'Disorders', 'WiFi', 'Los', 'Please', 'Fix', 'Customer', 'Satisfied', 'Disappointed']")</f>
        <v>['', 'Satisfied', 'Very', 'Indihome', 'Disorders', 'WiFi', 'Los', 'Please', 'Fix', 'Customer', 'Satisfied', 'Disappointed']</v>
      </c>
      <c r="D663" s="3">
        <v>1.0</v>
      </c>
    </row>
    <row r="664" ht="15.75" customHeight="1">
      <c r="A664" s="1">
        <v>722.0</v>
      </c>
      <c r="B664" s="3" t="s">
        <v>658</v>
      </c>
      <c r="C664" s="3" t="str">
        <f>IFERROR(__xludf.DUMMYFUNCTION("GOOGLETRANSLATE(B664,""id"",""en"")"),"['Report', 'His Disorders', 'Cepet', 'Excaise']")</f>
        <v>['Report', 'His Disorders', 'Cepet', 'Excaise']</v>
      </c>
      <c r="D664" s="3">
        <v>5.0</v>
      </c>
    </row>
    <row r="665" ht="15.75" customHeight="1">
      <c r="A665" s="1">
        <v>723.0</v>
      </c>
      <c r="B665" s="3" t="s">
        <v>659</v>
      </c>
      <c r="C665" s="3" t="str">
        <f>IFERROR(__xludf.DUMMYFUNCTION("GOOGLETRANSLATE(B665,""id"",""en"")"),"['Importers', 'for days', 'convoluted', 'turned', 'user', 'rich', 'gini', 'disappointed']")</f>
        <v>['Importers', 'for days', 'convoluted', 'turned', 'user', 'rich', 'gini', 'disappointed']</v>
      </c>
      <c r="D665" s="3">
        <v>1.0</v>
      </c>
    </row>
    <row r="666" ht="15.75" customHeight="1">
      <c r="A666" s="1">
        <v>724.0</v>
      </c>
      <c r="B666" s="3" t="s">
        <v>660</v>
      </c>
      <c r="C666" s="3" t="str">
        <f>IFERROR(__xludf.DUMMYFUNCTION("GOOGLETRANSLATE(B666,""id"",""en"")"),"['Please', 'Option', 'Payment', 'Via', 'Bank', 'Virtual', 'Account', 'User', 'Bank', 'BNI', 'Pay', 'Direct', ' Application ',' via ',' Bank ',' Mandiri ',' Thank you ',' concern ', ""]")</f>
        <v>['Please', 'Option', 'Payment', 'Via', 'Bank', 'Virtual', 'Account', 'User', 'Bank', 'BNI', 'Pay', 'Direct', ' Application ',' via ',' Bank ',' Mandiri ',' Thank you ',' concern ', "]</v>
      </c>
      <c r="D666" s="3">
        <v>5.0</v>
      </c>
    </row>
    <row r="667" ht="15.75" customHeight="1">
      <c r="A667" s="1">
        <v>725.0</v>
      </c>
      <c r="B667" s="3" t="s">
        <v>661</v>
      </c>
      <c r="C667" s="3" t="str">
        <f>IFERROR(__xludf.DUMMYFUNCTION("GOOGLETRANSLATE(B667,""id"",""en"")"),"['OTP', 'turn', 'appears', 'Uda', 'request', 'told', 'Wait', 'hours', 'Hadehh']")</f>
        <v>['OTP', 'turn', 'appears', 'Uda', 'request', 'told', 'Wait', 'hours', 'Hadehh']</v>
      </c>
      <c r="D667" s="3">
        <v>1.0</v>
      </c>
    </row>
    <row r="668" ht="15.75" customHeight="1">
      <c r="A668" s="1">
        <v>726.0</v>
      </c>
      <c r="B668" s="3" t="s">
        <v>662</v>
      </c>
      <c r="C668" s="3" t="str">
        <f>IFERROR(__xludf.DUMMYFUNCTION("GOOGLETRANSLATE(B668,""id"",""en"")"),"['Disruption', 'Teroooossss',' Network ',' Troubled ',' TerooooosSSSS ',' A Week ',' Complain ',' Sampe ',' Application ',' Road ',' Hard ',' Open ',' Check ',' Status']")</f>
        <v>['Disruption', 'Teroooossss',' Network ',' Troubled ',' TerooooosSSSS ',' A Week ',' Complain ',' Sampe ',' Application ',' Road ',' Hard ',' Open ',' Check ',' Status']</v>
      </c>
      <c r="D668" s="3">
        <v>1.0</v>
      </c>
    </row>
    <row r="669" ht="15.75" customHeight="1">
      <c r="A669" s="1">
        <v>727.0</v>
      </c>
      <c r="B669" s="3" t="s">
        <v>663</v>
      </c>
      <c r="C669" s="3" t="str">
        <f>IFERROR(__xludf.DUMMYFUNCTION("GOOGLETRANSLATE(B669,""id"",""en"")"),"['Rada', 'gajelas', 'network', 'sometimes', 'slow', 'sometimes', 'good', 'repeat', 'repeat', 'its network']")</f>
        <v>['Rada', 'gajelas', 'network', 'sometimes', 'slow', 'sometimes', 'good', 'repeat', 'repeat', 'its network']</v>
      </c>
      <c r="D669" s="3">
        <v>5.0</v>
      </c>
    </row>
    <row r="670" ht="15.75" customHeight="1">
      <c r="A670" s="1">
        <v>728.0</v>
      </c>
      <c r="B670" s="3" t="s">
        <v>664</v>
      </c>
      <c r="C670" s="3" t="str">
        <f>IFERROR(__xludf.DUMMYFUNCTION("GOOGLETRANSLATE(B670,""id"",""en"")"),"['suggestion', 'pleaseggg', 'really', 'make', 'real', 'please', 'add', 'setting', 'block', 'device', 'trhubung', 'apk', ' Indihome ',' easy ',' settings', 'set', 'connect', 'wifi', 'connect', 'wifi', 'sngat', 'efficient', ""]")</f>
        <v>['suggestion', 'pleaseggg', 'really', 'make', 'real', 'please', 'add', 'setting', 'block', 'device', 'trhubung', 'apk', ' Indihome ',' easy ',' settings', 'set', 'connect', 'wifi', 'connect', 'wifi', 'sngat', 'efficient', "]</v>
      </c>
      <c r="D670" s="3">
        <v>4.0</v>
      </c>
    </row>
    <row r="671" ht="15.75" customHeight="1">
      <c r="A671" s="1">
        <v>729.0</v>
      </c>
      <c r="B671" s="3" t="s">
        <v>665</v>
      </c>
      <c r="C671" s="3" t="str">
        <f>IFERROR(__xludf.DUMMYFUNCTION("GOOGLETRANSLATE(B671,""id"",""en"")"),"['list', 'slow', 'contact', 'installation', 'contact', 'intention', 'sell', 'product']")</f>
        <v>['list', 'slow', 'contact', 'installation', 'contact', 'intention', 'sell', 'product']</v>
      </c>
      <c r="D671" s="3">
        <v>1.0</v>
      </c>
    </row>
    <row r="672" ht="15.75" customHeight="1">
      <c r="A672" s="1">
        <v>730.0</v>
      </c>
      <c r="B672" s="3" t="s">
        <v>666</v>
      </c>
      <c r="C672" s="3" t="str">
        <f>IFERROR(__xludf.DUMMYFUNCTION("GOOGLETRANSLATE(B672,""id"",""en"")"),"['already', 'week', 'submit', 'upgrade', 'speed', 'already', 'phone', 'times', 'realized', '']")</f>
        <v>['already', 'week', 'submit', 'upgrade', 'speed', 'already', 'phone', 'times', 'realized', '']</v>
      </c>
      <c r="D672" s="3">
        <v>1.0</v>
      </c>
    </row>
    <row r="673" ht="15.75" customHeight="1">
      <c r="A673" s="1">
        <v>731.0</v>
      </c>
      <c r="B673" s="3" t="s">
        <v>667</v>
      </c>
      <c r="C673" s="3" t="str">
        <f>IFERROR(__xludf.DUMMYFUNCTION("GOOGLETRANSLATE(B673,""id"",""en"")"),"['', 'Register', 'e-mail', 'Tel', 'Notif', 'number', 'Registered', 'Severe', 'I mean', 'how', 'avoid', 'complain', 'hah ',' Sya ',' Pingin ',' complaints', 'Costs',' per month ',' Worn ',' Naturally ',' Pay ',' Costumer ',' Service ',' Filling ',' Costs',"&amp;" 'Total', 'Pay', 'Costs', 'Monthly', 'Normal', 'Reality', 'Different', 'Bill', 'Severe', 'DOOR', '']")</f>
        <v>['', 'Register', 'e-mail', 'Tel', 'Notif', 'number', 'Registered', 'Severe', 'I mean', 'how', 'avoid', 'complain', 'hah ',' Sya ',' Pingin ',' complaints', 'Costs',' per month ',' Worn ',' Naturally ',' Pay ',' Costumer ',' Service ',' Filling ',' Costs', 'Total', 'Pay', 'Costs', 'Monthly', 'Normal', 'Reality', 'Different', 'Bill', 'Severe', 'DOOR', '']</v>
      </c>
      <c r="D673" s="3">
        <v>1.0</v>
      </c>
    </row>
    <row r="674" ht="15.75" customHeight="1">
      <c r="A674" s="1">
        <v>732.0</v>
      </c>
      <c r="B674" s="3" t="s">
        <v>668</v>
      </c>
      <c r="C674" s="3" t="str">
        <f>IFERROR(__xludf.DUMMYFUNCTION("GOOGLETRANSLATE(B674,""id"",""en"")"),"['money', 'doang', 'mas',' mba ',' quality ',' service ',' according to ',' pay "", 'Hadeh', 'according to', 'expectation', 'bro']")</f>
        <v>['money', 'doang', 'mas',' mba ',' quality ',' service ',' according to ',' pay ", 'Hadeh', 'according to', 'expectation', 'bro']</v>
      </c>
      <c r="D674" s="3">
        <v>1.0</v>
      </c>
    </row>
    <row r="675" ht="15.75" customHeight="1">
      <c r="A675" s="1">
        <v>735.0</v>
      </c>
      <c r="B675" s="3" t="s">
        <v>669</v>
      </c>
      <c r="C675" s="3" t="str">
        <f>IFERROR(__xludf.DUMMYFUNCTION("GOOGLETRANSLATE(B675,""id"",""en"")"),"['OTP', 'already', 'Bener', 'Wrong', 'Kusats']")</f>
        <v>['OTP', 'already', 'Bener', 'Wrong', 'Kusats']</v>
      </c>
      <c r="D675" s="3">
        <v>1.0</v>
      </c>
    </row>
    <row r="676" ht="15.75" customHeight="1">
      <c r="A676" s="1">
        <v>737.0</v>
      </c>
      <c r="B676" s="3" t="s">
        <v>670</v>
      </c>
      <c r="C676" s="3" t="str">
        <f>IFERROR(__xludf.DUMMYFUNCTION("GOOGLETRANSLATE(B676,""id"",""en"")"),"['upgrade', 'speed', 'eat', 'Sunday', 'realized', 'telephone', 'email', 'answer', 'assisted', 'acceleration', 'acceleration', 'awaited', ' hours', 'nil', 'no', 'progress',' anything ',' like ',' toying ',' customer ',' realized ',' moved ',' bow ',' provi"&amp;"der ',' service ' , 'Internet', '']")</f>
        <v>['upgrade', 'speed', 'eat', 'Sunday', 'realized', 'telephone', 'email', 'answer', 'assisted', 'acceleration', 'acceleration', 'awaited', ' hours', 'nil', 'no', 'progress',' anything ',' like ',' toying ',' customer ',' realized ',' moved ',' bow ',' provider ',' service ' , 'Internet', '']</v>
      </c>
      <c r="D676" s="3">
        <v>1.0</v>
      </c>
    </row>
    <row r="677" ht="15.75" customHeight="1">
      <c r="A677" s="1">
        <v>738.0</v>
      </c>
      <c r="B677" s="3" t="s">
        <v>671</v>
      </c>
      <c r="C677" s="3" t="str">
        <f>IFERROR(__xludf.DUMMYFUNCTION("GOOGLETRANSLATE(B677,""id"",""en"")"),"['disappointing', 'doubt', 'ride', 'Mbps',' network ',' stable ',' annoyed ',' for him ',' indihome ',' skrng ',' pulp ',' blame ',' Customers', 'Switch', 'Profiders',' Gegara ',' Improvement ',' Network ']")</f>
        <v>['disappointing', 'doubt', 'ride', 'Mbps',' network ',' stable ',' annoyed ',' for him ',' indihome ',' skrng ',' pulp ',' blame ',' Customers', 'Switch', 'Profiders',' Gegara ',' Improvement ',' Network ']</v>
      </c>
      <c r="D677" s="3">
        <v>1.0</v>
      </c>
    </row>
    <row r="678" ht="15.75" customHeight="1">
      <c r="A678" s="1">
        <v>739.0</v>
      </c>
      <c r="B678" s="3" t="s">
        <v>672</v>
      </c>
      <c r="C678" s="3" t="str">
        <f>IFERROR(__xludf.DUMMYFUNCTION("GOOGLETRANSLATE(B678,""id"",""en"")"),"['Already', 'Registration', 'Number', 'Tide', 'Qeatured', 'Full', 'Full', 'Diacc', 'Registration', 'Karna', 'Work', 'Play', ' Lowya ',' Install ',' Indihome ',' Provider ',' Didesa ',' Argapons', 'City', 'Bogor', 'already', 'Wait', 'Sunday', 'Fired', 'Job"&amp;"' , 'Provider', 'use', 'Indihome', 'Please', 'Acquired', 'Week', 'Wait', ""]")</f>
        <v>['Already', 'Registration', 'Number', 'Tide', 'Qeatured', 'Full', 'Full', 'Diacc', 'Registration', 'Karna', 'Work', 'Play', ' Lowya ',' Install ',' Indihome ',' Provider ',' Didesa ',' Argapons', 'City', 'Bogor', 'already', 'Wait', 'Sunday', 'Fired', 'Job' , 'Provider', 'use', 'Indihome', 'Please', 'Acquired', 'Week', 'Wait', "]</v>
      </c>
      <c r="D678" s="3">
        <v>1.0</v>
      </c>
    </row>
    <row r="679" ht="15.75" customHeight="1">
      <c r="A679" s="1">
        <v>740.0</v>
      </c>
      <c r="B679" s="3" t="s">
        <v>673</v>
      </c>
      <c r="C679" s="3" t="str">
        <f>IFERROR(__xludf.DUMMYFUNCTION("GOOGLETRANSLATE(B679,""id"",""en"")"),"['Login', 'failed', 'knapa']")</f>
        <v>['Login', 'failed', 'knapa']</v>
      </c>
      <c r="D679" s="3">
        <v>2.0</v>
      </c>
    </row>
    <row r="680" ht="15.75" customHeight="1">
      <c r="A680" s="1">
        <v>741.0</v>
      </c>
      <c r="B680" s="3" t="s">
        <v>674</v>
      </c>
      <c r="C680" s="3" t="str">
        <f>IFERROR(__xludf.DUMMYFUNCTION("GOOGLETRANSLATE(B680,""id"",""en"")"),"['Join', 'Hopefully', 'Improve', 'Fluency', 'Access', 'Line', 'Digitalization', '']")</f>
        <v>['Join', 'Hopefully', 'Improve', 'Fluency', 'Access', 'Line', 'Digitalization', '']</v>
      </c>
      <c r="D680" s="3">
        <v>4.0</v>
      </c>
    </row>
    <row r="681" ht="15.75" customHeight="1">
      <c r="A681" s="1">
        <v>742.0</v>
      </c>
      <c r="B681" s="3" t="s">
        <v>675</v>
      </c>
      <c r="C681" s="3" t="str">
        <f>IFERROR(__xludf.DUMMYFUNCTION("GOOGLETRANSLATE(B681,""id"",""en"")"),"['Indihome', 'skrng', 'klw', 'disorder', 'tidal', 'swift', 'responding', 'slow', 'pst', 'waiting', 'brhari', 'turn', ' Pay ',' Mst ']")</f>
        <v>['Indihome', 'skrng', 'klw', 'disorder', 'tidal', 'swift', 'responding', 'slow', 'pst', 'waiting', 'brhari', 'turn', ' Pay ',' Mst ']</v>
      </c>
      <c r="D681" s="3">
        <v>1.0</v>
      </c>
    </row>
    <row r="682" ht="15.75" customHeight="1">
      <c r="A682" s="1">
        <v>743.0</v>
      </c>
      <c r="B682" s="3" t="s">
        <v>676</v>
      </c>
      <c r="C682" s="3" t="str">
        <f>IFERROR(__xludf.DUMMYFUNCTION("GOOGLETRANSLATE(B682,""id"",""en"")"),"['Disruption', 'slow', 'handling', 'pay', 'late', 'hit', 'fine', 'ganguan', 'network', 'handling', 'serious', ""]")</f>
        <v>['Disruption', 'slow', 'handling', 'pay', 'late', 'hit', 'fine', 'ganguan', 'network', 'handling', 'serious', "]</v>
      </c>
      <c r="D682" s="3">
        <v>1.0</v>
      </c>
    </row>
    <row r="683" ht="15.75" customHeight="1">
      <c r="A683" s="1">
        <v>744.0</v>
      </c>
      <c r="B683" s="3" t="s">
        <v>677</v>
      </c>
      <c r="C683" s="3" t="str">
        <f>IFERROR(__xludf.DUMMYFUNCTION("GOOGLETRANSLATE(B683,""id"",""en"")"),"['Dwongrage', 'GMNA', 'Application', '']")</f>
        <v>['Dwongrage', 'GMNA', 'Application', '']</v>
      </c>
      <c r="D683" s="3">
        <v>1.0</v>
      </c>
    </row>
    <row r="684" ht="15.75" customHeight="1">
      <c r="A684" s="1">
        <v>745.0</v>
      </c>
      <c r="B684" s="3" t="s">
        <v>678</v>
      </c>
      <c r="C684" s="3" t="str">
        <f>IFERROR(__xludf.DUMMYFUNCTION("GOOGLETRANSLATE(B684,""id"",""en"")"),"['internet', 'dead', 'morning', 'info', 'response', 'sad']")</f>
        <v>['internet', 'dead', 'morning', 'info', 'response', 'sad']</v>
      </c>
      <c r="D684" s="3">
        <v>1.0</v>
      </c>
    </row>
    <row r="685" ht="15.75" customHeight="1">
      <c r="A685" s="1">
        <v>746.0</v>
      </c>
      <c r="B685" s="3" t="s">
        <v>679</v>
      </c>
      <c r="C685" s="3" t="str">
        <f>IFERROR(__xludf.DUMMYFUNCTION("GOOGLETRANSLATE(B685,""id"",""en"")"),"['', 'Application', 'detail', 'bills',' open ',' website ',' detail ',' bill ',' please ',' update ',' features', 'thank', 'give it ']")</f>
        <v>['', 'Application', 'detail', 'bills',' open ',' website ',' detail ',' bill ',' please ',' update ',' features', 'thank', 'give it ']</v>
      </c>
      <c r="D685" s="3">
        <v>2.0</v>
      </c>
    </row>
    <row r="686" ht="15.75" customHeight="1">
      <c r="A686" s="1">
        <v>747.0</v>
      </c>
      <c r="B686" s="3" t="s">
        <v>680</v>
      </c>
      <c r="C686" s="3" t="str">
        <f>IFERROR(__xludf.DUMMYFUNCTION("GOOGLETRANSLATE(B686,""id"",""en"")"),"['Change', 'Biznet', 'cave', 'obstacles', 'rare', 'as soon as', 'obstacles', 'old', 'improve it']")</f>
        <v>['Change', 'Biznet', 'cave', 'obstacles', 'rare', 'as soon as', 'obstacles', 'old', 'improve it']</v>
      </c>
      <c r="D686" s="3">
        <v>1.0</v>
      </c>
    </row>
    <row r="687" ht="15.75" customHeight="1">
      <c r="A687" s="1">
        <v>748.0</v>
      </c>
      <c r="B687" s="3" t="s">
        <v>681</v>
      </c>
      <c r="C687" s="3" t="str">
        <f>IFERROR(__xludf.DUMMYFUNCTION("GOOGLETRANSLATE(B687,""id"",""en"")"),"['already', 'use', 'Indihome', 'network', 'Nge', 'game', 'gabisa', 'already', 'complain', 'officer', 'Indihome', 'Lamp', ' On ',' revoked ',' his plug ',' disappointed ',' really ',' Indihome ',' please ',' repaired ',' officer ',' please ',' complain ','"&amp;" customer ',' served ' , 'check', 'home', 'network', 'mending', 'unplug', 'deh']")</f>
        <v>['already', 'use', 'Indihome', 'network', 'Nge', 'game', 'gabisa', 'already', 'complain', 'officer', 'Indihome', 'Lamp', ' On ',' revoked ',' his plug ',' disappointed ',' really ',' Indihome ',' please ',' repaired ',' officer ',' please ',' complain ',' customer ',' served ' , 'check', 'home', 'network', 'mending', 'unplug', 'deh']</v>
      </c>
      <c r="D687" s="3">
        <v>1.0</v>
      </c>
    </row>
    <row r="688" ht="15.75" customHeight="1">
      <c r="A688" s="1">
        <v>749.0</v>
      </c>
      <c r="B688" s="3" t="s">
        <v>126</v>
      </c>
      <c r="C688" s="3" t="str">
        <f>IFERROR(__xludf.DUMMYFUNCTION("GOOGLETRANSLATE(B688,""id"",""en"")"),"['application']")</f>
        <v>['application']</v>
      </c>
      <c r="D688" s="3">
        <v>5.0</v>
      </c>
    </row>
    <row r="689" ht="15.75" customHeight="1">
      <c r="A689" s="1">
        <v>750.0</v>
      </c>
      <c r="B689" s="3" t="s">
        <v>682</v>
      </c>
      <c r="C689" s="3" t="str">
        <f>IFERROR(__xludf.DUMMYFUNCTION("GOOGLETRANSLATE(B689,""id"",""en"")"),"['Helping', 'era', 'Pandemic', 'SPT', 'The network', 'Sometimes',' Good ',' Disconnected ',' Disconnect ',' Used ',' Online ',' Lecture ',' MHS ',' Child ',' Online ',' Lecture ',' Please ',' Enhanced ',' Quality ',' Service ',' ']")</f>
        <v>['Helping', 'era', 'Pandemic', 'SPT', 'The network', 'Sometimes',' Good ',' Disconnected ',' Disconnect ',' Used ',' Online ',' Lecture ',' MHS ',' Child ',' Online ',' Lecture ',' Please ',' Enhanced ',' Quality ',' Service ',' ']</v>
      </c>
      <c r="D689" s="3">
        <v>4.0</v>
      </c>
    </row>
    <row r="690" ht="15.75" customHeight="1">
      <c r="A690" s="1">
        <v>751.0</v>
      </c>
      <c r="B690" s="3" t="s">
        <v>683</v>
      </c>
      <c r="C690" s="3" t="str">
        <f>IFERROR(__xludf.DUMMYFUNCTION("GOOGLETRANSLATE(B690,""id"",""en"")"),"['steady', 'speed', 'internet', 'price', 'murahh', 'thank', 'love', 'indihome']")</f>
        <v>['steady', 'speed', 'internet', 'price', 'murahh', 'thank', 'love', 'indihome']</v>
      </c>
      <c r="D690" s="3">
        <v>1.0</v>
      </c>
    </row>
    <row r="691" ht="15.75" customHeight="1">
      <c r="A691" s="1">
        <v>752.0</v>
      </c>
      <c r="B691" s="3" t="s">
        <v>684</v>
      </c>
      <c r="C691" s="3" t="str">
        <f>IFERROR(__xludf.DUMMYFUNCTION("GOOGLETRANSLATE(B691,""id"",""en"")"),"['wifi', 'rich', 'wifi', 'burden', 'pay', 'expensive', 'wasteful']")</f>
        <v>['wifi', 'rich', 'wifi', 'burden', 'pay', 'expensive', 'wasteful']</v>
      </c>
      <c r="D691" s="3">
        <v>1.0</v>
      </c>
    </row>
    <row r="692" ht="15.75" customHeight="1">
      <c r="A692" s="1">
        <v>753.0</v>
      </c>
      <c r="B692" s="3" t="s">
        <v>685</v>
      </c>
      <c r="C692" s="3" t="str">
        <f>IFERROR(__xludf.DUMMYFUNCTION("GOOGLETRANSLATE(B692,""id"",""en"")"),"['Thanks', 'Reedem', 'Points', 'Get', 'Discount', 'Ulala']")</f>
        <v>['Thanks', 'Reedem', 'Points', 'Get', 'Discount', 'Ulala']</v>
      </c>
      <c r="D692" s="3">
        <v>5.0</v>
      </c>
    </row>
    <row r="693" ht="15.75" customHeight="1">
      <c r="A693" s="1">
        <v>754.0</v>
      </c>
      <c r="B693" s="3" t="s">
        <v>686</v>
      </c>
      <c r="C693" s="3" t="str">
        <f>IFERROR(__xludf.DUMMYFUNCTION("GOOGLETRANSLATE(B693,""id"",""en"")"),"['thank', 'love', 'fast', 'handle', 'degan', 'fast', 'customer', 'user', 'internet', 'appreciate', 'star', 'employee', ' Indihome ',' ']")</f>
        <v>['thank', 'love', 'fast', 'handle', 'degan', 'fast', 'customer', 'user', 'internet', 'appreciate', 'star', 'employee', ' Indihome ',' ']</v>
      </c>
      <c r="D693" s="3">
        <v>5.0</v>
      </c>
    </row>
    <row r="694" ht="15.75" customHeight="1">
      <c r="A694" s="1">
        <v>755.0</v>
      </c>
      <c r="B694" s="3" t="s">
        <v>687</v>
      </c>
      <c r="C694" s="3" t="str">
        <f>IFERROR(__xludf.DUMMYFUNCTION("GOOGLETRANSLATE(B694,""id"",""en"")"),"['IndiHome', 'slow', 'use', 'game', 'slow', 'forgiveness',' use ',' Mbps', 'slow', 'match', 'pay', 'expensive', ' Love ',' Bintang ',' ugly ',' really ',' network ']")</f>
        <v>['IndiHome', 'slow', 'use', 'game', 'slow', 'forgiveness',' use ',' Mbps', 'slow', 'match', 'pay', 'expensive', ' Love ',' Bintang ',' ugly ',' really ',' network ']</v>
      </c>
      <c r="D694" s="3">
        <v>1.0</v>
      </c>
    </row>
    <row r="695" ht="15.75" customHeight="1">
      <c r="A695" s="1">
        <v>756.0</v>
      </c>
      <c r="B695" s="3" t="s">
        <v>688</v>
      </c>
      <c r="C695" s="3" t="str">
        <f>IFERROR(__xludf.DUMMYFUNCTION("GOOGLETRANSLATE(B695,""id"",""en"")"),"['Indihome', 'on', 'network', 'ugly', 'play', 'game', 'stable', 'difficulty', 'please', 'indihome', 'fix', 'division', ' The signal ',' Thank "", 'Love', 'Indihome',""]")</f>
        <v>['Indihome', 'on', 'network', 'ugly', 'play', 'game', 'stable', 'difficulty', 'please', 'indihome', 'fix', 'division', ' The signal ',' Thank ", 'Love', 'Indihome',"]</v>
      </c>
      <c r="D695" s="3">
        <v>1.0</v>
      </c>
    </row>
    <row r="696" ht="15.75" customHeight="1">
      <c r="A696" s="1">
        <v>757.0</v>
      </c>
      <c r="B696" s="3" t="s">
        <v>689</v>
      </c>
      <c r="C696" s="3" t="str">
        <f>IFERROR(__xludf.DUMMYFUNCTION("GOOGLETRANSLATE(B696,""id"",""en"")"),"['star', 'repeat', 'times',' complaint ',' obstacles', 'connection', 'slow', 'response', 'itikad', 'customer', 'competitor', 'heart', ' Toped ',' Action ',' Fraudster ', ""]")</f>
        <v>['star', 'repeat', 'times',' complaint ',' obstacles', 'connection', 'slow', 'response', 'itikad', 'customer', 'competitor', 'heart', ' Toped ',' Action ',' Fraudster ', "]</v>
      </c>
      <c r="D696" s="3">
        <v>1.0</v>
      </c>
    </row>
    <row r="697" ht="15.75" customHeight="1">
      <c r="A697" s="1">
        <v>758.0</v>
      </c>
      <c r="B697" s="3" t="s">
        <v>690</v>
      </c>
      <c r="C697" s="3" t="str">
        <f>IFERROR(__xludf.DUMMYFUNCTION("GOOGLETRANSLATE(B697,""id"",""en"")"),"['', 'subscribe', 'network', 'Lock', 'Telkom', 'Reasons',' BLM ',' BYR ',' PDHL ',' BYR ',' Hub ',' Submission ',' Msh ',' in ',' process', 'lahhh', 'gmn', 'matters',' kmrn ',' internet ',' bizarre ',' yaa ', ""]")</f>
        <v>['', 'subscribe', 'network', 'Lock', 'Telkom', 'Reasons',' BLM ',' BYR ',' PDHL ',' BYR ',' Hub ',' Submission ',' Msh ',' in ',' process', 'lahhh', 'gmn', 'matters',' kmrn ',' internet ',' bizarre ',' yaa ', "]</v>
      </c>
      <c r="D697" s="3">
        <v>1.0</v>
      </c>
    </row>
    <row r="698" ht="15.75" customHeight="1">
      <c r="A698" s="1">
        <v>759.0</v>
      </c>
      <c r="B698" s="3" t="s">
        <v>691</v>
      </c>
      <c r="C698" s="3" t="str">
        <f>IFERROR(__xludf.DUMMYFUNCTION("GOOGLETRANSLATE(B698,""id"",""en"")"),"['expensive', 'use', 'usage', 'road', 'smooth', 'slow', 'use', 'quota', 'try', 'check', 'arranged', 'use', ' quota ',' friend ',' usage ',' swollen ',' said ',' unlimited ',' sanctions', 'suspiciously']")</f>
        <v>['expensive', 'use', 'usage', 'road', 'smooth', 'slow', 'use', 'quota', 'try', 'check', 'arranged', 'use', ' quota ',' friend ',' usage ',' swollen ',' said ',' unlimited ',' sanctions', 'suspiciously']</v>
      </c>
      <c r="D698" s="3">
        <v>1.0</v>
      </c>
    </row>
    <row r="699" ht="15.75" customHeight="1">
      <c r="A699" s="1">
        <v>760.0</v>
      </c>
      <c r="B699" s="3" t="s">
        <v>692</v>
      </c>
      <c r="C699" s="3" t="str">
        <f>IFERROR(__xludf.DUMMYFUNCTION("GOOGLETRANSLATE(B699,""id"",""en"")"),"['Service', 'Good', '']")</f>
        <v>['Service', 'Good', '']</v>
      </c>
      <c r="D699" s="3">
        <v>1.0</v>
      </c>
    </row>
    <row r="700" ht="15.75" customHeight="1">
      <c r="A700" s="1">
        <v>761.0</v>
      </c>
      <c r="B700" s="3" t="s">
        <v>39</v>
      </c>
      <c r="C700" s="3" t="str">
        <f>IFERROR(__xludf.DUMMYFUNCTION("GOOGLETRANSLATE(B700,""id"",""en"")"),"['', '']")</f>
        <v>['', '']</v>
      </c>
      <c r="D700" s="3">
        <v>5.0</v>
      </c>
    </row>
    <row r="701" ht="15.75" customHeight="1">
      <c r="A701" s="1">
        <v>762.0</v>
      </c>
      <c r="B701" s="3" t="s">
        <v>693</v>
      </c>
      <c r="C701" s="3" t="str">
        <f>IFERROR(__xludf.DUMMYFUNCTION("GOOGLETRANSLATE(B701,""id"",""en"")"),"['like']")</f>
        <v>['like']</v>
      </c>
      <c r="D701" s="3">
        <v>5.0</v>
      </c>
    </row>
    <row r="702" ht="15.75" customHeight="1">
      <c r="A702" s="1">
        <v>763.0</v>
      </c>
      <c r="B702" s="3" t="s">
        <v>694</v>
      </c>
      <c r="C702" s="3" t="str">
        <f>IFERROR(__xludf.DUMMYFUNCTION("GOOGLETRANSLATE(B702,""id"",""en"")"),"['Okay']")</f>
        <v>['Okay']</v>
      </c>
      <c r="D702" s="3">
        <v>5.0</v>
      </c>
    </row>
    <row r="703" ht="15.75" customHeight="1">
      <c r="A703" s="1">
        <v>764.0</v>
      </c>
      <c r="B703" s="3" t="s">
        <v>695</v>
      </c>
      <c r="C703" s="3" t="str">
        <f>IFERROR(__xludf.DUMMYFUNCTION("GOOGLETRANSLATE(B703,""id"",""en"")"),"['Thanks', 'Serve', 'Indihome']")</f>
        <v>['Thanks', 'Serve', 'Indihome']</v>
      </c>
      <c r="D703" s="3">
        <v>5.0</v>
      </c>
    </row>
    <row r="704" ht="15.75" customHeight="1">
      <c r="A704" s="1">
        <v>765.0</v>
      </c>
      <c r="B704" s="3" t="s">
        <v>696</v>
      </c>
      <c r="C704" s="3" t="str">
        <f>IFERROR(__xludf.DUMMYFUNCTION("GOOGLETRANSLATE(B704,""id"",""en"")"),"['customer', 'loyal', 'indihome']")</f>
        <v>['customer', 'loyal', 'indihome']</v>
      </c>
      <c r="D704" s="3">
        <v>5.0</v>
      </c>
    </row>
    <row r="705" ht="15.75" customHeight="1">
      <c r="A705" s="1">
        <v>766.0</v>
      </c>
      <c r="B705" s="3" t="s">
        <v>697</v>
      </c>
      <c r="C705" s="3" t="str">
        <f>IFERROR(__xludf.DUMMYFUNCTION("GOOGLETRANSLATE(B705,""id"",""en"")"),"['easy', 'transaction']")</f>
        <v>['easy', 'transaction']</v>
      </c>
      <c r="D705" s="3">
        <v>5.0</v>
      </c>
    </row>
    <row r="706" ht="15.75" customHeight="1">
      <c r="A706" s="1">
        <v>767.0</v>
      </c>
      <c r="B706" s="3" t="s">
        <v>698</v>
      </c>
      <c r="C706" s="3" t="str">
        <f>IFERROR(__xludf.DUMMYFUNCTION("GOOGLETRANSLATE(B706,""id"",""en"")"),"['easy', 'report', 'disorder']")</f>
        <v>['easy', 'report', 'disorder']</v>
      </c>
      <c r="D706" s="3">
        <v>5.0</v>
      </c>
    </row>
    <row r="707" ht="15.75" customHeight="1">
      <c r="A707" s="1">
        <v>768.0</v>
      </c>
      <c r="B707" s="3" t="s">
        <v>699</v>
      </c>
      <c r="C707" s="3" t="str">
        <f>IFERROR(__xludf.DUMMYFUNCTION("GOOGLETRANSLATE(B707,""id"",""en"")"),"['thank', 'love', 'easy', 'wfh']")</f>
        <v>['thank', 'love', 'easy', 'wfh']</v>
      </c>
      <c r="D707" s="3">
        <v>5.0</v>
      </c>
    </row>
    <row r="708" ht="15.75" customHeight="1">
      <c r="A708" s="1">
        <v>769.0</v>
      </c>
      <c r="B708" s="3" t="s">
        <v>700</v>
      </c>
      <c r="C708" s="3" t="str">
        <f>IFERROR(__xludf.DUMMYFUNCTION("GOOGLETRANSLATE(B708,""id"",""en"")"),"['Nice', 'mantab', 'inet']")</f>
        <v>['Nice', 'mantab', 'inet']</v>
      </c>
      <c r="D708" s="3">
        <v>5.0</v>
      </c>
    </row>
    <row r="709" ht="15.75" customHeight="1">
      <c r="A709" s="1">
        <v>770.0</v>
      </c>
      <c r="B709" s="3" t="s">
        <v>701</v>
      </c>
      <c r="C709" s="3" t="str">
        <f>IFERROR(__xludf.DUMMYFUNCTION("GOOGLETRANSLATE(B709,""id"",""en"")"),"['For', 'Team', 'Application', 'Please', 'Urus',' Application ',' Tools', 'Used', 'Tools',' Renew ',' Speed ​​',' Error ',' use', '']")</f>
        <v>['For', 'Team', 'Application', 'Please', 'Urus',' Application ',' Tools', 'Used', 'Tools',' Renew ',' Speed ​​',' Error ',' use', '']</v>
      </c>
      <c r="D709" s="3">
        <v>3.0</v>
      </c>
    </row>
    <row r="710" ht="15.75" customHeight="1">
      <c r="A710" s="1">
        <v>771.0</v>
      </c>
      <c r="B710" s="3" t="s">
        <v>702</v>
      </c>
      <c r="C710" s="3" t="str">
        <f>IFERROR(__xludf.DUMMYFUNCTION("GOOGLETRANSLATE(B710,""id"",""en"")"),"['Discard', 'Discard', 'Money', 'Application', 'Most', 'Error', 'Upgrade', 'Speed', 'Via', 'Application', 'Web', 'Android', ' fail', '']")</f>
        <v>['Discard', 'Discard', 'Money', 'Application', 'Most', 'Error', 'Upgrade', 'Speed', 'Via', 'Application', 'Web', 'Android', ' fail', '']</v>
      </c>
      <c r="D710" s="3">
        <v>1.0</v>
      </c>
    </row>
    <row r="711" ht="15.75" customHeight="1">
      <c r="A711" s="1">
        <v>772.0</v>
      </c>
      <c r="B711" s="3" t="s">
        <v>703</v>
      </c>
      <c r="C711" s="3" t="str">
        <f>IFERROR(__xludf.DUMMYFUNCTION("GOOGLETRANSLATE(B711,""id"",""en"")"),"['mantapppp', 'kerennnn']")</f>
        <v>['mantapppp', 'kerennnn']</v>
      </c>
      <c r="D711" s="3">
        <v>5.0</v>
      </c>
    </row>
    <row r="712" ht="15.75" customHeight="1">
      <c r="A712" s="1">
        <v>773.0</v>
      </c>
      <c r="B712" s="3" t="s">
        <v>704</v>
      </c>
      <c r="C712" s="3" t="str">
        <f>IFERROR(__xludf.DUMMYFUNCTION("GOOGLETRANSLATE(B712,""id"",""en"")"),"['Masang', 'Indihome', 'Discard', 'Discard', 'Money', 'Network', 'Lemot', 'Situ', 'Mink', 'Money', 'Satisfaction', 'Customer', ' kah ',' pay ',' full ',' wifi ',' kagak ']")</f>
        <v>['Masang', 'Indihome', 'Discard', 'Discard', 'Money', 'Network', 'Lemot', 'Situ', 'Mink', 'Money', 'Satisfaction', 'Customer', ' kah ',' pay ',' full ',' wifi ',' kagak ']</v>
      </c>
      <c r="D712" s="3">
        <v>1.0</v>
      </c>
    </row>
    <row r="713" ht="15.75" customHeight="1">
      <c r="A713" s="1">
        <v>774.0</v>
      </c>
      <c r="B713" s="3" t="s">
        <v>287</v>
      </c>
      <c r="C713" s="3" t="str">
        <f>IFERROR(__xludf.DUMMYFUNCTION("GOOGLETRANSLATE(B713,""id"",""en"")"),"['good', '']")</f>
        <v>['good', '']</v>
      </c>
      <c r="D713" s="3">
        <v>5.0</v>
      </c>
    </row>
    <row r="714" ht="15.75" customHeight="1">
      <c r="A714" s="1">
        <v>775.0</v>
      </c>
      <c r="B714" s="3" t="s">
        <v>705</v>
      </c>
      <c r="C714" s="3" t="str">
        <f>IFERROR(__xludf.DUMMYFUNCTION("GOOGLETRANSLATE(B714,""id"",""en"")"),"['Please', 'Enlightenment', 'Min', 'Install', 'Indihome', 'Sya', 'Install', 'Application', 'MyIndihome', 'Sya', 'Register', 'Registered', ' numbers', 'email', 'sya', 'continue', 'login', 'sya', 'enter', 'number', 'sya', 'code', 'otp', 'sent', 'sya' , 'Ent"&amp;"er', 'notification', 'wrong', 'already', 'according to', 'code', 'OTP', 'send', 'sya', 'try', 'use', 'email', ' The results ',' Code ',' OTP ',' Wrong ',' according to ',' sent ',' I've been 'waiting', 'Login', 'Clock', '']")</f>
        <v>['Please', 'Enlightenment', 'Min', 'Install', 'Indihome', 'Sya', 'Install', 'Application', 'MyIndihome', 'Sya', 'Register', 'Registered', ' numbers', 'email', 'sya', 'continue', 'login', 'sya', 'enter', 'number', 'sya', 'code', 'otp', 'sent', 'sya' , 'Enter', 'notification', 'wrong', 'already', 'according to', 'code', 'OTP', 'send', 'sya', 'try', 'use', 'email', ' The results ',' Code ',' OTP ',' Wrong ',' according to ',' sent ',' I've been 'waiting', 'Login', 'Clock', '']</v>
      </c>
      <c r="D714" s="3">
        <v>3.0</v>
      </c>
    </row>
    <row r="715" ht="15.75" customHeight="1">
      <c r="A715" s="1">
        <v>776.0</v>
      </c>
      <c r="B715" s="3" t="s">
        <v>706</v>
      </c>
      <c r="C715" s="3" t="str">
        <f>IFERROR(__xludf.DUMMYFUNCTION("GOOGLETRANSLATE(B715,""id"",""en"")"),"['report', 'gada', 'handling', 'turn', 'nagih', 'bill', 'dih', 'bacot']")</f>
        <v>['report', 'gada', 'handling', 'turn', 'nagih', 'bill', 'dih', 'bacot']</v>
      </c>
      <c r="D715" s="3">
        <v>1.0</v>
      </c>
    </row>
    <row r="716" ht="15.75" customHeight="1">
      <c r="A716" s="1">
        <v>777.0</v>
      </c>
      <c r="B716" s="3" t="s">
        <v>707</v>
      </c>
      <c r="C716" s="3" t="str">
        <f>IFERROR(__xludf.DUMMYFUNCTION("GOOGLETRANSLATE(B716,""id"",""en"")"),"['Installation', 'Install', 'Clock', 'A Week', 'Install', 'Install', '']")</f>
        <v>['Installation', 'Install', 'Clock', 'A Week', 'Install', 'Install', '']</v>
      </c>
      <c r="D716" s="3">
        <v>1.0</v>
      </c>
    </row>
    <row r="717" ht="15.75" customHeight="1">
      <c r="A717" s="1">
        <v>778.0</v>
      </c>
      <c r="B717" s="3" t="s">
        <v>708</v>
      </c>
      <c r="C717" s="3" t="str">
        <f>IFERROR(__xludf.DUMMYFUNCTION("GOOGLETRANSLATE(B717,""id"",""en"")"),"['', 'Mbps',' Rb ',' bln ',' internet ',' only ',' FUP ',' gile ',' Bener ',' BUMN ',' Provider ',' Reb ',' Rb ',' cable ',' FUP ',' If ',' Network ',' Laen ',' oath ',' cave ',' use ',' indihome ']")</f>
        <v>['', 'Mbps',' Rb ',' bln ',' internet ',' only ',' FUP ',' gile ',' Bener ',' BUMN ',' Provider ',' Reb ',' Rb ',' cable ',' FUP ',' If ',' Network ',' Laen ',' oath ',' cave ',' use ',' indihome ']</v>
      </c>
      <c r="D717" s="3">
        <v>1.0</v>
      </c>
    </row>
    <row r="718" ht="15.75" customHeight="1">
      <c r="A718" s="1">
        <v>779.0</v>
      </c>
      <c r="B718" s="3" t="s">
        <v>709</v>
      </c>
      <c r="C718" s="3" t="str">
        <f>IFERROR(__xludf.DUMMYFUNCTION("GOOGLETRANSLATE(B718,""id"",""en"")"),"['already', 'Register', 'right', 'code', 'OTP', 'code', 'send', 'sms',' enter ',' consider ',' valid ',' wrong ',' Please ',' Fix ']")</f>
        <v>['already', 'Register', 'right', 'code', 'OTP', 'code', 'send', 'sms',' enter ',' consider ',' valid ',' wrong ',' Please ',' Fix ']</v>
      </c>
      <c r="D718" s="3">
        <v>2.0</v>
      </c>
    </row>
    <row r="719" ht="15.75" customHeight="1">
      <c r="A719" s="1">
        <v>780.0</v>
      </c>
      <c r="B719" s="3" t="s">
        <v>710</v>
      </c>
      <c r="C719" s="3" t="str">
        <f>IFERROR(__xludf.DUMMYFUNCTION("GOOGLETRANSLATE(B719,""id"",""en"")"),"['Disappointed', 'Service', 'Marketing', 'Unit', 'Installed', 'Marketing', 'Double', 'Input', 'Data', 'Data', 'Cancel', 'Cancel', ' skrg ',' domicile ',' in the city ',' installation ',' fast ',' functioning ',' use ',' mending ',' unplug ',' wifi ',' bus"&amp;"iness', 'loss',' millions' , 'gr', 'promised', 'resolved', 'proof', 'wait', 'result', 'nihil', ""]")</f>
        <v>['Disappointed', 'Service', 'Marketing', 'Unit', 'Installed', 'Marketing', 'Double', 'Input', 'Data', 'Data', 'Cancel', 'Cancel', ' skrg ',' domicile ',' in the city ',' installation ',' fast ',' functioning ',' use ',' mending ',' unplug ',' wifi ',' business', 'loss',' millions' , 'gr', 'promised', 'resolved', 'proof', 'wait', 'result', 'nihil', "]</v>
      </c>
      <c r="D719" s="3">
        <v>1.0</v>
      </c>
    </row>
    <row r="720" ht="15.75" customHeight="1">
      <c r="A720" s="1">
        <v>781.0</v>
      </c>
      <c r="B720" s="3" t="s">
        <v>711</v>
      </c>
      <c r="C720" s="3" t="str">
        <f>IFERROR(__xludf.DUMMYFUNCTION("GOOGLETRANSLATE(B720,""id"",""en"")"),"['slow connection']")</f>
        <v>['slow connection']</v>
      </c>
      <c r="D720" s="3">
        <v>1.0</v>
      </c>
    </row>
    <row r="721" ht="15.75" customHeight="1">
      <c r="A721" s="1">
        <v>782.0</v>
      </c>
      <c r="B721" s="3" t="s">
        <v>712</v>
      </c>
      <c r="C721" s="3" t="str">
        <f>IFERROR(__xludf.DUMMYFUNCTION("GOOGLETRANSLATE(B721,""id"",""en"")"),"['Privacy', 'awake', 'Sales', 'contact', 'Via', 'number', 'Personal', 'Non', 'company', ""]")</f>
        <v>['Privacy', 'awake', 'Sales', 'contact', 'Via', 'number', 'Personal', 'Non', 'company', "]</v>
      </c>
      <c r="D721" s="3">
        <v>1.0</v>
      </c>
    </row>
    <row r="722" ht="15.75" customHeight="1">
      <c r="A722" s="1">
        <v>783.0</v>
      </c>
      <c r="B722" s="3" t="s">
        <v>713</v>
      </c>
      <c r="C722" s="3" t="str">
        <f>IFERROR(__xludf.DUMMYFUNCTION("GOOGLETRANSLATE(B722,""id"",""en"")"),"['Makain', 'severe', 'paid', 'late', 'little', 'KNA', 'fine', 'children', 'internet', 'like', 'no', 'play', ' Disconnect ',' Pay ',' Free ',' WiFi ',' Indihome ',' No "", 'Take', 'Loss', 'yeah', 'Kamperrtt',""]")</f>
        <v>['Makain', 'severe', 'paid', 'late', 'little', 'KNA', 'fine', 'children', 'internet', 'like', 'no', 'play', ' Disconnect ',' Pay ',' Free ',' WiFi ',' Indihome ',' No ", 'Take', 'Loss', 'yeah', 'Kamperrtt',"]</v>
      </c>
      <c r="D722" s="3">
        <v>1.0</v>
      </c>
    </row>
    <row r="723" ht="15.75" customHeight="1">
      <c r="A723" s="1">
        <v>784.0</v>
      </c>
      <c r="B723" s="3" t="s">
        <v>714</v>
      </c>
      <c r="C723" s="3" t="str">
        <f>IFERROR(__xludf.DUMMYFUNCTION("GOOGLETRANSLATE(B723,""id"",""en"")"),"['mmm']")</f>
        <v>['mmm']</v>
      </c>
      <c r="D723" s="3">
        <v>4.0</v>
      </c>
    </row>
    <row r="724" ht="15.75" customHeight="1">
      <c r="A724" s="1">
        <v>786.0</v>
      </c>
      <c r="B724" s="3" t="s">
        <v>715</v>
      </c>
      <c r="C724" s="3" t="str">
        <f>IFERROR(__xludf.DUMMYFUNCTION("GOOGLETRANSLATE(B724,""id"",""en"")"),"['', 'Oto', 'Entered', 'Wrong', 'Application', 'Idiot']")</f>
        <v>['', 'Oto', 'Entered', 'Wrong', 'Application', 'Idiot']</v>
      </c>
      <c r="D724" s="3">
        <v>1.0</v>
      </c>
    </row>
    <row r="725" ht="15.75" customHeight="1">
      <c r="A725" s="1">
        <v>787.0</v>
      </c>
      <c r="B725" s="3" t="s">
        <v>716</v>
      </c>
      <c r="C725" s="3" t="str">
        <f>IFERROR(__xludf.DUMMYFUNCTION("GOOGLETRANSLATE(B725,""id"",""en"")"),"['Game', 'Ngelag', 'Cok', '']")</f>
        <v>['Game', 'Ngelag', 'Cok', '']</v>
      </c>
      <c r="D725" s="3">
        <v>2.0</v>
      </c>
    </row>
    <row r="726" ht="15.75" customHeight="1">
      <c r="A726" s="1">
        <v>788.0</v>
      </c>
      <c r="B726" s="3" t="s">
        <v>717</v>
      </c>
      <c r="C726" s="3" t="str">
        <f>IFERROR(__xludf.DUMMYFUNCTION("GOOGLETRANSLATE(B726,""id"",""en"")"),"['Disappointed', 'Service', 'Bill', 'Service', 'Didupus',' Paid ',' Bill ',' Last ',' Install ',' Mounted ',' Installed ',' Complaints', 'Twitter', 'Indihome', 'CARE', 'Results',' told ',' Waiting ']")</f>
        <v>['Disappointed', 'Service', 'Bill', 'Service', 'Didupus',' Paid ',' Bill ',' Last ',' Install ',' Mounted ',' Installed ',' Complaints', 'Twitter', 'Indihome', 'CARE', 'Results',' told ',' Waiting ']</v>
      </c>
      <c r="D726" s="3">
        <v>1.0</v>
      </c>
    </row>
    <row r="727" ht="15.75" customHeight="1">
      <c r="A727" s="1">
        <v>789.0</v>
      </c>
      <c r="B727" s="3" t="s">
        <v>718</v>
      </c>
      <c r="C727" s="3" t="str">
        <f>IFERROR(__xludf.DUMMYFUNCTION("GOOGLETRANSLATE(B727,""id"",""en"")"),"['Semlm', 'Rain', 'Heavy', 'Clock', 'Middle', 'SKG', 'WiFi', 'Tel', 'Dead', 'SDG', 'Sore', 'Event', ' prayer ',' Towards', 'Easter']")</f>
        <v>['Semlm', 'Rain', 'Heavy', 'Clock', 'Middle', 'SKG', 'WiFi', 'Tel', 'Dead', 'SDG', 'Sore', 'Event', ' prayer ',' Towards', 'Easter']</v>
      </c>
      <c r="D727" s="3">
        <v>2.0</v>
      </c>
    </row>
    <row r="728" ht="15.75" customHeight="1">
      <c r="A728" s="1">
        <v>790.0</v>
      </c>
      <c r="B728" s="3" t="s">
        <v>719</v>
      </c>
      <c r="C728" s="3" t="str">
        <f>IFERROR(__xludf.DUMMYFUNCTION("GOOGLETRANSLATE(B728,""id"",""en"")"),"['satisfied']")</f>
        <v>['satisfied']</v>
      </c>
      <c r="D728" s="3">
        <v>5.0</v>
      </c>
    </row>
    <row r="729" ht="15.75" customHeight="1">
      <c r="A729" s="1">
        <v>791.0</v>
      </c>
      <c r="B729" s="3" t="s">
        <v>720</v>
      </c>
      <c r="C729" s="3" t="str">
        <f>IFERROR(__xludf.DUMMYFUNCTION("GOOGLETRANSLATE(B729,""id"",""en"")"),"['steady', 'service', 'home']")</f>
        <v>['steady', 'service', 'home']</v>
      </c>
      <c r="D729" s="3">
        <v>5.0</v>
      </c>
    </row>
    <row r="730" ht="15.75" customHeight="1">
      <c r="A730" s="1">
        <v>792.0</v>
      </c>
      <c r="B730" s="3" t="s">
        <v>721</v>
      </c>
      <c r="C730" s="3" t="str">
        <f>IFERROR(__xludf.DUMMYFUNCTION("GOOGLETRANSLATE(B730,""id"",""en"")"),"['Sip', 'check', 'usage', 'report', 'complaints']")</f>
        <v>['Sip', 'check', 'usage', 'report', 'complaints']</v>
      </c>
      <c r="D730" s="3">
        <v>5.0</v>
      </c>
    </row>
    <row r="731" ht="15.75" customHeight="1">
      <c r="A731" s="1">
        <v>793.0</v>
      </c>
      <c r="B731" s="3" t="s">
        <v>722</v>
      </c>
      <c r="C731" s="3" t="str">
        <f>IFERROR(__xludf.DUMMYFUNCTION("GOOGLETRANSLATE(B731,""id"",""en"")"),"['Help', 'checks', 'use', 'Indihome']")</f>
        <v>['Help', 'checks', 'use', 'Indihome']</v>
      </c>
      <c r="D731" s="3">
        <v>5.0</v>
      </c>
    </row>
    <row r="732" ht="15.75" customHeight="1">
      <c r="A732" s="1">
        <v>794.0</v>
      </c>
      <c r="B732" s="3" t="s">
        <v>723</v>
      </c>
      <c r="C732" s="3" t="str">
        <f>IFERROR(__xludf.DUMMYFUNCTION("GOOGLETRANSLATE(B732,""id"",""en"")"),"['satisfying', 'customers', 'PDHL', 'rates', 'monthly']")</f>
        <v>['satisfying', 'customers', 'PDHL', 'rates', 'monthly']</v>
      </c>
      <c r="D732" s="3">
        <v>1.0</v>
      </c>
    </row>
    <row r="733" ht="15.75" customHeight="1">
      <c r="A733" s="1">
        <v>795.0</v>
      </c>
      <c r="B733" s="3" t="s">
        <v>724</v>
      </c>
      <c r="C733" s="3" t="str">
        <f>IFERROR(__xludf.DUMMYFUNCTION("GOOGLETRANSLATE(B733,""id"",""en"")"),"['']")</f>
        <v>['']</v>
      </c>
      <c r="D733" s="3">
        <v>4.0</v>
      </c>
    </row>
    <row r="734" ht="15.75" customHeight="1">
      <c r="A734" s="1">
        <v>796.0</v>
      </c>
      <c r="B734" s="3" t="s">
        <v>725</v>
      </c>
      <c r="C734" s="3" t="str">
        <f>IFERROR(__xludf.DUMMYFUNCTION("GOOGLETRANSLATE(B734,""id"",""en"")"),"['Please', 'response', 'name', 'Budi', 'Saputra', 'stop', 'subscription', 'already', 'pay', 'bill', 'Indihome', 'knapa', ' process', 'bills',' moved ',' home ',' complicated ',' really ',' pkok ',' pay ',' karna ',' internet ',' udh ']")</f>
        <v>['Please', 'response', 'name', 'Budi', 'Saputra', 'stop', 'subscription', 'already', 'pay', 'bill', 'Indihome', 'knapa', ' process', 'bills',' moved ',' home ',' complicated ',' really ',' pkok ',' pay ',' karna ',' internet ',' udh ']</v>
      </c>
      <c r="D734" s="3">
        <v>1.0</v>
      </c>
    </row>
    <row r="735" ht="15.75" customHeight="1">
      <c r="A735" s="1">
        <v>797.0</v>
      </c>
      <c r="B735" s="3" t="s">
        <v>726</v>
      </c>
      <c r="C735" s="3" t="str">
        <f>IFERROR(__xludf.DUMMYFUNCTION("GOOGLETRANSLATE(B735,""id"",""en"")"),"['quick response']")</f>
        <v>['quick response']</v>
      </c>
      <c r="D735" s="3">
        <v>4.0</v>
      </c>
    </row>
    <row r="736" ht="15.75" customHeight="1">
      <c r="A736" s="1">
        <v>798.0</v>
      </c>
      <c r="B736" s="3" t="s">
        <v>727</v>
      </c>
      <c r="C736" s="3" t="str">
        <f>IFERROR(__xludf.DUMMYFUNCTION("GOOGLETRANSLATE(B736,""id"",""en"")"),"['Good', 'help']")</f>
        <v>['Good', 'help']</v>
      </c>
      <c r="D736" s="3">
        <v>5.0</v>
      </c>
    </row>
    <row r="737" ht="15.75" customHeight="1">
      <c r="A737" s="1">
        <v>799.0</v>
      </c>
      <c r="B737" s="3" t="s">
        <v>728</v>
      </c>
      <c r="C737" s="3" t="str">
        <f>IFERROR(__xludf.DUMMYFUNCTION("GOOGLETRANSLATE(B737,""id"",""en"")"),"['Vanties']")</f>
        <v>['Vanties']</v>
      </c>
      <c r="D737" s="3">
        <v>5.0</v>
      </c>
    </row>
    <row r="738" ht="15.75" customHeight="1">
      <c r="A738" s="1">
        <v>800.0</v>
      </c>
      <c r="B738" s="3" t="s">
        <v>729</v>
      </c>
      <c r="C738" s="3" t="str">
        <f>IFERROR(__xludf.DUMMYFUNCTION("GOOGLETRANSLATE(B738,""id"",""en"")"),"['petrified', 'response', 'fast', 'operator', 'Ramat', '']")</f>
        <v>['petrified', 'response', 'fast', 'operator', 'Ramat', '']</v>
      </c>
      <c r="D738" s="3">
        <v>5.0</v>
      </c>
    </row>
    <row r="739" ht="15.75" customHeight="1">
      <c r="A739" s="1">
        <v>801.0</v>
      </c>
      <c r="B739" s="3" t="s">
        <v>730</v>
      </c>
      <c r="C739" s="3" t="str">
        <f>IFERROR(__xludf.DUMMYFUNCTION("GOOGLETRANSLATE(B739,""id"",""en"")"),"['Jos']")</f>
        <v>['Jos']</v>
      </c>
      <c r="D739" s="3">
        <v>5.0</v>
      </c>
    </row>
    <row r="740" ht="15.75" customHeight="1">
      <c r="A740" s="1">
        <v>802.0</v>
      </c>
      <c r="B740" s="3" t="s">
        <v>731</v>
      </c>
      <c r="C740" s="3" t="str">
        <f>IFERROR(__xludf.DUMMYFUNCTION("GOOGLETRANSLATE(B740,""id"",""en"")"),"['like', 'closed']")</f>
        <v>['like', 'closed']</v>
      </c>
      <c r="D740" s="3">
        <v>4.0</v>
      </c>
    </row>
    <row r="741" ht="15.75" customHeight="1">
      <c r="A741" s="1">
        <v>803.0</v>
      </c>
      <c r="B741" s="3" t="s">
        <v>732</v>
      </c>
      <c r="C741" s="3" t="str">
        <f>IFERROR(__xludf.DUMMYFUNCTION("GOOGLETRANSLATE(B741,""id"",""en"")"),"['ugly', 'service']")</f>
        <v>['ugly', 'service']</v>
      </c>
      <c r="D741" s="3">
        <v>1.0</v>
      </c>
    </row>
    <row r="742" ht="15.75" customHeight="1">
      <c r="A742" s="1">
        <v>804.0</v>
      </c>
      <c r="B742" s="3" t="s">
        <v>733</v>
      </c>
      <c r="C742" s="3" t="str">
        <f>IFERROR(__xludf.DUMMYFUNCTION("GOOGLETRANSLATE(B742,""id"",""en"")"),"['already', 'subscribe', 'monthly', 'pay', 'pay', 'before', 'date', 'error', 'Anggp', 'Naturally', 'times',' Disappointed ',' Error ',' Tel ',' Repair ',' Team ',' Technician ',' Region ',' Need ',' ']")</f>
        <v>['already', 'subscribe', 'monthly', 'pay', 'pay', 'before', 'date', 'error', 'Anggp', 'Naturally', 'times',' Disappointed ',' Error ',' Tel ',' Repair ',' Team ',' Technician ',' Region ',' Need ',' ']</v>
      </c>
      <c r="D742" s="3">
        <v>1.0</v>
      </c>
    </row>
    <row r="743" ht="15.75" customHeight="1">
      <c r="A743" s="1">
        <v>806.0</v>
      </c>
      <c r="B743" s="3" t="s">
        <v>734</v>
      </c>
      <c r="C743" s="3" t="str">
        <f>IFERROR(__xludf.DUMMYFUNCTION("GOOGLETRANSLATE(B743,""id"",""en"")"),"['Details',' Details', 'Costs',' Indihome ',' Eliminated ',' Help ',' Very ',' Check ',' Service ',' Paid ',' Difficulties', 'Cause', ' Costs', 'Indihome', 'swelled', 'Tano', 'causes']")</f>
        <v>['Details',' Details', 'Costs',' Indihome ',' Eliminated ',' Help ',' Very ',' Check ',' Service ',' Paid ',' Difficulties', 'Cause', ' Costs', 'Indihome', 'swelled', 'Tano', 'causes']</v>
      </c>
      <c r="D743" s="3">
        <v>1.0</v>
      </c>
    </row>
    <row r="744" ht="15.75" customHeight="1">
      <c r="A744" s="1">
        <v>807.0</v>
      </c>
      <c r="B744" s="3" t="s">
        <v>735</v>
      </c>
      <c r="C744" s="3" t="str">
        <f>IFERROR(__xludf.DUMMYFUNCTION("GOOGLETRANSLATE(B744,""id"",""en"")"),"['Application', 'Login', 'Please', 'Fix', '']")</f>
        <v>['Application', 'Login', 'Please', 'Fix', '']</v>
      </c>
      <c r="D744" s="3">
        <v>1.0</v>
      </c>
    </row>
    <row r="745" ht="15.75" customHeight="1">
      <c r="A745" s="1">
        <v>808.0</v>
      </c>
      <c r="B745" s="3" t="s">
        <v>736</v>
      </c>
      <c r="C745" s="3" t="str">
        <f>IFERROR(__xludf.DUMMYFUNCTION("GOOGLETRANSLATE(B745,""id"",""en"")"),"['Login', 'code', 'Send', 'Send', 'SMS', 'Code', 'Wait', 'Clock', 'Severe', ""]")</f>
        <v>['Login', 'code', 'Send', 'Send', 'SMS', 'Code', 'Wait', 'Clock', 'Severe', "]</v>
      </c>
      <c r="D745" s="3">
        <v>1.0</v>
      </c>
    </row>
    <row r="746" ht="15.75" customHeight="1">
      <c r="A746" s="1">
        <v>809.0</v>
      </c>
      <c r="B746" s="3" t="s">
        <v>737</v>
      </c>
      <c r="C746" s="3" t="str">
        <f>IFERROR(__xludf.DUMMYFUNCTION("GOOGLETRANSLATE(B746,""id"",""en"")"),"['Report', 'disturbances', 'Lots', 'title']")</f>
        <v>['Report', 'disturbances', 'Lots', 'title']</v>
      </c>
      <c r="D746" s="3">
        <v>5.0</v>
      </c>
    </row>
    <row r="747" ht="15.75" customHeight="1">
      <c r="A747" s="1">
        <v>810.0</v>
      </c>
      <c r="B747" s="3" t="s">
        <v>738</v>
      </c>
      <c r="C747" s="3" t="str">
        <f>IFERROR(__xludf.DUMMYFUNCTION("GOOGLETRANSLATE(B747,""id"",""en"")"),"['TaTihanya', 'complete']")</f>
        <v>['TaTihanya', 'complete']</v>
      </c>
      <c r="D747" s="3">
        <v>5.0</v>
      </c>
    </row>
    <row r="748" ht="15.75" customHeight="1">
      <c r="A748" s="1">
        <v>811.0</v>
      </c>
      <c r="B748" s="3" t="s">
        <v>739</v>
      </c>
      <c r="C748" s="3" t="str">
        <f>IFERROR(__xludf.DUMMYFUNCTION("GOOGLETRANSLATE(B748,""id"",""en"")"),"['Not bad', 'tastilan', 'bill']")</f>
        <v>['Not bad', 'tastilan', 'bill']</v>
      </c>
      <c r="D748" s="3">
        <v>5.0</v>
      </c>
    </row>
    <row r="749" ht="15.75" customHeight="1">
      <c r="A749" s="1">
        <v>812.0</v>
      </c>
      <c r="B749" s="3" t="s">
        <v>740</v>
      </c>
      <c r="C749" s="3" t="str">
        <f>IFERROR(__xludf.DUMMYFUNCTION("GOOGLETRANSLATE(B749,""id"",""en"")"),"['Verification', 'data', 'difficult', 'already', 'photo', 'KTP', 'right', 'light', 'right', 'poor']")</f>
        <v>['Verification', 'data', 'difficult', 'already', 'photo', 'KTP', 'right', 'light', 'right', 'poor']</v>
      </c>
      <c r="D749" s="3">
        <v>1.0</v>
      </c>
    </row>
    <row r="750" ht="15.75" customHeight="1">
      <c r="A750" s="1">
        <v>813.0</v>
      </c>
      <c r="B750" s="3" t="s">
        <v>741</v>
      </c>
      <c r="C750" s="3" t="str">
        <f>IFERROR(__xludf.DUMMYFUNCTION("GOOGLETRANSLATE(B750,""id"",""en"")"),"['Application', 'Help', 'User', 'Friendly', 'Mantul']")</f>
        <v>['Application', 'Help', 'User', 'Friendly', 'Mantul']</v>
      </c>
      <c r="D750" s="3">
        <v>5.0</v>
      </c>
    </row>
    <row r="751" ht="15.75" customHeight="1">
      <c r="A751" s="1">
        <v>814.0</v>
      </c>
      <c r="B751" s="3" t="s">
        <v>742</v>
      </c>
      <c r="C751" s="3" t="str">
        <f>IFERROR(__xludf.DUMMYFUNCTION("GOOGLETRANSLATE(B751,""id"",""en"")"),"['The network', '']")</f>
        <v>['The network', '']</v>
      </c>
      <c r="D751" s="3">
        <v>1.0</v>
      </c>
    </row>
    <row r="752" ht="15.75" customHeight="1">
      <c r="A752" s="1">
        <v>815.0</v>
      </c>
      <c r="B752" s="3" t="s">
        <v>743</v>
      </c>
      <c r="C752" s="3" t="str">
        <f>IFERROR(__xludf.DUMMYFUNCTION("GOOGLETRANSLATE(B752,""id"",""en"")"),"['Good', 'service']")</f>
        <v>['Good', 'service']</v>
      </c>
      <c r="D752" s="3">
        <v>5.0</v>
      </c>
    </row>
    <row r="753" ht="15.75" customHeight="1">
      <c r="A753" s="1">
        <v>816.0</v>
      </c>
      <c r="B753" s="3" t="s">
        <v>744</v>
      </c>
      <c r="C753" s="3" t="str">
        <f>IFERROR(__xludf.DUMMYFUNCTION("GOOGLETRANSLATE(B753,""id"",""en"")"),"['classy', 'useful', 'really']")</f>
        <v>['classy', 'useful', 'really']</v>
      </c>
      <c r="D753" s="3">
        <v>5.0</v>
      </c>
    </row>
    <row r="754" ht="15.75" customHeight="1">
      <c r="A754" s="1">
        <v>817.0</v>
      </c>
      <c r="B754" s="3" t="s">
        <v>745</v>
      </c>
      <c r="C754" s="3" t="str">
        <f>IFERROR(__xludf.DUMMYFUNCTION("GOOGLETRANSLATE(B754,""id"",""en"")"),"['Good', 'really', 'useful', 'deceiver']")</f>
        <v>['Good', 'really', 'useful', 'deceiver']</v>
      </c>
      <c r="D754" s="3">
        <v>5.0</v>
      </c>
    </row>
    <row r="755" ht="15.75" customHeight="1">
      <c r="A755" s="1">
        <v>818.0</v>
      </c>
      <c r="B755" s="3" t="s">
        <v>746</v>
      </c>
      <c r="C755" s="3" t="str">
        <f>IFERROR(__xludf.DUMMYFUNCTION("GOOGLETRANSLATE(B755,""id"",""en"")"),"['Pny', 'date', 'March', 'connection', 'internet', 'operator', 'technician', 'local', 'slow', 'response', 'blm', 'handling', ' ']")</f>
        <v>['Pny', 'date', 'March', 'connection', 'internet', 'operator', 'technician', 'local', 'slow', 'response', 'blm', 'handling', ' ']</v>
      </c>
      <c r="D755" s="3">
        <v>4.0</v>
      </c>
    </row>
    <row r="756" ht="15.75" customHeight="1">
      <c r="A756" s="1">
        <v>819.0</v>
      </c>
      <c r="B756" s="3" t="s">
        <v>747</v>
      </c>
      <c r="C756" s="3" t="str">
        <f>IFERROR(__xludf.DUMMYFUNCTION("GOOGLETRANSLATE(B756,""id"",""en"")"),"['Application', 'repaired', 'maaa', 'already', 'sms',' vertification ',' then ',' figure ',' entered ',' high school ',' sms', 'udh', ' Try ',' many ',' times', 'application', 'strange']")</f>
        <v>['Application', 'repaired', 'maaa', 'already', 'sms',' vertification ',' then ',' figure ',' entered ',' high school ',' sms', 'udh', ' Try ',' many ',' times', 'application', 'strange']</v>
      </c>
      <c r="D756" s="3">
        <v>1.0</v>
      </c>
    </row>
    <row r="757" ht="15.75" customHeight="1">
      <c r="A757" s="1">
        <v>820.0</v>
      </c>
      <c r="B757" s="3" t="s">
        <v>748</v>
      </c>
      <c r="C757" s="3" t="str">
        <f>IFERROR(__xludf.DUMMYFUNCTION("GOOGLETRANSLATE(B757,""id"",""en"")"),"['thank', 'love', 'report', 'disorder', 'fast', 'really']")</f>
        <v>['thank', 'love', 'report', 'disorder', 'fast', 'really']</v>
      </c>
      <c r="D757" s="3">
        <v>5.0</v>
      </c>
    </row>
    <row r="758" ht="15.75" customHeight="1">
      <c r="A758" s="1">
        <v>821.0</v>
      </c>
      <c r="B758" s="3" t="s">
        <v>749</v>
      </c>
      <c r="C758" s="3" t="str">
        <f>IFERROR(__xludf.DUMMYFUNCTION("GOOGLETRANSLATE(B758,""id"",""en"")"),"['complaint', 'disorder', 'clock', 'emang', 'bnr', 'handling', 'tetep', 'all the same place', 'customer', 'service', 'jga', 'high school', ' The answer is', 'Wait', 'Clock', 'work', 'sipppp']")</f>
        <v>['complaint', 'disorder', 'clock', 'emang', 'bnr', 'handling', 'tetep', 'all the same place', 'customer', 'service', 'jga', 'high school', ' The answer is', 'Wait', 'Clock', 'work', 'sipppp']</v>
      </c>
      <c r="D758" s="3">
        <v>1.0</v>
      </c>
    </row>
    <row r="759" ht="15.75" customHeight="1">
      <c r="A759" s="1">
        <v>822.0</v>
      </c>
      <c r="B759" s="3" t="s">
        <v>514</v>
      </c>
      <c r="C759" s="3" t="str">
        <f>IFERROR(__xludf.DUMMYFUNCTION("GOOGLETRANSLATE(B759,""id"",""en"")"),"Of course")</f>
        <v>Of course</v>
      </c>
      <c r="D759" s="3">
        <v>5.0</v>
      </c>
    </row>
    <row r="760" ht="15.75" customHeight="1">
      <c r="A760" s="1">
        <v>823.0</v>
      </c>
      <c r="B760" s="3" t="s">
        <v>39</v>
      </c>
      <c r="C760" s="3" t="str">
        <f>IFERROR(__xludf.DUMMYFUNCTION("GOOGLETRANSLATE(B760,""id"",""en"")"),"['', '']")</f>
        <v>['', '']</v>
      </c>
      <c r="D760" s="3">
        <v>5.0</v>
      </c>
    </row>
    <row r="761" ht="15.75" customHeight="1">
      <c r="A761" s="1">
        <v>824.0</v>
      </c>
      <c r="B761" s="3" t="s">
        <v>750</v>
      </c>
      <c r="C761" s="3" t="str">
        <f>IFERROR(__xludf.DUMMYFUNCTION("GOOGLETRANSLATE(B761,""id"",""en"")"),"['', 'Kenceng', 'Abis', 'Leet', 'Mentik', 'Memeq']")</f>
        <v>['', 'Kenceng', 'Abis', 'Leet', 'Mentik', 'Memeq']</v>
      </c>
      <c r="D761" s="3">
        <v>1.0</v>
      </c>
    </row>
    <row r="762" ht="15.75" customHeight="1">
      <c r="A762" s="1">
        <v>825.0</v>
      </c>
      <c r="B762" s="3" t="s">
        <v>751</v>
      </c>
      <c r="C762" s="3" t="str">
        <f>IFERROR(__xludf.DUMMYFUNCTION("GOOGLETRANSLATE(B762,""id"",""en"")"),"['Service', 'bad', 'sosmed', 'response']")</f>
        <v>['Service', 'bad', 'sosmed', 'response']</v>
      </c>
      <c r="D762" s="3">
        <v>1.0</v>
      </c>
    </row>
    <row r="763" ht="15.75" customHeight="1">
      <c r="A763" s="1">
        <v>826.0</v>
      </c>
      <c r="B763" s="3" t="s">
        <v>752</v>
      </c>
      <c r="C763" s="3" t="str">
        <f>IFERROR(__xludf.DUMMYFUNCTION("GOOGLETRANSLATE(B763,""id"",""en"")"),"['Network', 'parahhh', 'update', 'game', 'update', 'game', 'playstore', 'size', 'update', 'update', 'timid', 'joking', ' Download ',' Season ',' Download ',' Size ',' Update ',' Application ',' Severe ',' ']")</f>
        <v>['Network', 'parahhh', 'update', 'game', 'update', 'game', 'playstore', 'size', 'update', 'update', 'timid', 'joking', ' Download ',' Season ',' Download ',' Size ',' Update ',' Application ',' Severe ',' ']</v>
      </c>
      <c r="D763" s="3">
        <v>1.0</v>
      </c>
    </row>
    <row r="764" ht="15.75" customHeight="1">
      <c r="A764" s="1">
        <v>827.0</v>
      </c>
      <c r="B764" s="3" t="s">
        <v>753</v>
      </c>
      <c r="C764" s="3" t="str">
        <f>IFERROR(__xludf.DUMMYFUNCTION("GOOGLETRANSLATE(B764,""id"",""en"")"),"['signal', 'slow', 'pay', 'expensive', 'according to', 'provisions',' cook ',' yes', 'pakek', 'orng', 'mbps',' already ',' Lemot ',' Problem ',' parahh ']")</f>
        <v>['signal', 'slow', 'pay', 'expensive', 'according to', 'provisions',' cook ',' yes', 'pakek', 'orng', 'mbps',' already ',' Lemot ',' Problem ',' parahh ']</v>
      </c>
      <c r="D764" s="3">
        <v>1.0</v>
      </c>
    </row>
    <row r="765" ht="15.75" customHeight="1">
      <c r="A765" s="1">
        <v>828.0</v>
      </c>
      <c r="B765" s="3" t="s">
        <v>754</v>
      </c>
      <c r="C765" s="3" t="str">
        <f>IFERROR(__xludf.DUMMYFUNCTION("GOOGLETRANSLATE(B765,""id"",""en"")"),"['subscription', 'chek', 'application', 'network', 'available', 'times',' survey ',' full ',' full ',' application ',' available ',' already ',' batalin ',' try ',' orbit ',' Telkomsel ',' review ',' good ',' kayak ',' girl ',' looks', 'like', 'temple', '"&amp;"temple', 'php' , 'Doang']")</f>
        <v>['subscription', 'chek', 'application', 'network', 'available', 'times',' survey ',' full ',' full ',' application ',' available ',' already ',' batalin ',' try ',' orbit ',' Telkomsel ',' review ',' good ',' kayak ',' girl ',' looks', 'like', 'temple', 'temple', 'php' , 'Doang']</v>
      </c>
      <c r="D765" s="3">
        <v>1.0</v>
      </c>
    </row>
    <row r="766" ht="15.75" customHeight="1">
      <c r="A766" s="1">
        <v>829.0</v>
      </c>
      <c r="B766" s="3" t="s">
        <v>39</v>
      </c>
      <c r="C766" s="3" t="str">
        <f>IFERROR(__xludf.DUMMYFUNCTION("GOOGLETRANSLATE(B766,""id"",""en"")"),"['', '']")</f>
        <v>['', '']</v>
      </c>
      <c r="D766" s="3">
        <v>5.0</v>
      </c>
    </row>
    <row r="767" ht="15.75" customHeight="1">
      <c r="A767" s="1">
        <v>830.0</v>
      </c>
      <c r="B767" s="3" t="s">
        <v>755</v>
      </c>
      <c r="C767" s="3" t="str">
        <f>IFERROR(__xludf.DUMMYFUNCTION("GOOGLETRANSLATE(B767,""id"",""en"")"),"['Area', 'Krapyak', 'Annual', 'Jepara', 'Java', 'experience', 'down', 'internet', 'Dri', 'afternoon', 'handling']")</f>
        <v>['Area', 'Krapyak', 'Annual', 'Jepara', 'Java', 'experience', 'down', 'internet', 'Dri', 'afternoon', 'handling']</v>
      </c>
      <c r="D767" s="3">
        <v>1.0</v>
      </c>
    </row>
    <row r="768" ht="15.75" customHeight="1">
      <c r="A768" s="1">
        <v>831.0</v>
      </c>
      <c r="B768" s="3" t="s">
        <v>756</v>
      </c>
      <c r="C768" s="3" t="str">
        <f>IFERROR(__xludf.DUMMYFUNCTION("GOOGLETRANSLATE(B768,""id"",""en"")"),"['thank', 'love', 'mas', 'evan', 'team', 'make', 'wifi', '']")</f>
        <v>['thank', 'love', 'mas', 'evan', 'team', 'make', 'wifi', '']</v>
      </c>
      <c r="D768" s="3">
        <v>5.0</v>
      </c>
    </row>
    <row r="769" ht="15.75" customHeight="1">
      <c r="A769" s="1">
        <v>832.0</v>
      </c>
      <c r="B769" s="3" t="s">
        <v>757</v>
      </c>
      <c r="C769" s="3" t="str">
        <f>IFERROR(__xludf.DUMMYFUNCTION("GOOGLETRANSLATE(B769,""id"",""en"")"),"['Dead', 'Report', 'Officer', 'Assigned', 'Different', 'People']")</f>
        <v>['Dead', 'Report', 'Officer', 'Assigned', 'Different', 'People']</v>
      </c>
      <c r="D769" s="3">
        <v>1.0</v>
      </c>
    </row>
    <row r="770" ht="15.75" customHeight="1">
      <c r="A770" s="1">
        <v>833.0</v>
      </c>
      <c r="B770" s="3" t="s">
        <v>758</v>
      </c>
      <c r="C770" s="3" t="str">
        <f>IFERROR(__xludf.DUMMYFUNCTION("GOOGLETRANSLATE(B770,""id"",""en"")"),"['Exelent']")</f>
        <v>['Exelent']</v>
      </c>
      <c r="D770" s="3">
        <v>5.0</v>
      </c>
    </row>
    <row r="771" ht="15.75" customHeight="1">
      <c r="A771" s="1">
        <v>835.0</v>
      </c>
      <c r="B771" s="3" t="s">
        <v>759</v>
      </c>
      <c r="C771" s="3" t="str">
        <f>IFERROR(__xludf.DUMMYFUNCTION("GOOGLETRANSLATE(B771,""id"",""en"")"),"['already', 'installed', 'Indihome', 'at home', 'Tambahi', 'star', 'skrg', 'JLS', '']")</f>
        <v>['already', 'installed', 'Indihome', 'at home', 'Tambahi', 'star', 'skrg', 'JLS', '']</v>
      </c>
      <c r="D771" s="3">
        <v>1.0</v>
      </c>
    </row>
    <row r="772" ht="15.75" customHeight="1">
      <c r="A772" s="1">
        <v>836.0</v>
      </c>
      <c r="B772" s="3" t="s">
        <v>760</v>
      </c>
      <c r="C772" s="3" t="str">
        <f>IFERROR(__xludf.DUMMYFUNCTION("GOOGLETRANSLATE(B772,""id"",""en"")"),"['siiiip', 'mantab']")</f>
        <v>['siiiip', 'mantab']</v>
      </c>
      <c r="D772" s="3">
        <v>5.0</v>
      </c>
    </row>
    <row r="773" ht="15.75" customHeight="1">
      <c r="A773" s="1">
        <v>837.0</v>
      </c>
      <c r="B773" s="3" t="s">
        <v>761</v>
      </c>
      <c r="C773" s="3" t="str">
        <f>IFERROR(__xludf.DUMMYFUNCTION("GOOGLETRANSLATE(B773,""id"",""en"")"),"['Syafrudin', 'Adi', 'Nurahman', 'Min', 'Content', 'Creator', 'Game', 'Constraints',' Stay ',' Contact ',' CousterMer ',' Named ',' Bella ',' friendly ',' The ',' Bast ',' Indihome ',' Darling ',' Recommend ',' Love ', ""]")</f>
        <v>['Syafrudin', 'Adi', 'Nurahman', 'Min', 'Content', 'Creator', 'Game', 'Constraints',' Stay ',' Contact ',' CousterMer ',' Named ',' Bella ',' friendly ',' The ',' Bast ',' Indihome ',' Darling ',' Recommend ',' Love ', "]</v>
      </c>
      <c r="D773" s="3">
        <v>5.0</v>
      </c>
    </row>
    <row r="774" ht="15.75" customHeight="1">
      <c r="A774" s="1">
        <v>838.0</v>
      </c>
      <c r="B774" s="3" t="s">
        <v>762</v>
      </c>
      <c r="C774" s="3" t="str">
        <f>IFERROR(__xludf.DUMMYFUNCTION("GOOGLETRANSLATE(B774,""id"",""en"")"),"['Hello', 'Min', 'Gabisa', 'Login', 'Myi', 'Email', 'Number', 'HandPhone', '']")</f>
        <v>['Hello', 'Min', 'Gabisa', 'Login', 'Myi', 'Email', 'Number', 'HandPhone', '']</v>
      </c>
      <c r="D774" s="3">
        <v>4.0</v>
      </c>
    </row>
    <row r="775" ht="15.75" customHeight="1">
      <c r="A775" s="1">
        <v>839.0</v>
      </c>
      <c r="B775" s="3" t="s">
        <v>763</v>
      </c>
      <c r="C775" s="3" t="str">
        <f>IFERROR(__xludf.DUMMYFUNCTION("GOOGLETRANSLATE(B775,""id"",""en"")"),"['parahhhh', 'internet', 'Los', 'morning', 'clock', 'complaint', 'clock', 'segini', 'send', 'complaint', 'indihome', 'bobrokkkkk']")</f>
        <v>['parahhhh', 'internet', 'Los', 'morning', 'clock', 'complaint', 'clock', 'segini', 'send', 'complaint', 'indihome', 'bobrokkkkk']</v>
      </c>
      <c r="D775" s="3">
        <v>1.0</v>
      </c>
    </row>
    <row r="776" ht="15.75" customHeight="1">
      <c r="A776" s="1">
        <v>840.0</v>
      </c>
      <c r="B776" s="3" t="s">
        <v>764</v>
      </c>
      <c r="C776" s="3" t="str">
        <f>IFERROR(__xludf.DUMMYFUNCTION("GOOGLETRANSLATE(B776,""id"",""en"")"),"['Cherangan', 'help', 'check', 'palaoporan', 'complaints']")</f>
        <v>['Cherangan', 'help', 'check', 'palaoporan', 'complaints']</v>
      </c>
      <c r="D776" s="3">
        <v>5.0</v>
      </c>
    </row>
    <row r="777" ht="15.75" customHeight="1">
      <c r="A777" s="1">
        <v>841.0</v>
      </c>
      <c r="B777" s="3" t="s">
        <v>765</v>
      </c>
      <c r="C777" s="3" t="str">
        <f>IFERROR(__xludf.DUMMYFUNCTION("GOOGLETRANSLATE(B777,""id"",""en"")"),"['Useful', 'Useful', 'Check', 'Use']")</f>
        <v>['Useful', 'Useful', 'Check', 'Use']</v>
      </c>
      <c r="D777" s="3">
        <v>5.0</v>
      </c>
    </row>
    <row r="778" ht="15.75" customHeight="1">
      <c r="A778" s="1">
        <v>843.0</v>
      </c>
      <c r="B778" s="3" t="s">
        <v>766</v>
      </c>
      <c r="C778" s="3" t="str">
        <f>IFERROR(__xludf.DUMMYFUNCTION("GOOGLETRANSLATE(B778,""id"",""en"")"),"['customer', 'told', 'Wait', 'already', 'clock', 'waiting', 'no', 'technician', 'pairs', 'hour', 'severe']")</f>
        <v>['customer', 'told', 'Wait', 'already', 'clock', 'waiting', 'no', 'technician', 'pairs', 'hour', 'severe']</v>
      </c>
      <c r="D778" s="3">
        <v>1.0</v>
      </c>
    </row>
    <row r="779" ht="15.75" customHeight="1">
      <c r="A779" s="1">
        <v>844.0</v>
      </c>
      <c r="B779" s="3" t="s">
        <v>767</v>
      </c>
      <c r="C779" s="3" t="str">
        <f>IFERROR(__xludf.DUMMYFUNCTION("GOOGLETRANSLATE(B779,""id"",""en"")"),"['Indihome', 'Search', 'profit', 'satisfaction', 'customer', 'kah', 'already', 'pay', 'full', 'kagak', 'late', 'play', ' pubg ',' ping ',' and then ',' play ',' right ',' night ',' right ',' sleep ',' move ',' wifi ',' waste ',' throw ',' money ' , 'Ngera"&amp;"sain', 'Network', 'slow', '']")</f>
        <v>['Indihome', 'Search', 'profit', 'satisfaction', 'customer', 'kah', 'already', 'pay', 'full', 'kagak', 'late', 'play', ' pubg ',' ping ',' and then ',' play ',' right ',' night ',' right ',' sleep ',' move ',' wifi ',' waste ',' throw ',' money ' , 'Ngerasain', 'Network', 'slow', '']</v>
      </c>
      <c r="D779" s="3">
        <v>1.0</v>
      </c>
    </row>
    <row r="780" ht="15.75" customHeight="1">
      <c r="A780" s="1">
        <v>845.0</v>
      </c>
      <c r="B780" s="3" t="s">
        <v>768</v>
      </c>
      <c r="C780" s="3" t="str">
        <f>IFERROR(__xludf.DUMMYFUNCTION("GOOGLETRANSLATE(B780,""id"",""en"")"),"['Online', 'registration', 'pairs', 'thank', 'love']")</f>
        <v>['Online', 'registration', 'pairs', 'thank', 'love']</v>
      </c>
      <c r="D780" s="3">
        <v>5.0</v>
      </c>
    </row>
    <row r="781" ht="15.75" customHeight="1">
      <c r="A781" s="1">
        <v>846.0</v>
      </c>
      <c r="B781" s="3" t="s">
        <v>769</v>
      </c>
      <c r="C781" s="3" t="str">
        <f>IFERROR(__xludf.DUMMYFUNCTION("GOOGLETRANSLATE(B781,""id"",""en"")"),"['application', 'bad', 'signal', 'bad']")</f>
        <v>['application', 'bad', 'signal', 'bad']</v>
      </c>
      <c r="D781" s="3">
        <v>1.0</v>
      </c>
    </row>
    <row r="782" ht="15.75" customHeight="1">
      <c r="A782" s="1">
        <v>847.0</v>
      </c>
      <c r="B782" s="3" t="s">
        <v>770</v>
      </c>
      <c r="C782" s="3" t="str">
        <f>IFERROR(__xludf.DUMMYFUNCTION("GOOGLETRANSLATE(B782,""id"",""en"")"),"['sod', 'thanks', 'yaaa']")</f>
        <v>['sod', 'thanks', 'yaaa']</v>
      </c>
      <c r="D782" s="3">
        <v>5.0</v>
      </c>
    </row>
    <row r="783" ht="15.75" customHeight="1">
      <c r="A783" s="1">
        <v>848.0</v>
      </c>
      <c r="B783" s="3" t="s">
        <v>771</v>
      </c>
      <c r="C783" s="3" t="str">
        <f>IFERROR(__xludf.DUMMYFUNCTION("GOOGLETRANSLATE(B783,""id"",""en"")"),"['complaint', 'just', 'option', 'bill', 'point', 'ngadu', 'inet', 'los',' red ',' how ',' try ',' come ',' laaaah ',' Los', 'red', 'pound', 'red', 'then', 'menu', 'complaint', 'bills',' ama ',' point ',' doang ',' good ' , 'Luck', 'Indihome', 'Best']")</f>
        <v>['complaint', 'just', 'option', 'bill', 'point', 'ngadu', 'inet', 'los',' red ',' how ',' try ',' come ',' laaaah ',' Los', 'red', 'pound', 'red', 'then', 'menu', 'complaint', 'bills',' ama ',' point ',' doang ',' good ' , 'Luck', 'Indihome', 'Best']</v>
      </c>
      <c r="D783" s="3">
        <v>1.0</v>
      </c>
    </row>
    <row r="784" ht="15.75" customHeight="1">
      <c r="A784" s="1">
        <v>849.0</v>
      </c>
      <c r="B784" s="3" t="s">
        <v>514</v>
      </c>
      <c r="C784" s="3" t="str">
        <f>IFERROR(__xludf.DUMMYFUNCTION("GOOGLETRANSLATE(B784,""id"",""en"")"),"Of course")</f>
        <v>Of course</v>
      </c>
      <c r="D784" s="3">
        <v>5.0</v>
      </c>
    </row>
    <row r="785" ht="15.75" customHeight="1">
      <c r="A785" s="1">
        <v>850.0</v>
      </c>
      <c r="B785" s="3" t="s">
        <v>772</v>
      </c>
      <c r="C785" s="3" t="str">
        <f>IFERROR(__xludf.DUMMYFUNCTION("GOOGLETRANSLATE(B785,""id"",""en"")"),"['smga', 'indihome', ""]")</f>
        <v>['smga', 'indihome', "]</v>
      </c>
      <c r="D785" s="3">
        <v>5.0</v>
      </c>
    </row>
    <row r="786" ht="15.75" customHeight="1">
      <c r="A786" s="1">
        <v>851.0</v>
      </c>
      <c r="B786" s="3" t="s">
        <v>773</v>
      </c>
      <c r="C786" s="3" t="str">
        <f>IFERROR(__xludf.DUMMYFUNCTION("GOOGLETRANSLATE(B786,""id"",""en"")"),"['a day', 'pairs', 'already', 'ngelamin', 'constraints', 'internet', 'dead', 'hadeh']")</f>
        <v>['a day', 'pairs', 'already', 'ngelamin', 'constraints', 'internet', 'dead', 'hadeh']</v>
      </c>
      <c r="D786" s="3">
        <v>1.0</v>
      </c>
    </row>
    <row r="787" ht="15.75" customHeight="1">
      <c r="A787" s="1">
        <v>852.0</v>
      </c>
      <c r="B787" s="3" t="s">
        <v>774</v>
      </c>
      <c r="C787" s="3" t="str">
        <f>IFERROR(__xludf.DUMMYFUNCTION("GOOGLETRANSLATE(B787,""id"",""en"")"),"['Helps']")</f>
        <v>['Helps']</v>
      </c>
      <c r="D787" s="3">
        <v>4.0</v>
      </c>
    </row>
    <row r="788" ht="15.75" customHeight="1">
      <c r="A788" s="1">
        <v>853.0</v>
      </c>
      <c r="B788" s="3" t="s">
        <v>775</v>
      </c>
      <c r="C788" s="3" t="str">
        <f>IFERROR(__xludf.DUMMYFUNCTION("GOOGLETRANSLATE(B788,""id"",""en"")"),"['Mending', 'Install']")</f>
        <v>['Mending', 'Install']</v>
      </c>
      <c r="D788" s="3">
        <v>1.0</v>
      </c>
    </row>
    <row r="789" ht="15.75" customHeight="1">
      <c r="A789" s="1">
        <v>854.0</v>
      </c>
      <c r="B789" s="3" t="s">
        <v>776</v>
      </c>
      <c r="C789" s="3" t="str">
        <f>IFERROR(__xludf.DUMMYFUNCTION("GOOGLETRANSLATE(B789,""id"",""en"")"),"['WiFi', 'Kyk', 'Gini', 'Mbps',' NGK ',' Effects', 'Game', 'YouTube', 'WiFi', 'Indihome', 'Kayak', 'Gini', ' Mulu ',' ugly ',' disappointed ']")</f>
        <v>['WiFi', 'Kyk', 'Gini', 'Mbps',' NGK ',' Effects', 'Game', 'YouTube', 'WiFi', 'Indihome', 'Kayak', 'Gini', ' Mulu ',' ugly ',' disappointed ']</v>
      </c>
      <c r="D789" s="3">
        <v>1.0</v>
      </c>
    </row>
    <row r="790" ht="15.75" customHeight="1">
      <c r="A790" s="1">
        <v>855.0</v>
      </c>
      <c r="B790" s="3" t="s">
        <v>777</v>
      </c>
      <c r="C790" s="3" t="str">
        <f>IFERROR(__xludf.DUMMYFUNCTION("GOOGLETRANSLATE(B790,""id"",""en"")"),"['quality']")</f>
        <v>['quality']</v>
      </c>
      <c r="D790" s="3">
        <v>4.0</v>
      </c>
    </row>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2022-02-26T03:55:57Z</dcterms:created>
  <dc:creator>openpyxl</dc:creator>
</cp:coreProperties>
</file>