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yHRqNb0EHx7X8Ou9fW9OXBRkTjQ=="/>
    </ext>
  </extLst>
</workbook>
</file>

<file path=xl/sharedStrings.xml><?xml version="1.0" encoding="utf-8"?>
<sst xmlns="http://schemas.openxmlformats.org/spreadsheetml/2006/main" count="719" uniqueCount="713">
  <si>
    <t>text_review</t>
  </si>
  <si>
    <t>text_review_english</t>
  </si>
  <si>
    <t>score</t>
  </si>
  <si>
    <t>['aplikasinya', 'lelet']</t>
  </si>
  <si>
    <t>['download', 'aplikasi', 'aplikasi', 'lapor', 'gangguan', 'tanganin', 'telpon', 'habis', 'pulsa', 'mending', 'sedia', 'tolong', 'laporan', 'gangguan', 'tanganin', '']</t>
  </si>
  <si>
    <t>['membantu']</t>
  </si>
  <si>
    <t>['fitur', 'jalan', 'untik', 'renewspeed']</t>
  </si>
  <si>
    <t>['aplikasi', 'ribet', 'check', 'tagihan', 'indihome', 'update', 'layanan', '']</t>
  </si>
  <si>
    <t>['knpa', 'internet', 'koneksi', 'respon', '']</t>
  </si>
  <si>
    <t>['ajukan', 'verifikasi', 'ktp', 'aplikasi', 'indihome', 'pernha', 'knpa', 'pakai', 'point', 'sengaja', 'point', 'pakai', 'pajangan', 'aplikasi', 'bobrok', 'putus', 'deh', 'ganti', 'giliran', 'tagihan', 'email', 'sms', 'pelayanan', 'msh', 'bobrok']</t>
  </si>
  <si>
    <t>['bintang', 'pelayanan', 'telkom', 'kota', 'pekalongan', 'jawa', 'internet', 'mati', 'jam', 'hidup', '']</t>
  </si>
  <si>
    <t>['aplikasi', 'ngebug', 'gagal', 'login', 'berkali', 'kali', 'tolong', 'ditingkatkan', 'kualitas', 'aplikasinya', 'terburu', 'buru', 'rilis', 'publik']</t>
  </si>
  <si>
    <t>['jaringan', 'indihome', 'nyaman', 'sinyal', 'jelek', 'tagihan', 'normal', 'babi', 'sinyal', 'jelek', 'perbaiki', 'pelayanan', 'jaringan', 'indihome', 'bangkrutt', '']</t>
  </si>
  <si>
    <t>['coba', 'otp', 'sesuai', 'sms', 'nulisnya', 'tetep', 'salah', 'menghubungi', 'facebook', 'indihome', 'anjurkan', 'menghapus', 'cache', 'tetep', 'niat', 'sich', 'aplikasi', 'myindohome', '']</t>
  </si>
  <si>
    <t>['apk', 'eror', 'diuninstall', 'download', 'ulang', 'msuk', 'disuruh', 'biometrik', 'dicoba', 'password', 'pilih', 'fitur', 'lupa', 'sandi', 'dirubah', 'password', 'hadehhh', 'parah']</t>
  </si>
  <si>
    <t>['login', 'saudara', 'saudara', 'berkali', 'ulang', 'masukan', 'kode', 'otp', 'ttp']</t>
  </si>
  <si>
    <t>['seharian', 'eror', 'telfon', 'ngawur', 'udhac', 'kya', 'pacar', 'gmna', 'indihome', '']</t>
  </si>
  <si>
    <t>['login', 'nomor', 'handphone', 'email', 'kode', 'otp', 'salah', 'ganti', 'handphone', 'karna', 'rusak', 'pengajuan', 'pasang', 'indihome', 'setujui', 'menunggu', 'pemasangan', 'suruh', 'menunggu', 'jam', '']</t>
  </si>
  <si>
    <t>['parah', 'aplikasi', 'sekelas', 'bumn', 'apk', 'parah', 'bayar', 'juni', 'berhenti', 'berlangganan', 'melunasi', 'berjalan', 'rincian', 'pembayaran', 'ngeblank', 'lihat', 'detail', 'blank', 'uang', 'jaminan', 'ditahan', 'indihome', 'kewajiban', 'lunasi', 'juni', 'bayar', 'dipakai', 'tagihan', 'suruh', 'bayar', 'kewajibanmu', 'pelayanan', '']</t>
  </si>
  <si>
    <t>['aplikasinya', 'kacau', 'loading']</t>
  </si>
  <si>
    <t>['ganti', 'pasword', 'nggak', '']</t>
  </si>
  <si>
    <t>['kode', 'otp', 'salah', 'sampe', 'tetep', 'salah', 'ngisi', 'udah', 'bener', 'sesuai', 'sms', 'masuk', 'jam', '']</t>
  </si>
  <si>
    <t>['peraturan', 'didenda', 'ditambah', 'deposit', 'angsuran', 'kayak', 'tindas', 'rakyat', '']</t>
  </si>
  <si>
    <t>['ngeri', 'eror', 'nyala', 'lampu', 'merah', 'tulisan', 'los', 'udah', 'balesnya', 'suruh', 'instal', 'aplikasi', 'aduh', 'pas', 'tagihan', 'telat', 'giliran', 'eror', 'responnya', 'lemot']</t>
  </si>
  <si>
    <t>['indihome', 'gangguan', 'apk', 'vidio', 'kebuka', 'mohon', 'secepat', 'perbaikan', 'jaringan', 'indihome', 'apk', 'vidio', 'apk', 'vidio', 'kebuka', 'jaringan', 'wife', 'indihome']</t>
  </si>
  <si>
    <t>['pengguna', 'login', 'nomer', 'otp', 'dipakai', 'kali', 'nomer', 'otp', 'dimasukan', 'bener', 'nunggu', 'jam', 'transaksi', 'pembayaran', 'facebook', 'ato', 'twitter', 'komplain', 'admin', 'terima', 'kasih']</t>
  </si>
  <si>
    <t>['indihome', 'butut', 'malas', 'make', 'wifi', 'sampah', 'dikit', 'lag']</t>
  </si>
  <si>
    <t>['eror']</t>
  </si>
  <si>
    <t>['mbps', 'kah', 'pembayaran', 'sebulan', 'cek', 'speed', 'mbps', 'salah', 'kah', 'bayaran', 'mbps', 'mohon', 'pencerahannya', 'jga', 'indihome', 'dirumah', 'rusak', 'hubungi', 'rusak', 'maaf', 'indihome', 'lelet', 'lambat', 'jaringannya', '']</t>
  </si>
  <si>
    <t>['masuk', 'kode', 'otpnya', 'tpi', 'verifikasi', 'kode', 'salah', 'update', 'kalah']</t>
  </si>
  <si>
    <t>['pelayanan', 'lambat', 'kabel', 'putus', 'udah', 'minggu', 'ngk', 'tekhnisi', 'dateng', 'pas', 'bayar', 'ngk', 'potongan', 'akibat', 'gangguan']</t>
  </si>
  <si>
    <t>['susah', 'login', 'aplikasi', 'login', 'nunggu', 'code', 'otp', 'masukan', 'code', 'salah', 'jaringan', 'putus', 'nyambung', 'mohon', 'tingkatkan', 'merugikan', 'konsumen']</t>
  </si>
  <si>
    <t>['wifi', 'terbaik', 'dunia']</t>
  </si>
  <si>
    <t>['aplikasi', 'registrasi', 'aktif', 'coba', 'berulang', 'kali', 'terkait', 'kecewa', '']</t>
  </si>
  <si>
    <t>['lambat', 'iya', 'lihat', 'perangkat', 'tersambung', 'kadang', 'muncul', 'kadang', 'hilang']</t>
  </si>
  <si>
    <t>['log', 'sudsh', 'verifikasi', 'gagal']</t>
  </si>
  <si>
    <t>['gangguan', 'teknisi', 'dihubungi', 'suruh', 'nelpon', 'telpon', 'proses', 'ribet', 'buang', 'pulsa', 'telpon', 'ribu', 'ditelpon', 'jawabannya', 'proses', 'dirugikan', 'telat', 'bayar', 'langsung', 'blokir', 'sekelas', 'telkom', 'layanan', 'gratis', 'mengadukan', 'keluhan', 'teknisi', 'area', 'wonogiri', 'tolong', 'kerja', 'samanya', 'keluhan', 'dibaca', '']</t>
  </si>
  <si>
    <t>['puji', 'syukur', 'alhamdulillah', 'gue', 'subscribe', 'firstmedia', 'gangguan', 'terima', 'kasih', 'idihomeh', '']</t>
  </si>
  <si>
    <t>['pelayanan', 'bagus', 'trima', 'kasih']</t>
  </si>
  <si>
    <t>['aplikasi', 'jelek', 'dibengkulu', 'penanganannya']</t>
  </si>
  <si>
    <t>['kemaren', 'sekolah', 'pasang', 'indihome', 'struk', 'pembayaran', 'nama', 'maunya', 'sich', 'nama', 'sekolah', 'terlanjur', 'petugas', 'nulisnya', 'nama', 'jdi', 'nama', 'drubah', 'mnjadi', 'nama', 'lembaga', 'sekolah', 'mohon', 'bgaimana', 'solusinya', '']</t>
  </si>
  <si>
    <t>['perbaiki', 'jaringan', 'ngent', '']</t>
  </si>
  <si>
    <t>['jaringan', 'eror']</t>
  </si>
  <si>
    <t>['perusahaan', 'bumn', 'pelayanannya', 'memuaskan', 'trimakasih', 'deal', 'pindah', 'pelayanan', '']</t>
  </si>
  <si>
    <t>['upgrade', 'puluhan', 'kali', 'kek', 'tetep', 'speed', 'demand', 'diaplikasi', 'langsung', 'ratusan', 'cust', 'carenya', 'jwbnya', 'kompak', 'aplikasi', 'upgade', 'nongol', 'hadew', 'abis', 'lakukan', 'belanja', 'laporannya', 'pegangan', 'konsumen', 'renew', 'speed', 'contohnya', 'konsumen', 'disuruh', 'berpegangan', 'aplikasi', 'aplikasi', 'gubrraak']</t>
  </si>
  <si>
    <t>['aktifkan', 'add', 'gampang', 'non', 'aktifkan', 'add', 'alasan', 'verifikasi', 'mulu', 'nomer', 'ktp', 'input', 'coba', 'diperbaiki', 'aplikasi', 'dlu', 'bintang', '']</t>
  </si>
  <si>
    <t>['kenpa', 'bantuan', 'teknisi', 'sll', 'janjikan', 'indihome', 'pameksan', 'sampe', 'kpan', 'pembayaran', 'namakan', 'pelayanan', 'care']</t>
  </si>
  <si>
    <t>['perasan', 'otp', 'masuk', 'giliran', 'masukin', 'salah', 'trs', 'otp', 'mna']</t>
  </si>
  <si>
    <t>['sinyal', 'indihome', 'berasa', 'sinyal', 'kampung']</t>
  </si>
  <si>
    <t>['memuaskan', 'internet', 'lambat', 'kecewa', 'memohon', 'indihome', 'memperbaiki']</t>
  </si>
  <si>
    <t>['lapor', 'gangguan', 'respon', 'aplikasi', 'lambat', 'disarankan']</t>
  </si>
  <si>
    <t>['mantab', 'sinyal', 'lancar', 'emosi', 'membanting', 'menendang', 'tembok', 'mematahkan', 'besi']</t>
  </si>
  <si>
    <t>['gua', 'nunggu', 'chat', 'costumer', 'service', 'sampe', 'jam', 'tolong', 'perbaiki', 'layanannya', 'buruk']</t>
  </si>
  <si>
    <t>['ditingkatkan', 'customer', 'service', 'pelanggannya', 'pindah', 'sebelah']</t>
  </si>
  <si>
    <t>['gajelas', 'gabisa', 'login', 'nomor', 'indihome']</t>
  </si>
  <si>
    <t>['rincian', 'pembayaran', 'kuota', 'tinggal', 'berapanya']</t>
  </si>
  <si>
    <t>['indihome', 'jelek', 'pelayanannya', 'seprti', 'teknisi', 'berjanji', 'bayar', 'lunas', 'berfungsi', 'payahhh', '']</t>
  </si>
  <si>
    <t>['terima', 'kasih', 'aplikasi', 'membantu']</t>
  </si>
  <si>
    <t>['tolong', 'difix', 'salah', 'game', 'mobile', 'ragnarok', 'eternal', 'love', 'konek', 'game', 'vpn', 'tgl', 'mei', 'detik', '']</t>
  </si>
  <si>
    <t>['aplikasi', 'mengecewakan', 'hdup', 'jujur', 'tuhan', 'jera', 'pemutusan', 'berlangganan', 'april', 'disetujui', 'lepas', 'alat', 'dibulan', 'mei', 'dikenakan', 'biaya', 'tagihan', 'status', 'aktif', 'april', 'tagihan', 'dibulan', 'bayar', 'dibulan', 'april', 'data', 'masuk']</t>
  </si>
  <si>
    <t>['app', 'buka']</t>
  </si>
  <si>
    <t>['tabe', 'mbps']</t>
  </si>
  <si>
    <t>['ulasannya', 'bagus', 'karyawan', 'indihome', 'wkwkwk', 'percaya', 'coba', 'nerusin', 'deh', 'kyk', 'gini', 'pasang', 'bermasalah', 'konfirmasi', 'nyesel', 'pasang', 'indihome']</t>
  </si>
  <si>
    <t>['nomor', 'telepon', 'terdaftar', 'hilang', 'gimana', 'min', 'log', 'butuh', 'kode', 'otp', 'nomor', 'gabisa', 'log', '']</t>
  </si>
  <si>
    <t>['terimakasih', 'indihome', 'lose', 'streak', 'wifi', 'tercepat', 'seindonesia']</t>
  </si>
  <si>
    <t>['aplikasinya', 'susah', 'nambah', 'nomor', 'indihome', 'bubarin', 'udah', 'tim', 'product', 'developernya', '']</t>
  </si>
  <si>
    <t>['laporan', 'cepat', 'tanggapi', 'kecwewa', 'internet', 'gangganuan', 'kerja', 'wfh', 'zoom', 'kuliah', 'online']</t>
  </si>
  <si>
    <t>['daftar', 'pelanggan', 'promo', 'jaringannya', 'penuh', 'daftar', 'paket', 'normal', 'langsung', 'terpasang', 'alasan']</t>
  </si>
  <si>
    <t>['pengguna', 'indihome', 'aplikasi', 'membantu', 'diinstall', '']</t>
  </si>
  <si>
    <t>['kasih', 'dlu', 'tolong', 'tgl', 'wifi', 'krna', 'pindah', 'rumah', 'tgl', 'mei', 'kantor', 'pindah', 'alamat', 'pemasangan', 'wifi', 'tgl', 'mei', 'tekhnisi', 'pasang', 'alat', 'alamat', 'tgl', 'mei', 'jaringan', 'internet', 'tersambung', 'tolong', 'tindak', 'pasang', 'krna', 'butuh']</t>
  </si>
  <si>
    <t>['pengaduan', 'internet', 'bermasalah', 'tolong', 'diperbaiki', 'nomor', 'internet', 'dipilih', 'layanan', 'indihome', 'mengalami', 'gangguan', 'tolong', 'dikembangkan', 'gabisa', 'pengaduan', 'internet', 'bermasalah', '']</t>
  </si>
  <si>
    <t>['kode', 'otp', 'salah', 'sistem', 'hadeh', 'parah']</t>
  </si>
  <si>
    <t>['tolong', 'jaringanny', 'perbaiki', 'lagii', 'soalny', 'internet', 'lelet']</t>
  </si>
  <si>
    <t>['login', 'kode', 'otp', 'udh', 'bner', 'salah', 'login', 'aplikasi', 'bodoh']</t>
  </si>
  <si>
    <t>['', 'quick', 'respon', 'trouble', 'lambat', 'inteenet', 'mati', 'mati', 'telat', 'bayar', 'isolir', 'lucu', 'berilah', 'kepuasan', 'pelanggan']</t>
  </si>
  <si>
    <t>['update', 'urus']</t>
  </si>
  <si>
    <t>['pikir', 'indihome', 'penyedia', 'layanan', 'internet', 'terbaik', 'salah', 'pengajuan', 'pasang', 'tanggal', 'mei', 'aplikasi', 'indihome', 'teknisi', 'mengecek', 'ketersedian', 'jaringan', 'jaringan', 'rumah', 'meter', '']</t>
  </si>
  <si>
    <t>['wifi', 'bsa', 'udah', 'tlfn', 'iya', 'iya', 'doang', 'gmna', 'kerjanya', 'bener', 'costumer', 'komplen', 'langsung', 'sigap', 'bayar', 'perbulan', 'tetep', 'hadehh', 'kecewa', 'gue', 'fak']</t>
  </si>
  <si>
    <t>['sukses', 'perbaikan', 'pengecekan', 'teknisi', 'minnn', 'jaringannya', 'ngebutt']</t>
  </si>
  <si>
    <t>['woyyyy', 'lelettttt', '']</t>
  </si>
  <si>
    <t>['download', 'langsung', 'uninstall', 'regis', 'dibilang', 'nomor', 'terdaftar', 'login', 'app']</t>
  </si>
  <si>
    <t>['jaringan', 'akses', 'gangguan']</t>
  </si>
  <si>
    <t>['lumayan']</t>
  </si>
  <si>
    <t>['pengguna', 'aplikasi', 'udah', 'masuk', 'login', 'udah', 'masukin', 'email', 'nomor', 'tlp', 'udah', 'masukin', 'kode', 'ferivikasi', 'salah', 'kode', 'ferivikasi', 'handone', 'salah', 'sampe', 'salah']</t>
  </si>
  <si>
    <t>['hidup', 'perjuangan']</t>
  </si>
  <si>
    <t>['sinyalnya', 'kencang', 'boss']</t>
  </si>
  <si>
    <t>['bandwidth', 'terkesan', 'rumit', 'kualitasnya', 'jalan', '']</t>
  </si>
  <si>
    <t>['gangguan', 'pengaduan', 'via', 'apl', 'myindihome', 'tulisannya', 'kerusakan', 'massal', 'lokasi', 'tlp', 'gangguan', 'kesel', 'pokokny']</t>
  </si>
  <si>
    <t>['pasang', 'alasan', 'pasang', 'dipasangkan', 'dipasang', 'kendala', '']</t>
  </si>
  <si>
    <t>['buka', 'myindihome', 'why', '']</t>
  </si>
  <si>
    <t>['pelayanan', 'indihome', 'mengajukan', 'pemutusan', 'layanan', 'tagihan', 'closing', 'langsung', 'dikirimkan', 'pelanggan', 'membayar', 'jangka', 'permintaan', 'pelanggan', 'teknisi', 'lokasi', 'berminggu', 'minggu', 'menunggu', 'konfirmasi', '']</t>
  </si>
  <si>
    <t>['bayaran', 'gaboleh', 'telat', 'internet', 'gangguan', 'udah', 'telp', 'disuru', 'nunggu', 'nunggu', 'jaminan', 'solusi', 'perusahaan', 'raksasa']</t>
  </si>
  <si>
    <t>['pelayanannya', 'memuaskan', 'respon', 'lambat', 'data', 'falid', 'suka', 'ngarang', 'petugas', 'upnya', 'sal', 'cari', 'kesalahan', 'pelanggan', 'wifi', 'bermasalah', 'minggu', 'ngk', 'solusi', 'telat', 'jam', 'denda', 'ngak', 'berani', 'suruh', 'nilai', 'tehnisi', 'penggan', 'pelayanan', 'memuaskan', 'kalou', 'berani', 'coba', 'hubungi', 'suruh', 'nilai', 'pelanggan', 'twu', 'tingkah', 'petugah', 'perusahaan', 'masyarakat', 'olah', 'ngak', 'akhlak', '']</t>
  </si>
  <si>
    <t>['aplikasi', 'berguna', 'nomor', 'indihome', 'masukan', 'download', 'aplikasi', 'fungsi', 'pelayanan', 'memuaskan', 'konfirmasi', 'payah']</t>
  </si>
  <si>
    <t>['aplikasi', 'berlangganan', 'aplikasi', 'indihome', 'kali', 'perubahan', 'nominal', 'tagihan', 'meningkat', 'berkali', 'telp', 'kompalin', 'koreksi', 'bbrp', 'bln', 'muncul', 'alamat', 'rumah', 'berubah', 'alamat', 'rumah', 'orang', 'dikenal']</t>
  </si>
  <si>
    <t>['sinyal', 'jelek', 'gangguan', 'mulu', 'aelah', 'copot']</t>
  </si>
  <si>
    <t>['tolong', 'internet', 'bermasalah', 'protes', 'kolom', 'review', 'kolom', 'gunannya', 'mereview', 'aplikasi', 'kenyamaan', 'aplikasinya', 'kemudahan', 'aksesnya', 'bukn', 'internet', 'internet', 'bermasalah', 'silahkan', 'hubungi', 'costumer', 'services', 'pelanggan', 'bijak']</t>
  </si>
  <si>
    <t>['gangguan', 'masal', 'hilangnya', 'jaringan', 'internet', 'pakai', 'kerja']</t>
  </si>
  <si>
    <t>['wifi', 'lelet', 'bener', 'fix', 'kebanyakan', 'promo', 'speed', 'bmps']</t>
  </si>
  <si>
    <t>['verifikasi', 'aplikasi', 'persen', 'capek', 'berurusan', 'aplikasi', 'tolong', 'ditingkat', 'pelayanan', 'aplikasinya']</t>
  </si>
  <si>
    <t>['menyesal', 'berlangganan', 'telkomsel', 'jaringanya', 'lelet', 'memakai', 'orang', 'lapor', 'kepihak', 'terkait', 'perubahan']</t>
  </si>
  <si>
    <t>['', 'melayani', '']</t>
  </si>
  <si>
    <t>['sinyale', 'payah']</t>
  </si>
  <si>
    <t>['parah', 'pindah', 'provider', 'bro', '']</t>
  </si>
  <si>
    <t>['aplikasinya', 'dipakai', 'min', 'sekalinya', 'masuk', 'akses', 'nomer', 'pelanggan', 'terdaftar', 'sistem', 'koreksi', '']</t>
  </si>
  <si>
    <t>['renew', 'speed', 'mbps', 'muncul', 'mbps', 'macet', 'macet', '']</t>
  </si>
  <si>
    <t>['ganguan', 'mulu', 'giliran', 'suruh', 'bayar', 'cepet', 'notif']</t>
  </si>
  <si>
    <t>['berlangganan', 'indihome', 'jaringan', 'super', 'cepat', 'jangkauan', 'sinyal', 'luas', 'smoga', 'kedepannya']</t>
  </si>
  <si>
    <t>['pakek']</t>
  </si>
  <si>
    <t>['otp', 'valid', 'sesuai', 'sms', 'coba', 'jam', 'perubahan', '']</t>
  </si>
  <si>
    <t>['mahal', 'doang', 'jaringan', 'cacat']</t>
  </si>
  <si>
    <t>['wifi', 'lag', 'blok', '']</t>
  </si>
  <si>
    <t>['masukin', 'kode', 'otp', 'salah', 'sesuai', 'kode', 'dikirim', 'via', 'sms', 'tolong', 'bug', 'fix', 'pengguna', 'indihome', 'dpt', 'mengecek', 'app', 'myindihome']</t>
  </si>
  <si>
    <t>['kagak', 'login', 'alasan', 'salah', 'kode', 'otp', 'berkali', 'kali', 'sesuai', 'kode', 'dikirim']</t>
  </si>
  <si>
    <t>['pelayanan', 'gangguan', 'parah', '']</t>
  </si>
  <si>
    <t>['mantap', '']</t>
  </si>
  <si>
    <t>['tolong', 'aktifin', 'wifi', '']</t>
  </si>
  <si>
    <t>['terima', 'kasih', 'instal', 'cepat', 'manfa', 'atnya', 'keluarga', '']</t>
  </si>
  <si>
    <t>['hmmm', 'aplikasi', 'coba', 'berkali', 'masukan', 'layanan', 'indihome', 'bls', 'nomer', 'layanan', 'terdaftar', 'tolong', 'admin', 'perbaiki']</t>
  </si>
  <si>
    <t>['daftar', 'ssh', 'slalu', 'blg', 'akun', 'salah', 'pdhal', 'udh', '']</t>
  </si>
  <si>
    <t>['mntabbb']</t>
  </si>
  <si>
    <t>['renew', 'link', 'gagal', 'uangnya', 'dimasukin', 'saldo', 'indihome', 'renew', 'saldo', 'indihome', 'gagal', 'suruh', 'link', 'transfer', 'bank', 'renew', 'transfer', 'bank', 'gagal', 'masuk', 'saldo', 'indihome', 'ahhaha', 'tarik', 'saldo', 'indihome', 'suruh', 'download', 'money', 'download', 'money', 'salah', 'password', 'reset', 'password', 'money', 'password', 'salah', 'aplikasi', 'koplak', '']</t>
  </si>
  <si>
    <t>['meresahkan', 'indihome', 'orang', 'pakai', 'wifi', 'ditagih', 'wifi', 'udah', 'dicabut', 'ditagih', 'meresahkan', 'mending', 'pakai', 'wifi', 'cbn', 'bagus']</t>
  </si>
  <si>
    <t>['top', 'markotop', 'gut', 'marsogut', '']</t>
  </si>
  <si>
    <t>['aplikasi', 'udah', 'laporan', 'gangguan', 'respon', 'perbaikan']</t>
  </si>
  <si>
    <t>['kaga', 'register', 'gimana', '']</t>
  </si>
  <si>
    <t>['bener', 'teknisi', 'arab', 'kendala', 'nunggu']</t>
  </si>
  <si>
    <t>['pelayanan', 'perbaikan', 'pengemis', '']</t>
  </si>
  <si>
    <t>['wifi', 'bermasalah', 'gara', 'gara', 'oknum', 'tekhnisi', 'bermain', 'kantor', 'telkom', 'wonogiri', 'rahmanto', 'bertemu', 'off', 'pemberitahuan', 'emang', 'indihome', 'pemasangan', 'kena', 'juta']</t>
  </si>
  <si>
    <t>['jaringan', 'jelek']</t>
  </si>
  <si>
    <t>['sampah', 'payah', 'direspon', 'gangguan', 'internet', 'gua', 'gua', 'bayar', 'ngutang', 'dispensasi', 'dipake', 'cih']</t>
  </si>
  <si>
    <t>['beli', 'paket', 'speed', 'demand', 'susah', 'jmbt']</t>
  </si>
  <si>
    <t>['renew', 'speed', 'udah', 'bayar', 'via', 'mandiri', 'masuk', 'saldo', 'myindihome', 'bayar', 'pakai', 'saldo', 'gagal', 'berhasil', 'solusinya', 'indihom', '']</t>
  </si>
  <si>
    <t>['indihome', 'taik', 'sdah', 'paket', 'khusus', 'game', 'lag', 'maksud', 'coba', 'bener', 'pelanggan', 'jaga', 'kecewa', 'main', 'game', 'lag', 'mulu', 'banget']</t>
  </si>
  <si>
    <t>['bayar', 'udh', 'bayar', 'mahal', 'cicilannya', 'kualitas', 'internet', 'lemot', '']</t>
  </si>
  <si>
    <t>['', 'wow', 'menggambarkan', 'kegunaan', 'aplikasi', '']</t>
  </si>
  <si>
    <t>['memudahkan', 'top', 'pokok', '']</t>
  </si>
  <si>
    <t>['gimana', 'pengaduan', 'kemarin', 'pengaduan', 'whatsapp', 'tolong', 'tingkatkan', 'pelanggan', 'merasakan', 'kenyamanan', 'internet', 'kendala', 'jaringan', 'rumah', 'perbaiki', 'menunggu', 'minggu', '']</t>
  </si>
  <si>
    <t>['aplikasi', 'buruk', 'login', 'susah', 'banget', 'masukin', 'otp', '']</t>
  </si>
  <si>
    <t>['mudah', 'membantu', '']</t>
  </si>
  <si>
    <t>['puas', 'layanan', 'indihome', 'transaksi', 'renew', 'speed', 'transaksi', 'berhasil', 'jaringan', 'lemot', 'indihome', 'kecewa']</t>
  </si>
  <si>
    <t>['saldo', 'myindihome', 'gagal', 'debet']</t>
  </si>
  <si>
    <t>['otp', 'udah', 'bener', 'dibilang', 'salah', 'melulu', 'situ', 'percaya', 'coba', 'login', 'aplikasi', 'parah', 'parah', '']</t>
  </si>
  <si>
    <t>['aplikasinya', 'berfungsi', 'uninstall']</t>
  </si>
  <si>
    <t>['gimana', 'liat', 'fup', 'penggunaan', 'aplikasi', 'indihome', 'aplikasi', 'paket', 'channel', 'gabisa', 'tanda', 'refresh', 'refresh', 'tetep', 'tolong', 'diperbaiki', 'aplikasinya', 'tolong', 'rincian', 'tagihan', 'perbulannya', 'tagihan', 'tolong']</t>
  </si>
  <si>
    <t>['', 'aneh', 'berkali', 'kali', 'login', 'masukan', 'digit', 'ferivikasi', 'tertulis', 'ferifikasi', 'angka', 'masukan', 'salah', 'padah', 'masukan', 'digit', 'angka', 'sesuai', 'kirim', 'sms', '']</t>
  </si>
  <si>
    <t>['hadehh', 'jelek', 'sinyalnya']</t>
  </si>
  <si>
    <t>['paraaahh', 'ahhh', 'indie', 'home', 'pasang', 'sebulan', 'udh', 'lost', 'gada', 'koneksi', 'kabelnya', 'cengeng', 'bngt', '']</t>
  </si>
  <si>
    <t>['aplikasi', 'membantu', 'memudahkan', 'informasi', 'fitur', 'tambahan', 'melaporkan', 'gangguan', 'layanan', 'indihome', 'cek', 'tagihan', 'cek', 'poin', 'myindihome', 'info', 'pemakaian', 'layanan', 'menarik', '']</t>
  </si>
  <si>
    <t>['indihome', 'the', 'best', 'star', 'and', 'winner', '']</t>
  </si>
  <si>
    <t>['aplikasi', 'busuk']</t>
  </si>
  <si>
    <t>['aplikasinya', 'bermanfaat', 'pelanggan', 'lengkap', 'fiturnya', 'mudah', 'banget', 'usia', '']</t>
  </si>
  <si>
    <t>['aplikasi', 'beneran', 'masukan', 'otp', 'kali', 'salah', 'otp', 'angka', 'salah', 'angka', 'baca', 'langsung', 'hafal', 'trus', 'dibilang', 'kali', 'salah', 'ampuuun', 'kirim', 'otp', 'baca', 'komentar', 'owwhhh', 'pantesaaannn', 'mudah', 'bertahan', 'perusahaan', '']</t>
  </si>
  <si>
    <t>['aplikasinya', 'memudahkan', 'bertransaksi', 'memilih', 'paket', 'internet', 'aplikasinya', 'lengkap', 'mantaap', 'pokonya', 'sukses', '']</t>
  </si>
  <si>
    <t>['aplikasi', 'bermanfaat', 'mempermudah', 'customer', 'promo', 'terbaru', 'registrasi', 'perihal', 'tagihan', 'cek', 'aplikasi', 'terima', 'kasih', 'myindihome', '']</t>
  </si>
  <si>
    <t>['aplikasinya', 'praktis', 'info', 'promo', 'tertera', 'terimakasih', 'indihome', 'semoga', 'kualitas', 'aplikasinya', 'terjaga', '']</t>
  </si>
  <si>
    <t>['aplikasi', 'bagus', 'mempermudah', 'pengecekan', 'teriamakasih', '']</t>
  </si>
  <si>
    <t>['aplikasi', 'membantu', 'benefit', 'harga', 'bersahabat', 'penyelesaian', 'cepat', 'tanggap', '']</t>
  </si>
  <si>
    <t>['jaringan', 'pending', 'lemot', 'gimana', 'bayar', 'mahal', 'gapernah', 'telat', 'dipake', 'youtube', 'game', 'online', 'lemot', 'banget']</t>
  </si>
  <si>
    <t>['good', 'aplication', 'bermanfaat', 'membantu', 'informasi', 'terkait', 'indihome', 'layanan', 'paket', '']</t>
  </si>
  <si>
    <t>['updatean', 'terbaru', 'loading', 'parah', 'mohon', 'diperbaiki', 'nga', 'lancar', '']</t>
  </si>
  <si>
    <t>['memasukan', 'kode', 'verifikasi', 'salah', '']</t>
  </si>
  <si>
    <t>['sinyal', 'bagus']</t>
  </si>
  <si>
    <t>['ahh', 'parah', 'jaringan', 'parah', 'banget', 'udah', 'seminggu', 'jaringan', 'kuliah', 'terhambat', 'maen', 'game', 'nge', 'lag', 'parah', 'sihh']</t>
  </si>
  <si>
    <t>['layanan', 'indihome', 'jaringan', 'indihome', 'mengaitkan', 'akun', 'aplikasi', 'memakai', 'aplikasi', '']</t>
  </si>
  <si>
    <t>['masuk', 'susah', 'udah', 'kode', 'verifikasi', 'nggak', 'masuk', 'kodenya', '']</t>
  </si>
  <si>
    <t>['pagi', 'tgl', 'lokasi', 'bantul', 'internet', 'mati', 'total', 'coba', 'cabut', 'trs', 'pasang', 'komplain', 'aplikaso', 'indihome', 'cabut', 'pindah', 'provider', 'pdhl', 'pembayaran', 'telat', '']</t>
  </si>
  <si>
    <t>['beli', 'add', 'aplikasi', 'blank', 'aplikasinya', 'pencet', 'tombol']</t>
  </si>
  <si>
    <t>['', 'like', '']</t>
  </si>
  <si>
    <t>['kekurangan', 'aplikasi', 'mengganti', 'password', 'wifi', 'indihome', '']</t>
  </si>
  <si>
    <t>['siang', 'sinyalnya', 'kaya', 'eeh', 'ngeleg', 'ngeleg', 'bagus', 'pemasangan', 'doang', 'tae']</t>
  </si>
  <si>
    <t>['login', 'menuliskan', 'kode', 'otp', 'sesuai', 'sms', 'keterangannya', 'kode', 'salah']</t>
  </si>
  <si>
    <t>['mantap', 'transparant', 'dusta']</t>
  </si>
  <si>
    <t>['gangguan', 'internet', 'loss', 'merah', 'merah', 'loss', 'noted', 'memanjat', 'tiang', 'central', 'inetnya', 'mengalami', 'gangguan', 'sudh', 'bermasalah', 'mohon', 'kebijakan', 'perbaikan', 'pemasangan', 'internet', 'otak', 'atik', 'janggal', '']</t>
  </si>
  <si>
    <t>['oknumnya', 'merugikan', 'main', 'cabut', 'bayar', 'rutin', 'mengadu', 'ribet', 'tutup', 'langanan']</t>
  </si>
  <si>
    <t>['aplikasinya', 'lemot', 'mengecek', 'pemakaian', 'suruh', 'reload', 'lemmooooot']</t>
  </si>
  <si>
    <t>['alhamdulillah', 'akun', 'masuk', '']</t>
  </si>
  <si>
    <t>['indihome', 'wilayah', 'bandar', 'lampung', 'gangguan', 'tolong', 'diperbaiki', 'kinerjanya', 'ditinggalkan', 'pelanggan', 'telpon', 'ngk', 'dilayani', 'laporan', 'semoga', 'masukan', 'indihome', 'telkom']</t>
  </si>
  <si>
    <t>['indihome', 'jaringan', 'ngegame', 'lelet', 'banget', 'nge', 'lag']</t>
  </si>
  <si>
    <t>['login', 'aplikasi', 'indihome', 'mencoba', 'masukan', 'kode', 'otp', 'aneh', 'menu', 'tersedia', 'tombol', 'enter', 'tolong', 'bantu', 'dicheck', 'aplikasinya', 'terimakasih']</t>
  </si>
  <si>
    <t>['heran', 'lihat', 'promo', 'indihome', 'promo', 'ditawarkan', 'murah', 'harganya', 'dibandingkan', 'pengguna', 'promo', 'murah', 'pelanggan', 'pelanggan', 'ditawarkan', 'hemat', 'pembayaran', 'bulanan', 'murah', 'solusinya', 'indihome', '']</t>
  </si>
  <si>
    <t>['aplikasi', 'error', 'dimasukkan', 'kode', 'otp', 'nggak', 'login']</t>
  </si>
  <si>
    <t>['indihome', 'giliran', 'telat', 'bayar', 'sehari', 'denda', 'internet', 'cabut', 'giliran', 'mati', 'seharian', 'suspensi', 'pas', 'bayar', '']</t>
  </si>
  <si>
    <t>['berhenti', 'langanan', 'telpon', 'indihome', 'gimana', '']</t>
  </si>
  <si>
    <t>['pagi', 'indihome', 'wilayah', 'depok', 'mati', 'kunjung', 'perbaiki']</t>
  </si>
  <si>
    <t>['pelayan', 'solusi', 'jam', 'wifi', 'bermasalah', 'ngak', 'solusi', 'pengaduan', 'susah']</t>
  </si>
  <si>
    <t>['jujur', 'bug']</t>
  </si>
  <si>
    <t>['udah', 'login', 'menyambungkan', 'nomer', 'indihome', 'masuk', 'nomer', 'terdaftar', 'eror', '']</t>
  </si>
  <si>
    <t>['masang', 'mikir', 'dlu', 'penilaian', 'pelanggannya', 'saran', 'indihome', 'perusahaan', 'telkom', 'profesional', 'minimal', 'perhatiin', 'konsumennya', 'manis', 'pelayanan', 'marketnya', 'playanan', 'oprasionalnya', 'tolong', 'perhatiannya', 'percaya', 'telkom', 'terbaik', 'rekomen', '']</t>
  </si>
  <si>
    <t>['laporan', 'ditanggapi', 'ditindaklanjuti']</t>
  </si>
  <si>
    <t>['gabisa', 'login']</t>
  </si>
  <si>
    <t>['membantu', 'membuka', 'jendela', 'dunia', 'menambah', 'wawasan', 'mumudahkan', 'komunikasi', '']</t>
  </si>
  <si>
    <t>['aplikasi', 'sampah', 'digunain']</t>
  </si>
  <si>
    <t>['daftar', 'telpon', 'tinggal', 'menunggu', 'pemasangan', 'apk', 'cancel', 'gada', 'pesanan', 'tukangnya', 'mohon', 'penjelasannya', '']</t>
  </si>
  <si>
    <t>['are', 'you', 'like', 'star']</t>
  </si>
  <si>
    <t>['lelet', 'parah', 'berbatas', 'blang', 'unlimited']</t>
  </si>
  <si>
    <t>['daftar', 'pengguna', 'data', 'sesuai']</t>
  </si>
  <si>
    <t>['min', 'pas', 'login', 'indihome', 'kode', 'otp', 'mohon', 'bantuannya']</t>
  </si>
  <si>
    <t>['aplikasinya', 'sgt', 'membantu']</t>
  </si>
  <si>
    <t>['mohon', 'penjelasannya', 'knpa', 'masuk', 'pas', 'masukin', 'nomor', 'indihom', 'udh', 'masukin', 'nomor', 'internet', 'bner', 'yng', 'slah', 'tpi', 'tetep', 'dikenal', 'sistem', 'knpa', 'yaa', '']</t>
  </si>
  <si>
    <t>['indihome', 'mantap']</t>
  </si>
  <si>
    <t>['permisi', 'mas', 'mba', 'wifi', 'koneksi', 'internetnya', 'mati', '']</t>
  </si>
  <si>
    <t>['udah', 'bayar', 'jaringan', 'lambat', 'kerja', 'bener', 'ajg', 'udh', 'dibayar', 'dibayar', 'ditagih', 'udh', 'dibayar', 'lambat']</t>
  </si>
  <si>
    <t>['bintang', 'berhasil', 'masuk', 'kali', 'percobaan', 'mencoba', 'apk']</t>
  </si>
  <si>
    <t>['gmna', 'mbps', 'turunin', 'bayar', 'sesuai', 'pembyaran', 'pembyaran', 'naek', 'pembyaran', 'indihom', 'pikir', 'duit', 'gua', 'naglir', 'kli', 'kya', 'gni', 'udh', 'berhenti']</t>
  </si>
  <si>
    <t>['force', 'close']</t>
  </si>
  <si>
    <t>['pagi', 'nyambung', '']</t>
  </si>
  <si>
    <t>['masukin', 'kode', 'verifikasi', 'sesuai', 'dikirim', 'sms', 'salah', 'parah']</t>
  </si>
  <si>
    <t>['aplikasi', 'tolol', 'uda', 'masukin', 'verivikasi', 'salah', 'telepom', 'hubungi', 'operator', 'uda', 'menit', 'nyambung', 'emang', 'bener', 'tolol', 'masang', 'internet']</t>
  </si>
  <si>
    <t>['ulasannya', 'buruk', 'semoga', 'telkom', 'pelayanan', 'baiklah', '']</t>
  </si>
  <si>
    <t>['login', 'otp', 'makah', 'salah']</t>
  </si>
  <si>
    <t>['gagal', 'mulu', 'menyambungkan', 'nomor', 'indihome', 'email', 'dilempar', 'kesini', 'kesini', 'dilempar', 'kaya', 'solusi', 'mengecewakan']</t>
  </si>
  <si>
    <t>['tolong', 'diusahakan', 'aplikasi', 'berfungsi', 'mestinya', 'pelanggan', 'bayar', 'telat', 'renew', 'speed', 'upgrade', 'speed', 'notif', 'aplikasi', 'gagal', 'aplikasi', 'diperbaiki', 'lapor', 'telkom', 'pakai', 'aplikasi', 'telpon', 'makan', 'pulsa', 'mahal', 'jawabanya', 'hasilnya', '']</t>
  </si>
  <si>
    <t>['renew', 'speed', 'mati', 'susahnya', 'payah', 'disitu', 'ditulis', 'pakai', 'link', 'prakteknya', 'nol', 'tlp', 'call', 'center', 'habisin', 'pulsa', 'perubahan', 'aplikasi', 'bau', 'kencur']</t>
  </si>
  <si>
    <t>['halooooooo', 'internet', 'gunakannnnnnnnnnn', 'haloooooooooo']</t>
  </si>
  <si>
    <t>['renew', 'speed', 'gagal', 'aktivasi', 'dompet', 'indihome', '']</t>
  </si>
  <si>
    <t>['biaya', 'pasang', 'dibayar', 'login', 'nomor', 'pelanggan', 'indihome', 'gagal', 'notifikasi', 'terdaftar', 'system', 'aneh', '']</t>
  </si>
  <si>
    <t>['login', 'udah', 'masukan', 'kode', 'otp', 'salah', 'jalan', 'internetnya']</t>
  </si>
  <si>
    <t>['pasang', 'indihome', 'paket', 'mbps', 'rb', 'udh', 'pembayaran', 'harga', 'rb', 'alasan', 'biaya', 'ppn', 'tolong', 'kalinya', 'pasang', 'ppn', 'ngerasa', 'bohongi', 'kaya', 'gini']</t>
  </si>
  <si>
    <t>['login', 'email', 'bener', 'bener', 'tpi', 'pas', 'masukkan', 'kode', 'otp', 'keterangannya', 'salah', 'mohon', 'bantuannya']</t>
  </si>
  <si>
    <t>['renew', 'speed', 'lihat', 'pengunaan', 'aplikasi', 'blm', 'teriset', 'nol', 'kaya', 'langsung', 'teriset', 'nol', 'renew']</t>
  </si>
  <si>
    <t>['sumpah', 'lihat', 'rating', 'buruk', '']</t>
  </si>
  <si>
    <t>['complain', 'karyawan', 'pasang', 'tanggapi', 'conplain', 'pilihan', 'menghabiskan', 'pulsa', 'download', 'aplikasinya', 'tetep', 'gagal', 'eror', 'masukan', 'pelayanan', 'pasang', 'cepat', 'kilat', 'responnya', 'giliran', 'jaringan', 'complain', 'susah', '']</t>
  </si>
  <si>
    <t>['termsuk', 'layanan', 'indihome', 'perma', 'indihome', 'mati', 'dikrnkan', 'alasan', 'teknis', 'complain', 'biaya', 'dispensasi', 'tagihan', 'tagihan', 'tlp', 'teknisi', 'sesuai', 'djdwalkn', 'gimana', 'complain', 'customer', 'didengar', 'pls', 'call', '']</t>
  </si>
  <si>
    <t>['pelayanan', 'buruk']</t>
  </si>
  <si>
    <t>['ngak', 'login', 'data', 'salah', 'dll', '']</t>
  </si>
  <si>
    <t>['', 'indihome', 'bagus', 'parah', 'jaringan', 'lelet', 'tagihannya', 'kencang']</t>
  </si>
  <si>
    <t>['register', 'masuk', 'gmna', 'tolong', 'pencerahannya', '']</t>
  </si>
  <si>
    <t>['', 'pasang', 'indihome', 'byr', 'uang', 'jaminan', 'blm', 'iptv', 'stb', 'did', 'not', 'get', 'address', 'please', 'the', 'step', 'below', 'make', 'make', 'restart', 'stb', 'when', 'the', 'problem', 'the', 'problem', 'stlh', 'ikutin', 'install', 'indihome', 'application', 'dlm', 'bl', 'trakhir', 'isi', 'ulasan', 'lbh', 'kecewa', 'perushn', 'swasta', 'spt', 'mrk', 'langs', 'mperbaiki', 'ulasan', 'jwb', 'puas', 'mgkn', 'perush', 'bumn', 'ulasan', 'jelek', 'kasian', 'erick', 'byk', '']</t>
  </si>
  <si>
    <t>['tagihan', 'udah', 'dri', 'kemarin', 'bayar', 'knp', 'admin', 'bayar', 'sya', 'takut', 'wifi', 'mati']</t>
  </si>
  <si>
    <t>['login', 'register', 'susah']</t>
  </si>
  <si>
    <t>['good']</t>
  </si>
  <si>
    <t>['parah', 'lelet', 'tanggal', 'mei', 'gangguan', 'berulang', 'pagi', 'jam', 'wib', 'koneksi', 'putus', 'nyambung', 'uda', 'anak', 'smp', 'pacaran', '']</t>
  </si>
  <si>
    <t>['wifi', 'bener', 'bosen', 'manggil', 'teknisi', 'minggu', 'lag', 'kyk', 'gini', 'bayar', 'udh', 'mahal', 'lag', 'bayar', 'mahal', 'internetnya', 'bener', 'udh', 'mahal', 'lag', '']</t>
  </si>
  <si>
    <t>['angeeelll', '']</t>
  </si>
  <si>
    <t>['login', 'karna', 'kode', 'otp', 'salah', '']</t>
  </si>
  <si>
    <t>['setting', 'wifi', 'dipakai', 'anak', 'istirahatnya']</t>
  </si>
  <si>
    <t>['download', 'aplikasi', 'ambil', 'manfaatnya', 'nukerin', 'point', 'pdhal', 'udah', 'indihome', '']</t>
  </si>
  <si>
    <t>['good', 'service']</t>
  </si>
  <si>
    <t>['verifikasi', 'ktp', 'pekan', 'antian', 'maksimal', 'fungsinya', 'tolong', 'tingkatkan']</t>
  </si>
  <si>
    <t>['seminggu', 'logkn', 'myindihome', 'gagal', 'menerima', 'kode', 'otp', 'via', 'sms', 'input', 'kode', 'sesuai', 'tertolak', 'coba', 'malam', 'email', 'indihomecare', 'suruh', 'hapus', 'cache', 'hape', 'okeh', 'reinstall', 'login', 'aneh', 'knp', 'bgini', 'pdhl', 'hape', 'email', 'registerred', 'tolong', 'orang', 'itnya', 'ditambahpersonelnya', 'kompeten', 'dinaikkan', 'gaji', 'sesuai', 'kompetensi', 'keluhan', 'login', 'apps']</t>
  </si>
  <si>
    <t>['', 'indihome', 'ngeleg', 'komplain', 'kantor', 'dibiarkan', 'tukang', 'rumah', 'jam', 'jam', 'gada', 'tukang', 'rumah', 'kualitas', 'kerja', 'buruk', '']</t>
  </si>
  <si>
    <t>['sinyalnya', 'bagus', 'username', 'password', 'website', 'addresnya', 'ganti', 'password', 'udah', 'coba', 'masukin', 'nama', 'wifi', 'password', 'wifi', 'tolong']</t>
  </si>
  <si>
    <t>['register', 'login', 'tolong', 'perbaiki']</t>
  </si>
  <si>
    <t>['sdg', 'menunggu', 'teknisi', 'laporan', 'indihome', '']</t>
  </si>
  <si>
    <t>['jaringan', 'ilang', 'gjls']</t>
  </si>
  <si>
    <t>['gaguna', 'aplikasinya']</t>
  </si>
  <si>
    <t>['erorr']</t>
  </si>
  <si>
    <t>['aplikasi', 'untung']</t>
  </si>
  <si>
    <t>['bayar']</t>
  </si>
  <si>
    <t>['renew', 'speed']</t>
  </si>
  <si>
    <t>['apk', 'bermanfaat', 'dongok', '']</t>
  </si>
  <si>
    <t>['mantaps', 'bravo', 'telkom']</t>
  </si>
  <si>
    <t>['jringan', 'stabil', 'byar', 'nnti', 'tnda', 'seru', 'bsa', 'connec']</t>
  </si>
  <si>
    <t>['install', 'register', 'berkali', 'kali', 'alasannya', 'aplikasi', 'perbaikan', 'mohon', 'ditunggu', 'dicoba', 'aplikasi', 'publish', 'layak', 'buang', 'buang', '']</t>
  </si>
  <si>
    <t>['internet', 'buruk', 'maaf', '']</t>
  </si>
  <si>
    <t>['orang', 'mampus', 'hypertensi', 'gara', 'indihome', '']</t>
  </si>
  <si>
    <t>['bagus', '']</t>
  </si>
  <si>
    <t>['memuaskan', 'meresekahkan', 'berhenti', 'berlangganan', 'ditagih', 'anehhh']</t>
  </si>
  <si>
    <t>['biaya', 'pembayaran', 'menaik', 'berlangganan', 'indikids', 'huft']</t>
  </si>
  <si>
    <t>['indihome', 'pelanggan', 'pasang', 'rbb', 'pelanggan', 'pasang', 'nawarin', 'suruh', 'suruh', '']</t>
  </si>
  <si>
    <t>['ngerti', 'nambah', 'add', 'gampang', 'mutusinnya', 'susah', 'akun', 'disuruh', 'verifikasi', 'udh', 'verifikasi', 'perkembangan', '']</t>
  </si>
  <si>
    <t>['baguuus', 'maaantaap', '']</t>
  </si>
  <si>
    <t>['membatu', 'lihat', 'tagihan', 'bulanan']</t>
  </si>
  <si>
    <t>['lemot', 'register']</t>
  </si>
  <si>
    <t>['bingung', 'deh', 'pelayanan', 'tanggapan', 'complain', 'oke', 'banget', 'kaya', 'lucu', 'pasang', 'kabel', 'th', 'kabel', 'gigit', 'tikus', 'masang', 'bln', 'udah', 'digigit', 'tikus', 'sampe', 'kali', 'gigit', 'tikus', 'trus', 'namanya', 'dibnerin', 'enak', 'ngepelin', 'teknisi', 'kabel', 'kuat', 'saran', 'kasih', 'kabel', 'premium', 'cerita', 'kabel', 'gigit', 'tikus', 'sekian', 'masukan', 'trimakasih']</t>
  </si>
  <si>
    <t>['good', 'abis']</t>
  </si>
  <si>
    <t>['busuk', 'daftar', 'ssah']</t>
  </si>
  <si>
    <t>['udah', 'dipake', 'suruh', 'bayar', 'gile', 'ndrooo']</t>
  </si>
  <si>
    <t>['pelanggan', 'indiehome', 'paketnya', 'mash', 'mahal', 'skrg', 'plg', 'paket', 'murah', 'kecepatan', 'mbps', 'ganti', 'paket', 'plasa', 'telkom', 'dibedain', '']</t>
  </si>
  <si>
    <t>['aplikasi', 'masak', 'masukin', 'pelanggan', 'gimana', 'pakai', 'login', 'ribet', 'diperbaiki', 'sistemnya', 'mempersulit', 'pelanggan', 'bintang']</t>
  </si>
  <si>
    <t>['wifi', 'ngeleg', 'mulu', 'bayar', 'disuruh', 'cepet', 'mbps', 'lemot', 'cek', 'kecepatan', 'mbps']</t>
  </si>
  <si>
    <t>['login', 'ngga', 'nomer', 'tlp', 'verifikasi', 'error', 'gagal', 'login']</t>
  </si>
  <si>
    <t>['ngadu', 'odp', 'jauhan', 'eror', 'bangke']</t>
  </si>
  <si>
    <t>['kode', 'otp', 'dikirim', 'kirim']</t>
  </si>
  <si>
    <t>['tolong', 'diperbaiki', 'aplikasi', 'error', 'melulu', 'loading', 'akun']</t>
  </si>
  <si>
    <t>['keluarga', 'mbps', 'main', 'game', 'pingnya', 'pas', 'cek', 'kecepatan', 'internetnya', 'dapet', 'mbps', 'sampe', '']</t>
  </si>
  <si>
    <t>['hala', 'ribet', 'masuk', 'nomor', 'aktif', 'email', 'aktif']</t>
  </si>
  <si>
    <t>['akun', 'myindihome', 'masuk', 'kode', 'otp', 'verfikasinya', 'akun', 'terdaftar', 'tpi', 'masuk', 'alasan', 'data', 'masukan', 'salah', 'tolong', 'bantuannya']</t>
  </si>
  <si>
    <t>['fungsi', 'aplikasinya', 'engga', 'dipake', 'register', 'gagal', 'lol']</t>
  </si>
  <si>
    <t>['bayar', 'tagihan', 'online', 'langsung', 'pakai', 'linkaja', 'disuruh', 'pakai', 'kartu', 'kridit', '']</t>
  </si>
  <si>
    <t>['puas']</t>
  </si>
  <si>
    <t>['aplikasi', 'mending', 'dibanned', 'playstore', 'jaringan', 'ngelag', 'parah']</t>
  </si>
  <si>
    <t>['aplikasi', 'payah', 'pas', 'nyambungin', 'nomor', 'gagal', 'nomor', 'dikenal', 'sistem', '']</t>
  </si>
  <si>
    <t>['indihome', 'tolong', 'diperbaikin', 'kualitas', 'layanan', 'chat', 'via', 'aplikasi', 'nggak', 'keluhan', 'terkait', 'jaringan', 'internetnya', 'gmna', 'penanganan', '']</t>
  </si>
  <si>
    <t>['tagihan', 'lihat', 'detail', 'pembayaran', 'sewa', 'modem', 'biaya', 'materai', 'hilangin', 'hmm', 'maen', 'rincian', 'langsung', 'applikasi', 'ribet', 'telpon', 'customer', 'care', 'dev', 'mabok', 'kecap', 'analyst', 'kecap', '']</t>
  </si>
  <si>
    <t>['like']</t>
  </si>
  <si>
    <t>['sandi', 'salah', 'bener', 'sms']</t>
  </si>
  <si>
    <t>['indihome', 'rumah', 'sodara', 'cabut', 'karna', 'nma', 'indihome', 'langsung', 'isolir', 'sdah', 'lapor', 'instagram', 'email', 'mempersulit', 'pemutusan', 'ujung', 'ujung', 'suruh', 'kantor', 'kerja', 'kota', 'perminta', 'pemutusan', 'internit', 'tagihan', 'jalan', 'kaget', 'dpat', 'telpon', 'tagihan', 'bayar', 'suruh', 'cabut', 'respon', 'mlah', 'suruh', 'lunasi', 'tagihan', 'kta', 'sodara', 'gangguan', 'proseh']</t>
  </si>
  <si>
    <t>['pembayaran', 'terkena', 'suspend', 'pengaduan', 'aplikasi', 'terkena', 'suspend', 'telfon', 'pulsa', 'regular', 'mohon', 'kedepannya', 'bayar', 'terkena', 'suspend', 'mohon', 'dikoreksi', 'telfon', 'pengecekan', 'orang', 'memiliki', 'pulsa', 'regular', 'menelfon', 'mudah', 'pindah', 'provider', 'sngat', 'mengecewakan']</t>
  </si>
  <si>
    <t>['pelayanannya', 'responsive', 'wifi', 'sebulan', 'error']</t>
  </si>
  <si>
    <t>['', 'bener', 'bayaran', 'perbulan', 'brp', 'kmrn', 'skrg']</t>
  </si>
  <si>
    <t>['indihome', 'rusak']</t>
  </si>
  <si>
    <t>['buruk', 'masukin', 'nggak', 'terdaftar', 'mulu']</t>
  </si>
  <si>
    <t>['login', 'otp', 'bener', 'gagal']</t>
  </si>
  <si>
    <t>['nice']</t>
  </si>
  <si>
    <t>['telat', 'udah', 'main', 'putus', 'jaringan', 'ditambah', 'tarif', 'gmn', 'sadia', 'bnaget', 'telat', 'blm', 'minggu']</t>
  </si>
  <si>
    <t>['detail', 'tagihannya', 'dihilangkan', 'cek', 'bayar', 'takutnya', 'adds', 'nyangkut', 'pakai', '']</t>
  </si>
  <si>
    <t>['layanan', 'gangguan', 'cepat', 'internet', 'tlg', 'stabilkan']</t>
  </si>
  <si>
    <t>['good', 'job', 'kak']</t>
  </si>
  <si>
    <t>['gangguan', 'blm', 'bayar', 'langsung', 'blokir', 'penjajah', 'versi']</t>
  </si>
  <si>
    <t>['memasukkan', 'nomor', 'indihome', 'terdeteksi', 'aplikasi', 'website', 'indihome', 'pengecekan', 'kuota', 'ato', 'informasi', 'mengakses', 'memasang', 'indihome', 'nomor', 'indihome', 'valid', 'dimaksukkan', 'website', 'aplikasi', '']</t>
  </si>
  <si>
    <t>['bayar', 'jatuh', 'tempo', 'berlangganan', 'th', 'eror', 'bicara', 'kasar', '']</t>
  </si>
  <si>
    <t>['tertera', 'infonya', 'mantap']</t>
  </si>
  <si>
    <t>['bug', 'aplikasi']</t>
  </si>
  <si>
    <t>['myindihome', 'telkom', 'contoh', 'pemasangan', 'deposite', 'berhenti', 'mengikuti', 'persyaratan', 'telkom', 'uang', 'deposite', 'persulit', 'skrg', 'tanda', 'uang', 'sadis', 'perusahaan', 'bumn', '']</t>
  </si>
  <si>
    <t>['gangguan', 'pon', 'bayar', 'telat', 'mohon', 'tinggkatkan', 'kualitasnya', 'donk']</t>
  </si>
  <si>
    <t>['bayar', 'ditagih', 'ngutang', 'renternir', 'cust', 'bayar', 'klian', 'memutuskan', 'smbungan', 'brlangganan', 'siaran', 'lokal', 'komplit', 'indihome', 'pnya', 'swasta', 'parah', '']</t>
  </si>
  <si>
    <t>['tagihan', 'berubah', 'kecewa', 'pemberitahuan', 'penipuan', 'mempermainkan', 'tagihan', 'telp', 'pengaduan', 'facebook', 'twitter', 'lambat', 'responnya', 'beritahu', 'telpon', 'aduan', 'layanan']</t>
  </si>
  <si>
    <t>['sampah', 'teknisi', 'pelayanan', 'payah', 'pecat', 'smua', 'karyawan', 'indihome', 'becus', 'ngurus', 'pelayanan', 'teknisi', 'byar', 'mahal', '']</t>
  </si>
  <si>
    <t>['jdi', 'langganan', 'indihome', 'udh', 'poll', 'angsuran', 'aktif', 'nunggak', 'dpt', 'poin', 'ditukar', 'aturann', 'bertele', 'tele', 'dipersulit', 'alhamdulillah', 'saiki', 'udh', 'berhenti', 'indihome', 'dapt', 'bonus', 'dpt', 'thr', 'langgnn', 'indihome', 'diteruskan']</t>
  </si>
  <si>
    <t>['aplikasinya', 'sulit', 'dipakai', 'gimana', 'billing', 'masuk', 'email', 'lihat', 'detil', 'billing', 'detil', 'bill', 'didownload', 'password', 'tgl', 'lahir', 'diisi', 'dianggap', 'salah', 'password', 'menu', 'lupa', 'password', 'perbaiki', 'aplikasinya', 'mudah', 'dipakai', '']</t>
  </si>
  <si>
    <t>['', 'login', 'otp', '']</t>
  </si>
  <si>
    <t>['tolong', 'perbaiki', 'jaringanya', 'brlangganan', 'uda', 'bertahun', 'paket', 'mbps', 'internet', 'kabel', 'membutuhkan', 'mbs', 'karna', 'uplod', 'mps', 'striming', 'gamers', 'knapa', 'diskonex', 'padah', '']</t>
  </si>
  <si>
    <t>['terimakasih']</t>
  </si>
  <si>
    <t>['jaringan', '']</t>
  </si>
  <si>
    <t>['good', 'aplication']</t>
  </si>
  <si>
    <t>['tagihan', 'siluman']</t>
  </si>
  <si>
    <t>['aplikasi', 'bagus', 'keren', 'good', 'telkom']</t>
  </si>
  <si>
    <t>['internet', 'gangguan', 'jaringan', 'internet', 'mohon', 'cepat', 'perbaiki', '']</t>
  </si>
  <si>
    <t>['register', 'login', 'app', 'berhasil', 'login', 'masuk', 'coba', 'berulang', 'kali', 'tetep', 'app', 'tolong', 'myindihome']</t>
  </si>
  <si>
    <t>['gimana', 'lemot', 'sinyal', 'stabil', 'pwrah', 'pasang', 'rekomendasikan', 'mending', 'pakai', 'biznet', 'lancar', 'stabil']</t>
  </si>
  <si>
    <t>['indiehome', 'error']</t>
  </si>
  <si>
    <t>['taii', 'lahh', 'permainan', 'pembayaran', 'make', 'pdhal', 'orang', 'fucekklahh']</t>
  </si>
  <si>
    <t>['login', 'kode', 'otp', 'salah', 'kode', 'otp', 'sesuai', 'sms', 'parah', 'aplikasi', 'hubungi', 'solusi', '']</t>
  </si>
  <si>
    <t>['indihome', 'los', 'sinting', 'wifi', 'bayarnya', 'mahal', 'woi', 'ngasih', 'kualitas', 'sesuai', 'ngasih', 'pelayanan', 'sesuai', 'harga', 'tutup', 'sono', '']</t>
  </si>
  <si>
    <t>['aplikasi', 'sampah', 'berkali', 'kirim', 'kode', 'otp', 'salah', 'eror', 'ujung', 'blokir', 'jam', 'pelayanan', 'koneksinya', 'payah', 'bin', 'oon', 'pasang', 'indihome', 'mending', 'pikir', 'kecuali', 'udah', 'mental', 'kepayahan', 'pelayanannya', 'darah', '']</t>
  </si>
  <si>
    <t>['aplikasi', 'berjalan', 'coba', 'uninstal', 'instal', 'ulang', 'login', 'maunya', 'uang', 'mulu', 'bangun', 'aplikasi', 'payah']</t>
  </si>
  <si>
    <t>['daerah', 'hilang', 'lokasi']</t>
  </si>
  <si>
    <t>['bnyk', 'alasan', 'pasang', '']</t>
  </si>
  <si>
    <t>['menunggu', 'proses', 'perbaikan', 'los', 'pon', 'nyala', 'merah']</t>
  </si>
  <si>
    <t>['internet', 'anjg', 'lag', 'mulu', 'bayar', 'mahal', 'iyaaaa', 'internet', 'memuaskan', 'main', 'ngelag', 'gamenya', 'wifinya', 'bener', 'bener', 'deh', 'mending', 'ngelag', 'anjg']</t>
  </si>
  <si>
    <t>['login', 'applikasi', 'myindihome', 'gagal', 'login', 'webnya', 'clear', 'chache', 'udah', 'uninstal', 'reinstal', 'berulang', 'ulang', 'applikasi', 'myindihome', 'login', 'coba', 'login', 'smartphone', 'gagal', 'loginnya', 'applikasi', 'myindihome', 'gangguan', 'terpaksa', 'laporan', 'internet', 'lambat', 'web', 'myindihome', 'applikasi', 'myindihome']</t>
  </si>
  <si>
    <t>['mohon', 'bantuanya', 'jam', 'keatas', 'indihome', 'lag', 'ping', 'tpi', 'kadang', 'ms', 'main', 'gerak', 'delay', 'tolong', '']</t>
  </si>
  <si>
    <t>['jaringannya', 'parah']</t>
  </si>
  <si>
    <t>['very', 'dissapointing', 'application', 'the', 'call', 'center', 'lady', 'named', 'dista', 'said', 'account', 'not', 'registered', 'yet', 'but', 'when', 'tried', 'login', 'can', 'when', 'registered', 'already', 'made', 'which', 'one', 'true', 'the', 'call', 'center', 'not', 'competent', '']</t>
  </si>
  <si>
    <t>['tolong', 'kasih', 'opsi', 'pembayaran', 'kartu', 'kredit', 'contoh', 'pembayaran', 'via', 'mbanking', 'bca', 'virtual', 'account', 'langsung', 'mempermudah']</t>
  </si>
  <si>
    <t>['login', 'pas', 'masukin', 'otp', 'salah', 'kodenya']</t>
  </si>
  <si>
    <t>['abis', 'update', 'logi', 'update', 'mnding', 'dihapus', 'playstore']</t>
  </si>
  <si>
    <t>['gabisa', 'daftar', 'emosi', 'tagihan', 'wifi', 'solusi', '']</t>
  </si>
  <si>
    <t>['jaringan', 'gua', 'ngeleg', 'woeeeeeeeee', 'benerin']</t>
  </si>
  <si>
    <t>['ditempat', 'lokasi', 'pemasangan', 'milih', 'lokasi', 'pemasangan', 'indihome']</t>
  </si>
  <si>
    <t>['aplikasi', 'data', 'tagihan', 'orang', 'masuk', 'data', 'tagihan', 'error', 'mulu']</t>
  </si>
  <si>
    <t>['buruk', 'respon', 'telkomcare', 'facebook', 'lambat', 'seringkali', 'dihiraukan']</t>
  </si>
  <si>
    <t>['maaf', 'tolong', 'informasi', 'kustomer', 'tertipu', 'berhenti', 'berlangganan', 'kena', 'denda', 'penalti', 'jt', 'setahun', 'informasi', 'dikenakan', 'denda', 'jt', 'uang', 'deposit', 'hangus', 'beres', 'biaya', 'instalasi', 'pindah', 'mahal', 'banget', 'dikenakan', 'biaya', 'rb', 'biaya', 'instalasi', '']</t>
  </si>
  <si>
    <t>['login', 'mohon', 'ditingkatkan']</t>
  </si>
  <si>
    <t>['bayaran', 'doang', 'mahal', 'jaringanma', 'lalot', 'lalot']</t>
  </si>
  <si>
    <t>['pelanggan', 'terdaftar', 'udah', 'taon', 'lucu', 'wkwkwk']</t>
  </si>
  <si>
    <t>['internetnya', 'buruk']</t>
  </si>
  <si>
    <t>['proses', 'aktivasi', 'wifi', 'seamless', 'tunggu', 'biznet', 'tersedia', 'desa', 'psti', 'brhenti', 'langganan', '']</t>
  </si>
  <si>
    <t>['jelek', 'sejelek', 'jeleknya', 'bermasalah', 'speedy', 'lancar', 'jaya', 'udh', 'pengaduan', 'aplikasi', 'tlp', 'aktif', 'secepatnya', 'nihil', 'pedagang', 'onlen', 'shop', 'rugikan', 'bayar', 'telat', 'tagihan', 'denda', 'muncul', 'secepatnya', 'internet', 'bermasalah', 'penangannya', 'lambat', 'sebanding', 'harga', 'bayar']</t>
  </si>
  <si>
    <t>['alhamdulilah', 'setahun', 'bergabung', 'layanan', 'indihome', 'pas', 'mengajukan', 'pembukaan', 'odp', 'dikampung', 'alhamdulilah', 'indihome', 'pemasangan', 'rumahnya', 'jalan', 'terkendala', 'thanks']</t>
  </si>
  <si>
    <t>['pemasangan']</t>
  </si>
  <si>
    <t>['indihome', 'ngelek', 'ingame', 'ngelek', 'situ', 'ngelek', 'kalah', 'gara', 'gara', 'ngelek', 'gameplay', 'hancur', 'gara', 'gara', 'ngelek', 'serius']</t>
  </si>
  <si>
    <t>['provider', 'mending', 'pakai', 'indihome', 'direkomendasikan', 'indihom', 'buka', 'layanan', 'biarkan', 'provider', 'masuk']</t>
  </si>
  <si>
    <t>['kode', 'otp', 'salah', 'padahl', 'sesuai', 'sms', 'masuk']</t>
  </si>
  <si>
    <t>['layanannya', 'ramah', 'stiap', 'kasih', 'bintang', 'oke', 'banget']</t>
  </si>
  <si>
    <t>['internet', 'ganguan', 'pengaduan', 'aplikasi', 'gunanya', 'aplikasi', 'klau', 'kasih', 'bintang']</t>
  </si>
  <si>
    <t>['bayar', 'tagihan', 'mbps', 'koneksi', 'malam', 'mbps', 'bolak', 'tlp', 'ngaruh']</t>
  </si>
  <si>
    <t>['nyaman', 'teror', 'lakukan', 'indihome', 'bertubi', 'tubi', 'menghubungi', 'pembayaran', 'bulanan', 'jatuh', 'tempo', 'takut', 'bayar', 'bayar', 'macem', 'maling', 'deposit', 'uang', 'jaminan', '']</t>
  </si>
  <si>
    <t>['bayar', 'mahal', 'sinyal', 'eror', 'aplikasi', 'lemot', 'banget', 'service', 'sesuai', 'harga', 'perkembangan', 'jaringan', 'bermasalah', 'telfon', 'custom', 'service', 'disuruh', 'restart']</t>
  </si>
  <si>
    <t>['tolong', 'informasi', 'fup', 'penggunaan', 'data', 'ditampilkan', 'versi', '']</t>
  </si>
  <si>
    <t>['praktis', 'rincian', 'tagihan', 'bertele', 'tele']</t>
  </si>
  <si>
    <t>['login', 'mengirimkan', 'kode', 'otp', 'nomer', 'terdaftar', 'aplikasinya', 'publikasikan', 'user', 'mohon', 'diperbaiki', 'aplikasinya', 'cmn', 'harga', 'mahal']</t>
  </si>
  <si>
    <t>['', '']</t>
  </si>
  <si>
    <t>['login', 'udah', 'masukin', 'kode', 'otp', 'tetep', 'masuk', 'kode', 'salah', 'udah', 'ulang', 'berkali']</t>
  </si>
  <si>
    <t>['pelayanan', 'gini', 'tutup', 'provider', 'bayar', 'mahal', 'eror', 'fup', 'renew', 'speed', 'gagal', 'udh', 'bayar', 'tertipu', 'ngentodd']</t>
  </si>
  <si>
    <t>['login', 'susah', 'kode', 'salah', 'oadahal', 'kode', 'tolong', 'diatasi', 'thanks']</t>
  </si>
  <si>
    <t>['gimana', 'bos', 'login', 'nggak', 'kode', 'salah', 'sudahbenar', 'kodenya', 'diatasi', 'bos', 'thanks']</t>
  </si>
  <si>
    <t>['pasang', 'indihome', 'liat', 'rating', 'mending', 'cancel', 'cari']</t>
  </si>
  <si>
    <t>['the', 'best', '']</t>
  </si>
  <si>
    <t>['bintang', 'pelayanannya', 'rumit']</t>
  </si>
  <si>
    <t>['', 'masukin', 'kode', 'otp', 'udah', 'dikirim', 'sesuai', 'akun', 'nomor', 'tertera', 'tetep', 'salah', 'gimana', 'solusinya', '']</t>
  </si>
  <si>
    <t>['aplikasi', 'login', 'udh', 'otp', 'gagal', 'sampah', '']</t>
  </si>
  <si>
    <t>['nomor', 'teknisinya', 'hubungi', 'tolong', 'cantumkan', 'nomor', 'teknisi', 'bingung']</t>
  </si>
  <si>
    <t>['kode', 'otp', 'dikirim', 'kode', 'salah', 'homeindi']</t>
  </si>
  <si>
    <t>['wifi', 'seamless', 'aplikasi', 'myindihome', 'dibagian', 'cari', 'cari', 'add', 'wifi', 'seamless', '']</t>
  </si>
  <si>
    <t>['mohon', 'layanan', 'pengaduan', 'diperbaiki', 'komplen', 'berkali', 'kali', 'terkait', 'tagihan', 'follow', 'dmn', 'tambahan', 'tagihan', 'paket', 'ambil', 'internet', 'telpon', 'ngacoh', 'tagihannya', '']</t>
  </si>
  <si>
    <t>['aplikasi', 'sbeelumnya', 'cek', 'kuota', 'indihomenya', 'skrang', 'kota', 'sisa', 'brp', 'kuota', 'beli', 'kuota', 'sebgai', 'customer', 'mending', 'ganti', 'provider', 'indihome', 'ruwet']</t>
  </si>
  <si>
    <t>['masuk']</t>
  </si>
  <si>
    <t>['gimana', 'sich', 'nich', 'aplikasi', 'download', 'skrng', 'login', 'pasang', 'blm', 'sebulan', 'gangguan', '']</t>
  </si>
  <si>
    <t>['indihome', 'daerah', 'bantul', 'bagus', 'komplain', 'teknisi', 'lgsg', 'koneksi', 'lancar', 'jaya', 'bermasalah', 'koneksi', 'daerah', 'beda', 'bermasalah', 'wifi', 'coba', 'pakai', 'wifi', 'tambahan', 'wifi', 'tambahan', 'lancar', 'banget', 'drpd', 'bawaan', 'modem']</t>
  </si>
  <si>
    <t>['gangguan', 'sebulan', 'lapor', 'teknisi', 'suruh', 'lapor', 'lapor', 'minggu', 'dibilang', 'gangguan', 'massal', 'selesai', 'niat', 'diperbaiki', 'tagihan', 'lancar', 'internet', 'ambyar', 'kacau', '']</t>
  </si>
  <si>
    <t>['woooiu', 'apk', 'log', 'ribet', 'gini']</t>
  </si>
  <si>
    <t>['thks', 'pelayanan', 'cepat']</t>
  </si>
  <si>
    <t>['', 'knp', 'bs', 'login', 'registrasi', 'nomor', 'udah', 'terdaftar', 'pusing', 'aplikasi']</t>
  </si>
  <si>
    <t>['jelek', 'lapor', 'susah', '']</t>
  </si>
  <si>
    <t>['tolong', 'aplikasi', 'kasih', 'detail', 'rincian', 'tagihan', 'mempermudah', 'customer', 'aplikasi', 'muncul', 'total', 'tagihan', 'rincian', 'tagihan', 'tagihan', 'respon', 'segan', 'kasih', 'bintang', 'makasih', '']</t>
  </si>
  <si>
    <t>['harga', 'sesuai', 'layanan']</t>
  </si>
  <si>
    <t>['puas', 'banget']</t>
  </si>
  <si>
    <t>['cek', 'password', 'seamless', 'aplikasinya', 'pilihan', 'langganan']</t>
  </si>
  <si>
    <t>['login', 'gagal', 'udah', 'email', 'ndabisa', 'ndabisa']</t>
  </si>
  <si>
    <t>['memudahkan', 'mengecek', 'tagihan', 'penambahan', 'layanan']</t>
  </si>
  <si>
    <t>['top', 'saldo', 'coba', 'cari', 'sampe', 'cek', 'google', 'nemu', 'tuk', 'top', 'saldonya']</t>
  </si>
  <si>
    <t>['good', 'app']</t>
  </si>
  <si>
    <t>['main', 'game', 'ping', 'mulu']</t>
  </si>
  <si>
    <t>['bagusnya', 'doang', 'sisanya', 'telpon', 'kecewa', '']</t>
  </si>
  <si>
    <t>['game', 'online', 'signalnya', 'turun', 'mulu', 'stabil']</t>
  </si>
  <si>
    <t>['tolong', 'perbaiki', 'layanan', 'seles', 'sampe', 'teknisi', 'kordinasi', 'bagus', 'teknisi', 'bayar', 'wms', 'gimana', 'suruh', 'seles', 'seles', 'bln', 'ndak', 'respon', 'buka', 'app', 'indihome', 'daftar', 'sukser', 'login', 'eror', 'plaza', 'tlpn', 'respon', 'tolong', 'perbaiki', '']</t>
  </si>
  <si>
    <t>['perubahan', 'indihome', 'jelek', 'pengaduan', 'aplikasi', 'susah', 'klik', 'kayak', 'nge', 'hang', 'buka', 'aplikasi', 'lancar', 'aneh']</t>
  </si>
  <si>
    <t>['tlng', 'indifom', 'kmi', 'konsumen', 'bayar', 'mahal', 'perbulan', 'knpa', 'jaringany', 'lag', 'pakai', 'kapasitas', 'terbaik', 'pakai', 'kuota', 'data', 'jaringany', 'lebi', 'terjangkau']</t>
  </si>
  <si>
    <t>['memuaskan']</t>
  </si>
  <si>
    <t>['login', 'app', 'berguna']</t>
  </si>
  <si>
    <t>['lemot', 'signalnya', 'kemana', 'pemerintah', 'rumah', 'signal', 'kecepatan', 'drop', 'leg', 'rugi', 'ngasih', 'pelayanan', 'pelanggan', 'telkomsel', 'perusahaan', 'bumn', 'tolong', 'perbaiki', 'signal', 'lemot', 'syukur', 'pembayaran', 'murah', 'biz', '']</t>
  </si>
  <si>
    <t>['menjengkelkan']</t>
  </si>
  <si>
    <t>['tolong', 'perbaiki', 'kode', 'otp', 'sesuai', 'kirim', 'masuk', '']</t>
  </si>
  <si>
    <t>['tolong', 'indihome', 'udah', 'bayar', 'mahal', 'jaringannya', 'bagusan', 'kartu', 'paket', 'sebelah', 'sabar', 'tunggu', 'ketidak', 'jelasan', 'jaringannya', 'tetanggaku', 'jaringannya', 'lancar', 'udah', 'komplain', 'kantornya', 'kejelasan', 'capek', '']</t>
  </si>
  <si>
    <t>['jaringan', 'perbaiki', 'berlangganan', 'mbps', 'tes', 'speed', 'test', 'dibawah', 'mbps', 'rugi', 'stabilin', 'aplikasi', 'jaringan', 'stabil', 'dikota', 'apalah']</t>
  </si>
  <si>
    <t>['masukin', 'kode', 'otp', 'slalu', 'salah', 'aplikasi', 'ngapain', 'play', 'store', 'aplikasi', 'kaya', 'kode', 'otp', 'dikirim', 'sms', 'pas', 'dimasukin', 'dibilang', 'salah', 'auto', 'uninstal']</t>
  </si>
  <si>
    <t>['kacau', 'login', 'susah', 'kode', 'otp', 'terima', 'pasa', 'masukin', 'angka', 'gagal', 'trus', 'ujungnya', 'nunggu', 'jam', 'login', 'udah', 'nunggu', 'jam', 'kayak', 'gtu']</t>
  </si>
  <si>
    <t>['respon', 'perbaikan', 'cepat', 'jam', 'melapor', 'udh', 'teknisi', 'dateng']</t>
  </si>
  <si>
    <t>['aneh', 'login', 'susah', 'regist', 'jawabanya', 'terdaftar', 'login', 'verifikasi', 'gagal']</t>
  </si>
  <si>
    <t>['terkadang', 'susah', 'dimengerti', 'kemarin', 'verifikasi', 'normal', 'bar', 'kox', 'cuman', 'bar', 'aneh', 'diverifikasi', 'ulang', 'sesuai', 'nomor', 'ktp', 'jujur', 'aplikasi', 'indihome', 'membingungkan', '']</t>
  </si>
  <si>
    <t>['koplo', 'indihome']</t>
  </si>
  <si>
    <t>['kualitas', 'indihiom', 'jelek', 'biki', 'emosi']</t>
  </si>
  <si>
    <t>['lemot', 'banget', 'indihome']</t>
  </si>
  <si>
    <t>['aneh', 'verifikasi', 'pemasangan', 'hilang', 'pemberitahuan']</t>
  </si>
  <si>
    <t>['bayar', 'doang', 'mahal', 'jaringan', 'kaya', 'jls']</t>
  </si>
  <si>
    <t>['indihome', 'bayar', 'mahal', 'dapatny', 'kaya', 'gini', 'nelpon', 'matiin', '']</t>
  </si>
  <si>
    <t>['gut']</t>
  </si>
  <si>
    <t>['pelayanan', 'busuk', 'perusahaan', 'berkelas', 'komplen', 'ditanggepin', 'komplen', 'kmana', 'lgi', 'coba', 'tetep', 'gada', 'perbaikan', 'pelayanan']</t>
  </si>
  <si>
    <t>['login', 'kode', 'otp', 'salah', 'login', 'menerima', 'kode', 'otp', 'akun', 'ngga', 'nomor', 'terdaftar', 'maunya', 'gmn', '']</t>
  </si>
  <si>
    <t>['marketingnya', 'sopan']</t>
  </si>
  <si>
    <t>['', 'lihat', 'pemakaian', 'nol', 'gimana', 'udah', 'aktif', 'tanggal', 'mei', '']</t>
  </si>
  <si>
    <t>['aplikasi', 'bego', 'masuk', 'kode', 'verifikasi', 'udah', 'sesuai', 'sms', 'dibaca', 'salah', 'asli', 'aplikasi']</t>
  </si>
  <si>
    <t>['aplikasi', 'indihome', 'berpungsi']</t>
  </si>
  <si>
    <t>['gabisa', 'login', 'otp', 'salah', 'mulu', 'orang', 'bener']</t>
  </si>
  <si>
    <t>['sok', 'sok', 'promosi', 'perbaiki', 'sinyal', 'promosi']</t>
  </si>
  <si>
    <t>['indihome', 'eror', 'manggil', 'petugas', 'berulang', 'kali', 'aplikasinya', 'jelek', 'diakses', 'apapun', '']</t>
  </si>
  <si>
    <t>['knp', 'yaa', 'login', 'skarang', 'logout', 'login', 'email', 'terdaftar', 'nmr', 'gitu']</t>
  </si>
  <si>
    <t>['info', 'ditampilkan', 'aplikasi', 'sesat', 'menyesatkan', 'info', 'tagihan', 'diaplikasi', 'berbeda', 'real', 'tagihan', 'plaza', 'atm', 'pelanggan', 'info', 'valid', 'interaksi', 'produk', 'indihome', 'tagihan', 'konsumen', 'berhak', 'info', 'menipu', 'spt', '']</t>
  </si>
  <si>
    <t>['tolong', 'laah', 'jaringan', 'desa', 'plosogenuk', 'perak', 'jombang', '']</t>
  </si>
  <si>
    <t>['good', 'job']</t>
  </si>
  <si>
    <t>['males', 'indihome', 'lag', 'terosss']</t>
  </si>
  <si>
    <t>['login', 'kode', 'otp']</t>
  </si>
  <si>
    <t>['buka']</t>
  </si>
  <si>
    <t>['tolong', 'daerah', 'pontianak', 'simpang', 'punggur', 'pal', 'gerbang', 'pasangin', 'tiang', 'pasang', 'sedih', 'bet']</t>
  </si>
  <si>
    <t>['proses']</t>
  </si>
  <si>
    <t>['', 'masang', 'ribet', 'kabel', 'kejauhan', 'tiang', 'rame', 'masang', 'minimal', 'orang', 'php', 'orang', 'costumer', 'servis', 'ehh', 'pas', 'pasang', 'gxbisa', 'pasang', 'nybelin', 'nunggu', 'bnyk', 'orang', 'pasang', 'wifi', 'mah', 'keburu', 'ambil', 'providers', '']</t>
  </si>
  <si>
    <t>['aplikasinya', 'aneh', 'login', 'kode', 'otp', 'masuk', 'pesan', 'dibilang', 'kode', 'salah', '']</t>
  </si>
  <si>
    <t>['jaringan', 'ngeleg', 'mulu', 'ing', 'jls', 'bat', 'jrngn', 'tll']</t>
  </si>
  <si>
    <t>['kemarin', 'login', 'kode', 'verifikasinya', 'ehh', 'salah', 'kali', 'ulang']</t>
  </si>
  <si>
    <t>['melengkapi', 'identitas', 'muncul', 'notifikasi', 'izin', 'akses', 'relasi', 'nomor', 'layanan', 'indihome', 'sedah', 'terhubung', 'akun', 'dst', 'mendaftarkan', 'akun', 'relasi', '']</t>
  </si>
  <si>
    <t>[]</t>
  </si>
  <si>
    <t>['ookkk']</t>
  </si>
  <si>
    <t>['fuf', 'boros', 'beli', 'paket', 'sod', 'rene', 'speed', 'susah', 'gagal']</t>
  </si>
  <si>
    <t>['knp', 'slalu', 'bsa', 'log', 'pdhal', 'kode', 'otp', 'dblg', 'slh', 'aneh']</t>
  </si>
  <si>
    <t>['provider', 'terkontol', 'gua', 'internet', 'suka', 'ilang', 'ilangan', 'sim', 'card', 'bagus', 'bagus', 'sinyalnya', 'mending', 'sim', 'card']</t>
  </si>
  <si>
    <t>['indihome', 'tlg', 'koreksi', 'ngaca', 'coment', 'jelex', 'pelanggan', 'puas', 'apalgi', 'keluhan', 'managemen', 'baca', 'balas', 'doang', 'sok', 'mentang', 'provider', 'laku', 'semena', 'thdp', 'pelanggan', 'trmksh']</t>
  </si>
  <si>
    <t>['aplikasi', 'erorr']</t>
  </si>
  <si>
    <t>['masak', 'log', 'email', 'email', 'terdaftar']</t>
  </si>
  <si>
    <t>['layanan', 'buruk', 'berhenti', 'berlangganan', 'paket', 'add', 'gagal', 'kecewa', '']</t>
  </si>
  <si>
    <t>['mskin', 'buruk', 'kualitas', 'aplikasinya', 'ngelag']</t>
  </si>
  <si>
    <t>['login', 'indihome', 'susah', 'nomer', 'indihomr', 'bener', 'gabisa', 'masuk', 'herman']</t>
  </si>
  <si>
    <t>['', 'bayar', 'tagihan', 'web', 'linkaja', 'perincian', 'tagihan', 'detil', 'dihilangkan', 'transparan', 'global', 'total', 'pelayanan', 'kemudahan', 'transparansi', 'pelanggan', 'prioritas', 'aplikasi', 'simple', 'ribet', 'rumit', 'mencari', 'aplikasi', 'twitter', 'ngecek', 'kecepatan', 'aplikasi', 'super', 'lelet', '']</t>
  </si>
  <si>
    <t>['please', 'min', 'kendala', 'jaringan', 'wifi', 'bermasalah', '']</t>
  </si>
  <si>
    <t>['pelayanannya', 'bagus', 'cepat']</t>
  </si>
  <si>
    <t>['dpt', 'menghapus', 'akun', 'daftar', 'membuka', 'konfrimasi', 'lgsung', '']</t>
  </si>
  <si>
    <t>['apk', 'ampas', 'banget', 'crash', 'profil']</t>
  </si>
  <si>
    <t>['byk', 'komplain', 'samalah', 'ikutan', 'tutup', 'dtng', 'anggotanya', 'kerumah', 'jaringan', 'rumah', 'bpk', 'bagus', 'stlh', 'diotak', 'atik', 'parah', 'wifi', 'buka', 'buka', 'play', 'store', 'suruh', 'kuota', 'mbps', 'pura', 'pikir', 'nambah', 'sorrylah', 'layanan', 'msh', 'buruk', 'bagus', 'cari', 'aaah', '']</t>
  </si>
  <si>
    <t>['mohon', 'tunggu', '']</t>
  </si>
  <si>
    <t>['login', 'aplikasi', 'disitu', 'email', 'terdaftar', 'sistem', 'solusi', 'indihome']</t>
  </si>
  <si>
    <t>['halo', 'kak', 'add', 'speed', 'demand', 'kadang', 'kadang', 'ilang', 'dipake', 'hilang']</t>
  </si>
  <si>
    <t>['seminggu', 'gue', 'report', 'klw', 'los', 'kedip', 'internetan', 'fiber', 'optik', 'klw', 'seminggu', 'gangguan', 'bener', 'orang', 'payah', 'hri', 'inj', 'kemrn', 'indihome', 'gaa', 'ngapa', 'ngapain', 'rugi', 'gue', 'klw', 'teknisi', 'mesti', 'ksih', 'tip', 'keharusan', 'seminggu', 'keles', 'tagihan', 'gope', 'padhl', 'asliny', 'kecewa', 'gue', '']</t>
  </si>
  <si>
    <t>['gangguan', 'knp', 'stabil', 'pakai', 'orang', 'device', 'stabil', 'pakai', 'orang', 'device']</t>
  </si>
  <si>
    <t>['gangguan', 'teratasi']</t>
  </si>
  <si>
    <t>['knp', 'login', 'kode', 'otp', 'masukan', 'salah', 'trs', '']</t>
  </si>
  <si>
    <t>['aplikasi', 'jelass', 'log', 'kode', 'verifikasi', 'coba', 'indihome', 'kasih', 'penjelasan', 'akurat', 'terkait', 'tolong', 'perbaiki', 'aplikasi', 'costumer', 'indihomo', 'sulit', 'membayar', 'tagihan', '']</t>
  </si>
  <si>
    <t>['memasukan', 'nomor', 'kode', 'dikirim', 'via', 'sms', 'tetep', 'login', 'alasan', 'kode', 'otp', 'dikasih', 'sesuai']</t>
  </si>
  <si>
    <t>['', 'siiiip']</t>
  </si>
  <si>
    <t>['ditelfon', 'bilangnya', 'macet', 'macet', 'udah', 'ngerasain', 'lancar']</t>
  </si>
  <si>
    <t>['sesuai', 'kualitas']</t>
  </si>
  <si>
    <t>['gambar', 'suara']</t>
  </si>
  <si>
    <t>['wifi', 'diakses', 'ribet', 'tinggal', 'bayar', 'paham', 'gituan', 'teknisi', 'kena', 'pasang']</t>
  </si>
  <si>
    <t>['bangeeeeet', '']</t>
  </si>
  <si>
    <t>['butuh', 'wifi', 'kerja', 'menginput', 'merekap', 'mengirim', 'absensi', 'asn', 'batas', 'ditentukan', 'ekspetasi', 'pasang', 'wifi', 'nyaman', 'khawatir', 'kuota', 'habis', 'realita', 'indihome', 'error', 'erroran', 'krusial', 'beli', 'kuota', 'data', 'pelayanan', 'indihome', 'buruk', 'kecewa', 'indihome']</t>
  </si>
  <si>
    <t>['downgrade', 'paket', 'aplikasi', '']</t>
  </si>
  <si>
    <t>['apapun', 'cerita', 'bagus', 'jaringan', '']</t>
  </si>
  <si>
    <t>['jaringan', 'rusak', 'tgl', 'tgl', 'perbaiki', 'tgl', 'tgl', 'rusak', 'tgl', 'gimana', 'solusi', 'rugi', 'bayar', 'mahal', 'rusak', 'berkali', 'kali', 'pakai', '']</t>
  </si>
  <si>
    <t>['tolong', 'perbaiki', 'apk', 'isi', 'data', 'profil', 'susah', 'mta', 'ampun', '']</t>
  </si>
  <si>
    <t>['jaringan', 'jelek', 'mbps', 'maen', 'mobil', 'legend', 'ping', 'merah', 'gimana', '']</t>
  </si>
  <si>
    <t>['aplikasi', 'terbaru', 'berat', 'suka', 'nge', 'blank']</t>
  </si>
  <si>
    <t>['nomer', 'terdaftar', 'ngga', 'masuk']</t>
  </si>
  <si>
    <t>['app', 'kali', 'sya', 'masukan', 'kode', 'ots', 'gagal', 'sya', 'coba']</t>
  </si>
  <si>
    <t>['tolo', 'login', '']</t>
  </si>
  <si>
    <t>['indikator', 'pemakaian', 'berjalan', 'real', 'time', 'angka', 'pemakaian', 'berjalan', '']</t>
  </si>
  <si>
    <t>['mekaniknya', 'langsung', 'nanggepin', 'keluhan']</t>
  </si>
  <si>
    <t>['aplikasi', 'diperbaiki', 'bug', 'tolong', 'feedback', 'pelanggan', 'puas', 'pelayanan', 'kasih', 'kemudahan', 'perbaiki', 'aplikasi', '']</t>
  </si>
  <si>
    <t>['bagus']</t>
  </si>
  <si>
    <t>['servis', 'lambat', '']</t>
  </si>
  <si>
    <t>['min', 'masuk', 'aplikasi', 'dftr', 'suami', 'aplikasipa']</t>
  </si>
  <si>
    <t>['berharap', 'aplikasinya', 'perbaiki', 'login', 'kode', 'otp', 'udh', '']</t>
  </si>
  <si>
    <t>['indihome', 'mati']</t>
  </si>
  <si>
    <t>['susah', 'pengaduan', 'via', 'myindihome', 'muncul', 'tulisan', 'terisolir', 'kendala', 'tagihan', 'via', 'twitter', 'lancar', 'susah', 'respon', 'kolom', 'reply', 'dimatikan', 'iya', 'plaza', 'telkom', 'tlp', 'tarif', 'mahal', '']</t>
  </si>
  <si>
    <t>['reknisinya', '']</t>
  </si>
  <si>
    <t>['heh', 'namanya', 'faini', 'facebook', 'indihomecare', 'nyah', 'data', 'berbeda', 'datanyah', 'ambil', 'aktivasi', 'indihome', '']</t>
  </si>
  <si>
    <t>['sulit', 'login', 'aplikasi', 'masukkan', 'kode', 'otp', 'masuk', 'sms', 'ttp', 'ket', 'kode', 'salah', 'dicoba', 'berkali', 'gagal']</t>
  </si>
  <si>
    <t>['pasang', 'indihome', 'mending', 'mikir', 'mikir', 'jaringn', 'ngga', 'stabil', 'putus', 'putus', 'kendala', 'mending', 'cari', 'provider', '']</t>
  </si>
  <si>
    <t>['woi', 'udah', 'masukin', 'otp', 'bener', 'gabisa', 'udah', 'dicoba', 'ber', 'kali', 'aplikasi', 'tolol']</t>
  </si>
  <si>
    <t>['login']</t>
  </si>
  <si>
    <t>['myindihome', 'membantu']</t>
  </si>
  <si>
    <t>['apk', 'burik', 'cek', 'pemakaian', 'kuota', 'normal', 'bodoooo', '']</t>
  </si>
  <si>
    <t>['udah', 'bayar', 'nyala', 'konneksi', 'internet', '']</t>
  </si>
  <si>
    <t>['susah', 'sinyal', 'nyala', 'bayarnya', 'tetep', 'udah', 'komplain', 'tanggapan', 'teknisi', 'sampe', 'sampe', 'sebel', '']</t>
  </si>
  <si>
    <t>['malas', 'ahh', 'make', 'indihome', 'pas', 'turnamen', 'ngelag', 'team', 'kalah']</t>
  </si>
  <si>
    <t>['bagus', 'mudah']</t>
  </si>
  <si>
    <t>['lelet']</t>
  </si>
  <si>
    <t>['jaringan', 'sampah', 'bayar', 'mahal']</t>
  </si>
  <si>
    <t>['kontol', 'lag', 'asuu', 'kaga', 'internet', 'hampas']</t>
  </si>
  <si>
    <t>['indihome', 'php', 'nlfon', 'sruh', 'nunggu', 'nunggu', 'ilang', 'thr', 'doang', 'php', 'csr', 'indihome', 'trnyta', 'php', 'anggap', 'apakahh', 'penelfon', 'aduhh', 'payah', 'bosssss']</t>
  </si>
  <si>
    <t>['stabil']</t>
  </si>
  <si>
    <t>['pelayanan', 'bagus', 'kantor', 'telpon', 'telpon', 'teknisi', 'penanganan', 'kecewa']</t>
  </si>
  <si>
    <t>['instal', 'uninstal', 'digit', 'kode', 'verifikasi', 'dikirim', 'sms', 'salah', 'melulu', 'sampe', 'kali', 'kirim', 'input', 'salah', 'aplikasinya', 'nggak', 'baca', '']</t>
  </si>
  <si>
    <t>['sumpah', 'emosi', 'berhenti', 'berlangganan', 'susaaah', 'udh', 'balikin', 'modem', 'dll', 'kantor', 'plaza', 'telkom', 'udh', 'isi', 'formulir', 'fotokopi', 'ktp', 'tandatangan', 'udh', 'diputus', 'berhenti', 'langganan', 'indihome', 'udah', 'telpon', 'proses', 'tetep', 'putus', 'tgl', 'maret', 'internet', 'block', 'udah', 'internet', 'bayar', 'maret', 'april', 'eeh', 'skrng', 'muncul', 'tagihan', 'ampun', 'gmn', 'coba']</t>
  </si>
  <si>
    <t>['sinyal', 'jelek', 'laporin', 'tunggu', 'sebentar']</t>
  </si>
  <si>
    <t>['', 'bedanya', 'myindihome', '']</t>
  </si>
  <si>
    <t>['pasang', 'indiehome', 'langganan', 'rumah', 'cimahi', 'jakarta', 'gorontalo', 'utara', 'pemasangan', 'teknisi', 'selesai', 'memasangkan', 'indihome', 'rumah', 'orang', 'tua', 'pensiunan', 'telkom', 'pelayanan', 'teknisi', 'mengecewakan', 'kabel', 'berserakan', 'dirapikan', 'bekas', 'kabel', 'dibersihkan', 'orang', 'tua', 'didampingi', 'selesai', 'oke', 'internet', 'langsung', 'ditinggal', '']</t>
  </si>
  <si>
    <t>['aplikasi', 'kaya', 'kadang', 'dipake', 'kadang', 'maju', 'bumnnya', 'gini']</t>
  </si>
  <si>
    <t>['pengaduan', 'gubris', 'tolong', 'bantu', 'layanan', 'jalan', 'underestimate']</t>
  </si>
  <si>
    <t>['akal']</t>
  </si>
  <si>
    <t>['provider', 'bengkel', 'perbaikan', 'mulu', 'berasa', 'cosplay', 'kelelawar', 'sinyal', 'stabil', 'pas', 'malem', 'doang', '']</t>
  </si>
  <si>
    <t>['mengecek', 'data', 'penggunaan', '']</t>
  </si>
  <si>
    <t>['gabagus', 'sinyal']</t>
  </si>
  <si>
    <t>['indihome', 'sampah', 'tagihan', 'doang', 'cepat', 'bayar', 'gangguan', 'tlp', 'dibikin', 'tiket', 'laporan', 'teknisi', 'emang', 'loe', 'pikir', 'bayar', 'pakai', 'daun', 'udh', 'masuk', 'provider', 'langsung', 'pindah', 'terpaksa', 'pakai', 'indihome', 'karna', 'sampah', 'provider', 'sampah', 'kualitas', 'sampah', 'duid', 'cpt', 'keluhan', 'tanggapi']</t>
  </si>
  <si>
    <t>['kalok', 'ngubah', 'gosah', 'pakek', 'hubungin', 'tinggal', 'kirim', 'kode', 'mudah', 'kalok', 'nunggu', 'hubungi', 'banget', 'pakek', 'nomor', 'antrian', 'huh', 'repot', 'belom', 'hubungi', 'jugak', 'verif', 'veber', 'udah', 'seharian', 'nunggu', 'belom', 'hubungi', 'jugak', '']</t>
  </si>
  <si>
    <t>['app', 'oke']</t>
  </si>
  <si>
    <t>['masukin', 'kode', 'otp', 'ribet', 'banget', 'udah', 'persis', 'sms', 'malqh', 'salah', 'udah', 'kirim', 'otp', 'malqh', 'gabisa', 'dihapus', 'kode', 'otp', 'alhasil', 'nunggu', 'besok', 'login', 'sekelas', 'bumn', 'kaya', 'gini']</t>
  </si>
  <si>
    <t>['masang', 'wifi', 'liat', 'awalan', 'pasang', 'emang', 'manis', 'manisin', 'udh', 'pasang', 'tindak', 'suruh', 'tunggu', 'udh', 'biaya', 'mahal', 'giliran', 'error', 'ngomong', 'doang', 'perbaiki', 'suruh', 'tunggu', 'indihome', 'kaya', 'teknisi', 'suruh', 'sabar', 'doang']</t>
  </si>
  <si>
    <t>['lumayan', 'sekolah', 'streaming', 'tolong', 'tambahkan', 'gnya', 'update', 'kedepan']</t>
  </si>
  <si>
    <t>['niat', 'aplikasi', 'login', 'susah', 'aoa', 'beda', 'server', 'web', 'login', 'error']</t>
  </si>
  <si>
    <t>['pelayaan', 'perbaikan', 'laporan', 'kerusakan', 'berhari', 'diperbaiki', 'mengecewakan']</t>
  </si>
  <si>
    <t>['minggu', 'mbps', 'mbps', 'jaringannya', 'buruk', 'mohon', 'selesaikan']</t>
  </si>
  <si>
    <t>['indihome', 'gangguan', 'jaringan', 'sumpah', 'kecewa', 'kaya', 'gini']</t>
  </si>
  <si>
    <t>['dapet', 'kode', 'otp', 'kirim', '']</t>
  </si>
  <si>
    <t>['kecepaatan', 'ditawarakan', 'sesuai', 'paket', 'mbps', 'dapet', 'mbps', 'kadnag', 'mbps', 'mbps', 'sejarahnya', 'pasnag', 'mbps', 'daetnya', 'skeitar', 'cobalah', 'sanggup', 'mbps', 'jualan', 'jualam', 'dikasih', 'dibawah', 'kesanya', 'tipu', 'tipu', '']</t>
  </si>
  <si>
    <t>['salah', 'ngirim', 'kode', 'verifikasi', 'udah', 'tolong', 'perbaiki', 'issue', 'ganggu', '']</t>
  </si>
  <si>
    <t>['jelek', 'jaringannya']</t>
  </si>
  <si>
    <t>['profil', 'aktivasi', 'ttp', 'update', 'berulang', 'ttp', 'update', 'fitur', 'indihome']</t>
  </si>
  <si>
    <t>['mengalami', 'iqral', 'lihat', 'penggunaan', 'internetnya', 'klik', 'sesuai', 'pemakaianku', 'live', 'jualan', 'setial', 'masak', 'tanggal', 'smp', 'cuman', 'gb', 'aza', 'apk', 'indihome', 'skrg', 'apk', 'sesuai', 'smp', 'gb', 'cuman', 'gb', 'aza', 'salah', 'apk', 'upgrade', 'apk', 'tolong', 'donk', 'indihome']</t>
  </si>
  <si>
    <t>['pelayanan', 'indihome', 'jelek', 'banget', 'pemasangan', 'ajah', 'melar', 'udh', 'kaya', 'karet', 'abang', 'gajelas', 'acara', 'nipu', 'harga', 'duh', 'ganiat', 'kerja', 'mending', 'gausah', 'parah', 'banget', 'asli', '']</t>
  </si>
  <si>
    <t>['aplikasi', 'dak', 'imael', 'nomor', '']</t>
  </si>
  <si>
    <t>['jaringan', 'sampah']</t>
  </si>
  <si>
    <t>['login', 'kode', 'otp', 'langkah', 'terhenti', 'isok', 'maju', 'isok', 'mundur', 'kirim', 'ulang', 'kode', 'otp', '']</t>
  </si>
  <si>
    <t>['mohon', 'maaf', 'kasi', 'info', 'wifi', 'gangguan', 'mohon', 'lakukan', 'pengecekan', 'terimakasih', '']</t>
  </si>
  <si>
    <t>['kode', 'otp', 'udh', 'masukin', 'kodenya', 'dibilang', 'salah', 'dasar', 'robot', '']</t>
  </si>
  <si>
    <t>['mengecewakan', 'internet', 'diperbaiki', 'kemarin', 'kemarin', 'teknisi', 'rumah', 'tunggu', 'info', 'pusat', 'perbaikan', 'giliran', 'pembayaran', 'cepat', 'cepat', 'kendala', 'lemot', 'banget', 'tolong', 'profesional', 'pelanggan', 'senang', 'mengecewakan', '']</t>
  </si>
  <si>
    <t>['login', 'tpi', 'kode', 'verifikasi', 'salah', 'udah', 'taro', 'sesuai', 'sms', 'smapai', 'keblokir', 'akunnya', 'jam']</t>
  </si>
  <si>
    <t>['masuknya', 'susah', 'kode', 'otp']</t>
  </si>
  <si>
    <t>['kenaapa', 'dompet', 'indihomenya', 'hapus', 'bos']</t>
  </si>
  <si>
    <t>['penggunaan', 'data', 'internet', 'stuck', 'mlu', 'males', 'ane', 'reset', 'lag', 'besok', 'diupdate', 'apk', 'min', 'makasih']</t>
  </si>
  <si>
    <t>['makasih', 'apk', '']</t>
  </si>
  <si>
    <t>['aplikasi', 'buruk', '']</t>
  </si>
  <si>
    <t>['login', 'email', 'udh', 'bner']</t>
  </si>
  <si>
    <t>['laporan', 'pelanggan', 'bugnya', 'gimana', 'solusi', '']</t>
  </si>
  <si>
    <t>['min', 'masang', 'indihome']</t>
  </si>
  <si>
    <t>['nyaman']</t>
  </si>
  <si>
    <t>['loss', 'byr', 'mahal', 'hsl', 'sesuai']</t>
  </si>
  <si>
    <t>['ampuun', 'ampuun', 'kali', 'nyoba', 'hasil', 'tetep', 'kode', 'masukan', 'salah', 'instal', 'uninstall', 'muter', 'sampe', 'bosen', 'hasil', 'tetep', 'kode', 'masukkan', 'salah', 'kode', 'dikirim', 'nomer', 'gimana', 'telkom', 'pelanggan', 'udah', 'digawe', 'gini', 'arep', 'masuk', 'login', 'indihome', 'susah', 'profesionalnya', 'pripun', '']</t>
  </si>
  <si>
    <t>['jelek', 'wifi', 'rumah', 'lampu', 'merah', 'pdhl', 'bayar', 'udah', 'seminggu', 'nunggu', 'membenarkan', 'wifi']</t>
  </si>
  <si>
    <t>['kak', 'aplikasi', 'banget', 'youtube', 'hook', 'iflix', 'catchflay', 'mohon', 'dibalas', '']</t>
  </si>
  <si>
    <t>['memasukkan', 'kode', 'otp', 'salah', '']</t>
  </si>
  <si>
    <t>['apliksi', 'bangke', 'login', 'susah', 'dikirimin', 'kode', 'otp', 'salah', 'mulu']</t>
  </si>
  <si>
    <t>['', 'enak', 'aplikasinya', 'komplit', 'infonya']</t>
  </si>
  <si>
    <t>['aplikasi', 'sampah', 'kesel', 'banget', 'ama', 'indihome', 'problem', 'koneksi', '']</t>
  </si>
  <si>
    <t>['bad', 'apps', 'enough', '']</t>
  </si>
  <si>
    <t>['melayani', 'pelanggan', 'tutup', 'layanan', 'wifi', 'slalu', 'alasan', 'prosedur', 'pengembalian', 'perangkat', 'buruh', 'harian', 'kerja', 'ontime', 'plaza', 'serang', 'langsung', 'knapa', 'pemasangan', 'petugas', 'izin', 'pencabutan', 'perangkat', 'langsung', 'konyol', 'presiden', 'paksa', 'turun', 'becus', 'pemindahan', 'wifi', 'jarak', 'ratusan', 'meter', 'petugas', 'lapangan', 'dana', 'ribu', 'setau', 'gratis', 'selagi', '']</t>
  </si>
  <si>
    <t>['pelayanan', 'indihome', 'buruk', 'pekerja', 'lambat', 'produk', 'gagal', 'bumn', '']</t>
  </si>
  <si>
    <t>['aplikasi', 'bosok']</t>
  </si>
  <si>
    <t>['ngajuin', 'pergantian', 'layanan', 'dapet', 'email', 'udah', 'setuju', 'berganti', 'layanan']</t>
  </si>
  <si>
    <t>['main', 'roblox', 'ngebak', 'mulu', 'disconeted', 'tolong', 'benarkan', '']</t>
  </si>
  <si>
    <t>['login', 'lonfirmasi', 'sms', 'masukan', 'password', 'konfirmasi', 'masuk', 'blank', 'putih', 'ditunggu', 'menitan', 'blank', 'close', 'apps', 'buka', 'halaman', 'login', 'register', 'coba', 'clear', 'cache', 'install', 'uninstall', 'download', 'ulang', 'dri', 'playstore', 'mohon', 'bantuannya', '']</t>
  </si>
  <si>
    <t>['apk', 'jelek', '']</t>
  </si>
  <si>
    <t>['otp', 'telat', 'nunggu', 'jam', 'hah', 'user', 'gini']</t>
  </si>
  <si>
    <t>['pas', 'berlangganan', 'indihome', 'sinyal', 'bagus', 'berbulan', 'sinyal', 'jelek', 'lambat', 'lelet', 'tolong', 'tanggapannya', '']</t>
  </si>
  <si>
    <t>['cepat']</t>
  </si>
  <si>
    <t>['memudahkan']</t>
  </si>
  <si>
    <t>['aplikasi', 'membantu', 'kebutuhan', 'mudah', 'terimakasih', 'developer', '']</t>
  </si>
  <si>
    <t>['klik', 'menu', 'aplikasi', 'banget', 'muncul', 'tulisan', 'gagal', '']</t>
  </si>
  <si>
    <t>['aplikasi', 'error', 'add', 'paket', 'tampilan', 'menu', 'dibukanya', 'udah', 'apk', 'jadul', 'update', 'trs', 'apk', 'msh', 'berkendara', 'apk', 'internet', 'kacau', 'kecewa', 'sbg', 'pelanggan', 'indihome', 'kalah', 'provider', 'stabil', 'apk', 'internet']</t>
  </si>
  <si>
    <t>['koneksi', 'kaya', 'sampah', 'internet', 'hilang', 'siang', 'tgl', 'jam', 'segini', 'perbaikan', 'ngadu', 'suruh', 'tunggu', 'perasaan', 'gua', 'bayar', 'tagihan', 'telat', 'kebanyakan', 'utak', 'atik', 'port', 'kabel', 'tiang', 'listrik', 'orang', 'indihome', 'koneksi', 'koneksi', 'hilang', 'bgini', 'tolong', 'perbaiki', 'gmn', 'solusinya', 'cari', 'teknisi', 'rusuh', 'doang', 'sengaja', 'putus', 'dpt', 'job', 'emang', 'gua', 'mahal', 'doang', 'kualitas', 'kek', '']</t>
  </si>
  <si>
    <t>['bagus', 'tagihan', 'indohome', 'berkala']</t>
  </si>
  <si>
    <t>['mohon', 'maaf', 'indihome', 'pakau', 'paket', 'mahal', 'kecepatan', 'internetnya', 'lambat', 'error', 'kecewa', 'pelayanan', 'indihome']</t>
  </si>
  <si>
    <t>['udah', 'minggu', 'nyoba', 'login', 'kode', 'otp', 'kirim', 'sms', 'masukin', 'eror', 'salah', 'gimana', '']</t>
  </si>
  <si>
    <t>['aplikasi', 'ngelag', '']</t>
  </si>
  <si>
    <t>['gua', 'kurangi', 'internet', 'luh', 'kerja', 'gimana', 'beli', 'paket', 'indihome', 'mb', 'bit', 'byte', 'dikurangi', 'indihome', 'hidup', 'curang', 'kau', 'hati', 'nurani', 'kau', 'penipu', 'dasar', 'harap', 'maaf', 'kerja', 'susah', 'elu', 'tinggal', 'curang', 'kerjain', 'internet', 'lag']</t>
  </si>
  <si>
    <t>['mantaaappp', 'aplikasinya', 'membantu', 'mempermudah', 'gangguan', 'mempermudah', 'pembayaran', 'the', 'best', 'pokoknya']</t>
  </si>
  <si>
    <t>['jaringan', 'bagus']</t>
  </si>
  <si>
    <t>['bayar', 'telat', 'kena', 'denda', 'internet', 'off', 'internet', 'lemot', 'ampun', 'mahal']</t>
  </si>
  <si>
    <t>['aplikasi', 'bermanfaat', 'memudahkan', 'cek', 'layanan', 'indihome', 'dimanapun', 'registrasi', 'pemasangan', 'info', 'tagihan', 'promo', 'tersedia', 'pengaduan', 'pelanggan', 'aplikasi', 'terbaik', 'terbaik', 'indihome', '']</t>
  </si>
  <si>
    <t>['aplikasi', 'membantu', 'pelanggan', 'indihome', '']</t>
  </si>
  <si>
    <t>['puas', 'aplikasi', 'karna', 'membantu', 'mengecek', 'tagihan', 'melaporkan', 'gangguan', '']</t>
  </si>
  <si>
    <t>['aplikasi', 'indihome', 'mempermudah', 'informasi', 'tagihan', 'fitur', 'fitur', 'lainya']</t>
  </si>
  <si>
    <t>['aplikasi', 'myindihome', 'bermanfaat', 'memudahkan', 'informasi', 'terkait', 'penggunaan', 'indihome', '']</t>
  </si>
  <si>
    <t>['aplikasi', 'membantu', 'mencari', 'informasi', 'tagihan', 'kendala', 'jaringan', '']</t>
  </si>
  <si>
    <t>['aplikasi', 'menyenangkan', 'informasi', 'seputar', 'layanan', 'indihome', 'registrasi', 'pemasangan', 'layanan', 'wifi', '']</t>
  </si>
  <si>
    <t>['malam', 'pengguna', 'indihome', 'keluhan', 'login', 'app', 'android', 'berhari', 'ganti', 'login', 'kartu', 'indosat', 'akun', 'terdaftar', 'nihil', 'kode', 'otp', 'respon', 'kualitas', 'fungsional', 'aplikasi', 'kasih', 'bintang', 'login', 'rubah', 'bintang', 'saran', 'sblm', 'distribusikan', 'android', 'developer', 'professional', 'testing', '']</t>
  </si>
  <si>
    <t>['terima', 'kasih', 'myindihome', 'aplikasi', 'memudahkan', 'cek', 'tagihan', 'tiket', 'add', 'keren', 'deh', '']</t>
  </si>
  <si>
    <t>['terimakasih', 'layanannyav']</t>
  </si>
  <si>
    <t>['ngisi', 'otp', 'udh', 'bener', 'dibilang', 'salah', 'ngaco', '']</t>
  </si>
  <si>
    <t>['aplikasi', 'memfasilitasi', 'penggunanya', 'menambah', 'nomor', 'layanan', 'hisa', 'blank', 'putih', 'force', 'close', 'mending', 'tutup', 'aplikasi']</t>
  </si>
  <si>
    <t>['uda', 'masukin', 'nomor', 'indihome', 'tpi', 'nomor', 'dikenal', 'system', 'dimasukin', 'uda']</t>
  </si>
  <si>
    <t>['', 'login', 'register']</t>
  </si>
  <si>
    <t>['puas', 'pelayanan', 'indihome', 'gangguan', 'melapor', 'kenyataannya', 'pelayanan', 'teknisi', 'mrngalami', 'gangguan', 'koneksi', 'data', 'kemarin', 'pagi', 'jam', 'sefini', 'pelayanan', 'teknisi', 'mengecewakan', 'pembayaran', 'bulannya', 'terlambat', 'lokasi', 'sulawesi', 'tenggara', 'kota', 'kendari']</t>
  </si>
  <si>
    <t>['layanan', 'memuaskan', 'gangguan', 'erorror', 'speed', 'internet']</t>
  </si>
  <si>
    <t>['apk', 'aduan', 'telpn', 'rumah', 'kabel', '']</t>
  </si>
  <si>
    <t>['wifinya', 'ngelag', 'mulu', 'game', 'indihomo']</t>
  </si>
  <si>
    <t>['jelek', 'sinyalnya', 'hilang', 'internetnya', 'payahh']</t>
  </si>
  <si>
    <t>['request', 'speed', 'mbps', 'sesuai', 'dengn', 'speed', 'diperoleh', 'speedtest', 'download', 'mbps', 'upload', 'mbps']</t>
  </si>
  <si>
    <t>['mantap']</t>
  </si>
  <si>
    <t>['please', 'tolong', 'sehari', 'emosi', 'nge', 'game', 'jaringan', 'merah', 'gimana']</t>
  </si>
  <si>
    <t>['udah', 'tetep', 'mb', 'kecewa', '']</t>
  </si>
  <si>
    <t>['indihome', 'gua', 'main', 'susah', 'sampe', 'afk']</t>
  </si>
  <si>
    <t>['udh', 'cek', 'pemakaian', 'internetnya', 'kecewa', 'ane', 'kasih', 'bintang', 'udh', 'normal', 'kasih', 'bintang', '']</t>
  </si>
  <si>
    <t>['min', 'log', 'nomor', 'otp', 'dimasukan', 'mohon', 'solusinya']</t>
  </si>
  <si>
    <t>['terima', 'kasih', 'sarannya']</t>
  </si>
  <si>
    <t>['uda']</t>
  </si>
  <si>
    <t>['gabisa', 'login', 'kode', 'otp', 'dikirim', 'berkali', 'kali', 'udah', 'masukin', 'berkali', 'kali', 'tetep', 'salah', 'kode', 'otp', 'masuk', 'gajelas']</t>
  </si>
  <si>
    <t>['pelayanan', 'telkom', 'buruk', 'sistem', 'buruk', 'berulang', 'lapor', 'ditindak', 'nurunin', 'paket', 'migrasi', 'telfon', 'tanggapan', 'lanjutan', 'minggu', 'follow', 'via', 'email', 'email', 'prosedur', 'ulang', 'migrasi', 'tsb', 'alhasil', 'msh', 'membayar', 'harga', 'paket', 'migrasi']</t>
  </si>
  <si>
    <t>['bayar', 'disuruh', 'ontime', 'wifi', 'gangguan', 'udh', 'jam', 'disuruh', 'nunggu', 'maaf', '']</t>
  </si>
  <si>
    <t>['puas', 'layanan', 'indihome', 'janji', 'mekanik', 'jam', 'jam', 'sore', 'blm']</t>
  </si>
  <si>
    <t>['fungsi', 'apk', 'suda', 'coba', 'respon', 'kecuali', 'tagihan', 'denda']</t>
  </si>
  <si>
    <t>['registrasi', 'pemasangan', 'indihome', 'berhasil', 'pesannya', 'mohon', 'menunggu', 'lakukan', 'berkali', 'kali', 'wifi', 'data', 'aplikasi', 'aplikasi', 'terbaru', 'mohon', 'penjelasan', 'tks']</t>
  </si>
  <si>
    <t>['sistim', 'bagus', 'bayar', 'tagihan', 'tertunggak', 'tagihan', 'jatuh', 'tempo', 'tgl', 'mei', 'sistem', 'perusahaan', 'telkom', 'pilihan', 'pembayaran', 'dunia', '']</t>
  </si>
  <si>
    <t>['kecewa']</t>
  </si>
  <si>
    <t>['sampah']</t>
  </si>
  <si>
    <t>['bayar', 'mahal', 'sinyal', 'ngelag', 'mulu', '']</t>
  </si>
  <si>
    <t>['order', 'double', 'order', '']</t>
  </si>
  <si>
    <t>['nomor', 'terdaftar', 'system']</t>
  </si>
  <si>
    <t>['', 'internet', 'mati', 'laporan', 'tindakan', 'perbaikan', 'terimakasih', 'indihome']</t>
  </si>
  <si>
    <t>['indihome', 'mengajukan', 'penurunan', 'mbps', 'respon', 'tagihan', 'membengkak', 'sesuai', 'telfon', 'suruh', 'menaikan', 'speed', 'menaikan', 'speed', 'kantor', 'telkom', 'menurunkan', 'speed', 'telkom', 'peraturan', 'lucu']</t>
  </si>
  <si>
    <t>['aplikasinya', 'login', 'blm', 'terdaftar', '']</t>
  </si>
  <si>
    <t>['mempermudah', 'pengaduan', 'layanan', 'membantu', 'pelanggan']</t>
  </si>
  <si>
    <t>['udah', 'error', 'internet', 'akses', 'alhasil', 'pelajaran', 'online', 'kena', 'sanksi', 'layanan', 'turun', 'ajja', 'kamar', 'mb', 'udah', 'maksimal', 'kenceng', 'apaboleh', 'parah', 'emang', 'gangguan', 'masal', 'feedback', 'pelanggan', 'engganya', 'kasi', '']</t>
  </si>
  <si>
    <t>['pusat', 'tercancel', 'aplikasi', 'tercancel', 'daftar', 'ulangnya', 'hubungin', 'twitter', 'solusi', 'suruh', 'ganti', 'nomor', 'hadeuh', 'bumn', 'gini', 'banget']</t>
  </si>
  <si>
    <t>['bad']</t>
  </si>
  <si>
    <t>['operasional', 'perkiraan', 'pembayaran', 'target', 'perjanjian', 'parah', 'indihome', 'nyesel', '']</t>
  </si>
  <si>
    <t>['ngaco', 'tanggal', 'terisolir']</t>
  </si>
  <si>
    <t>['pelayanan', 'prima']</t>
  </si>
  <si>
    <t>['tolong', 'diblok', 'link', 'berkaitan', 'telegram', 'telegra', 'langganan', 'speedy', 'dibuka', '']</t>
  </si>
  <si>
    <t>['butuh', 'pembaruan', 'manajemen', 'bagus', 'terima', 'kasih']</t>
  </si>
  <si>
    <t>['bagus', 'mahal']</t>
  </si>
  <si>
    <t>['maaf', 'admin', 'login', 'kode', 'otp', 'masuk', 'salah', 'mohon', 'bantuannya', '']</t>
  </si>
  <si>
    <t>['yaa', 'pas', 'login', 'masukin', 'kode', 'otp', 'salah', 'udah', 'sesuai', 'dikirim', 'berulangkali', 'udah', 'minggu', 'coba', 'tetep']</t>
  </si>
  <si>
    <t>['internet', 'stabil', 'putus', 'koneksi', 'internet', 'penanganan', 'udah', 'mahal', 'kualitas', 'murahan', 'coba', 'jasa', 'wifi', 'ganti', 'pasang', 'indihome', 'daerah', 'jasa', 'wifi', 'mending', 'pikirkan', 'matang', 'pasang', 'indihome', '']</t>
  </si>
  <si>
    <t>['udh', 'internet', 'berulang', 'tlpon', 'tpi', 'respon', 'sbgat', 'buruk', 'penyelesaian', 'tlpon', 'matikan', 'smpe', 'berulang', 'isi', 'pulsa', 'smpai', 'skarang', 'blm', 'koneksi']</t>
  </si>
  <si>
    <t>['berhenti', 'langganan', 'indihome', 'online', 'gimana', 'rebet', 'dafter', 'kemarin', 'online', 'berhenti', 'kantor', 'plaza', 'rumah', 'males', 'bngat', '']</t>
  </si>
  <si>
    <t>['layanan', 'membantu', 'belajar', 'pembelajaran']</t>
  </si>
  <si>
    <t>['berulangkali', 'mencoba', 'menghubungkan', 'nomor', 'indihome', 'akun', 'indihome', 'sulit', 'notifikasinya', 'nomor', 'masukan', 'kenal', '']</t>
  </si>
  <si>
    <t>['aplikasi', 'aneh', 'suka', 'ngeleak', 'daftar', 'dipersulit', 'app', 'blm', 'semputna', 'ush', 'diluncurkan', 'drtd', 'pilih', 'paket', 'mulu', 'stuck', '']</t>
  </si>
  <si>
    <t>['login', 'ajg', 'otp', 'ssudah', 'sesuai', 'tetep', 'login', '']</t>
  </si>
  <si>
    <t>['pelayanan', 'buruk', 'internet', 'mati', 'total', 'komplain', 'teknisi', 'balas', '']</t>
  </si>
  <si>
    <t>['nanya', 'riwayat', 'tagihan', 'fungsi', 'lihat', 'detail', '']</t>
  </si>
  <si>
    <t>['jarang', 'tolele']</t>
  </si>
  <si>
    <t>['responnya', 'cepat', 'kendala', 'mantap']</t>
  </si>
  <si>
    <t>['aplikasi', 'indihome', 'good']</t>
  </si>
  <si>
    <t>['sinyalnya', 'ngedown', 'teruss', 'gangguan', 'males', 'nerusin', 'langganan', '']</t>
  </si>
  <si>
    <t>['mohon', 'maaf', 'koneksinya', 'tergangu', 'mohon', 'layanannya', 'ditingkatkam']</t>
  </si>
  <si>
    <t>['wifi', 'trouble', 'dsuruh', 'download', 'aplikasi', 'kendala', 'trnyata', 'slesai', 'download', 'masukin', 'nmr', 'indihome', 'bner', 'ktanya', 'sesuai', 'trz', 'jdi', 'bsa', 'laporan', 'nyesel']</t>
  </si>
  <si>
    <t>['internet', 'sinyal', 'bagus', 'respon', 'pelayanan', 'perbaikan', 'bagus', 'wilayah', 'guci', 'kab', 'tegal', 'susah', 'register', 'masuk', 'aplikasi', 'terimakasih', 'indihome', 'potongan', 'tagihannya', '']</t>
  </si>
  <si>
    <t>['full', 'support']</t>
  </si>
  <si>
    <t>['top', 'banget']</t>
  </si>
  <si>
    <t>['privider', 'bagus', 'iklannya', 'doang', 'pelayanan', 'koneksi', 'internet', 'bertolak', 'parah', 'payah', 'lelet', 'gangguan', 'koneksi', 'terputus', 'normal', 'pakai', 'nonton', 'streaming', 'film', 'loading', 'buvering', 'pakai', 'main', 'game', 'turun', 'kaya', 'gunung', 'hah', 'kompline', 'cape', 'sarankan', 'restar', 'modem', 'ngapain', 'mesti', 'kompline', 'suruh', 'gtu', 'berlangganan', 'thn', 'privider', 'psti', 'pindah', '']</t>
  </si>
  <si>
    <t>['pelayanan', 'memuaskan']</t>
  </si>
  <si>
    <t>['aplikasi', 'fix', 'login', 'otp', 'dibilang', 'salah']</t>
  </si>
  <si>
    <t>['jaringan', 'terjelekk', 'yaituu', 'telkomsell', 'bersamaa', 'indihomee', 'woiiiii', 'indihomee', 'gangguan', 'terusss', 'kaliannnn', 'babi']</t>
  </si>
  <si>
    <t>['pelayanan', 'aplikasi']</t>
  </si>
  <si>
    <t>['aplikasinya', 'bermanfaat']</t>
  </si>
  <si>
    <t>['loggin', 'nomer']</t>
  </si>
  <si>
    <t>['login', 'aplikasi', 'terisi', 'kode', 'otp', 'otomatis', 'alert', 'kode', 'otp', 'salah', '']</t>
  </si>
  <si>
    <t>['make', 'indihome', 'jelek', 'kerusakan', 'penanganan', 'bayar', 'doang', 'giliran', 'kerusakan', 'teknisi', 'menjauh', 'indihome', 'payah', 'indihome', 'dasar', 'gaada', 'tanggung', '']</t>
  </si>
  <si>
    <t>['pasang', 'blom', 'jam', 'problem', '']</t>
  </si>
  <si>
    <t>['apliksi', 'freez', 'buka', 'liat', 'detail', 'tagihan', 'susah', 'banget']</t>
  </si>
  <si>
    <t>['log', 'myindihome', 'padahalkode', 'otp', 'dimasukkan', 'sesuai', 'kirim', 'sms', 'hasilnya', 'kode', 'otp', 'salah', 'tolong', 'pencerahannya', '']</t>
  </si>
  <si>
    <t>['internet', 'indiehome', 'mati', 'kompensasi', 'konsumen', 'telat', 'didenda', 'rb']</t>
  </si>
  <si>
    <t>['pakai', 'indi', 'home', 'kabel', 'putus', 'dibilang', 'gangguan', 'massal', 'nelpon', 'laporan', 'teknisi', 'pelayanan', 'mutu', 'jaringan', 'lelet', 'mengecewakan', 'mengecewakan', 'ujung', 'dibilang', 'dibantu', 'difollow', 'follow', 'follow']</t>
  </si>
  <si>
    <t>['pengguna', 'vertivikasi', 'nomor', 'handphone', 'salah', 'sesuai', 'sms', 'terima', 'gmana', 'solusinya', 'masuk', 'akses', 'aplikasi', 'indihome', 'terima', 'kasih']</t>
  </si>
  <si>
    <t>['internetnya', 'eror', 'kendalanya', 'gangguan', 'masal', 'area', 'beneran', 'kedalanya', 'alasan', '']</t>
  </si>
  <si>
    <t>['udah', 'dibayar', 'mahal', 'ditambahi', 'tagihannya', 'rbu', 'alasan', 'melebihi', 'batas', 'pemakaian', 'seakan', 'memaksa', 'mengancam', 'jaringan', 'stabil', 'parah', 'indihome', '']</t>
  </si>
  <si>
    <t>['tolong', 'orang', 'orang', 'indihome', 'mulutnya', 'dijaga', 'customer']</t>
  </si>
  <si>
    <t>['jelek', 'hujan', 'sinyal', 'ngelagnya', 'parah', 'saranin', 'mesen', 'paket', 'indihome', 'lag', 'parah', 'habis', 'turun', 'hujan', 'main', 'game', 'download', 'lagu', 'lag', 'nonton', 'giliran', 'game', 'offline', 'nyalain', 'internet', 'langsung', 'iklan', 'payah', 'jaringannya', '']</t>
  </si>
  <si>
    <t>['aowkwkkw', 'mampus', 'rating', 'lol']</t>
  </si>
  <si>
    <t>['rego', 'tok', 'larang', 'sinyal', 'kyk', 'entut', '']</t>
  </si>
  <si>
    <t>['kaga', 'njir', 'wifinya', 'ngelag', 'udh', 'setahun', 'emng', 'ngelag', 'mulu', 'emng', 'klw', 'cmn', 'game', 'tpi', 'mikir', 'jan', 'stress', 'lgi', 'main', 'ngelag', 'perbaiki']</t>
  </si>
  <si>
    <t>['aplikasi', 'sampah', 'login', 'email', 'login']</t>
  </si>
  <si>
    <t>['aplikasi', 'indihome', 'jelek', 'banget', 'susah', 'loading', 'pengaduan', 'layanan', 'gangguan', 'jaringan', 'internet', 'internet', 'indihome', 'bermasalah', 'bayar', 'telat', 'sebel', 'aplikasi', 'indihome', 'internet', 'indihome']</t>
  </si>
  <si>
    <t>['indihome', 'pemakai', 'gangguannya']</t>
  </si>
  <si>
    <t>['jaringan', 'ngelag', 'banget', 'lol']</t>
  </si>
  <si>
    <t>['puas', 'layanan', 'apk', 'indihome', 'kecewa', 'dimana', 'dlam', 'demand', 'transtv', 'tgl', 'april', 'kamis', 'daftar', 'acara', 'jam', 'acara', 'jam', 'smntara', 'tgl', 'april', 'acara', 'jam', 'kemana', 'kah', 'acara', 'tgl', 'april', 'kamis', 'jam', 'hak', 'konsumen', 'jawabannya', '']</t>
  </si>
  <si>
    <t>['undah', 'download', 'login', 'aplikasi', 'keterangan', 'otp', 'salah', 'udah', 'ulang', 'berapakali', 'salah', 'sya', 'unistal', 'aplikasinya', 'mengecewakan', '']</t>
  </si>
  <si>
    <t>['mantep']</t>
  </si>
  <si>
    <t>['aplikasi', 'login', 'udh', 'sesuai', 'otp', 'dikirim', 'via', 'sms', 'aneh', '']</t>
  </si>
  <si>
    <t>['sod', 'skrng']</t>
  </si>
  <si>
    <t>['sinyal', 'jumping', 'mulu', 'udah', 'mah', 'bayar', 'tanggal', 'suruh', 'bayar', 'tangg', 'rugi', 'indihome', 'becus', 'betulin', 'sinyal']</t>
  </si>
  <si>
    <t>['dri', 'siang', 'sinyal', 'gimana', 'sich', 'indihome']</t>
  </si>
  <si>
    <t>['ganti', 'nomer', 'telpon', 'aplikasi', 'indihome', 'mohon', 'bantuanya', 'nomer', 'aktif', 'lgh', '']</t>
  </si>
  <si>
    <t>['memasukan', 'kode', 'verifikasi', 'puluhan', 'kali', 'salah', 'serius', '']</t>
  </si>
  <si>
    <t>['sya', 'masang', 'kasih', 'rating', 'was', 'sya', 'dlu', 'bsa', 'turun']</t>
  </si>
  <si>
    <t>['gimana', 'sya', 'eror', 'tgl', 'menginformasikan', 'eror', 'ditelpon', 'kasih', 'iya', 'pas', 'ditelpon', 'nyala', 'tgl', 'indihome', 'tgl', 'normalnya', 'dikabarin', 'eror', 'masal', 'butuh', 'wifi', 'bayar', 'telat', 'sya', 'kecewa', 'indihome', 'adik', 'sya', 'sekolah', 'zoom', 'ngerjain', 'tugas', 'sekolah', 'sya', 'tugas', 'kuliah', '']</t>
  </si>
  <si>
    <t>['dear', 'admin', 'main', 'game', 'teman', 'nonton', 'youtube', 'ping', 'sinyal', 'game', 'turun', 'sinyal', 'teman', 'nntn', 'youtube', 'bagus', 'indihome', 'memprioritaskan', 'streaming', 'video', 'gaming', 'mohon', 'penjelasannya', 'thanks']</t>
  </si>
  <si>
    <t>['mohon', 'maaf', 'solusi', 'log', 'aplikasi', 'gimana', 'log', 'masukan', 'kode', 'verifikasi', 'data', 'salah', 'kasih', 'sms', 'indihome', 'bener', 'udah', 'coba', 'tetep', 'udah', 'gtu', '']</t>
  </si>
  <si>
    <t>['perbaikan', 'tolong', 'dipercepat', 'gangguan', 'tgl', 'mei', 'teknisi', 'jam', 'sampe', 'teknisi', 'lihat', 'myindihome', 'koneksi', 'ditempat', 'terselesaikan', 'siampe', 'kerang', 'satupun', 'teknisi', 'padalah', 'telat', 'bayar', 'tolong', 'diperbaikin']</t>
  </si>
  <si>
    <t>['menyesal', 'pelayanan', 'buruk', 'laporan', 'penanganan', 'koneksi', 'internet', 'suruh', 'bayar', 'kena', 'denda', 'emg', 'rugi', 'kayaknya', 'rusak', 'laporan', 'penanganan', 'tpi', 'suruh', 'bayar', 'full', 'kena', 'denda']</t>
  </si>
  <si>
    <t>['menampilkan', 'speed', 'beli', 'fup']</t>
  </si>
  <si>
    <t>['internetnya', 'lemot', 'banget', 'buka', 'cctv']</t>
  </si>
  <si>
    <t>['banget', 'gangguan', 'hilang', 'sinyal', 'lampu', 'los', 'merah', 'lemot', 'sinyal', 'sya', 'pakai', 'kapasitas', 'mb', 'bayar', 'mahal', 'konsumen', 'nyaman', 'tolong', 'perbaiki', 'pelayanan', '']</t>
  </si>
  <si>
    <t>['wifi', 'gangguan', 'barusan', 'diperbaiki', 'petugas', 'gangguan', 'mohon', 'skrg', 'petugasnya', 'lokasi', '']</t>
  </si>
  <si>
    <t>['pelayanan', 'buruk', '']</t>
  </si>
  <si>
    <t>['tida', 'verifikasi', 'data', 'akun', 'lai', 'terdaftar', 'mengijinkan', 'gagal', 'sistem', 'upgrade', 'kecepatan', 'wifi', 'bantuan', 'aplikasi', 'indihome', 'sistem', 'mengirim', 'pesan', 'kosong', 'membantu', 'tolong', 'diperbaiki', 'bingung', 'sabar', 'verifikasi', 'data', 'upgrade', 'wifi']</t>
  </si>
  <si>
    <t>['jaringan', 'jelek', 'mulu', 'wifi', 'autis', 'gblk']</t>
  </si>
  <si>
    <t>['pelayanan', 'buruk', 'telpon', 'sok', 'ngartis', 'respon', 'buruk', 'ditelpon', 'dimatikan', 'sopan', 'etika', 'pelanggan', 'setia', 'apk', 'disuruh', 'download', 'mengecewakan', 'usa', 'pasang', 'wifi', 'layanan', 'jasa', 'indihome', 'sumpah', 'menyesal', 'pelayanannya', 'manis', 'sampah', 'pelayanan', 'buruk', 'retting', 'rendah', '']</t>
  </si>
  <si>
    <t>['parah', 'indihome', 'blum', 'kembalikan', 'uang', 'jaminan', 'penuhi', 'smua', 'syarat', 'pemutusan', 'berlannggana', 'perlatan', 'plaza', 'telkom', '']</t>
  </si>
  <si>
    <t>['semalem', 'trable', 'gmm', 'indihome', 'udah', 'bayar', 'mahal', 'parah', 'banget']</t>
  </si>
  <si>
    <t>['koprett', 'pelayanan',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</si>
</sst>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7" width="8.71"/>
  </cols>
  <sheetData>
    <row r="1">
      <c r="B1" s="1" t="s">
        <v>0</v>
      </c>
      <c r="C1" s="2" t="s">
        <v>1</v>
      </c>
      <c r="D1" s="1" t="s">
        <v>2</v>
      </c>
    </row>
    <row r="2">
      <c r="A2" s="1">
        <v>0.0</v>
      </c>
      <c r="B2" s="3" t="s">
        <v>3</v>
      </c>
      <c r="C2" s="3" t="str">
        <f>IFERROR(__xludf.DUMMYFUNCTION("GOOGLETRANSLATE(B2,""id"",""en"")"),"['Application', 'LEG']")</f>
        <v>['Application', 'LEG']</v>
      </c>
      <c r="D2" s="3">
        <v>1.0</v>
      </c>
    </row>
    <row r="3">
      <c r="A3" s="1">
        <v>1.0</v>
      </c>
      <c r="B3" s="3" t="s">
        <v>4</v>
      </c>
      <c r="C3" s="3" t="str">
        <f>IFERROR(__xludf.DUMMYFUNCTION("GOOGLETRANSLATE(B3,""id"",""en"")"),"['Download', 'application', 'application', 'report', 'disorder', 'hand', 'call', 'run out', 'pulse', 'mending', 'probably', 'please', ' Reports', 'Disorders',' hand ',' ']")</f>
        <v>['Download', 'application', 'application', 'report', 'disorder', 'hand', 'call', 'run out', 'pulse', 'mending', 'probably', 'please', ' Reports', 'Disorders',' hand ',' ']</v>
      </c>
      <c r="D3" s="3">
        <v>1.0</v>
      </c>
    </row>
    <row r="4">
      <c r="A4" s="1">
        <v>2.0</v>
      </c>
      <c r="B4" s="3" t="s">
        <v>5</v>
      </c>
      <c r="C4" s="3" t="str">
        <f>IFERROR(__xludf.DUMMYFUNCTION("GOOGLETRANSLATE(B4,""id"",""en"")"),"['help']")</f>
        <v>['help']</v>
      </c>
      <c r="D4" s="3">
        <v>5.0</v>
      </c>
    </row>
    <row r="5">
      <c r="A5" s="1">
        <v>3.0</v>
      </c>
      <c r="B5" s="3" t="s">
        <v>6</v>
      </c>
      <c r="C5" s="3" t="str">
        <f>IFERROR(__xludf.DUMMYFUNCTION("GOOGLETRANSLATE(B5,""id"",""en"")"),"['Feature', 'Road', 'UNIK', 'RENEWSPeed']")</f>
        <v>['Feature', 'Road', 'UNIK', 'RENEWSPeed']</v>
      </c>
      <c r="D5" s="3">
        <v>3.0</v>
      </c>
    </row>
    <row r="6">
      <c r="A6" s="1">
        <v>4.0</v>
      </c>
      <c r="B6" s="3" t="s">
        <v>7</v>
      </c>
      <c r="C6" s="3" t="str">
        <f>IFERROR(__xludf.DUMMYFUNCTION("GOOGLETRANSLATE(B6,""id"",""en"")"),"['Application', 'Ribet', 'Check', 'Bill', 'Indihome', 'Update', 'Service', ""]")</f>
        <v>['Application', 'Ribet', 'Check', 'Bill', 'Indihome', 'Update', 'Service', "]</v>
      </c>
      <c r="D6" s="3">
        <v>1.0</v>
      </c>
    </row>
    <row r="7">
      <c r="A7" s="1">
        <v>5.0</v>
      </c>
      <c r="B7" s="3" t="s">
        <v>8</v>
      </c>
      <c r="C7" s="3" t="str">
        <f>IFERROR(__xludf.DUMMYFUNCTION("GOOGLETRANSLATE(B7,""id"",""en"")"),"['KNPA', 'internet', 'connection', 'response', '']")</f>
        <v>['KNPA', 'internet', 'connection', 'response', '']</v>
      </c>
      <c r="D7" s="3">
        <v>1.0</v>
      </c>
    </row>
    <row r="8">
      <c r="A8" s="1">
        <v>6.0</v>
      </c>
      <c r="B8" s="3" t="s">
        <v>9</v>
      </c>
      <c r="C8" s="3" t="str">
        <f>IFERROR(__xludf.DUMMYFUNCTION("GOOGLETRANSLATE(B8,""id"",""en"")"),"['Attend', 'Verification', 'KTP', 'Application', 'Indihome', 'Perna', 'KNPA', 'Use', 'Point', 'Deliberate', 'Point', 'Use', ' Display ',' Application ',' Dilapidated ',' Disconnect ',' Deh ',' Change ',' Turn ',' Bill ',' Email ',' SMS ',' Service ',' Msh"&amp;" ',' Dilapidated ' ]")</f>
        <v>['Attend', 'Verification', 'KTP', 'Application', 'Indihome', 'Perna', 'KNPA', 'Use', 'Point', 'Deliberate', 'Point', 'Use', ' Display ',' Application ',' Dilapidated ',' Disconnect ',' Deh ',' Change ',' Turn ',' Bill ',' Email ',' SMS ',' Service ',' Msh ',' Dilapidated ' ]</v>
      </c>
      <c r="D8" s="3">
        <v>1.0</v>
      </c>
    </row>
    <row r="9">
      <c r="A9" s="1">
        <v>7.0</v>
      </c>
      <c r="B9" s="3" t="s">
        <v>10</v>
      </c>
      <c r="C9" s="3" t="str">
        <f>IFERROR(__xludf.DUMMYFUNCTION("GOOGLETRANSLATE(B9,""id"",""en"")"),"['Star', 'Service', 'Telkom', 'City', 'Pekalongan', 'Java', 'Internet', 'Dead', 'Clock', 'Life', ""]")</f>
        <v>['Star', 'Service', 'Telkom', 'City', 'Pekalongan', 'Java', 'Internet', 'Dead', 'Clock', 'Life', "]</v>
      </c>
      <c r="D9" s="3">
        <v>1.0</v>
      </c>
    </row>
    <row r="10">
      <c r="A10" s="1">
        <v>8.0</v>
      </c>
      <c r="B10" s="3" t="s">
        <v>11</v>
      </c>
      <c r="C10" s="3" t="str">
        <f>IFERROR(__xludf.DUMMYFUNCTION("GOOGLETRANSLATE(B10,""id"",""en"")"),"['Application', 'Ngebug', 'failed', 'Login', 'Many', 'times',' Please ',' Enhanced ',' Quality ',' Application ',' Hunted ',' Buru ',' Release ',' public ']")</f>
        <v>['Application', 'Ngebug', 'failed', 'Login', 'Many', 'times',' Please ',' Enhanced ',' Quality ',' Application ',' Hunted ',' Buru ',' Release ',' public ']</v>
      </c>
      <c r="D10" s="3">
        <v>1.0</v>
      </c>
    </row>
    <row r="11">
      <c r="A11" s="1">
        <v>9.0</v>
      </c>
      <c r="B11" s="3" t="s">
        <v>12</v>
      </c>
      <c r="C11" s="3" t="str">
        <f>IFERROR(__xludf.DUMMYFUNCTION("GOOGLETRANSLATE(B11,""id"",""en"")"),"['network', 'Indihome', 'comfortable', 'signal', 'ugly', 'bill', 'normal', 'pig', 'signal', 'ugly', 'fix', 'service', ' Network ',' Indihome ',' Bangkangkrutt ', ""]")</f>
        <v>['network', 'Indihome', 'comfortable', 'signal', 'ugly', 'bill', 'normal', 'pig', 'signal', 'ugly', 'fix', 'service', ' Network ',' Indihome ',' Bangkangkrutt ', "]</v>
      </c>
      <c r="D11" s="3">
        <v>1.0</v>
      </c>
    </row>
    <row r="12">
      <c r="A12" s="1">
        <v>10.0</v>
      </c>
      <c r="B12" s="3" t="s">
        <v>13</v>
      </c>
      <c r="C12" s="3" t="str">
        <f>IFERROR(__xludf.DUMMYFUNCTION("GOOGLETRANSLATE(B12,""id"",""en"")"),"['Try', 'OTP', 'according to', 'SMS', 'Writing', 'Tetep', 'Wrong', 'Contact', 'Facebook', 'Indihome', 'Encourage', 'Delete', ' Cache ',' Tetep ',' Intention ',' Sich ',' Application ',' Myindohome ',' ']")</f>
        <v>['Try', 'OTP', 'according to', 'SMS', 'Writing', 'Tetep', 'Wrong', 'Contact', 'Facebook', 'Indihome', 'Encourage', 'Delete', ' Cache ',' Tetep ',' Intention ',' Sich ',' Application ',' Myindohome ',' ']</v>
      </c>
      <c r="D12" s="3">
        <v>1.0</v>
      </c>
    </row>
    <row r="13">
      <c r="A13" s="1">
        <v>11.0</v>
      </c>
      <c r="B13" s="3" t="s">
        <v>14</v>
      </c>
      <c r="C13" s="3" t="str">
        <f>IFERROR(__xludf.DUMMYFUNCTION("GOOGLETRANSLATE(B13,""id"",""en"")"),"['apk', 'error', 'diuninstall', 'download', 'reset', 'msuk', 'told', 'biometrics',' tried ',' password ',' select ',' features', ' Forgot ',' Password ',' Changed ',' Password ',' Hadehhh ',' Severe ']")</f>
        <v>['apk', 'error', 'diuninstall', 'download', 'reset', 'msuk', 'told', 'biometrics',' tried ',' password ',' select ',' features', ' Forgot ',' Password ',' Changed ',' Password ',' Hadehhh ',' Severe ']</v>
      </c>
      <c r="D13" s="3">
        <v>1.0</v>
      </c>
    </row>
    <row r="14">
      <c r="A14" s="1">
        <v>12.0</v>
      </c>
      <c r="B14" s="3" t="s">
        <v>15</v>
      </c>
      <c r="C14" s="3" t="str">
        <f>IFERROR(__xludf.DUMMYFUNCTION("GOOGLETRANSLATE(B14,""id"",""en"")"),"['Login', 'brothers', 'brothers', 'many', 'reset', 'input', 'code', 'OTP', 'TTP']")</f>
        <v>['Login', 'brothers', 'brothers', 'many', 'reset', 'input', 'code', 'OTP', 'TTP']</v>
      </c>
      <c r="D14" s="3">
        <v>1.0</v>
      </c>
    </row>
    <row r="15">
      <c r="A15" s="1">
        <v>13.0</v>
      </c>
      <c r="B15" s="3" t="s">
        <v>16</v>
      </c>
      <c r="C15" s="3" t="str">
        <f>IFERROR(__xludf.DUMMYFUNCTION("GOOGLETRANSLATE(B15,""id"",""en"")"),"['all day', 'error', 'telephone', 'inconsequential', 'udhac', 'kya', 'girlfriend', 'gmna', 'indihome', ""]")</f>
        <v>['all day', 'error', 'telephone', 'inconsequential', 'udhac', 'kya', 'girlfriend', 'gmna', 'indihome', "]</v>
      </c>
      <c r="D15" s="3">
        <v>1.0</v>
      </c>
    </row>
    <row r="16">
      <c r="A16" s="1">
        <v>14.0</v>
      </c>
      <c r="B16" s="3" t="s">
        <v>17</v>
      </c>
      <c r="C16" s="3" t="str">
        <f>IFERROR(__xludf.DUMMYFUNCTION("GOOGLETRANSLATE(B16,""id"",""en"")"),"['Login', 'number', 'Mobile', 'Email', 'Code', 'OTP', 'Wrong', 'Change', 'Mobile', 'Karna', 'Damaged', 'Submission', ' Install ',' Indihome ',' Agrees', 'Waiting', 'Installation', 'Have', 'Waiting', 'Clock', ""]")</f>
        <v>['Login', 'number', 'Mobile', 'Email', 'Code', 'OTP', 'Wrong', 'Change', 'Mobile', 'Karna', 'Damaged', 'Submission', ' Install ',' Indihome ',' Agrees', 'Waiting', 'Installation', 'Have', 'Waiting', 'Clock', "]</v>
      </c>
      <c r="D16" s="3">
        <v>1.0</v>
      </c>
    </row>
    <row r="17">
      <c r="A17" s="1">
        <v>15.0</v>
      </c>
      <c r="B17" s="3" t="s">
        <v>18</v>
      </c>
      <c r="C17" s="3" t="str">
        <f>IFERROR(__xludf.DUMMYFUNCTION("GOOGLETRANSLATE(B17,""id"",""en"")"),"['Severe', 'Application', 'Class',' BUMN ',' APK ',' Severe ',' Pay ',' June ',' Stop ',' Subscribe ',' Paying ',' Walking ',' Details', 'payment', 'Ngeblank', 'See', 'Details',' Blank ',' Money ',' Guarantee ',' Detained ',' Indihome ',' Liability ',' Ge"&amp;"tting ',' June ' , 'Pay', 'used', 'bills', 'told', 'pay', 'your obligations', 'service', ""]")</f>
        <v>['Severe', 'Application', 'Class',' BUMN ',' APK ',' Severe ',' Pay ',' June ',' Stop ',' Subscribe ',' Paying ',' Walking ',' Details', 'payment', 'Ngeblank', 'See', 'Details',' Blank ',' Money ',' Guarantee ',' Detained ',' Indihome ',' Liability ',' Getting ',' June ' , 'Pay', 'used', 'bills', 'told', 'pay', 'your obligations', 'service', "]</v>
      </c>
      <c r="D17" s="3">
        <v>1.0</v>
      </c>
    </row>
    <row r="18">
      <c r="A18" s="1">
        <v>16.0</v>
      </c>
      <c r="B18" s="3" t="s">
        <v>19</v>
      </c>
      <c r="C18" s="3" t="str">
        <f>IFERROR(__xludf.DUMMYFUNCTION("GOOGLETRANSLATE(B18,""id"",""en"")"),"['Application', 'chaotic', 'Loading']")</f>
        <v>['Application', 'chaotic', 'Loading']</v>
      </c>
      <c r="D18" s="3">
        <v>1.0</v>
      </c>
    </row>
    <row r="19">
      <c r="A19" s="1">
        <v>17.0</v>
      </c>
      <c r="B19" s="3" t="s">
        <v>20</v>
      </c>
      <c r="C19" s="3" t="str">
        <f>IFERROR(__xludf.DUMMYFUNCTION("GOOGLETRANSLATE(B19,""id"",""en"")"),"['Change', 'password', 'no', ""]")</f>
        <v>['Change', 'password', 'no', "]</v>
      </c>
      <c r="D19" s="3">
        <v>3.0</v>
      </c>
    </row>
    <row r="20">
      <c r="A20" s="1">
        <v>18.0</v>
      </c>
      <c r="B20" s="3" t="s">
        <v>21</v>
      </c>
      <c r="C20" s="3" t="str">
        <f>IFERROR(__xludf.DUMMYFUNCTION("GOOGLETRANSLATE(B20,""id"",""en"")"),"['Code', 'OTP', 'Wrong', 'Until', 'Tetep', 'Wrong', 'Fee', 'Already', 'Bener', 'According to', 'SMS', 'Enter', ' o'clock', '']")</f>
        <v>['Code', 'OTP', 'Wrong', 'Until', 'Tetep', 'Wrong', 'Fee', 'Already', 'Bener', 'According to', 'SMS', 'Enter', ' o'clock', '']</v>
      </c>
      <c r="D20" s="3">
        <v>1.0</v>
      </c>
    </row>
    <row r="21" ht="15.75" customHeight="1">
      <c r="A21" s="1">
        <v>19.0</v>
      </c>
      <c r="B21" s="3" t="s">
        <v>22</v>
      </c>
      <c r="C21" s="3" t="str">
        <f>IFERROR(__xludf.DUMMYFUNCTION("GOOGLETRANSLATE(B21,""id"",""en"")"),"['Regulation', 'fined', 'plus', 'deposit', 'installments', 'kayak', 'tindas', 'people', '']")</f>
        <v>['Regulation', 'fined', 'plus', 'deposit', 'installments', 'kayak', 'tindas', 'people', '']</v>
      </c>
      <c r="D21" s="3">
        <v>1.0</v>
      </c>
    </row>
    <row r="22" ht="15.75" customHeight="1">
      <c r="A22" s="1">
        <v>20.0</v>
      </c>
      <c r="B22" s="3" t="s">
        <v>23</v>
      </c>
      <c r="C22" s="3" t="str">
        <f>IFERROR(__xludf.DUMMYFUNCTION("GOOGLETRANSLATE(B22,""id"",""en"")"),"['Horrified', 'Error', 'On', 'Lights',' Red ',' Posts', 'Los',' Already ',' Bales', 'Order', 'Install', 'Application', ' Ouch ',' right ',' bills', 'late', 'turn', 'error', 'response', 'slow']")</f>
        <v>['Horrified', 'Error', 'On', 'Lights',' Red ',' Posts', 'Los',' Already ',' Bales', 'Order', 'Install', 'Application', ' Ouch ',' right ',' bills', 'late', 'turn', 'error', 'response', 'slow']</v>
      </c>
      <c r="D22" s="3">
        <v>1.0</v>
      </c>
    </row>
    <row r="23" ht="15.75" customHeight="1">
      <c r="A23" s="1">
        <v>21.0</v>
      </c>
      <c r="B23" s="3" t="s">
        <v>24</v>
      </c>
      <c r="C23" s="3" t="str">
        <f>IFERROR(__xludf.DUMMYFUNCTION("GOOGLETRANSLATE(B23,""id"",""en"")"),"['INDIHOME', 'Disruption', 'APK', 'Vidio', 'Kebuka', 'Please', 'As fast', 'Repair', 'Network', 'Indihome', 'APK', 'Video', ' APK ',' Vidio ',' open ',' Network ',' Wife ',' Indihome ']")</f>
        <v>['INDIHOME', 'Disruption', 'APK', 'Vidio', 'Kebuka', 'Please', 'As fast', 'Repair', 'Network', 'Indihome', 'APK', 'Video', ' APK ',' Vidio ',' open ',' Network ',' Wife ',' Indihome ']</v>
      </c>
      <c r="D23" s="3">
        <v>1.0</v>
      </c>
    </row>
    <row r="24" ht="15.75" customHeight="1">
      <c r="A24" s="1">
        <v>22.0</v>
      </c>
      <c r="B24" s="3" t="s">
        <v>25</v>
      </c>
      <c r="C24" s="3" t="str">
        <f>IFERROR(__xludf.DUMMYFUNCTION("GOOGLETRANSLATE(B24,""id"",""en"")"),"['user', 'login', 'number', 'OTP', 'used', 'times',' number ',' OTP ',' entered ',' right ',' Wait ',' clock ',' transactions', 'payment', 'Facebook', 'or', 'Twitter', 'complain', 'admin', 'thank', 'love']")</f>
        <v>['user', 'login', 'number', 'OTP', 'used', 'times',' number ',' OTP ',' entered ',' right ',' Wait ',' clock ',' transactions', 'payment', 'Facebook', 'or', 'Twitter', 'complain', 'admin', 'thank', 'love']</v>
      </c>
      <c r="D24" s="3">
        <v>1.0</v>
      </c>
    </row>
    <row r="25" ht="15.75" customHeight="1">
      <c r="A25" s="1">
        <v>23.0</v>
      </c>
      <c r="B25" s="3" t="s">
        <v>26</v>
      </c>
      <c r="C25" s="3" t="str">
        <f>IFERROR(__xludf.DUMMYFUNCTION("GOOGLETRANSLATE(B25,""id"",""en"")"),"['Indihome', 'battered', 'lazy', 'make', 'wifi', 'garbage', 'little', 'lag']")</f>
        <v>['Indihome', 'battered', 'lazy', 'make', 'wifi', 'garbage', 'little', 'lag']</v>
      </c>
      <c r="D25" s="3">
        <v>1.0</v>
      </c>
    </row>
    <row r="26" ht="15.75" customHeight="1">
      <c r="A26" s="1">
        <v>24.0</v>
      </c>
      <c r="B26" s="3" t="s">
        <v>27</v>
      </c>
      <c r="C26" s="3" t="str">
        <f>IFERROR(__xludf.DUMMYFUNCTION("GOOGLETRANSLATE(B26,""id"",""en"")"),"['Error']")</f>
        <v>['Error']</v>
      </c>
      <c r="D26" s="3">
        <v>1.0</v>
      </c>
    </row>
    <row r="27" ht="15.75" customHeight="1">
      <c r="A27" s="1">
        <v>25.0</v>
      </c>
      <c r="B27" s="3" t="s">
        <v>28</v>
      </c>
      <c r="C27" s="3" t="str">
        <f>IFERROR(__xludf.DUMMYFUNCTION("GOOGLETRANSLATE(B27,""id"",""en"")"),"['Mbps', 'kah', 'payment', 'a month', 'check', 'speed', 'Mbps', 'wrong', 'kah', 'pay "",' Mbps ',' Please ',' Enlightenment ',' JGA ',' Indihome ',' at home ',' broken ',' contact ',' Damaged ',' Sorry ',' Indihome ',' LEG ',' Slow ',' The network ', ""]")</f>
        <v>['Mbps', 'kah', 'payment', 'a month', 'check', 'speed', 'Mbps', 'wrong', 'kah', 'pay ",' Mbps ',' Please ',' Enlightenment ',' JGA ',' Indihome ',' at home ',' broken ',' contact ',' Damaged ',' Sorry ',' Indihome ',' LEG ',' Slow ',' The network ', "]</v>
      </c>
      <c r="D27" s="3">
        <v>1.0</v>
      </c>
    </row>
    <row r="28" ht="15.75" customHeight="1">
      <c r="A28" s="1">
        <v>26.0</v>
      </c>
      <c r="B28" s="3" t="s">
        <v>29</v>
      </c>
      <c r="C28" s="3" t="str">
        <f>IFERROR(__xludf.DUMMYFUNCTION("GOOGLETRANSLATE(B28,""id"",""en"")"),"['enter', 'code', 'OTP', 'TPI', 'verification', 'code', 'wrong', 'update', 'lose']")</f>
        <v>['enter', 'code', 'OTP', 'TPI', 'verification', 'code', 'wrong', 'update', 'lose']</v>
      </c>
      <c r="D28" s="3">
        <v>1.0</v>
      </c>
    </row>
    <row r="29" ht="15.75" customHeight="1">
      <c r="A29" s="1">
        <v>27.0</v>
      </c>
      <c r="B29" s="3" t="s">
        <v>30</v>
      </c>
      <c r="C29" s="3" t="str">
        <f>IFERROR(__xludf.DUMMYFUNCTION("GOOGLETRANSLATE(B29,""id"",""en"")"),"['service', 'slow', 'cable', 'broke', 'already', 'week', 'ngk', 'engineering', 'come', 'right', 'pay', 'ngk', ' pieces', 'due to', 'disorder']")</f>
        <v>['service', 'slow', 'cable', 'broke', 'already', 'week', 'ngk', 'engineering', 'come', 'right', 'pay', 'ngk', ' pieces', 'due to', 'disorder']</v>
      </c>
      <c r="D29" s="3">
        <v>1.0</v>
      </c>
    </row>
    <row r="30" ht="15.75" customHeight="1">
      <c r="A30" s="1">
        <v>28.0</v>
      </c>
      <c r="B30" s="3" t="s">
        <v>31</v>
      </c>
      <c r="C30" s="3" t="str">
        <f>IFERROR(__xludf.DUMMYFUNCTION("GOOGLETRANSLATE(B30,""id"",""en"")"),"['difficult', 'Login', 'Application', 'Login', 'Wait', 'Code', 'OTP', 'Input', 'Code', 'Wrong', 'Network', 'Disconnect', ' Connect ',' Please ',' Increase ',' Disright ',' Consumers']")</f>
        <v>['difficult', 'Login', 'Application', 'Login', 'Wait', 'Code', 'OTP', 'Input', 'Code', 'Wrong', 'Network', 'Disconnect', ' Connect ',' Please ',' Increase ',' Disright ',' Consumers']</v>
      </c>
      <c r="D30" s="3">
        <v>1.0</v>
      </c>
    </row>
    <row r="31" ht="15.75" customHeight="1">
      <c r="A31" s="1">
        <v>30.0</v>
      </c>
      <c r="B31" s="3" t="s">
        <v>32</v>
      </c>
      <c r="C31" s="3" t="str">
        <f>IFERROR(__xludf.DUMMYFUNCTION("GOOGLETRANSLATE(B31,""id"",""en"")"),"['wifi', 'best', 'world']")</f>
        <v>['wifi', 'best', 'world']</v>
      </c>
      <c r="D31" s="3">
        <v>1.0</v>
      </c>
    </row>
    <row r="32" ht="15.75" customHeight="1">
      <c r="A32" s="1">
        <v>31.0</v>
      </c>
      <c r="B32" s="3" t="s">
        <v>33</v>
      </c>
      <c r="C32" s="3" t="str">
        <f>IFERROR(__xludf.DUMMYFUNCTION("GOOGLETRANSLATE(B32,""id"",""en"")"),"['Application', 'Registration', 'On', 'Try', 'Repeated', 'Times', 'Related', 'Disappointed', '']")</f>
        <v>['Application', 'Registration', 'On', 'Try', 'Repeated', 'Times', 'Related', 'Disappointed', '']</v>
      </c>
      <c r="D32" s="3">
        <v>1.0</v>
      </c>
    </row>
    <row r="33" ht="15.75" customHeight="1">
      <c r="A33" s="1">
        <v>33.0</v>
      </c>
      <c r="B33" s="3" t="s">
        <v>34</v>
      </c>
      <c r="C33" s="3" t="str">
        <f>IFERROR(__xludf.DUMMYFUNCTION("GOOGLETRANSLATE(B33,""id"",""en"")"),"['slow', 'yes', 'see', 'device', 'connected', 'sometimes', 'appears', 'sometimes', 'missing']")</f>
        <v>['slow', 'yes', 'see', 'device', 'connected', 'sometimes', 'appears', 'sometimes', 'missing']</v>
      </c>
      <c r="D33" s="3">
        <v>1.0</v>
      </c>
    </row>
    <row r="34" ht="15.75" customHeight="1">
      <c r="A34" s="1">
        <v>34.0</v>
      </c>
      <c r="B34" s="3" t="s">
        <v>35</v>
      </c>
      <c r="C34" s="3" t="str">
        <f>IFERROR(__xludf.DUMMYFUNCTION("GOOGLETRANSLATE(B34,""id"",""en"")"),"['Log', 'sudsh', 'verification', 'failed']")</f>
        <v>['Log', 'sudsh', 'verification', 'failed']</v>
      </c>
      <c r="D34" s="3">
        <v>1.0</v>
      </c>
    </row>
    <row r="35" ht="15.75" customHeight="1">
      <c r="A35" s="1">
        <v>35.0</v>
      </c>
      <c r="B35" s="3" t="s">
        <v>36</v>
      </c>
      <c r="C35" s="3" t="str">
        <f>IFERROR(__xludf.DUMMYFUNCTION("GOOGLETRANSLATE(B35,""id"",""en"")"),"['disruption', 'technicians',' contacted ',' told ',' call ',' telephone ',' process', 'complicated', 'waste', 'pulse', 'telephone', 'thousand', ' Called ',' answer ',' process', 'harmed', 'late', 'pay', 'direct', 'block', 'class',' telkom ',' service ','"&amp;" free ',' complains' , 'complaints', 'technicians', 'area', 'wonogiri', 'please', 'work', 'weapon', 'complaints', 'read', ""]")</f>
        <v>['disruption', 'technicians',' contacted ',' told ',' call ',' telephone ',' process', 'complicated', 'waste', 'pulse', 'telephone', 'thousand', ' Called ',' answer ',' process', 'harmed', 'late', 'pay', 'direct', 'block', 'class',' telkom ',' service ',' free ',' complains' , 'complaints', 'technicians', 'area', 'wonogiri', 'please', 'work', 'weapon', 'complaints', 'read', "]</v>
      </c>
      <c r="D35" s="3">
        <v>1.0</v>
      </c>
    </row>
    <row r="36" ht="15.75" customHeight="1">
      <c r="A36" s="1">
        <v>36.0</v>
      </c>
      <c r="B36" s="3" t="s">
        <v>37</v>
      </c>
      <c r="C36" s="3" t="str">
        <f>IFERROR(__xludf.DUMMYFUNCTION("GOOGLETRANSLATE(B36,""id"",""en"")"),"['Praise', 'Thank God', 'Alhamdulillah', 'I', 'Subscribe', 'FirstMedia', 'Disorders', 'Accept', 'Love', 'Idihomeh', ""]")</f>
        <v>['Praise', 'Thank God', 'Alhamdulillah', 'I', 'Subscribe', 'FirstMedia', 'Disorders', 'Accept', 'Love', 'Idihomeh', "]</v>
      </c>
      <c r="D36" s="3">
        <v>1.0</v>
      </c>
    </row>
    <row r="37" ht="15.75" customHeight="1">
      <c r="A37" s="1">
        <v>37.0</v>
      </c>
      <c r="B37" s="3" t="s">
        <v>38</v>
      </c>
      <c r="C37" s="3" t="str">
        <f>IFERROR(__xludf.DUMMYFUNCTION("GOOGLETRANSLATE(B37,""id"",""en"")"),"['Service', 'Good', 'Trima', 'Love']")</f>
        <v>['Service', 'Good', 'Trima', 'Love']</v>
      </c>
      <c r="D37" s="3">
        <v>5.0</v>
      </c>
    </row>
    <row r="38" ht="15.75" customHeight="1">
      <c r="A38" s="1">
        <v>38.0</v>
      </c>
      <c r="B38" s="3" t="s">
        <v>39</v>
      </c>
      <c r="C38" s="3" t="str">
        <f>IFERROR(__xludf.DUMMYFUNCTION("GOOGLETRANSLATE(B38,""id"",""en"")"),"['Application', 'ugly', 'bungkulu', 'handling']")</f>
        <v>['Application', 'ugly', 'bungkulu', 'handling']</v>
      </c>
      <c r="D38" s="3">
        <v>1.0</v>
      </c>
    </row>
    <row r="39" ht="15.75" customHeight="1">
      <c r="A39" s="1">
        <v>39.0</v>
      </c>
      <c r="B39" s="3" t="s">
        <v>40</v>
      </c>
      <c r="C39" s="3" t="str">
        <f>IFERROR(__xludf.DUMMYFUNCTION("GOOGLETRANSLATE(B39,""id"",""en"")"),"['Yesterday', 'school', 'install', 'Indihome', 'receipt', 'payment', 'name', 'wish', 'sich', 'name', 'school', 'already' officers', 'nitrody', 'name', 'jdi', 'name', 'drips',' mnjadi ',' name ',' institution ',' school ',' please ',' bgaimana ',' solution"&amp;" ' , '']")</f>
        <v>['Yesterday', 'school', 'install', 'Indihome', 'receipt', 'payment', 'name', 'wish', 'sich', 'name', 'school', 'already' officers', 'nitrody', 'name', 'jdi', 'name', 'drips',' mnjadi ',' name ',' institution ',' school ',' please ',' bgaimana ',' solution ' , '']</v>
      </c>
      <c r="D39" s="3">
        <v>3.0</v>
      </c>
    </row>
    <row r="40" ht="15.75" customHeight="1">
      <c r="A40" s="1">
        <v>40.0</v>
      </c>
      <c r="B40" s="3" t="s">
        <v>41</v>
      </c>
      <c r="C40" s="3" t="str">
        <f>IFERROR(__xludf.DUMMYFUNCTION("GOOGLETRANSLATE(B40,""id"",""en"")"),"['Fix', 'Network', 'Ngent', '']")</f>
        <v>['Fix', 'Network', 'Ngent', '']</v>
      </c>
      <c r="D40" s="3">
        <v>1.0</v>
      </c>
    </row>
    <row r="41" ht="15.75" customHeight="1">
      <c r="A41" s="1">
        <v>41.0</v>
      </c>
      <c r="B41" s="3" t="s">
        <v>42</v>
      </c>
      <c r="C41" s="3" t="str">
        <f>IFERROR(__xludf.DUMMYFUNCTION("GOOGLETRANSLATE(B41,""id"",""en"")"),"['network', 'error']")</f>
        <v>['network', 'error']</v>
      </c>
      <c r="D41" s="3">
        <v>1.0</v>
      </c>
    </row>
    <row r="42" ht="15.75" customHeight="1">
      <c r="A42" s="1">
        <v>42.0</v>
      </c>
      <c r="B42" s="3" t="s">
        <v>43</v>
      </c>
      <c r="C42" s="3" t="str">
        <f>IFERROR(__xludf.DUMMYFUNCTION("GOOGLETRANSLATE(B42,""id"",""en"")"),"['company', 'BUMN', 'service', 'satisfying', 'trimakasih', 'deal', 'moved', 'service', ""]")</f>
        <v>['company', 'BUMN', 'service', 'satisfying', 'trimakasih', 'deal', 'moved', 'service', "]</v>
      </c>
      <c r="D42" s="3">
        <v>1.0</v>
      </c>
    </row>
    <row r="43" ht="15.75" customHeight="1">
      <c r="A43" s="1">
        <v>43.0</v>
      </c>
      <c r="B43" s="3" t="s">
        <v>44</v>
      </c>
      <c r="C43" s="3" t="str">
        <f>IFERROR(__xludf.DUMMYFUNCTION("GOOGLETRANSLATE(B43,""id"",""en"")"),"['Upgrade', 'Tens',' times', 'Kek', 'Tetep', 'Speed', 'Demand', 'Applicable', 'Direct', 'Hundreds',' Cust ',' Carenya ',' JWB ',' compact ',' application ',' UPGADE ',' NONOL ',' HADEW ',' Abis', 'Do', 'shopping', 'report', 'handle', 'consumer', 'renew' ,"&amp;" 'Speed', 'for example', 'consumer', 'told', 'hold on', 'application', 'application', 'Gubraak']")</f>
        <v>['Upgrade', 'Tens',' times', 'Kek', 'Tetep', 'Speed', 'Demand', 'Applicable', 'Direct', 'Hundreds',' Cust ',' Carenya ',' JWB ',' compact ',' application ',' UPGADE ',' NONOL ',' HADEW ',' Abis', 'Do', 'shopping', 'report', 'handle', 'consumer', 'renew' , 'Speed', 'for example', 'consumer', 'told', 'hold on', 'application', 'application', 'Gubraak']</v>
      </c>
      <c r="D43" s="3">
        <v>1.0</v>
      </c>
    </row>
    <row r="44" ht="15.75" customHeight="1">
      <c r="A44" s="1">
        <v>44.0</v>
      </c>
      <c r="B44" s="3" t="s">
        <v>45</v>
      </c>
      <c r="C44" s="3" t="str">
        <f>IFERROR(__xludf.DUMMYFUNCTION("GOOGLETRANSLATE(B44,""id"",""en"")"),"['Activate', 'Add', 'Easy', 'Non', 'Activate', 'ADD', 'Reason', 'Verification', 'Mulu', 'number', 'KTP', 'Input', ' Try ',' repaired ',' application ',' dlu ',' star ',' ']")</f>
        <v>['Activate', 'Add', 'Easy', 'Non', 'Activate', 'ADD', 'Reason', 'Verification', 'Mulu', 'number', 'KTP', 'Input', ' Try ',' repaired ',' application ',' dlu ',' star ',' ']</v>
      </c>
      <c r="D44" s="3">
        <v>1.0</v>
      </c>
    </row>
    <row r="45" ht="15.75" customHeight="1">
      <c r="A45" s="1">
        <v>46.0</v>
      </c>
      <c r="B45" s="3" t="s">
        <v>46</v>
      </c>
      <c r="C45" s="3" t="str">
        <f>IFERROR(__xludf.DUMMYFUNCTION("GOOGLETRANSLATE(B45,""id"",""en"")"),"['Kenpa', 'Help', 'Technicians',' SLL ',' promised ',' Indihome ',' Pamsekan ',' Sampe ',' KPAN ',' Payment ',' Name ',' Service ',' Care ']")</f>
        <v>['Kenpa', 'Help', 'Technicians',' SLL ',' promised ',' Indihome ',' Pamsekan ',' Sampe ',' KPAN ',' Payment ',' Name ',' Service ',' Care ']</v>
      </c>
      <c r="D45" s="3">
        <v>1.0</v>
      </c>
    </row>
    <row r="46" ht="15.75" customHeight="1">
      <c r="A46" s="1">
        <v>47.0</v>
      </c>
      <c r="B46" s="3" t="s">
        <v>47</v>
      </c>
      <c r="C46" s="3" t="str">
        <f>IFERROR(__xludf.DUMMYFUNCTION("GOOGLETRANSLATE(B46,""id"",""en"")"),"['Juice', 'OTP', 'enter', 'turn', 'enter', 'wrong', 'trs', 'otp', 'mna']")</f>
        <v>['Juice', 'OTP', 'enter', 'turn', 'enter', 'wrong', 'trs', 'otp', 'mna']</v>
      </c>
      <c r="D46" s="3">
        <v>1.0</v>
      </c>
    </row>
    <row r="47" ht="15.75" customHeight="1">
      <c r="A47" s="1">
        <v>48.0</v>
      </c>
      <c r="B47" s="3" t="s">
        <v>48</v>
      </c>
      <c r="C47" s="3" t="str">
        <f>IFERROR(__xludf.DUMMYFUNCTION("GOOGLETRANSLATE(B47,""id"",""en"")"),"['signal', 'Indihome', 'taste', 'signal', 'village']")</f>
        <v>['signal', 'Indihome', 'taste', 'signal', 'village']</v>
      </c>
      <c r="D47" s="3">
        <v>1.0</v>
      </c>
    </row>
    <row r="48" ht="15.75" customHeight="1">
      <c r="A48" s="1">
        <v>49.0</v>
      </c>
      <c r="B48" s="3" t="s">
        <v>49</v>
      </c>
      <c r="C48" s="3" t="str">
        <f>IFERROR(__xludf.DUMMYFUNCTION("GOOGLETRANSLATE(B48,""id"",""en"")"),"['satisfying', 'internet', 'slow', 'disappointed', 'begging', 'indihome', 'fix']")</f>
        <v>['satisfying', 'internet', 'slow', 'disappointed', 'begging', 'indihome', 'fix']</v>
      </c>
      <c r="D48" s="3">
        <v>1.0</v>
      </c>
    </row>
    <row r="49" ht="15.75" customHeight="1">
      <c r="A49" s="1">
        <v>50.0</v>
      </c>
      <c r="B49" s="3" t="s">
        <v>50</v>
      </c>
      <c r="C49" s="3" t="str">
        <f>IFERROR(__xludf.DUMMYFUNCTION("GOOGLETRANSLATE(B49,""id"",""en"")"),"['Report', 'Disruption', 'Response', 'Application', 'Slow', 'Suggested']")</f>
        <v>['Report', 'Disruption', 'Response', 'Application', 'Slow', 'Suggested']</v>
      </c>
      <c r="D49" s="3">
        <v>1.0</v>
      </c>
    </row>
    <row r="50" ht="15.75" customHeight="1">
      <c r="A50" s="1">
        <v>51.0</v>
      </c>
      <c r="B50" s="3" t="s">
        <v>51</v>
      </c>
      <c r="C50" s="3" t="str">
        <f>IFERROR(__xludf.DUMMYFUNCTION("GOOGLETRANSLATE(B50,""id"",""en"")"),"['Mantab', 'signal', 'smooth', 'emotion', 'slamming', 'kick', 'wall', 'break', 'iron']")</f>
        <v>['Mantab', 'signal', 'smooth', 'emotion', 'slamming', 'kick', 'wall', 'break', 'iron']</v>
      </c>
      <c r="D50" s="3">
        <v>1.0</v>
      </c>
    </row>
    <row r="51" ht="15.75" customHeight="1">
      <c r="A51" s="1">
        <v>52.0</v>
      </c>
      <c r="B51" s="3" t="s">
        <v>52</v>
      </c>
      <c r="C51" s="3" t="str">
        <f>IFERROR(__xludf.DUMMYFUNCTION("GOOGLETRANSLATE(B51,""id"",""en"")"),"['Cave', 'Wait', 'Chat', 'Costumer', 'Service', 'Sampe', 'Clock', 'Please', 'Fix', 'Service', 'Bad']")</f>
        <v>['Cave', 'Wait', 'Chat', 'Costumer', 'Service', 'Sampe', 'Clock', 'Please', 'Fix', 'Service', 'Bad']</v>
      </c>
      <c r="D51" s="3">
        <v>1.0</v>
      </c>
    </row>
    <row r="52" ht="15.75" customHeight="1">
      <c r="A52" s="1">
        <v>53.0</v>
      </c>
      <c r="B52" s="3" t="s">
        <v>53</v>
      </c>
      <c r="C52" s="3" t="str">
        <f>IFERROR(__xludf.DUMMYFUNCTION("GOOGLETRANSLATE(B52,""id"",""en"")"),"['Enhanced', 'Customer', 'Service', 'customer', 'Move', 'Next to']")</f>
        <v>['Enhanced', 'Customer', 'Service', 'customer', 'Move', 'Next to']</v>
      </c>
      <c r="D52" s="3">
        <v>1.0</v>
      </c>
    </row>
    <row r="53" ht="15.75" customHeight="1">
      <c r="A53" s="1">
        <v>54.0</v>
      </c>
      <c r="B53" s="3" t="s">
        <v>54</v>
      </c>
      <c r="C53" s="3" t="str">
        <f>IFERROR(__xludf.DUMMYFUNCTION("GOOGLETRANSLATE(B53,""id"",""en"")"),"['Gajelas', 'gabisa', 'login', 'number', 'indihome']")</f>
        <v>['Gajelas', 'gabisa', 'login', 'number', 'indihome']</v>
      </c>
      <c r="D53" s="3">
        <v>1.0</v>
      </c>
    </row>
    <row r="54" ht="15.75" customHeight="1">
      <c r="A54" s="1">
        <v>55.0</v>
      </c>
      <c r="B54" s="3" t="s">
        <v>55</v>
      </c>
      <c r="C54" s="3" t="str">
        <f>IFERROR(__xludf.DUMMYFUNCTION("GOOGLETRANSLATE(B54,""id"",""en"")"),"['Details', 'payment', 'quota', 'stay', 'verse']")</f>
        <v>['Details', 'payment', 'quota', 'stay', 'verse']</v>
      </c>
      <c r="D54" s="3">
        <v>1.0</v>
      </c>
    </row>
    <row r="55" ht="15.75" customHeight="1">
      <c r="A55" s="1">
        <v>56.0</v>
      </c>
      <c r="B55" s="3" t="s">
        <v>56</v>
      </c>
      <c r="C55" s="3" t="str">
        <f>IFERROR(__xludf.DUMMYFUNCTION("GOOGLETRANSLATE(B55,""id"",""en"")"),"['IndiHome', 'ugly', 'service', 'happiness', 'technician', 'promised', 'paid', 'paid', 'functioning', 'pepayhh', ""]")</f>
        <v>['IndiHome', 'ugly', 'service', 'happiness', 'technician', 'promised', 'paid', 'paid', 'functioning', 'pepayhh', "]</v>
      </c>
      <c r="D55" s="3">
        <v>1.0</v>
      </c>
    </row>
    <row r="56" ht="15.75" customHeight="1">
      <c r="A56" s="1">
        <v>57.0</v>
      </c>
      <c r="B56" s="3" t="s">
        <v>57</v>
      </c>
      <c r="C56" s="3" t="str">
        <f>IFERROR(__xludf.DUMMYFUNCTION("GOOGLETRANSLATE(B56,""id"",""en"")"),"['thank', 'love', 'application', 'help']")</f>
        <v>['thank', 'love', 'application', 'help']</v>
      </c>
      <c r="D56" s="3">
        <v>5.0</v>
      </c>
    </row>
    <row r="57" ht="15.75" customHeight="1">
      <c r="A57" s="1">
        <v>58.0</v>
      </c>
      <c r="B57" s="3" t="s">
        <v>58</v>
      </c>
      <c r="C57" s="3" t="str">
        <f>IFERROR(__xludf.DUMMYFUNCTION("GOOGLETRANSLATE(B57,""id"",""en"")"),"['Please', 'Difix', 'Wrong', 'Game', 'Mobile', 'Ragnarok', 'Eternal', 'Love', 'Connect', 'Game', 'VPN', 'date', ' May ',' second ',' ']")</f>
        <v>['Please', 'Difix', 'Wrong', 'Game', 'Mobile', 'Ragnarok', 'Eternal', 'Love', 'Connect', 'Game', 'VPN', 'date', ' May ',' second ',' ']</v>
      </c>
      <c r="D57" s="3">
        <v>1.0</v>
      </c>
    </row>
    <row r="58" ht="15.75" customHeight="1">
      <c r="A58" s="1">
        <v>59.0</v>
      </c>
      <c r="B58" s="3" t="s">
        <v>59</v>
      </c>
      <c r="C58" s="3" t="str">
        <f>IFERROR(__xludf.DUMMYFUNCTION("GOOGLETRANSLATE(B58,""id"",""en"")"),"['Application', 'disappointing', 'HDup', 'Honest', 'Lord', 'deterrent', 'termination', 'subscribe', 'April', 'Approved', 'free', 'tool', ' In the month ',' May ',' worn ',' Costs', 'bills',' status', 'active', 'April', 'bills',' in months', 'Pay', 'in the"&amp;" month', 'April' , 'Data', 'enter']")</f>
        <v>['Application', 'disappointing', 'HDup', 'Honest', 'Lord', 'deterrent', 'termination', 'subscribe', 'April', 'Approved', 'free', 'tool', ' In the month ',' May ',' worn ',' Costs', 'bills',' status', 'active', 'April', 'bills',' in months', 'Pay', 'in the month', 'April' , 'Data', 'enter']</v>
      </c>
      <c r="D58" s="3">
        <v>1.0</v>
      </c>
    </row>
    <row r="59" ht="15.75" customHeight="1">
      <c r="A59" s="1">
        <v>60.0</v>
      </c>
      <c r="B59" s="3" t="s">
        <v>60</v>
      </c>
      <c r="C59" s="3" t="str">
        <f>IFERROR(__xludf.DUMMYFUNCTION("GOOGLETRANSLATE(B59,""id"",""en"")"),"['App', 'Open']")</f>
        <v>['App', 'Open']</v>
      </c>
      <c r="D59" s="3">
        <v>2.0</v>
      </c>
    </row>
    <row r="60" ht="15.75" customHeight="1">
      <c r="A60" s="1">
        <v>61.0</v>
      </c>
      <c r="B60" s="3" t="s">
        <v>61</v>
      </c>
      <c r="C60" s="3" t="str">
        <f>IFERROR(__xludf.DUMMYFUNCTION("GOOGLETRANSLATE(B60,""id"",""en"")"),"['Tabe', 'Mbps']")</f>
        <v>['Tabe', 'Mbps']</v>
      </c>
      <c r="D60" s="3">
        <v>5.0</v>
      </c>
    </row>
    <row r="61" ht="15.75" customHeight="1">
      <c r="A61" s="1">
        <v>62.0</v>
      </c>
      <c r="B61" s="3" t="s">
        <v>62</v>
      </c>
      <c r="C61" s="3" t="str">
        <f>IFERROR(__xludf.DUMMYFUNCTION("GOOGLETRANSLATE(B61,""id"",""en"")"),"['Review', 'good', 'employees',' indihome ',' wkwkwk ',' believe ',' try ',' nerusin ',' deh ',' kyk ',' gini ',' pairs', ' problematic ',' confirm ',' regret ',' pairs', 'indihome']")</f>
        <v>['Review', 'good', 'employees',' indihome ',' wkwkwk ',' believe ',' try ',' nerusin ',' deh ',' kyk ',' gini ',' pairs', ' problematic ',' confirm ',' regret ',' pairs', 'indihome']</v>
      </c>
      <c r="D61" s="3">
        <v>5.0</v>
      </c>
    </row>
    <row r="62" ht="15.75" customHeight="1">
      <c r="A62" s="1">
        <v>63.0</v>
      </c>
      <c r="B62" s="3" t="s">
        <v>63</v>
      </c>
      <c r="C62" s="3" t="str">
        <f>IFERROR(__xludf.DUMMYFUNCTION("GOOGLETRANSLATE(B62,""id"",""en"")"),"['number', 'telephone', 'registered', 'missing', 'what', 'min', 'log', 'need', 'code', 'otp', 'number', 'gabisa', ' Log ',' ']")</f>
        <v>['number', 'telephone', 'registered', 'missing', 'what', 'min', 'log', 'need', 'code', 'otp', 'number', 'gabisa', ' Log ',' ']</v>
      </c>
      <c r="D62" s="3">
        <v>5.0</v>
      </c>
    </row>
    <row r="63" ht="15.75" customHeight="1">
      <c r="A63" s="1">
        <v>64.0</v>
      </c>
      <c r="B63" s="3" t="s">
        <v>64</v>
      </c>
      <c r="C63" s="3" t="str">
        <f>IFERROR(__xludf.DUMMYFUNCTION("GOOGLETRANSLATE(B63,""id"",""en"")"),"['Thank you', 'Indihome', 'Lose', 'Streak', 'WiFi', 'Fastest', 'Seindonesia']")</f>
        <v>['Thank you', 'Indihome', 'Lose', 'Streak', 'WiFi', 'Fastest', 'Seindonesia']</v>
      </c>
      <c r="D63" s="3">
        <v>5.0</v>
      </c>
    </row>
    <row r="64" ht="15.75" customHeight="1">
      <c r="A64" s="1">
        <v>65.0</v>
      </c>
      <c r="B64" s="3" t="s">
        <v>65</v>
      </c>
      <c r="C64" s="3" t="str">
        <f>IFERROR(__xludf.DUMMYFUNCTION("GOOGLETRANSLATE(B64,""id"",""en"")"),"['The application', 'difficult', 'add', 'number', 'Indihome', 'Disbanding', 'already', 'Team', 'Product', 'Developer', ""]")</f>
        <v>['The application', 'difficult', 'add', 'number', 'Indihome', 'Disbanding', 'already', 'Team', 'Product', 'Developer', "]</v>
      </c>
      <c r="D64" s="3">
        <v>1.0</v>
      </c>
    </row>
    <row r="65" ht="15.75" customHeight="1">
      <c r="A65" s="1">
        <v>67.0</v>
      </c>
      <c r="B65" s="3" t="s">
        <v>66</v>
      </c>
      <c r="C65" s="3" t="str">
        <f>IFERROR(__xludf.DUMMYFUNCTION("GOOGLETRANSLATE(B65,""id"",""en"")"),"['Report', 'fast', 'respond', 'kecwewa', 'internet', 'strike', 'work', 'wfh', 'zoom', 'lecture', 'online']")</f>
        <v>['Report', 'fast', 'respond', 'kecwewa', 'internet', 'strike', 'work', 'wfh', 'zoom', 'lecture', 'online']</v>
      </c>
      <c r="D65" s="3">
        <v>4.0</v>
      </c>
    </row>
    <row r="66" ht="15.75" customHeight="1">
      <c r="A66" s="1">
        <v>68.0</v>
      </c>
      <c r="B66" s="3" t="s">
        <v>67</v>
      </c>
      <c r="C66" s="3" t="str">
        <f>IFERROR(__xludf.DUMMYFUNCTION("GOOGLETRANSLATE(B66,""id"",""en"")"),"['list', 'customer', 'promo', 'network', 'full', 'list', 'package', 'normal', 'direct', 'installed', 'reason']")</f>
        <v>['list', 'customer', 'promo', 'network', 'full', 'list', 'package', 'normal', 'direct', 'installed', 'reason']</v>
      </c>
      <c r="D66" s="3">
        <v>1.0</v>
      </c>
    </row>
    <row r="67" ht="15.75" customHeight="1">
      <c r="A67" s="1">
        <v>69.0</v>
      </c>
      <c r="B67" s="3" t="s">
        <v>68</v>
      </c>
      <c r="C67" s="3" t="str">
        <f>IFERROR(__xludf.DUMMYFUNCTION("GOOGLETRANSLATE(B67,""id"",""en"")"),"['User', 'Indihome', 'Application', 'Help', 'installed', '']")</f>
        <v>['User', 'Indihome', 'Application', 'Help', 'installed', '']</v>
      </c>
      <c r="D67" s="3">
        <v>4.0</v>
      </c>
    </row>
    <row r="68" ht="15.75" customHeight="1">
      <c r="A68" s="1">
        <v>70.0</v>
      </c>
      <c r="B68" s="3" t="s">
        <v>69</v>
      </c>
      <c r="C68" s="3" t="str">
        <f>IFERROR(__xludf.DUMMYFUNCTION("GOOGLETRANSLATE(B68,""id"",""en"")"),"['love', 'dlu', 'please', 'date', 'wifi', 'krna', 'move', 'home', 'date', 'May', 'office', 'moved', ' Address', 'WiFi', 'WiFi', 'Date', 'May', 'Tekhnition', 'Tide', 'Tool', 'Address',' Date ',' May ',' Network ',' Internet ' , 'Connected', 'Please', 'Acti"&amp;"on', 'Install', 'Krna', 'Need']")</f>
        <v>['love', 'dlu', 'please', 'date', 'wifi', 'krna', 'move', 'home', 'date', 'May', 'office', 'moved', ' Address', 'WiFi', 'WiFi', 'Date', 'May', 'Tekhnition', 'Tide', 'Tool', 'Address',' Date ',' May ',' Network ',' Internet ' , 'Connected', 'Please', 'Action', 'Install', 'Krna', 'Need']</v>
      </c>
      <c r="D68" s="3">
        <v>2.0</v>
      </c>
    </row>
    <row r="69" ht="15.75" customHeight="1">
      <c r="A69" s="1">
        <v>71.0</v>
      </c>
      <c r="B69" s="3" t="s">
        <v>70</v>
      </c>
      <c r="C69" s="3" t="str">
        <f>IFERROR(__xludf.DUMMYFUNCTION("GOOGLETRANSLATE(B69,""id"",""en"")"),"['complaint', 'internet', 'problematic', 'please', 'repaired', 'number', 'internet', 'selected', 'service', 'indihome', 'experiencing', ' Please ',' developed ',' gabisa ',' complaint ',' internet ',' problematic ',' ']")</f>
        <v>['complaint', 'internet', 'problematic', 'please', 'repaired', 'number', 'internet', 'selected', 'service', 'indihome', 'experiencing', ' Please ',' developed ',' gabisa ',' complaint ',' internet ',' problematic ',' ']</v>
      </c>
      <c r="D69" s="3">
        <v>3.0</v>
      </c>
    </row>
    <row r="70" ht="15.75" customHeight="1">
      <c r="A70" s="1">
        <v>72.0</v>
      </c>
      <c r="B70" s="3" t="s">
        <v>71</v>
      </c>
      <c r="C70" s="3" t="str">
        <f>IFERROR(__xludf.DUMMYFUNCTION("GOOGLETRANSLATE(B70,""id"",""en"")"),"['Code', 'OTP', 'Wrong', 'System', 'Hadeh', 'Severe']")</f>
        <v>['Code', 'OTP', 'Wrong', 'System', 'Hadeh', 'Severe']</v>
      </c>
      <c r="D70" s="3">
        <v>1.0</v>
      </c>
    </row>
    <row r="71" ht="15.75" customHeight="1">
      <c r="A71" s="1">
        <v>73.0</v>
      </c>
      <c r="B71" s="3" t="s">
        <v>72</v>
      </c>
      <c r="C71" s="3" t="str">
        <f>IFERROR(__xludf.DUMMYFUNCTION("GOOGLETRANSLATE(B71,""id"",""en"")"),"['Please', 'Network', 'fix', 'again', 'problem', 'internet', 'slow']")</f>
        <v>['Please', 'Network', 'fix', 'again', 'problem', 'internet', 'slow']</v>
      </c>
      <c r="D71" s="3">
        <v>1.0</v>
      </c>
    </row>
    <row r="72" ht="15.75" customHeight="1">
      <c r="A72" s="1">
        <v>74.0</v>
      </c>
      <c r="B72" s="3" t="s">
        <v>73</v>
      </c>
      <c r="C72" s="3" t="str">
        <f>IFERROR(__xludf.DUMMYFUNCTION("GOOGLETRANSLATE(B72,""id"",""en"")"),"['Login', 'Code', 'OTP', 'UDH', 'BNER', 'SALE', 'Login', 'Application', 'Stupid']")</f>
        <v>['Login', 'Code', 'OTP', 'UDH', 'BNER', 'SALE', 'Login', 'Application', 'Stupid']</v>
      </c>
      <c r="D72" s="3">
        <v>1.0</v>
      </c>
    </row>
    <row r="73" ht="15.75" customHeight="1">
      <c r="A73" s="1">
        <v>75.0</v>
      </c>
      <c r="B73" s="3" t="s">
        <v>74</v>
      </c>
      <c r="C73" s="3" t="str">
        <f>IFERROR(__xludf.DUMMYFUNCTION("GOOGLETRANSLATE(B73,""id"",""en"")"),"['', 'Quick', 'response', 'trouble', 'slow', 'inteenet', 'dead', 'dead', 'late', 'pay', 'isoir', 'funny', 'give it ', 'customer satisfaction']")</f>
        <v>['', 'Quick', 'response', 'trouble', 'slow', 'inteenet', 'dead', 'dead', 'late', 'pay', 'isoir', 'funny', 'give it ', 'customer satisfaction']</v>
      </c>
      <c r="D73" s="3">
        <v>1.0</v>
      </c>
    </row>
    <row r="74" ht="15.75" customHeight="1">
      <c r="A74" s="1">
        <v>76.0</v>
      </c>
      <c r="B74" s="3" t="s">
        <v>75</v>
      </c>
      <c r="C74" s="3" t="str">
        <f>IFERROR(__xludf.DUMMYFUNCTION("GOOGLETRANSLATE(B74,""id"",""en"")"),"['Update', 'Urus']")</f>
        <v>['Update', 'Urus']</v>
      </c>
      <c r="D74" s="3">
        <v>1.0</v>
      </c>
    </row>
    <row r="75" ht="15.75" customHeight="1">
      <c r="A75" s="1">
        <v>77.0</v>
      </c>
      <c r="B75" s="3" t="s">
        <v>76</v>
      </c>
      <c r="C75" s="3" t="str">
        <f>IFERROR(__xludf.DUMMYFUNCTION("GOOGLETRANSLATE(B75,""id"",""en"")"),"['thought', 'Indihome', 'provider', 'service', 'internet', 'best', 'wrong', 'submission', 'pairs',' dated ',' May ',' application ',' Indihome ',' technicians', 'check', 'availability', 'network', 'network', 'home', 'meter', ""]")</f>
        <v>['thought', 'Indihome', 'provider', 'service', 'internet', 'best', 'wrong', 'submission', 'pairs',' dated ',' May ',' application ',' Indihome ',' technicians', 'check', 'availability', 'network', 'network', 'home', 'meter', "]</v>
      </c>
      <c r="D75" s="3">
        <v>1.0</v>
      </c>
    </row>
    <row r="76" ht="15.75" customHeight="1">
      <c r="A76" s="1">
        <v>78.0</v>
      </c>
      <c r="B76" s="3" t="s">
        <v>77</v>
      </c>
      <c r="C76" s="3" t="str">
        <f>IFERROR(__xludf.DUMMYFUNCTION("GOOGLETRANSLATE(B76,""id"",""en"")"),"['wifi', 'bsa', 'already', 'tlfn', 'yes',' yes', 'doang', 'gmna', 'work', 'really', 'costumer', 'complement', ' LIVE ',' SIFE ',' Pay ',' Monthly ',' Tetep ',' Hadehh ',' Disappointed ',' Gue ',' Fak ']")</f>
        <v>['wifi', 'bsa', 'already', 'tlfn', 'yes',' yes', 'doang', 'gmna', 'work', 'really', 'costumer', 'complement', ' LIVE ',' SIFE ',' Pay ',' Monthly ',' Tetep ',' Hadehh ',' Disappointed ',' Gue ',' Fak ']</v>
      </c>
      <c r="D76" s="3">
        <v>1.0</v>
      </c>
    </row>
    <row r="77" ht="15.75" customHeight="1">
      <c r="A77" s="1">
        <v>80.0</v>
      </c>
      <c r="B77" s="3" t="s">
        <v>78</v>
      </c>
      <c r="C77" s="3" t="str">
        <f>IFERROR(__xludf.DUMMYFUNCTION("GOOGLETRANSLATE(B77,""id"",""en"")"),"['Success', 'improvement', 'checks', 'technicians', 'Minnn', 'Network', 'Ngambut']")</f>
        <v>['Success', 'improvement', 'checks', 'technicians', 'Minnn', 'Network', 'Ngambut']</v>
      </c>
      <c r="D77" s="3">
        <v>5.0</v>
      </c>
    </row>
    <row r="78" ht="15.75" customHeight="1">
      <c r="A78" s="1">
        <v>81.0</v>
      </c>
      <c r="B78" s="3" t="s">
        <v>79</v>
      </c>
      <c r="C78" s="3" t="str">
        <f>IFERROR(__xludf.DUMMYFUNCTION("GOOGLETRANSLATE(B78,""id"",""en"")"),"['Woyyyy', 'Lelettttt', '']")</f>
        <v>['Woyyyy', 'Lelettttt', '']</v>
      </c>
      <c r="D78" s="3">
        <v>1.0</v>
      </c>
    </row>
    <row r="79" ht="15.75" customHeight="1">
      <c r="A79" s="1">
        <v>82.0</v>
      </c>
      <c r="B79" s="3" t="s">
        <v>80</v>
      </c>
      <c r="C79" s="3" t="str">
        <f>IFERROR(__xludf.DUMMYFUNCTION("GOOGLETRANSLATE(B79,""id"",""en"")"),"['Download', 'Direct', 'Uninstall', 'Regis', 'said', 'number', 'registered', 'Login', 'APP']")</f>
        <v>['Download', 'Direct', 'Uninstall', 'Regis', 'said', 'number', 'registered', 'Login', 'APP']</v>
      </c>
      <c r="D79" s="3">
        <v>1.0</v>
      </c>
    </row>
    <row r="80" ht="15.75" customHeight="1">
      <c r="A80" s="1">
        <v>83.0</v>
      </c>
      <c r="B80" s="3" t="s">
        <v>81</v>
      </c>
      <c r="C80" s="3" t="str">
        <f>IFERROR(__xludf.DUMMYFUNCTION("GOOGLETRANSLATE(B80,""id"",""en"")"),"['Network', 'access', 'disorder']")</f>
        <v>['Network', 'access', 'disorder']</v>
      </c>
      <c r="D80" s="3">
        <v>1.0</v>
      </c>
    </row>
    <row r="81" ht="15.75" customHeight="1">
      <c r="A81" s="1">
        <v>84.0</v>
      </c>
      <c r="B81" s="3" t="s">
        <v>82</v>
      </c>
      <c r="C81" s="3" t="str">
        <f>IFERROR(__xludf.DUMMYFUNCTION("GOOGLETRANSLATE(B81,""id"",""en"")"),"['reasonable']")</f>
        <v>['reasonable']</v>
      </c>
      <c r="D81" s="3">
        <v>4.0</v>
      </c>
    </row>
    <row r="82" ht="15.75" customHeight="1">
      <c r="A82" s="1">
        <v>85.0</v>
      </c>
      <c r="B82" s="3" t="s">
        <v>83</v>
      </c>
      <c r="C82" s="3" t="str">
        <f>IFERROR(__xludf.DUMMYFUNCTION("GOOGLETRANSLATE(B82,""id"",""en"")"),"['user', 'application', 'already', 'enter', 'login', 'already', 'enter', 'email', 'number', 'phone', 'already', 'enter', ' Code ',' ferivication ',' wrong ',' code ',' ferrification ',' Handone ',' Wrong ',' Sampe ',' Wrong ']")</f>
        <v>['user', 'application', 'already', 'enter', 'login', 'already', 'enter', 'email', 'number', 'phone', 'already', 'enter', ' Code ',' ferivication ',' wrong ',' code ',' ferrification ',' Handone ',' Wrong ',' Sampe ',' Wrong ']</v>
      </c>
      <c r="D82" s="3">
        <v>1.0</v>
      </c>
    </row>
    <row r="83" ht="15.75" customHeight="1">
      <c r="A83" s="1">
        <v>86.0</v>
      </c>
      <c r="B83" s="3" t="s">
        <v>84</v>
      </c>
      <c r="C83" s="3" t="str">
        <f>IFERROR(__xludf.DUMMYFUNCTION("GOOGLETRANSLATE(B83,""id"",""en"")"),"['Life', 'Struggle']")</f>
        <v>['Life', 'Struggle']</v>
      </c>
      <c r="D83" s="3">
        <v>5.0</v>
      </c>
    </row>
    <row r="84" ht="15.75" customHeight="1">
      <c r="A84" s="1">
        <v>87.0</v>
      </c>
      <c r="B84" s="3" t="s">
        <v>85</v>
      </c>
      <c r="C84" s="3" t="str">
        <f>IFERROR(__xludf.DUMMYFUNCTION("GOOGLETRANSLATE(B84,""id"",""en"")"),"['signal', 'fast', 'boss']")</f>
        <v>['signal', 'fast', 'boss']</v>
      </c>
      <c r="D84" s="3">
        <v>5.0</v>
      </c>
    </row>
    <row r="85" ht="15.75" customHeight="1">
      <c r="A85" s="1">
        <v>88.0</v>
      </c>
      <c r="B85" s="3" t="s">
        <v>86</v>
      </c>
      <c r="C85" s="3" t="str">
        <f>IFERROR(__xludf.DUMMYFUNCTION("GOOGLETRANSLATE(B85,""id"",""en"")"),"['bandwidth', 'impressed', 'complicated', 'quality', 'road', '']")</f>
        <v>['bandwidth', 'impressed', 'complicated', 'quality', 'road', '']</v>
      </c>
      <c r="D85" s="3">
        <v>5.0</v>
      </c>
    </row>
    <row r="86" ht="15.75" customHeight="1">
      <c r="A86" s="1">
        <v>89.0</v>
      </c>
      <c r="B86" s="3" t="s">
        <v>87</v>
      </c>
      <c r="C86" s="3" t="str">
        <f>IFERROR(__xludf.DUMMYFUNCTION("GOOGLETRANSLATE(B86,""id"",""en"")"),"['disruption', 'complaint', 'via', 'APL', 'Myindihome', 'his writing', 'damage', 'bulk', 'location', 'TLP', 'disorder', 'Sake', ' Paddy ']")</f>
        <v>['disruption', 'complaint', 'via', 'APL', 'Myindihome', 'his writing', 'damage', 'bulk', 'location', 'TLP', 'disorder', 'Sake', ' Paddy ']</v>
      </c>
      <c r="D86" s="3">
        <v>1.0</v>
      </c>
    </row>
    <row r="87" ht="15.75" customHeight="1">
      <c r="A87" s="1">
        <v>90.0</v>
      </c>
      <c r="B87" s="3" t="s">
        <v>88</v>
      </c>
      <c r="C87" s="3" t="str">
        <f>IFERROR(__xludf.DUMMYFUNCTION("GOOGLETRANSLATE(B87,""id"",""en"")"),"['Tide', 'reason', 'pairs', 'paired', 'installed', 'obstacle', '']")</f>
        <v>['Tide', 'reason', 'pairs', 'paired', 'installed', 'obstacle', '']</v>
      </c>
      <c r="D87" s="3">
        <v>1.0</v>
      </c>
    </row>
    <row r="88" ht="15.75" customHeight="1">
      <c r="A88" s="1">
        <v>91.0</v>
      </c>
      <c r="B88" s="3" t="s">
        <v>89</v>
      </c>
      <c r="C88" s="3" t="str">
        <f>IFERROR(__xludf.DUMMYFUNCTION("GOOGLETRANSLATE(B88,""id"",""en"")"),"['Open', 'Myindihome', 'Why', '']")</f>
        <v>['Open', 'Myindihome', 'Why', '']</v>
      </c>
      <c r="D88" s="3">
        <v>4.0</v>
      </c>
    </row>
    <row r="89" ht="15.75" customHeight="1">
      <c r="A89" s="1">
        <v>92.0</v>
      </c>
      <c r="B89" s="3" t="s">
        <v>90</v>
      </c>
      <c r="C89" s="3" t="str">
        <f>IFERROR(__xludf.DUMMYFUNCTION("GOOGLETRANSLATE(B89,""id"",""en"")"),"['Service', 'Indihome', 'submit', 'termination', 'service', 'bills',' closing ',' direct ',' sent ',' customer ',' pay ',' term ',' requests', 'customers',' technicians', 'location', 'weekly', 'week', 'wait', 'confirm', ""]")</f>
        <v>['Service', 'Indihome', 'submit', 'termination', 'service', 'bills',' closing ',' direct ',' sent ',' customer ',' pay ',' term ',' requests', 'customers',' technicians', 'location', 'weekly', 'week', 'wait', 'confirm', "]</v>
      </c>
      <c r="D89" s="3">
        <v>1.0</v>
      </c>
    </row>
    <row r="90" ht="15.75" customHeight="1">
      <c r="A90" s="1">
        <v>93.0</v>
      </c>
      <c r="B90" s="3" t="s">
        <v>91</v>
      </c>
      <c r="C90" s="3" t="str">
        <f>IFERROR(__xludf.DUMMYFUNCTION("GOOGLETRANSLATE(B90,""id"",""en"")"),"['Paying', 'Gabollow', 'Late', 'Internet', 'Disorders',' already ',' Tel ',' Looked ',' Wait ',' Wait ',' Guarantee ',' Solution ',' company ',' giant ']")</f>
        <v>['Paying', 'Gabollow', 'Late', 'Internet', 'Disorders',' already ',' Tel ',' Looked ',' Wait ',' Wait ',' Guarantee ',' Solution ',' company ',' giant ']</v>
      </c>
      <c r="D90" s="3">
        <v>1.0</v>
      </c>
    </row>
    <row r="91" ht="15.75" customHeight="1">
      <c r="A91" s="1">
        <v>94.0</v>
      </c>
      <c r="B91" s="3" t="s">
        <v>92</v>
      </c>
      <c r="C91" s="3" t="str">
        <f>IFERROR(__xludf.DUMMYFUNCTION("GOOGLETRANSLATE(B91,""id"",""en"")"),"['Service', 'satisfying', 'response', 'slow', 'data', 'falid', 'likes',' ngiduk ',' officer ',' up ',' sal ',' search ',' error ',' customer ',' wifi ',' problematic ',' week ',' ngk ',' solution ',' late ',' clock ',' fine ',' ngak ',' brave ',' told ' ,"&amp;" 'Value', 'Tehnition', 'Customs',' Service ',' Satisfying ',' Kalou ',' Dare ',' Try ',' Contact ',' Order ',' Value ',' Customer ',' Twu ',' behavior ',' Petugah ',' company ',' community ',' spoil ',' ngak ',' morals', ""]")</f>
        <v>['Service', 'satisfying', 'response', 'slow', 'data', 'falid', 'likes',' ngiduk ',' officer ',' up ',' sal ',' search ',' error ',' customer ',' wifi ',' problematic ',' week ',' ngk ',' solution ',' late ',' clock ',' fine ',' ngak ',' brave ',' told ' , 'Value', 'Tehnition', 'Customs',' Service ',' Satisfying ',' Kalou ',' Dare ',' Try ',' Contact ',' Order ',' Value ',' Customer ',' Twu ',' behavior ',' Petugah ',' company ',' community ',' spoil ',' ngak ',' morals', "]</v>
      </c>
      <c r="D91" s="3">
        <v>1.0</v>
      </c>
    </row>
    <row r="92" ht="15.75" customHeight="1">
      <c r="A92" s="1">
        <v>95.0</v>
      </c>
      <c r="B92" s="3" t="s">
        <v>93</v>
      </c>
      <c r="C92" s="3" t="str">
        <f>IFERROR(__xludf.DUMMYFUNCTION("GOOGLETRANSLATE(B92,""id"",""en"")"),"['application', 'useful', 'number', 'indihome', 'input', 'download', 'application', 'function', 'service', 'satisfying', 'confirm', 'poor']")</f>
        <v>['application', 'useful', 'number', 'indihome', 'input', 'download', 'application', 'function', 'service', 'satisfying', 'confirm', 'poor']</v>
      </c>
      <c r="D92" s="3">
        <v>1.0</v>
      </c>
    </row>
    <row r="93" ht="15.75" customHeight="1">
      <c r="A93" s="1">
        <v>96.0</v>
      </c>
      <c r="B93" s="3" t="s">
        <v>94</v>
      </c>
      <c r="C93" s="3" t="str">
        <f>IFERROR(__xludf.DUMMYFUNCTION("GOOGLETRANSLATE(B93,""id"",""en"")"),"['application', 'subscribe', 'application', 'indihome', 'times',' change ',' nominal ',' bills', 'increases',' many ',' telephone ',' kompalin ',' correction ',' BBRP ',' bln ',' appears', 'address',' home ',' change ',' address', 'home', 'person', 'known"&amp;"']")</f>
        <v>['application', 'subscribe', 'application', 'indihome', 'times',' change ',' nominal ',' bills', 'increases',' many ',' telephone ',' kompalin ',' correction ',' BBRP ',' bln ',' appears', 'address',' home ',' change ',' address', 'home', 'person', 'known']</v>
      </c>
      <c r="D93" s="3">
        <v>1.0</v>
      </c>
    </row>
    <row r="94" ht="15.75" customHeight="1">
      <c r="A94" s="1">
        <v>97.0</v>
      </c>
      <c r="B94" s="3" t="s">
        <v>95</v>
      </c>
      <c r="C94" s="3" t="str">
        <f>IFERROR(__xludf.DUMMYFUNCTION("GOOGLETRANSLATE(B94,""id"",""en"")"),"['signal', 'ugly', 'disorder', 'mulu', 'hook', 'dislodial']")</f>
        <v>['signal', 'ugly', 'disorder', 'mulu', 'hook', 'dislodial']</v>
      </c>
      <c r="D94" s="3">
        <v>1.0</v>
      </c>
    </row>
    <row r="95" ht="15.75" customHeight="1">
      <c r="A95" s="1">
        <v>98.0</v>
      </c>
      <c r="B95" s="3" t="s">
        <v>96</v>
      </c>
      <c r="C95" s="3" t="str">
        <f>IFERROR(__xludf.DUMMYFUNCTION("GOOGLETRANSLATE(B95,""id"",""en"")"),"['please', 'internet', 'problematic', 'protest', 'column', 'review', 'column', 'gunannya', 'review', 'application', 'kalance', 'the application', ' Ease ',' Access', 'Bukn', 'Internet', 'Internet', 'Troubled', 'Please', 'Contact', 'Costumer', 'Services','"&amp;" Customer ',' wise ']")</f>
        <v>['please', 'internet', 'problematic', 'protest', 'column', 'review', 'column', 'gunannya', 'review', 'application', 'kalance', 'the application', ' Ease ',' Access', 'Bukn', 'Internet', 'Internet', 'Troubled', 'Please', 'Contact', 'Costumer', 'Services',' Customer ',' wise ']</v>
      </c>
      <c r="D95" s="3">
        <v>5.0</v>
      </c>
    </row>
    <row r="96" ht="15.75" customHeight="1">
      <c r="A96" s="1">
        <v>99.0</v>
      </c>
      <c r="B96" s="3" t="s">
        <v>97</v>
      </c>
      <c r="C96" s="3" t="str">
        <f>IFERROR(__xludf.DUMMYFUNCTION("GOOGLETRANSLATE(B96,""id"",""en"")"),"['disorder', 'mass', 'loss', 'network', 'internet', 'use', 'work']")</f>
        <v>['disorder', 'mass', 'loss', 'network', 'internet', 'use', 'work']</v>
      </c>
      <c r="D96" s="3">
        <v>1.0</v>
      </c>
    </row>
    <row r="97" ht="15.75" customHeight="1">
      <c r="A97" s="1">
        <v>100.0</v>
      </c>
      <c r="B97" s="3" t="s">
        <v>98</v>
      </c>
      <c r="C97" s="3" t="str">
        <f>IFERROR(__xludf.DUMMYFUNCTION("GOOGLETRANSLATE(B97,""id"",""en"")"),"['wifi', 'slow', 'Bener', 'fix', 'most', 'promo', 'speed', 'bmpps']")</f>
        <v>['wifi', 'slow', 'Bener', 'fix', 'most', 'promo', 'speed', 'bmpps']</v>
      </c>
      <c r="D97" s="3">
        <v>1.0</v>
      </c>
    </row>
    <row r="98" ht="15.75" customHeight="1">
      <c r="A98" s="1">
        <v>101.0</v>
      </c>
      <c r="B98" s="3" t="s">
        <v>99</v>
      </c>
      <c r="C98" s="3" t="str">
        <f>IFERROR(__xludf.DUMMYFUNCTION("GOOGLETRANSLATE(B98,""id"",""en"")"),"['Verification', 'application', 'percent', 'tired', 'deal', 'application', 'please', 'at the level', 'service', 'the application']")</f>
        <v>['Verification', 'application', 'percent', 'tired', 'deal', 'application', 'please', 'at the level', 'service', 'the application']</v>
      </c>
      <c r="D98" s="3">
        <v>1.0</v>
      </c>
    </row>
    <row r="99" ht="15.75" customHeight="1">
      <c r="A99" s="1">
        <v>102.0</v>
      </c>
      <c r="B99" s="3" t="s">
        <v>100</v>
      </c>
      <c r="C99" s="3" t="str">
        <f>IFERROR(__xludf.DUMMYFUNCTION("GOOGLETRANSLATE(B99,""id"",""en"")"),"['Sorry', 'subscribe', 'Telkomsel', 'The net', 'slow', 'wear', 'person', 'report', 'sorb', 'related', 'change']")</f>
        <v>['Sorry', 'subscribe', 'Telkomsel', 'The net', 'slow', 'wear', 'person', 'report', 'sorb', 'related', 'change']</v>
      </c>
      <c r="D99" s="3">
        <v>1.0</v>
      </c>
    </row>
    <row r="100" ht="15.75" customHeight="1">
      <c r="A100" s="1">
        <v>103.0</v>
      </c>
      <c r="B100" s="3" t="s">
        <v>101</v>
      </c>
      <c r="C100" s="3" t="str">
        <f>IFERROR(__xludf.DUMMYFUNCTION("GOOGLETRANSLATE(B100,""id"",""en"")"),"['', 'serve', '']")</f>
        <v>['', 'serve', '']</v>
      </c>
      <c r="D100" s="3">
        <v>1.0</v>
      </c>
    </row>
    <row r="101" ht="15.75" customHeight="1">
      <c r="A101" s="1">
        <v>105.0</v>
      </c>
      <c r="B101" s="3" t="s">
        <v>102</v>
      </c>
      <c r="C101" s="3" t="str">
        <f>IFERROR(__xludf.DUMMYFUNCTION("GOOGLETRANSLATE(B101,""id"",""en"")"),"['signalse', 'poor']")</f>
        <v>['signalse', 'poor']</v>
      </c>
      <c r="D101" s="3">
        <v>1.0</v>
      </c>
    </row>
    <row r="102" ht="15.75" customHeight="1">
      <c r="A102" s="1">
        <v>106.0</v>
      </c>
      <c r="B102" s="3" t="s">
        <v>103</v>
      </c>
      <c r="C102" s="3" t="str">
        <f>IFERROR(__xludf.DUMMYFUNCTION("GOOGLETRANSLATE(B102,""id"",""en"")"),"['Severe', 'Move', 'Provider', 'Bro', '']")</f>
        <v>['Severe', 'Move', 'Provider', 'Bro', '']</v>
      </c>
      <c r="D102" s="3">
        <v>1.0</v>
      </c>
    </row>
    <row r="103" ht="15.75" customHeight="1">
      <c r="A103" s="1">
        <v>107.0</v>
      </c>
      <c r="B103" s="3" t="s">
        <v>104</v>
      </c>
      <c r="C103" s="3" t="str">
        <f>IFERROR(__xludf.DUMMYFUNCTION("GOOGLETRANSLATE(B103,""id"",""en"")"),"['The application', 'used', 'min', 'as soon as', 'enter', 'access', 'number', 'customer', 'registered', 'system', 'correction', ""]")</f>
        <v>['The application', 'used', 'min', 'as soon as', 'enter', 'access', 'number', 'customer', 'registered', 'system', 'correction', "]</v>
      </c>
      <c r="D103" s="3">
        <v>1.0</v>
      </c>
    </row>
    <row r="104" ht="15.75" customHeight="1">
      <c r="A104" s="1">
        <v>108.0</v>
      </c>
      <c r="B104" s="3" t="s">
        <v>105</v>
      </c>
      <c r="C104" s="3" t="str">
        <f>IFERROR(__xludf.DUMMYFUNCTION("GOOGLETRANSLATE(B104,""id"",""en"")"),"['Renew', 'Speed', 'Mbps', 'appears', 'Mbps', 'jammed', 'jammed', ""]")</f>
        <v>['Renew', 'Speed', 'Mbps', 'appears', 'Mbps', 'jammed', 'jammed', "]</v>
      </c>
      <c r="D104" s="3">
        <v>1.0</v>
      </c>
    </row>
    <row r="105" ht="15.75" customHeight="1">
      <c r="A105" s="1">
        <v>109.0</v>
      </c>
      <c r="B105" s="3" t="s">
        <v>106</v>
      </c>
      <c r="C105" s="3" t="str">
        <f>IFERROR(__xludf.DUMMYFUNCTION("GOOGLETRANSLATE(B105,""id"",""en"")"),"['Ganguan', 'Mulu', 'Turn', 'Order', 'Pay', 'fast', 'Notif']")</f>
        <v>['Ganguan', 'Mulu', 'Turn', 'Order', 'Pay', 'fast', 'Notif']</v>
      </c>
      <c r="D105" s="3">
        <v>1.0</v>
      </c>
    </row>
    <row r="106" ht="15.75" customHeight="1">
      <c r="A106" s="1">
        <v>110.0</v>
      </c>
      <c r="B106" s="3" t="s">
        <v>107</v>
      </c>
      <c r="C106" s="3" t="str">
        <f>IFERROR(__xludf.DUMMYFUNCTION("GOOGLETRANSLATE(B106,""id"",""en"")"),"['subscribe', 'Indihome', 'network', 'super', 'fast', 'reach', 'signal', 'extensive', 'hopefully', 'in the future']")</f>
        <v>['subscribe', 'Indihome', 'network', 'super', 'fast', 'reach', 'signal', 'extensive', 'hopefully', 'in the future']</v>
      </c>
      <c r="D106" s="3">
        <v>5.0</v>
      </c>
    </row>
    <row r="107" ht="15.75" customHeight="1">
      <c r="A107" s="1">
        <v>112.0</v>
      </c>
      <c r="B107" s="3" t="s">
        <v>108</v>
      </c>
      <c r="C107" s="3" t="str">
        <f>IFERROR(__xludf.DUMMYFUNCTION("GOOGLETRANSLATE(B107,""id"",""en"")"),"['Pakek']")</f>
        <v>['Pakek']</v>
      </c>
      <c r="D107" s="3">
        <v>1.0</v>
      </c>
    </row>
    <row r="108" ht="15.75" customHeight="1">
      <c r="A108" s="1">
        <v>113.0</v>
      </c>
      <c r="B108" s="3" t="s">
        <v>109</v>
      </c>
      <c r="C108" s="3" t="str">
        <f>IFERROR(__xludf.DUMMYFUNCTION("GOOGLETRANSLATE(B108,""id"",""en"")"),"['valid', 'valid', 'according to', 'sms', 'try', 'clock', 'change', '']")</f>
        <v>['valid', 'valid', 'according to', 'sms', 'try', 'clock', 'change', '']</v>
      </c>
      <c r="D108" s="3">
        <v>1.0</v>
      </c>
    </row>
    <row r="109" ht="15.75" customHeight="1">
      <c r="A109" s="1">
        <v>114.0</v>
      </c>
      <c r="B109" s="3" t="s">
        <v>110</v>
      </c>
      <c r="C109" s="3" t="str">
        <f>IFERROR(__xludf.DUMMYFUNCTION("GOOGLETRANSLATE(B109,""id"",""en"")"),"['expensive', 'doang', 'network', 'defective']")</f>
        <v>['expensive', 'doang', 'network', 'defective']</v>
      </c>
      <c r="D109" s="3">
        <v>1.0</v>
      </c>
    </row>
    <row r="110" ht="15.75" customHeight="1">
      <c r="A110" s="1">
        <v>115.0</v>
      </c>
      <c r="B110" s="3" t="s">
        <v>111</v>
      </c>
      <c r="C110" s="3" t="str">
        <f>IFERROR(__xludf.DUMMYFUNCTION("GOOGLETRANSLATE(B110,""id"",""en"")"),"['wifi', 'lag', 'block', '']")</f>
        <v>['wifi', 'lag', 'block', '']</v>
      </c>
      <c r="D110" s="3">
        <v>1.0</v>
      </c>
    </row>
    <row r="111" ht="15.75" customHeight="1">
      <c r="A111" s="1">
        <v>116.0</v>
      </c>
      <c r="B111" s="3" t="s">
        <v>112</v>
      </c>
      <c r="C111" s="3" t="str">
        <f>IFERROR(__xludf.DUMMYFUNCTION("GOOGLETRANSLATE(B111,""id"",""en"")"),"['enter', 'code', 'OTP', 'Wrong', 'suits',' code ',' sent ',' via ',' sms', 'please', 'bug', 'Fix', ' Users', 'Indihome', 'DPT', 'check', 'App', 'Myindihome']")</f>
        <v>['enter', 'code', 'OTP', 'Wrong', 'suits',' code ',' sent ',' via ',' sms', 'please', 'bug', 'Fix', ' Users', 'Indihome', 'DPT', 'check', 'App', 'Myindihome']</v>
      </c>
      <c r="D111" s="3">
        <v>1.0</v>
      </c>
    </row>
    <row r="112" ht="15.75" customHeight="1">
      <c r="A112" s="1">
        <v>117.0</v>
      </c>
      <c r="B112" s="3" t="s">
        <v>113</v>
      </c>
      <c r="C112" s="3" t="str">
        <f>IFERROR(__xludf.DUMMYFUNCTION("GOOGLETRANSLATE(B112,""id"",""en"")"),"['kagak', 'login', 'reason', 'wrong', 'code', 'OTP', 'many', 'times', 'according to', 'code', 'sent']")</f>
        <v>['kagak', 'login', 'reason', 'wrong', 'code', 'OTP', 'many', 'times', 'according to', 'code', 'sent']</v>
      </c>
      <c r="D112" s="3">
        <v>1.0</v>
      </c>
    </row>
    <row r="113" ht="15.75" customHeight="1">
      <c r="A113" s="1">
        <v>118.0</v>
      </c>
      <c r="B113" s="3" t="s">
        <v>114</v>
      </c>
      <c r="C113" s="3" t="str">
        <f>IFERROR(__xludf.DUMMYFUNCTION("GOOGLETRANSLATE(B113,""id"",""en"")"),"['Service', 'Disorders', 'Severe', ""]")</f>
        <v>['Service', 'Disorders', 'Severe', "]</v>
      </c>
      <c r="D113" s="3">
        <v>1.0</v>
      </c>
    </row>
    <row r="114" ht="15.75" customHeight="1">
      <c r="A114" s="1">
        <v>119.0</v>
      </c>
      <c r="B114" s="3" t="s">
        <v>115</v>
      </c>
      <c r="C114" s="3" t="str">
        <f>IFERROR(__xludf.DUMMYFUNCTION("GOOGLETRANSLATE(B114,""id"",""en"")"),"['steady', '']")</f>
        <v>['steady', '']</v>
      </c>
      <c r="D114" s="3">
        <v>4.0</v>
      </c>
    </row>
    <row r="115" ht="15.75" customHeight="1">
      <c r="A115" s="1">
        <v>120.0</v>
      </c>
      <c r="B115" s="3" t="s">
        <v>116</v>
      </c>
      <c r="C115" s="3" t="str">
        <f>IFERROR(__xludf.DUMMYFUNCTION("GOOGLETRANSLATE(B115,""id"",""en"")"),"['Please', 'activated', 'wifi', '']")</f>
        <v>['Please', 'activated', 'wifi', '']</v>
      </c>
      <c r="D115" s="3">
        <v>1.0</v>
      </c>
    </row>
    <row r="116" ht="15.75" customHeight="1">
      <c r="A116" s="1">
        <v>121.0</v>
      </c>
      <c r="B116" s="3" t="s">
        <v>117</v>
      </c>
      <c r="C116" s="3" t="str">
        <f>IFERROR(__xludf.DUMMYFUNCTION("GOOGLETRANSLATE(B116,""id"",""en"")"),"['thank', 'love', 'Install', 'fast', 'Manfa', 'At its', 'family', ""]")</f>
        <v>['thank', 'love', 'Install', 'fast', 'Manfa', 'At its', 'family', "]</v>
      </c>
      <c r="D116" s="3">
        <v>5.0</v>
      </c>
    </row>
    <row r="117" ht="15.75" customHeight="1">
      <c r="A117" s="1">
        <v>122.0</v>
      </c>
      <c r="B117" s="3" t="s">
        <v>118</v>
      </c>
      <c r="C117" s="3" t="str">
        <f>IFERROR(__xludf.DUMMYFUNCTION("GOOGLETRANSLATE(B117,""id"",""en"")"),"['hmmm', 'Application', 'Try', 'Many', 'Input', 'Service', 'Indihome', 'Bls',' Number ',' Service ',' Registered ',' Please ',' admin ',' fix ']")</f>
        <v>['hmmm', 'Application', 'Try', 'Many', 'Input', 'Service', 'Indihome', 'Bls',' Number ',' Service ',' Registered ',' Please ',' admin ',' fix ']</v>
      </c>
      <c r="D117" s="3">
        <v>1.0</v>
      </c>
    </row>
    <row r="118" ht="15.75" customHeight="1">
      <c r="A118" s="1">
        <v>123.0</v>
      </c>
      <c r="B118" s="3" t="s">
        <v>119</v>
      </c>
      <c r="C118" s="3" t="str">
        <f>IFERROR(__xludf.DUMMYFUNCTION("GOOGLETRANSLATE(B118,""id"",""en"")"),"['list', 'ssh', 'always', 'blg', 'account', 'wrong', 'pdhal', 'udh', '']")</f>
        <v>['list', 'ssh', 'always', 'blg', 'account', 'wrong', 'pdhal', 'udh', '']</v>
      </c>
      <c r="D118" s="3">
        <v>1.0</v>
      </c>
    </row>
    <row r="119" ht="15.75" customHeight="1">
      <c r="A119" s="1">
        <v>125.0</v>
      </c>
      <c r="B119" s="3" t="s">
        <v>120</v>
      </c>
      <c r="C119" s="3" t="str">
        <f>IFERROR(__xludf.DUMMYFUNCTION("GOOGLETRANSLATE(B119,""id"",""en"")"),"['Mntabbb']")</f>
        <v>['Mntabbb']</v>
      </c>
      <c r="D119" s="3">
        <v>5.0</v>
      </c>
    </row>
    <row r="120" ht="15.75" customHeight="1">
      <c r="A120" s="1">
        <v>126.0</v>
      </c>
      <c r="B120" s="3" t="s">
        <v>121</v>
      </c>
      <c r="C120" s="3" t="str">
        <f>IFERROR(__xludf.DUMMYFUNCTION("GOOGLETRANSLATE(B120,""id"",""en"")"),"['Renew', 'Link', 'FAIL', 'MONEY', 'Entered', 'balance', 'Indihome', 'renew', 'balance', 'Indihome', 'failed', 'told', ' Link ',' Transfer ',' Bank ',' Renew ',' Transfer ',' Bank ',' Failed ',' Enter ',' Balance ',' Indihome ',' Ahhaha ',' Pull ',' Balan"&amp;"ce ' , 'Indihome', 'told', 'Download', 'Money', 'Download', 'Money', 'Wrong', 'Password', 'Reset', 'Password', 'Money', 'Password', ' Wrong ',' application ',' koplak ',' ']")</f>
        <v>['Renew', 'Link', 'FAIL', 'MONEY', 'Entered', 'balance', 'Indihome', 'renew', 'balance', 'Indihome', 'failed', 'told', ' Link ',' Transfer ',' Bank ',' Renew ',' Transfer ',' Bank ',' Failed ',' Enter ',' Balance ',' Indihome ',' Ahhaha ',' Pull ',' Balance ' , 'Indihome', 'told', 'Download', 'Money', 'Download', 'Money', 'Wrong', 'Password', 'Reset', 'Password', 'Money', 'Password', ' Wrong ',' application ',' koplak ',' ']</v>
      </c>
      <c r="D120" s="3">
        <v>1.0</v>
      </c>
    </row>
    <row r="121" ht="15.75" customHeight="1">
      <c r="A121" s="1">
        <v>127.0</v>
      </c>
      <c r="B121" s="3" t="s">
        <v>122</v>
      </c>
      <c r="C121" s="3" t="str">
        <f>IFERROR(__xludf.DUMMYFUNCTION("GOOGLETRANSLATE(B121,""id"",""en"")"),"['Universe', 'Indihome', 'people', 'use', 'wifi', 'billed', 'wifi', 'already', 'revoked', 'billed', 'troubling', 'mending', ' use ',' wifi ',' cbn ',' good ']")</f>
        <v>['Universe', 'Indihome', 'people', 'use', 'wifi', 'billed', 'wifi', 'already', 'revoked', 'billed', 'troubling', 'mending', ' use ',' wifi ',' cbn ',' good ']</v>
      </c>
      <c r="D121" s="3">
        <v>1.0</v>
      </c>
    </row>
    <row r="122" ht="15.75" customHeight="1">
      <c r="A122" s="1">
        <v>129.0</v>
      </c>
      <c r="B122" s="3" t="s">
        <v>123</v>
      </c>
      <c r="C122" s="3" t="str">
        <f>IFERROR(__xludf.DUMMYFUNCTION("GOOGLETRANSLATE(B122,""id"",""en"")"),"['Top', 'Markotop', 'Gut', 'Marsogut', ""]")</f>
        <v>['Top', 'Markotop', 'Gut', 'Marsogut', "]</v>
      </c>
      <c r="D122" s="3">
        <v>5.0</v>
      </c>
    </row>
    <row r="123" ht="15.75" customHeight="1">
      <c r="A123" s="1">
        <v>130.0</v>
      </c>
      <c r="B123" s="3" t="s">
        <v>124</v>
      </c>
      <c r="C123" s="3" t="str">
        <f>IFERROR(__xludf.DUMMYFUNCTION("GOOGLETRANSLATE(B123,""id"",""en"")"),"['application', 'already', 'report', 'disorder', 'response', 'repair']")</f>
        <v>['application', 'already', 'report', 'disorder', 'response', 'repair']</v>
      </c>
      <c r="D123" s="3">
        <v>1.0</v>
      </c>
    </row>
    <row r="124" ht="15.75" customHeight="1">
      <c r="A124" s="1">
        <v>131.0</v>
      </c>
      <c r="B124" s="3" t="s">
        <v>125</v>
      </c>
      <c r="C124" s="3" t="str">
        <f>IFERROR(__xludf.DUMMYFUNCTION("GOOGLETRANSLATE(B124,""id"",""en"")"),"['Kaga', 'Register', 'How', '']")</f>
        <v>['Kaga', 'Register', 'How', '']</v>
      </c>
      <c r="D124" s="3">
        <v>1.0</v>
      </c>
    </row>
    <row r="125" ht="15.75" customHeight="1">
      <c r="A125" s="1">
        <v>132.0</v>
      </c>
      <c r="B125" s="3" t="s">
        <v>126</v>
      </c>
      <c r="C125" s="3" t="str">
        <f>IFERROR(__xludf.DUMMYFUNCTION("GOOGLETRANSLATE(B125,""id"",""en"")"),"['Bener', 'Technicians', 'Arabic', 'Constraints', 'Wait']")</f>
        <v>['Bener', 'Technicians', 'Arabic', 'Constraints', 'Wait']</v>
      </c>
      <c r="D125" s="3">
        <v>1.0</v>
      </c>
    </row>
    <row r="126" ht="15.75" customHeight="1">
      <c r="A126" s="1">
        <v>133.0</v>
      </c>
      <c r="B126" s="3" t="s">
        <v>127</v>
      </c>
      <c r="C126" s="3" t="str">
        <f>IFERROR(__xludf.DUMMYFUNCTION("GOOGLETRANSLATE(B126,""id"",""en"")"),"['Service', 'improvement', 'beggar', '']")</f>
        <v>['Service', 'improvement', 'beggar', '']</v>
      </c>
      <c r="D126" s="3">
        <v>1.0</v>
      </c>
    </row>
    <row r="127" ht="15.75" customHeight="1">
      <c r="A127" s="1">
        <v>134.0</v>
      </c>
      <c r="B127" s="3" t="s">
        <v>128</v>
      </c>
      <c r="C127" s="3" t="str">
        <f>IFERROR(__xludf.DUMMYFUNCTION("GOOGLETRANSLATE(B127,""id"",""en"")"),"['WiFi', 'problematic', 'Gara', 'Gara', 'person', 'engineering', 'playing', 'TELKOM', 'Wonogiri', 'Rahmanto', 'meet', ' off ',' notification ',' weve ',' indihome ',' installation ',' get ',' million ']")</f>
        <v>['WiFi', 'problematic', 'Gara', 'Gara', 'person', 'engineering', 'playing', 'TELKOM', 'Wonogiri', 'Rahmanto', 'meet', ' off ',' notification ',' weve ',' indihome ',' installation ',' get ',' million ']</v>
      </c>
      <c r="D127" s="3">
        <v>1.0</v>
      </c>
    </row>
    <row r="128" ht="15.75" customHeight="1">
      <c r="A128" s="1">
        <v>135.0</v>
      </c>
      <c r="B128" s="3" t="s">
        <v>129</v>
      </c>
      <c r="C128" s="3" t="str">
        <f>IFERROR(__xludf.DUMMYFUNCTION("GOOGLETRANSLATE(B128,""id"",""en"")"),"['bad connection']")</f>
        <v>['bad connection']</v>
      </c>
      <c r="D128" s="3">
        <v>1.0</v>
      </c>
    </row>
    <row r="129" ht="15.75" customHeight="1">
      <c r="A129" s="1">
        <v>136.0</v>
      </c>
      <c r="B129" s="3" t="s">
        <v>130</v>
      </c>
      <c r="C129" s="3" t="str">
        <f>IFERROR(__xludf.DUMMYFUNCTION("GOOGLETRANSLATE(B129,""id"",""en"")"),"['garbage', 'poor', 'responded', 'disorder', 'internet', 'cave', 'cave', 'pay', 'owe', 'dispensation', 'dipake', 'cih']")</f>
        <v>['garbage', 'poor', 'responded', 'disorder', 'internet', 'cave', 'cave', 'pay', 'owe', 'dispensation', 'dipake', 'cih']</v>
      </c>
      <c r="D129" s="3">
        <v>1.0</v>
      </c>
    </row>
    <row r="130" ht="15.75" customHeight="1">
      <c r="A130" s="1">
        <v>137.0</v>
      </c>
      <c r="B130" s="3" t="s">
        <v>131</v>
      </c>
      <c r="C130" s="3" t="str">
        <f>IFERROR(__xludf.DUMMYFUNCTION("GOOGLETRANSLATE(B130,""id"",""en"")"),"['Buy', 'Package', 'Speed', 'Demand', 'Difficult', 'JMBT']")</f>
        <v>['Buy', 'Package', 'Speed', 'Demand', 'Difficult', 'JMBT']</v>
      </c>
      <c r="D130" s="3">
        <v>2.0</v>
      </c>
    </row>
    <row r="131" ht="15.75" customHeight="1">
      <c r="A131" s="1">
        <v>138.0</v>
      </c>
      <c r="B131" s="3" t="s">
        <v>132</v>
      </c>
      <c r="C131" s="3" t="str">
        <f>IFERROR(__xludf.DUMMYFUNCTION("GOOGLETRANSLATE(B131,""id"",""en"")"),"['Renew', 'Speed', 'already', 'Pay', 'Via', 'Mandiri', 'Enter', 'Balance', 'Myindihome', 'Pay', 'Use', 'Balance', ' FAILED ',' SUCCESS ',' SOLUTION ',' INDIHOM ',' ']")</f>
        <v>['Renew', 'Speed', 'already', 'Pay', 'Via', 'Mandiri', 'Enter', 'Balance', 'Myindihome', 'Pay', 'Use', 'Balance', ' FAILED ',' SUCCESS ',' SOLUTION ',' INDIHOM ',' ']</v>
      </c>
      <c r="D131" s="3">
        <v>1.0</v>
      </c>
    </row>
    <row r="132" ht="15.75" customHeight="1">
      <c r="A132" s="1">
        <v>139.0</v>
      </c>
      <c r="B132" s="3" t="s">
        <v>133</v>
      </c>
      <c r="C132" s="3" t="str">
        <f>IFERROR(__xludf.DUMMYFUNCTION("GOOGLETRANSLATE(B132,""id"",""en"")"),"['Indihome', 'Taik', 'SDAH', 'Package', 'Special', 'Game', 'lag', 'purpose', 'Try', 'Bener', 'Customer', 'Keep', ' disappointed ',' play ',' game ',' lag ',' mulu ',' really ']")</f>
        <v>['Indihome', 'Taik', 'SDAH', 'Package', 'Special', 'Game', 'lag', 'purpose', 'Try', 'Bener', 'Customer', 'Keep', ' disappointed ',' play ',' game ',' lag ',' mulu ',' really ']</v>
      </c>
      <c r="D132" s="3">
        <v>1.0</v>
      </c>
    </row>
    <row r="133" ht="15.75" customHeight="1">
      <c r="A133" s="1">
        <v>140.0</v>
      </c>
      <c r="B133" s="3" t="s">
        <v>134</v>
      </c>
      <c r="C133" s="3" t="str">
        <f>IFERROR(__xludf.DUMMYFUNCTION("GOOGLETRANSLATE(B133,""id"",""en"")"),"['Pay', 'UDH', 'Pay', 'Expensive', 'Installments', 'Quality', 'Internet', 'Lemot', ""]")</f>
        <v>['Pay', 'UDH', 'Pay', 'Expensive', 'Installments', 'Quality', 'Internet', 'Lemot', "]</v>
      </c>
      <c r="D133" s="3">
        <v>1.0</v>
      </c>
    </row>
    <row r="134" ht="15.75" customHeight="1">
      <c r="A134" s="1">
        <v>141.0</v>
      </c>
      <c r="B134" s="3" t="s">
        <v>135</v>
      </c>
      <c r="C134" s="3" t="str">
        <f>IFERROR(__xludf.DUMMYFUNCTION("GOOGLETRANSLATE(B134,""id"",""en"")"),"['', 'Wow', 'describes', 'uses', 'application', '']")</f>
        <v>['', 'Wow', 'describes', 'uses', 'application', '']</v>
      </c>
      <c r="D134" s="3">
        <v>5.0</v>
      </c>
    </row>
    <row r="135" ht="15.75" customHeight="1">
      <c r="A135" s="1">
        <v>142.0</v>
      </c>
      <c r="B135" s="3" t="s">
        <v>136</v>
      </c>
      <c r="C135" s="3" t="str">
        <f>IFERROR(__xludf.DUMMYFUNCTION("GOOGLETRANSLATE(B135,""id"",""en"")"),"['It's easy', 'top', 'staple', '']")</f>
        <v>['It's easy', 'top', 'staple', '']</v>
      </c>
      <c r="D135" s="3">
        <v>5.0</v>
      </c>
    </row>
    <row r="136" ht="15.75" customHeight="1">
      <c r="A136" s="1">
        <v>143.0</v>
      </c>
      <c r="B136" s="3" t="s">
        <v>137</v>
      </c>
      <c r="C136" s="3" t="str">
        <f>IFERROR(__xludf.DUMMYFUNCTION("GOOGLETRANSLATE(B136,""id"",""en"")"),"['What', 'complaint', 'Yesterday', 'Complaints',' WhatsApp ',' Please ',' Increase ',' Customer ',' Feel ',' Comfort ',' Internet ',' Constraints', ' network ',' home ',' fix ',' wait ',' week ',' ']")</f>
        <v>['What', 'complaint', 'Yesterday', 'Complaints',' WhatsApp ',' Please ',' Increase ',' Customer ',' Feel ',' Comfort ',' Internet ',' Constraints', ' network ',' home ',' fix ',' wait ',' week ',' ']</v>
      </c>
      <c r="D136" s="3">
        <v>2.0</v>
      </c>
    </row>
    <row r="137" ht="15.75" customHeight="1">
      <c r="A137" s="1">
        <v>144.0</v>
      </c>
      <c r="B137" s="3" t="s">
        <v>138</v>
      </c>
      <c r="C137" s="3" t="str">
        <f>IFERROR(__xludf.DUMMYFUNCTION("GOOGLETRANSLATE(B137,""id"",""en"")"),"['application', 'bad', 'login', 'difficult', 'really', 'enter', 'otp', '']")</f>
        <v>['application', 'bad', 'login', 'difficult', 'really', 'enter', 'otp', '']</v>
      </c>
      <c r="D137" s="3">
        <v>1.0</v>
      </c>
    </row>
    <row r="138" ht="15.75" customHeight="1">
      <c r="A138" s="1">
        <v>145.0</v>
      </c>
      <c r="B138" s="3" t="s">
        <v>139</v>
      </c>
      <c r="C138" s="3" t="str">
        <f>IFERROR(__xludf.DUMMYFUNCTION("GOOGLETRANSLATE(B138,""id"",""en"")"),"['easy', 'help', '']")</f>
        <v>['easy', 'help', '']</v>
      </c>
      <c r="D138" s="3">
        <v>5.0</v>
      </c>
    </row>
    <row r="139" ht="15.75" customHeight="1">
      <c r="A139" s="1">
        <v>146.0</v>
      </c>
      <c r="B139" s="3" t="s">
        <v>140</v>
      </c>
      <c r="C139" s="3" t="str">
        <f>IFERROR(__xludf.DUMMYFUNCTION("GOOGLETRANSLATE(B139,""id"",""en"")"),"['Satisfied', 'Service', 'Indihome', 'Transaction', 'Renew', 'Speed', 'Transaction', 'Successful', 'Network', 'Lemot', 'Indihome', 'Disappointed']")</f>
        <v>['Satisfied', 'Service', 'Indihome', 'Transaction', 'Renew', 'Speed', 'Transaction', 'Successful', 'Network', 'Lemot', 'Indihome', 'Disappointed']</v>
      </c>
      <c r="D139" s="3">
        <v>1.0</v>
      </c>
    </row>
    <row r="140" ht="15.75" customHeight="1">
      <c r="A140" s="1">
        <v>147.0</v>
      </c>
      <c r="B140" s="3" t="s">
        <v>141</v>
      </c>
      <c r="C140" s="3" t="str">
        <f>IFERROR(__xludf.DUMMYFUNCTION("GOOGLETRANSLATE(B140,""id"",""en"")"),"['balance', 'myindihome', 'failed', 'debit']")</f>
        <v>['balance', 'myindihome', 'failed', 'debit']</v>
      </c>
      <c r="D140" s="3">
        <v>1.0</v>
      </c>
    </row>
    <row r="141" ht="15.75" customHeight="1">
      <c r="A141" s="1">
        <v>148.0</v>
      </c>
      <c r="B141" s="3" t="s">
        <v>142</v>
      </c>
      <c r="C141" s="3" t="str">
        <f>IFERROR(__xludf.DUMMYFUNCTION("GOOGLETRANSLATE(B141,""id"",""en"")"),"['OTP', 'already', 'Bener', 'said', 'wrong', 'just', 'situ', 'believe', 'try', 'login', 'application', 'Severe', ' critical', '']")</f>
        <v>['OTP', 'already', 'Bener', 'said', 'wrong', 'just', 'situ', 'believe', 'try', 'login', 'application', 'Severe', ' critical', '']</v>
      </c>
      <c r="D141" s="3">
        <v>1.0</v>
      </c>
    </row>
    <row r="142" ht="15.75" customHeight="1">
      <c r="A142" s="1">
        <v>149.0</v>
      </c>
      <c r="B142" s="3" t="s">
        <v>143</v>
      </c>
      <c r="C142" s="3" t="str">
        <f>IFERROR(__xludf.DUMMYFUNCTION("GOOGLETRANSLATE(B142,""id"",""en"")"),"['Application', 'Function', 'Uninstall']")</f>
        <v>['Application', 'Function', 'Uninstall']</v>
      </c>
      <c r="D142" s="3">
        <v>1.0</v>
      </c>
    </row>
    <row r="143" ht="15.75" customHeight="1">
      <c r="A143" s="1">
        <v>150.0</v>
      </c>
      <c r="B143" s="3" t="s">
        <v>144</v>
      </c>
      <c r="C143" s="3" t="str">
        <f>IFERROR(__xludf.DUMMYFUNCTION("GOOGLETRANSLATE(B143,""id"",""en"")"),"['How', 'see', 'FUP', 'use', 'Application', 'Indihome', 'Application', 'Package', 'Channel', 'Gabisa', 'Sign', 'Refresh', ' Refresh ',' Tetep ',' Please ',' Repaired ',' The Application ',' Please ',' Details', 'Bill', 'Monthly', 'Bill', 'Please']")</f>
        <v>['How', 'see', 'FUP', 'use', 'Application', 'Indihome', 'Application', 'Package', 'Channel', 'Gabisa', 'Sign', 'Refresh', ' Refresh ',' Tetep ',' Please ',' Repaired ',' The Application ',' Please ',' Details', 'Bill', 'Monthly', 'Bill', 'Please']</v>
      </c>
      <c r="D143" s="3">
        <v>1.0</v>
      </c>
    </row>
    <row r="144" ht="15.75" customHeight="1">
      <c r="A144" s="1">
        <v>151.0</v>
      </c>
      <c r="B144" s="3" t="s">
        <v>145</v>
      </c>
      <c r="C144" s="3" t="str">
        <f>IFERROR(__xludf.DUMMYFUNCTION("GOOGLETRANSLATE(B144,""id"",""en"")"),"['', 'strange', 'many times',' times', 'login', 'input', 'digit', 'ferrification', 'written', 'ferification', 'number', 'input', 'wrong ',' Padah ',' input ',' digit ',' number ',' according to ',' send ',' sms', ""]")</f>
        <v>['', 'strange', 'many times',' times', 'login', 'input', 'digit', 'ferrification', 'written', 'ferification', 'number', 'input', 'wrong ',' Padah ',' input ',' digit ',' number ',' according to ',' send ',' sms', "]</v>
      </c>
      <c r="D144" s="3">
        <v>2.0</v>
      </c>
    </row>
    <row r="145" ht="15.75" customHeight="1">
      <c r="A145" s="1">
        <v>152.0</v>
      </c>
      <c r="B145" s="3" t="s">
        <v>146</v>
      </c>
      <c r="C145" s="3" t="str">
        <f>IFERROR(__xludf.DUMMYFUNCTION("GOOGLETRANSLATE(B145,""id"",""en"")"),"['Hadehh', 'ugly', 'signal']")</f>
        <v>['Hadehh', 'ugly', 'signal']</v>
      </c>
      <c r="D145" s="3">
        <v>2.0</v>
      </c>
    </row>
    <row r="146" ht="15.75" customHeight="1">
      <c r="A146" s="1">
        <v>153.0</v>
      </c>
      <c r="B146" s="3" t="s">
        <v>147</v>
      </c>
      <c r="C146" s="3" t="str">
        <f>IFERROR(__xludf.DUMMYFUNCTION("GOOGLETRANSLATE(B146,""id"",""en"")"),"['Paraahh', 'Ahhh', 'Indie', 'Home', 'Install', 'a month', 'Udh', 'Lost', 'Gada', 'connection', 'cable', 'whiny', ' Bngt ',' ']")</f>
        <v>['Paraahh', 'Ahhh', 'Indie', 'Home', 'Install', 'a month', 'Udh', 'Lost', 'Gada', 'connection', 'cable', 'whiny', ' Bngt ',' ']</v>
      </c>
      <c r="D146" s="3">
        <v>1.0</v>
      </c>
    </row>
    <row r="147" ht="15.75" customHeight="1">
      <c r="A147" s="1">
        <v>154.0</v>
      </c>
      <c r="B147" s="3" t="s">
        <v>148</v>
      </c>
      <c r="C147" s="3" t="str">
        <f>IFERROR(__xludf.DUMMYFUNCTION("GOOGLETRANSLATE(B147,""id"",""en"")"),"['application', 'help', 'makes it easy', 'information', 'features',' additional ',' report ',' disorder ',' service ',' indihome ',' check ',' bill ',' Check ',' Points', 'Myindihome', 'Info', 'Use', 'Service', 'Interesting', '']")</f>
        <v>['application', 'help', 'makes it easy', 'information', 'features',' additional ',' report ',' disorder ',' service ',' indihome ',' check ',' bill ',' Check ',' Points', 'Myindihome', 'Info', 'Use', 'Service', 'Interesting', '']</v>
      </c>
      <c r="D147" s="3">
        <v>5.0</v>
      </c>
    </row>
    <row r="148" ht="15.75" customHeight="1">
      <c r="A148" s="1">
        <v>155.0</v>
      </c>
      <c r="B148" s="3" t="s">
        <v>149</v>
      </c>
      <c r="C148" s="3" t="str">
        <f>IFERROR(__xludf.DUMMYFUNCTION("GOOGLETRANSLATE(B148,""id"",""en"")"),"['Indihome', 'The', 'Best', 'Star', 'And', 'Winner', ""]")</f>
        <v>['Indihome', 'The', 'Best', 'Star', 'And', 'Winner', "]</v>
      </c>
      <c r="D148" s="3">
        <v>5.0</v>
      </c>
    </row>
    <row r="149" ht="15.75" customHeight="1">
      <c r="A149" s="1">
        <v>156.0</v>
      </c>
      <c r="B149" s="3" t="s">
        <v>150</v>
      </c>
      <c r="C149" s="3" t="str">
        <f>IFERROR(__xludf.DUMMYFUNCTION("GOOGLETRANSLATE(B149,""id"",""en"")"),"['Application', 'rotten']")</f>
        <v>['Application', 'rotten']</v>
      </c>
      <c r="D149" s="3">
        <v>1.0</v>
      </c>
    </row>
    <row r="150" ht="15.75" customHeight="1">
      <c r="A150" s="1">
        <v>157.0</v>
      </c>
      <c r="B150" s="3" t="s">
        <v>151</v>
      </c>
      <c r="C150" s="3" t="str">
        <f>IFERROR(__xludf.DUMMYFUNCTION("GOOGLETRANSLATE(B150,""id"",""en"")"),"['Application', 'Useful', 'Customer', 'Complete', 'features', 'easy', 'really', 'age', ""]")</f>
        <v>['Application', 'Useful', 'Customer', 'Complete', 'features', 'easy', 'really', 'age', "]</v>
      </c>
      <c r="D150" s="3">
        <v>5.0</v>
      </c>
    </row>
    <row r="151" ht="15.75" customHeight="1">
      <c r="A151" s="1">
        <v>158.0</v>
      </c>
      <c r="B151" s="3" t="s">
        <v>152</v>
      </c>
      <c r="C151" s="3" t="str">
        <f>IFERROR(__xludf.DUMMYFUNCTION("GOOGLETRANSLATE(B151,""id"",""en"")"),"['Application', 'really', 'input', 'OTP', 'Times',' Wrong ',' OTP ',' Numbers', 'Wrong', 'Numbers',' Read ',' Direct ',' memorized ',' then ',' said ',' times', 'wrong', 'ampuuun', 'send', 'otp', 'read', 'comment', 'owwhh', 'panteshann', 'easy' , 'Survive"&amp;"', 'company', '']")</f>
        <v>['Application', 'really', 'input', 'OTP', 'Times',' Wrong ',' OTP ',' Numbers', 'Wrong', 'Numbers',' Read ',' Direct ',' memorized ',' then ',' said ',' times', 'wrong', 'ampuuun', 'send', 'otp', 'read', 'comment', 'owwhh', 'panteshann', 'easy' , 'Survive', 'company', '']</v>
      </c>
      <c r="D151" s="3">
        <v>1.0</v>
      </c>
    </row>
    <row r="152" ht="15.75" customHeight="1">
      <c r="A152" s="1">
        <v>159.0</v>
      </c>
      <c r="B152" s="3" t="s">
        <v>153</v>
      </c>
      <c r="C152" s="3" t="str">
        <f>IFERROR(__xludf.DUMMYFUNCTION("GOOGLETRANSLATE(B152,""id"",""en"")"),"['The application', 'makes it easy', 'transacting', 'choose', 'package', 'internet', 'application', 'complete', 'mantaap', 'pokonya', 'success', ""]")</f>
        <v>['The application', 'makes it easy', 'transacting', 'choose', 'package', 'internet', 'application', 'complete', 'mantaap', 'pokonya', 'success', "]</v>
      </c>
      <c r="D152" s="3">
        <v>5.0</v>
      </c>
    </row>
    <row r="153" ht="15.75" customHeight="1">
      <c r="A153" s="1">
        <v>160.0</v>
      </c>
      <c r="B153" s="3" t="s">
        <v>154</v>
      </c>
      <c r="C153" s="3" t="str">
        <f>IFERROR(__xludf.DUMMYFUNCTION("GOOGLETRANSLATE(B153,""id"",""en"")"),"['application', 'useful', 'makes it easy', 'customer', 'promo', 'newest', 'registration', 'regarding', 'bill', 'check', 'application', 'thank', ' Love ',' Myindihome ',' ']")</f>
        <v>['application', 'useful', 'makes it easy', 'customer', 'promo', 'newest', 'registration', 'regarding', 'bill', 'check', 'application', 'thank', ' Love ',' Myindihome ',' ']</v>
      </c>
      <c r="D153" s="3">
        <v>5.0</v>
      </c>
    </row>
    <row r="154" ht="15.75" customHeight="1">
      <c r="A154" s="1">
        <v>161.0</v>
      </c>
      <c r="B154" s="3" t="s">
        <v>155</v>
      </c>
      <c r="C154" s="3" t="str">
        <f>IFERROR(__xludf.DUMMYFUNCTION("GOOGLETRANSLATE(B154,""id"",""en"")"),"['The application', 'practical', 'info', 'promo', 'printed', 'Thank you', 'Indihome', 'Hopefully', 'Quality', 'Application', 'awake', ""]")</f>
        <v>['The application', 'practical', 'info', 'promo', 'printed', 'Thank you', 'Indihome', 'Hopefully', 'Quality', 'Application', 'awake', "]</v>
      </c>
      <c r="D154" s="3">
        <v>5.0</v>
      </c>
    </row>
    <row r="155" ht="15.75" customHeight="1">
      <c r="A155" s="1">
        <v>162.0</v>
      </c>
      <c r="B155" s="3" t="s">
        <v>156</v>
      </c>
      <c r="C155" s="3" t="str">
        <f>IFERROR(__xludf.DUMMYFUNCTION("GOOGLETRANSLATE(B155,""id"",""en"")"),"['application', 'good', 'makes it easier', 'checks', 'terrible', '']")</f>
        <v>['application', 'good', 'makes it easier', 'checks', 'terrible', '']</v>
      </c>
      <c r="D155" s="3">
        <v>5.0</v>
      </c>
    </row>
    <row r="156" ht="15.75" customHeight="1">
      <c r="A156" s="1">
        <v>163.0</v>
      </c>
      <c r="B156" s="3" t="s">
        <v>157</v>
      </c>
      <c r="C156" s="3" t="str">
        <f>IFERROR(__xludf.DUMMYFUNCTION("GOOGLETRANSLATE(B156,""id"",""en"")"),"['Application', 'Help', 'Benefit', 'Price', 'Friendly', 'Completion', 'Fast', 'Response', ""]")</f>
        <v>['Application', 'Help', 'Benefit', 'Price', 'Friendly', 'Completion', 'Fast', 'Response', "]</v>
      </c>
      <c r="D156" s="3">
        <v>5.0</v>
      </c>
    </row>
    <row r="157" ht="15.75" customHeight="1">
      <c r="A157" s="1">
        <v>164.0</v>
      </c>
      <c r="B157" s="3" t="s">
        <v>158</v>
      </c>
      <c r="C157" s="3" t="str">
        <f>IFERROR(__xludf.DUMMYFUNCTION("GOOGLETRANSLATE(B157,""id"",""en"")"),"['network', 'pending', 'slow', 'how', 'pay', 'expensive', 'gapernah', 'late', 'dipake', 'youtube', 'game', 'online', ' slow ',' really ']")</f>
        <v>['network', 'pending', 'slow', 'how', 'pay', 'expensive', 'gapernah', 'late', 'dipake', 'youtube', 'game', 'online', ' slow ',' really ']</v>
      </c>
      <c r="D157" s="3">
        <v>1.0</v>
      </c>
    </row>
    <row r="158" ht="15.75" customHeight="1">
      <c r="A158" s="1">
        <v>165.0</v>
      </c>
      <c r="B158" s="3" t="s">
        <v>159</v>
      </c>
      <c r="C158" s="3" t="str">
        <f>IFERROR(__xludf.DUMMYFUNCTION("GOOGLETRANSLATE(B158,""id"",""en"")"),"['Good', 'Application', 'Helpful', 'Help', 'Information', 'Related', 'Indihome', 'Service', 'Package', ""]")</f>
        <v>['Good', 'Application', 'Helpful', 'Help', 'Information', 'Related', 'Indihome', 'Service', 'Package', "]</v>
      </c>
      <c r="D158" s="3">
        <v>5.0</v>
      </c>
    </row>
    <row r="159" ht="15.75" customHeight="1">
      <c r="A159" s="1">
        <v>166.0</v>
      </c>
      <c r="B159" s="3" t="s">
        <v>160</v>
      </c>
      <c r="C159" s="3" t="str">
        <f>IFERROR(__xludf.DUMMYFUNCTION("GOOGLETRANSLATE(B159,""id"",""en"")"),"['Update', 'Latest', 'Loading', 'Severe', 'Please', 'Repaired', 'Nga', 'Current', ""]")</f>
        <v>['Update', 'Latest', 'Loading', 'Severe', 'Please', 'Repaired', 'Nga', 'Current', "]</v>
      </c>
      <c r="D159" s="3">
        <v>1.0</v>
      </c>
    </row>
    <row r="160" ht="15.75" customHeight="1">
      <c r="A160" s="1">
        <v>167.0</v>
      </c>
      <c r="B160" s="3" t="s">
        <v>161</v>
      </c>
      <c r="C160" s="3" t="str">
        <f>IFERROR(__xludf.DUMMYFUNCTION("GOOGLETRANSLATE(B160,""id"",""en"")"),"['Entering', 'Code', 'Verification', 'Wrong', '']")</f>
        <v>['Entering', 'Code', 'Verification', 'Wrong', '']</v>
      </c>
      <c r="D160" s="3">
        <v>1.0</v>
      </c>
    </row>
    <row r="161" ht="15.75" customHeight="1">
      <c r="A161" s="1">
        <v>168.0</v>
      </c>
      <c r="B161" s="3" t="s">
        <v>162</v>
      </c>
      <c r="C161" s="3" t="str">
        <f>IFERROR(__xludf.DUMMYFUNCTION("GOOGLETRANSLATE(B161,""id"",""en"")"),"['signal', 'good']")</f>
        <v>['signal', 'good']</v>
      </c>
      <c r="D161" s="3">
        <v>2.0</v>
      </c>
    </row>
    <row r="162" ht="15.75" customHeight="1">
      <c r="A162" s="1">
        <v>169.0</v>
      </c>
      <c r="B162" s="3" t="s">
        <v>163</v>
      </c>
      <c r="C162" s="3" t="str">
        <f>IFERROR(__xludf.DUMMYFUNCTION("GOOGLETRANSLATE(B162,""id"",""en"")"),"['Ahh', 'severe', 'network', 'severe', 'really', 'already', 'a week', 'network', 'college', 'hampered', 'Maen', 'game', ' Nge ',' lag ',' Severe ',' Sihh ']")</f>
        <v>['Ahh', 'severe', 'network', 'severe', 'really', 'already', 'a week', 'network', 'college', 'hampered', 'Maen', 'game', ' Nge ',' lag ',' Severe ',' Sihh ']</v>
      </c>
      <c r="D162" s="3">
        <v>1.0</v>
      </c>
    </row>
    <row r="163" ht="15.75" customHeight="1">
      <c r="A163" s="1">
        <v>170.0</v>
      </c>
      <c r="B163" s="3" t="s">
        <v>164</v>
      </c>
      <c r="C163" s="3" t="str">
        <f>IFERROR(__xludf.DUMMYFUNCTION("GOOGLETRANSLATE(B163,""id"",""en"")"),"['Service', 'Indihome', 'Network', 'Indihome', 'link', 'account', 'application', 'use', 'application', ""]")</f>
        <v>['Service', 'Indihome', 'Network', 'Indihome', 'link', 'account', 'application', 'use', 'application', "]</v>
      </c>
      <c r="D163" s="3">
        <v>1.0</v>
      </c>
    </row>
    <row r="164" ht="15.75" customHeight="1">
      <c r="A164" s="1">
        <v>171.0</v>
      </c>
      <c r="B164" s="3" t="s">
        <v>165</v>
      </c>
      <c r="C164" s="3" t="str">
        <f>IFERROR(__xludf.DUMMYFUNCTION("GOOGLETRANSLATE(B164,""id"",""en"")"),"['entry', 'difficult', 'already', 'code', 'verification', 'no', 'enter', 'code', ""]")</f>
        <v>['entry', 'difficult', 'already', 'code', 'verification', 'no', 'enter', 'code', "]</v>
      </c>
      <c r="D164" s="3">
        <v>1.0</v>
      </c>
    </row>
    <row r="165" ht="15.75" customHeight="1">
      <c r="A165" s="1">
        <v>172.0</v>
      </c>
      <c r="B165" s="3" t="s">
        <v>166</v>
      </c>
      <c r="C165" s="3" t="str">
        <f>IFERROR(__xludf.DUMMYFUNCTION("GOOGLETRANSLATE(B165,""id"",""en"")"),"['morning', 'date', 'location', 'bantul', 'internet', 'dead', 'total', 'try', 'unplug', 'trs',' pairs', 'complain', ' Apikaso ',' Indihome ',' Unplug ',' Move ',' Provider ',' PDHL ',' Payment ',' late ', ""]")</f>
        <v>['morning', 'date', 'location', 'bantul', 'internet', 'dead', 'total', 'try', 'unplug', 'trs',' pairs', 'complain', ' Apikaso ',' Indihome ',' Unplug ',' Move ',' Provider ',' PDHL ',' Payment ',' late ', "]</v>
      </c>
      <c r="D165" s="3">
        <v>1.0</v>
      </c>
    </row>
    <row r="166" ht="15.75" customHeight="1">
      <c r="A166" s="1">
        <v>173.0</v>
      </c>
      <c r="B166" s="3" t="s">
        <v>167</v>
      </c>
      <c r="C166" s="3" t="str">
        <f>IFERROR(__xludf.DUMMYFUNCTION("GOOGLETRANSLATE(B166,""id"",""en"")"),"['buy', 'add', 'application', 'blank', 'the application', 'pressing', 'button']")</f>
        <v>['buy', 'add', 'application', 'blank', 'the application', 'pressing', 'button']</v>
      </c>
      <c r="D166" s="3">
        <v>1.0</v>
      </c>
    </row>
    <row r="167" ht="15.75" customHeight="1">
      <c r="A167" s="1">
        <v>174.0</v>
      </c>
      <c r="B167" s="3" t="s">
        <v>168</v>
      </c>
      <c r="C167" s="3" t="str">
        <f>IFERROR(__xludf.DUMMYFUNCTION("GOOGLETRANSLATE(B167,""id"",""en"")"),"['', 'Like', '']")</f>
        <v>['', 'Like', '']</v>
      </c>
      <c r="D167" s="3">
        <v>5.0</v>
      </c>
    </row>
    <row r="168" ht="15.75" customHeight="1">
      <c r="A168" s="1">
        <v>175.0</v>
      </c>
      <c r="B168" s="3" t="s">
        <v>169</v>
      </c>
      <c r="C168" s="3" t="str">
        <f>IFERROR(__xludf.DUMMYFUNCTION("GOOGLETRANSLATE(B168,""id"",""en"")"),"['deficiency', 'application', 'replace', 'password', 'wifi', 'indihome', '']")</f>
        <v>['deficiency', 'application', 'replace', 'password', 'wifi', 'indihome', '']</v>
      </c>
      <c r="D168" s="3">
        <v>1.0</v>
      </c>
    </row>
    <row r="169" ht="15.75" customHeight="1">
      <c r="A169" s="1">
        <v>176.0</v>
      </c>
      <c r="B169" s="3" t="s">
        <v>170</v>
      </c>
      <c r="C169" s="3" t="str">
        <f>IFERROR(__xludf.DUMMYFUNCTION("GOOGLETRANSLATE(B169,""id"",""en"")"),"['noon', 'signal', 'rich', 'eeh', 'ngeleg', 'ngeleg', 'good', 'installation', 'doang', 'tae']")</f>
        <v>['noon', 'signal', 'rich', 'eeh', 'ngeleg', 'ngeleg', 'good', 'installation', 'doang', 'tae']</v>
      </c>
      <c r="D169" s="3">
        <v>1.0</v>
      </c>
    </row>
    <row r="170" ht="15.75" customHeight="1">
      <c r="A170" s="1">
        <v>177.0</v>
      </c>
      <c r="B170" s="3" t="s">
        <v>171</v>
      </c>
      <c r="C170" s="3" t="str">
        <f>IFERROR(__xludf.DUMMYFUNCTION("GOOGLETRANSLATE(B170,""id"",""en"")"),"['Login', 'write', 'code', 'otp', 'according to', 'sms', 'information', 'code', 'wrong']")</f>
        <v>['Login', 'write', 'code', 'otp', 'according to', 'sms', 'information', 'code', 'wrong']</v>
      </c>
      <c r="D170" s="3">
        <v>1.0</v>
      </c>
    </row>
    <row r="171" ht="15.75" customHeight="1">
      <c r="A171" s="1">
        <v>178.0</v>
      </c>
      <c r="B171" s="3" t="s">
        <v>172</v>
      </c>
      <c r="C171" s="3" t="str">
        <f>IFERROR(__xludf.DUMMYFUNCTION("GOOGLETRANSLATE(B171,""id"",""en"")"),"['Mantap', 'Transparant', 'lie']")</f>
        <v>['Mantap', 'Transparant', 'lie']</v>
      </c>
      <c r="D171" s="3">
        <v>5.0</v>
      </c>
    </row>
    <row r="172" ht="15.75" customHeight="1">
      <c r="A172" s="1">
        <v>179.0</v>
      </c>
      <c r="B172" s="3" t="s">
        <v>173</v>
      </c>
      <c r="C172" s="3" t="str">
        <f>IFERROR(__xludf.DUMMYFUNCTION("GOOGLETRANSLATE(B172,""id"",""en"")"),"['disruption', 'internet', 'loss',' red ',' red ',' loss', 'noted', 'climb', 'pole', 'central', 'inetnya', 'experience', ' Disorders', 'Sudh', 'Troubled', 'Please', 'Policy', 'Improvement', 'Installation', 'Internet', 'Brain', 'Atik', 'Janggal', ""]")</f>
        <v>['disruption', 'internet', 'loss',' red ',' red ',' loss', 'noted', 'climb', 'pole', 'central', 'inetnya', 'experience', ' Disorders', 'Sudh', 'Troubled', 'Please', 'Policy', 'Improvement', 'Installation', 'Internet', 'Brain', 'Atik', 'Janggal', "]</v>
      </c>
      <c r="D172" s="3">
        <v>1.0</v>
      </c>
    </row>
    <row r="173" ht="15.75" customHeight="1">
      <c r="A173" s="1">
        <v>180.0</v>
      </c>
      <c r="B173" s="3" t="s">
        <v>174</v>
      </c>
      <c r="C173" s="3" t="str">
        <f>IFERROR(__xludf.DUMMYFUNCTION("GOOGLETRANSLATE(B173,""id"",""en"")"),"['his belum', 'detrimental', 'play', 'unplug', 'pay', 'routine', 'complain', 'complicated', 'closed', 'Langanan']")</f>
        <v>['his belum', 'detrimental', 'play', 'unplug', 'pay', 'routine', 'complain', 'complicated', 'closed', 'Langanan']</v>
      </c>
      <c r="D173" s="3">
        <v>1.0</v>
      </c>
    </row>
    <row r="174" ht="15.75" customHeight="1">
      <c r="A174" s="1">
        <v>181.0</v>
      </c>
      <c r="B174" s="3" t="s">
        <v>175</v>
      </c>
      <c r="C174" s="3" t="str">
        <f>IFERROR(__xludf.DUMMYFUNCTION("GOOGLETRANSLATE(B174,""id"",""en"")"),"['The application', 'slow', 'check', 'use', 'told', 'reload', 'lemmooooot']")</f>
        <v>['The application', 'slow', 'check', 'use', 'told', 'reload', 'lemmooooot']</v>
      </c>
      <c r="D174" s="3">
        <v>1.0</v>
      </c>
    </row>
    <row r="175" ht="15.75" customHeight="1">
      <c r="A175" s="1">
        <v>182.0</v>
      </c>
      <c r="B175" s="3" t="s">
        <v>176</v>
      </c>
      <c r="C175" s="3" t="str">
        <f>IFERROR(__xludf.DUMMYFUNCTION("GOOGLETRANSLATE(B175,""id"",""en"")"),"['Alhamdulillah', 'account', 'enter', '']")</f>
        <v>['Alhamdulillah', 'account', 'enter', '']</v>
      </c>
      <c r="D175" s="3">
        <v>5.0</v>
      </c>
    </row>
    <row r="176" ht="15.75" customHeight="1">
      <c r="A176" s="1">
        <v>183.0</v>
      </c>
      <c r="B176" s="3" t="s">
        <v>177</v>
      </c>
      <c r="C176" s="3" t="str">
        <f>IFERROR(__xludf.DUMMYFUNCTION("GOOGLETRANSLATE(B176,""id"",""en"")"),"['Indihome', 'Region', 'Bandar', 'Lampung', 'Disruption', 'Please', 'Repaired', 'Performance', 'Left', 'Customer', 'Call', 'Ngk', ' served ',' report ',' hope ',' input ',' indihome ',' telkom ']")</f>
        <v>['Indihome', 'Region', 'Bandar', 'Lampung', 'Disruption', 'Please', 'Repaired', 'Performance', 'Left', 'Customer', 'Call', 'Ngk', ' served ',' report ',' hope ',' input ',' indihome ',' telkom ']</v>
      </c>
      <c r="D176" s="3">
        <v>1.0</v>
      </c>
    </row>
    <row r="177" ht="15.75" customHeight="1">
      <c r="A177" s="1">
        <v>184.0</v>
      </c>
      <c r="B177" s="3" t="s">
        <v>178</v>
      </c>
      <c r="C177" s="3" t="str">
        <f>IFERROR(__xludf.DUMMYFUNCTION("GOOGLETRANSLATE(B177,""id"",""en"")"),"['Indihome', 'Network', 'Ngegame', 'Leet', 'really', 'Nge', 'lag']")</f>
        <v>['Indihome', 'Network', 'Ngegame', 'Leet', 'really', 'Nge', 'lag']</v>
      </c>
      <c r="D177" s="3">
        <v>1.0</v>
      </c>
    </row>
    <row r="178" ht="15.75" customHeight="1">
      <c r="A178" s="1">
        <v>186.0</v>
      </c>
      <c r="B178" s="3" t="s">
        <v>179</v>
      </c>
      <c r="C178" s="3" t="str">
        <f>IFERROR(__xludf.DUMMYFUNCTION("GOOGLETRANSLATE(B178,""id"",""en"")"),"['Login', 'application', 'Indihome', 'try', 'input', 'code', 'OTP', 'strange', 'menu', 'available', 'button', 'enter', ' Please, 'Dicheck', 'Dicheck', 'Application', 'Thank you']")</f>
        <v>['Login', 'application', 'Indihome', 'try', 'input', 'code', 'OTP', 'strange', 'menu', 'available', 'button', 'enter', ' Please, 'Dicheck', 'Dicheck', 'Application', 'Thank you']</v>
      </c>
      <c r="D178" s="3">
        <v>3.0</v>
      </c>
    </row>
    <row r="179" ht="15.75" customHeight="1">
      <c r="A179" s="1">
        <v>188.0</v>
      </c>
      <c r="B179" s="3" t="s">
        <v>180</v>
      </c>
      <c r="C179" s="3" t="str">
        <f>IFERROR(__xludf.DUMMYFUNCTION("GOOGLETRANSLATE(B179,""id"",""en"")"),"['Wonder', 'View', 'promo', 'Indihome', 'promo', 'offered', 'cheap', 'price', 'compared', 'user', 'promo', 'cheap', ' Customers', 'customers',' offered ',' save ',' payment ',' monthly ',' cheap ',' solution ',' indihome ',' ']")</f>
        <v>['Wonder', 'View', 'promo', 'Indihome', 'promo', 'offered', 'cheap', 'price', 'compared', 'user', 'promo', 'cheap', ' Customers', 'customers',' offered ',' save ',' payment ',' monthly ',' cheap ',' solution ',' indihome ',' ']</v>
      </c>
      <c r="D179" s="3">
        <v>1.0</v>
      </c>
    </row>
    <row r="180" ht="15.75" customHeight="1">
      <c r="A180" s="1">
        <v>189.0</v>
      </c>
      <c r="B180" s="3" t="s">
        <v>181</v>
      </c>
      <c r="C180" s="3" t="str">
        <f>IFERROR(__xludf.DUMMYFUNCTION("GOOGLETRANSLATE(B180,""id"",""en"")"),"['Application', 'Error', 'Entered', 'Code', 'OTP', 'No', 'Login']")</f>
        <v>['Application', 'Error', 'Entered', 'Code', 'OTP', 'No', 'Login']</v>
      </c>
      <c r="D180" s="3">
        <v>1.0</v>
      </c>
    </row>
    <row r="181" ht="15.75" customHeight="1">
      <c r="A181" s="1">
        <v>190.0</v>
      </c>
      <c r="B181" s="3" t="s">
        <v>182</v>
      </c>
      <c r="C181" s="3" t="str">
        <f>IFERROR(__xludf.DUMMYFUNCTION("GOOGLETRANSLATE(B181,""id"",""en"")"),"['IndiHome', 'turn', 'late', 'pay', 'a day', 'fine', 'internet', 'pull out', 'turn', 'dead', 'all day', 'suspension', ' right ',' pay ',' ']")</f>
        <v>['IndiHome', 'turn', 'late', 'pay', 'a day', 'fine', 'internet', 'pull out', 'turn', 'dead', 'all day', 'suspension', ' right ',' pay ',' ']</v>
      </c>
      <c r="D181" s="3">
        <v>1.0</v>
      </c>
    </row>
    <row r="182" ht="15.75" customHeight="1">
      <c r="A182" s="1">
        <v>191.0</v>
      </c>
      <c r="B182" s="3" t="s">
        <v>183</v>
      </c>
      <c r="C182" s="3" t="str">
        <f>IFERROR(__xludf.DUMMYFUNCTION("GOOGLETRANSLATE(B182,""id"",""en"")"),"['Stop', 'Langanan', 'telephone', 'Indihome', 'how', '']")</f>
        <v>['Stop', 'Langanan', 'telephone', 'Indihome', 'how', '']</v>
      </c>
      <c r="D182" s="3">
        <v>1.0</v>
      </c>
    </row>
    <row r="183" ht="15.75" customHeight="1">
      <c r="A183" s="1">
        <v>192.0</v>
      </c>
      <c r="B183" s="3" t="s">
        <v>184</v>
      </c>
      <c r="C183" s="3" t="str">
        <f>IFERROR(__xludf.DUMMYFUNCTION("GOOGLETRANSLATE(B183,""id"",""en"")"),"['Morning', 'Indihome', 'Region', 'Depok', 'Dead', 'Visit', 'Fix']")</f>
        <v>['Morning', 'Indihome', 'Region', 'Depok', 'Dead', 'Visit', 'Fix']</v>
      </c>
      <c r="D183" s="3">
        <v>1.0</v>
      </c>
    </row>
    <row r="184" ht="15.75" customHeight="1">
      <c r="A184" s="1">
        <v>193.0</v>
      </c>
      <c r="B184" s="3" t="s">
        <v>185</v>
      </c>
      <c r="C184" s="3" t="str">
        <f>IFERROR(__xludf.DUMMYFUNCTION("GOOGLETRANSLATE(B184,""id"",""en"")"),"['waiter', 'solution', 'clock', 'wifi', 'problematic', 'ngak', 'solution', 'complaint', 'difficult']")</f>
        <v>['waiter', 'solution', 'clock', 'wifi', 'problematic', 'ngak', 'solution', 'complaint', 'difficult']</v>
      </c>
      <c r="D184" s="3">
        <v>1.0</v>
      </c>
    </row>
    <row r="185" ht="15.75" customHeight="1">
      <c r="A185" s="1">
        <v>194.0</v>
      </c>
      <c r="B185" s="3" t="s">
        <v>186</v>
      </c>
      <c r="C185" s="3" t="str">
        <f>IFERROR(__xludf.DUMMYFUNCTION("GOOGLETRANSLATE(B185,""id"",""en"")"),"['Honest', 'bug']")</f>
        <v>['Honest', 'bug']</v>
      </c>
      <c r="D185" s="3">
        <v>3.0</v>
      </c>
    </row>
    <row r="186" ht="15.75" customHeight="1">
      <c r="A186" s="1">
        <v>195.0</v>
      </c>
      <c r="B186" s="3" t="s">
        <v>187</v>
      </c>
      <c r="C186" s="3" t="str">
        <f>IFERROR(__xludf.DUMMYFUNCTION("GOOGLETRANSLATE(B186,""id"",""en"")"),"['already', 'Login', 'Connect', 'number', 'Indihome', 'enter', 'number', 'registered', 'Eror', ""]")</f>
        <v>['already', 'Login', 'Connect', 'number', 'Indihome', 'enter', 'number', 'registered', 'Eror', "]</v>
      </c>
      <c r="D186" s="3">
        <v>3.0</v>
      </c>
    </row>
    <row r="187" ht="15.75" customHeight="1">
      <c r="A187" s="1">
        <v>196.0</v>
      </c>
      <c r="B187" s="3" t="s">
        <v>188</v>
      </c>
      <c r="C187" s="3" t="str">
        <f>IFERROR(__xludf.DUMMYFUNCTION("GOOGLETRANSLATE(B187,""id"",""en"")"),"['Masang', 'Thinking', 'Dlu', 'Assessment', 'customer', 'suggestion', 'Indihome', 'company', 'Telkom', 'Professional', 'minimal', 'payatiin', ' Consumers', 'sweet', 'service', 'market', 'Playananan', 'his oprales',' please ',' attention ',' believe ',' TE"&amp;"LKOM ',' best ',' Recent ',' ']")</f>
        <v>['Masang', 'Thinking', 'Dlu', 'Assessment', 'customer', 'suggestion', 'Indihome', 'company', 'Telkom', 'Professional', 'minimal', 'payatiin', ' Consumers', 'sweet', 'service', 'market', 'Playananan', 'his oprales',' please ',' attention ',' believe ',' TELKOM ',' best ',' Recent ',' ']</v>
      </c>
      <c r="D187" s="3">
        <v>1.0</v>
      </c>
    </row>
    <row r="188" ht="15.75" customHeight="1">
      <c r="A188" s="1">
        <v>197.0</v>
      </c>
      <c r="B188" s="3" t="s">
        <v>189</v>
      </c>
      <c r="C188" s="3" t="str">
        <f>IFERROR(__xludf.DUMMYFUNCTION("GOOGLETRANSLATE(B188,""id"",""en"")"),"['report', 'responded', 'followed up']")</f>
        <v>['report', 'responded', 'followed up']</v>
      </c>
      <c r="D188" s="3">
        <v>4.0</v>
      </c>
    </row>
    <row r="189" ht="15.75" customHeight="1">
      <c r="A189" s="1">
        <v>198.0</v>
      </c>
      <c r="B189" s="3" t="s">
        <v>190</v>
      </c>
      <c r="C189" s="3" t="str">
        <f>IFERROR(__xludf.DUMMYFUNCTION("GOOGLETRANSLATE(B189,""id"",""en"")"),"['Gabisa', 'Login']")</f>
        <v>['Gabisa', 'Login']</v>
      </c>
      <c r="D189" s="3">
        <v>1.0</v>
      </c>
    </row>
    <row r="190" ht="15.75" customHeight="1">
      <c r="A190" s="1">
        <v>199.0</v>
      </c>
      <c r="B190" s="3" t="s">
        <v>191</v>
      </c>
      <c r="C190" s="3" t="str">
        <f>IFERROR(__xludf.DUMMYFUNCTION("GOOGLETRANSLATE(B190,""id"",""en"")"),"['Help', 'open', 'window', 'world', 'add to', 'insight', 'Mumudent', 'communication', ""]")</f>
        <v>['Help', 'open', 'window', 'world', 'add to', 'insight', 'Mumudent', 'communication', "]</v>
      </c>
      <c r="D190" s="3">
        <v>5.0</v>
      </c>
    </row>
    <row r="191" ht="15.75" customHeight="1">
      <c r="A191" s="1">
        <v>201.0</v>
      </c>
      <c r="B191" s="3" t="s">
        <v>192</v>
      </c>
      <c r="C191" s="3" t="str">
        <f>IFERROR(__xludf.DUMMYFUNCTION("GOOGLETRANSLATE(B191,""id"",""en"")"),"['application', 'garbage', 'used']")</f>
        <v>['application', 'garbage', 'used']</v>
      </c>
      <c r="D191" s="3">
        <v>1.0</v>
      </c>
    </row>
    <row r="192" ht="15.75" customHeight="1">
      <c r="A192" s="1">
        <v>202.0</v>
      </c>
      <c r="B192" s="3" t="s">
        <v>193</v>
      </c>
      <c r="C192" s="3" t="str">
        <f>IFERROR(__xludf.DUMMYFUNCTION("GOOGLETRANSLATE(B192,""id"",""en"")"),"['list', 'telephone', 'stay', 'wait', 'installation', 'APK', 'Cancel', 'meek', 'order', 'artisan', 'Please', 'explanation', ' ']")</f>
        <v>['list', 'telephone', 'stay', 'wait', 'installation', 'APK', 'Cancel', 'meek', 'order', 'artisan', 'Please', 'explanation', ' ']</v>
      </c>
      <c r="D192" s="3">
        <v>1.0</v>
      </c>
    </row>
    <row r="193" ht="15.75" customHeight="1">
      <c r="A193" s="1">
        <v>203.0</v>
      </c>
      <c r="B193" s="3" t="s">
        <v>194</v>
      </c>
      <c r="C193" s="3" t="str">
        <f>IFERROR(__xludf.DUMMYFUNCTION("GOOGLETRANSLATE(B193,""id"",""en"")"),"['Are', 'You', 'Like', 'Star']")</f>
        <v>['Are', 'You', 'Like', 'Star']</v>
      </c>
      <c r="D193" s="3">
        <v>1.0</v>
      </c>
    </row>
    <row r="194" ht="15.75" customHeight="1">
      <c r="A194" s="1">
        <v>204.0</v>
      </c>
      <c r="B194" s="3" t="s">
        <v>195</v>
      </c>
      <c r="C194" s="3" t="str">
        <f>IFERROR(__xludf.DUMMYFUNCTION("GOOGLETRANSLATE(B194,""id"",""en"")"),"['Leet', 'Severe', 'Bounds', 'Blang', 'Unlimited']")</f>
        <v>['Leet', 'Severe', 'Bounds', 'Blang', 'Unlimited']</v>
      </c>
      <c r="D194" s="3">
        <v>1.0</v>
      </c>
    </row>
    <row r="195" ht="15.75" customHeight="1">
      <c r="A195" s="1">
        <v>205.0</v>
      </c>
      <c r="B195" s="3" t="s">
        <v>196</v>
      </c>
      <c r="C195" s="3" t="str">
        <f>IFERROR(__xludf.DUMMYFUNCTION("GOOGLETRANSLATE(B195,""id"",""en"")"),"['list', 'user', 'data', 'according to']")</f>
        <v>['list', 'user', 'data', 'according to']</v>
      </c>
      <c r="D195" s="3">
        <v>1.0</v>
      </c>
    </row>
    <row r="196" ht="15.75" customHeight="1">
      <c r="A196" s="1">
        <v>206.0</v>
      </c>
      <c r="B196" s="3" t="s">
        <v>197</v>
      </c>
      <c r="C196" s="3" t="str">
        <f>IFERROR(__xludf.DUMMYFUNCTION("GOOGLETRANSLATE(B196,""id"",""en"")"),"['Min', 'right', 'login', 'Indihome', 'code', 'OTP', 'Please', 'help']")</f>
        <v>['Min', 'right', 'login', 'Indihome', 'code', 'OTP', 'Please', 'help']</v>
      </c>
      <c r="D196" s="3">
        <v>1.0</v>
      </c>
    </row>
    <row r="197" ht="15.75" customHeight="1">
      <c r="A197" s="1">
        <v>207.0</v>
      </c>
      <c r="B197" s="3" t="s">
        <v>198</v>
      </c>
      <c r="C197" s="3" t="str">
        <f>IFERROR(__xludf.DUMMYFUNCTION("GOOGLETRANSLATE(B197,""id"",""en"")"),"['Application', 'sgt', 'help']")</f>
        <v>['Application', 'sgt', 'help']</v>
      </c>
      <c r="D197" s="3">
        <v>2.0</v>
      </c>
    </row>
    <row r="198" ht="15.75" customHeight="1">
      <c r="A198" s="1">
        <v>208.0</v>
      </c>
      <c r="B198" s="3" t="s">
        <v>199</v>
      </c>
      <c r="C198" s="3" t="str">
        <f>IFERROR(__xludf.DUMMYFUNCTION("GOOGLETRANSLATE(B198,""id"",""en"")"),"['Please', 'explanation', 'KNPA', 'enter', 'fit', 'enter', 'number', 'indihom', 'udh', 'enter', 'number', 'internet', ' Bner ',' Yng ',' slah ',' TPI ',' Tetep ',' Known ',' System ',' Knpa ',' yaa ', ""]")</f>
        <v>['Please', 'explanation', 'KNPA', 'enter', 'fit', 'enter', 'number', 'indihom', 'udh', 'enter', 'number', 'internet', ' Bner ',' Yng ',' slah ',' TPI ',' Tetep ',' Known ',' System ',' Knpa ',' yaa ', "]</v>
      </c>
      <c r="D198" s="3">
        <v>2.0</v>
      </c>
    </row>
    <row r="199" ht="15.75" customHeight="1">
      <c r="A199" s="1">
        <v>209.0</v>
      </c>
      <c r="B199" s="3" t="s">
        <v>200</v>
      </c>
      <c r="C199" s="3" t="str">
        <f>IFERROR(__xludf.DUMMYFUNCTION("GOOGLETRANSLATE(B199,""id"",""en"")"),"['Indihome', 'steady']")</f>
        <v>['Indihome', 'steady']</v>
      </c>
      <c r="D199" s="3">
        <v>5.0</v>
      </c>
    </row>
    <row r="200" ht="15.75" customHeight="1">
      <c r="A200" s="1">
        <v>210.0</v>
      </c>
      <c r="B200" s="3" t="s">
        <v>201</v>
      </c>
      <c r="C200" s="3" t="str">
        <f>IFERROR(__xludf.DUMMYFUNCTION("GOOGLETRANSLATE(B200,""id"",""en"")"),"['Excuse me', 'mas', 'mba', 'wifi', 'connection', 'internet', 'dead', ""]")</f>
        <v>['Excuse me', 'mas', 'mba', 'wifi', 'connection', 'internet', 'dead', "]</v>
      </c>
      <c r="D200" s="3">
        <v>4.0</v>
      </c>
    </row>
    <row r="201" ht="15.75" customHeight="1">
      <c r="A201" s="1">
        <v>211.0</v>
      </c>
      <c r="B201" s="3" t="s">
        <v>202</v>
      </c>
      <c r="C201" s="3" t="str">
        <f>IFERROR(__xludf.DUMMYFUNCTION("GOOGLETRANSLATE(B201,""id"",""en"")"),"['already', 'pay', 'network', 'slow', 'work', 'right', 'AJG', 'UDH', 'paid', 'paid', 'billed', 'Udh', ' Paid ',' slow ']")</f>
        <v>['already', 'pay', 'network', 'slow', 'work', 'right', 'AJG', 'UDH', 'paid', 'paid', 'billed', 'Udh', ' Paid ',' slow ']</v>
      </c>
      <c r="D201" s="3">
        <v>1.0</v>
      </c>
    </row>
    <row r="202" ht="15.75" customHeight="1">
      <c r="A202" s="1">
        <v>212.0</v>
      </c>
      <c r="B202" s="3" t="s">
        <v>203</v>
      </c>
      <c r="C202" s="3" t="str">
        <f>IFERROR(__xludf.DUMMYFUNCTION("GOOGLETRANSLATE(B202,""id"",""en"")"),"['Star', 'SUCCESS', 'Enter', 'Times', 'Experiment', 'Try', 'APK']")</f>
        <v>['Star', 'SUCCESS', 'Enter', 'Times', 'Experiment', 'Try', 'APK']</v>
      </c>
      <c r="D202" s="3">
        <v>4.0</v>
      </c>
    </row>
    <row r="203" ht="15.75" customHeight="1">
      <c r="A203" s="1">
        <v>214.0</v>
      </c>
      <c r="B203" s="3" t="s">
        <v>204</v>
      </c>
      <c r="C203" s="3" t="str">
        <f>IFERROR(__xludf.DUMMYFUNCTION("GOOGLETRANSLATE(B203,""id"",""en"")"),"['GMNA', 'Mbps',' collapsed ',' Pay ',' according to ',' FINCY ',' FINKING ',' NaEk ',' FINDING ',' INDIHOM ',' Think ',' Money ',' Cave ',' Naglir ',' Kli ',' Kya ',' GNI ',' UDH ',' Stop ']")</f>
        <v>['GMNA', 'Mbps',' collapsed ',' Pay ',' according to ',' FINCY ',' FINKING ',' NaEk ',' FINDING ',' INDIHOM ',' Think ',' Money ',' Cave ',' Naglir ',' Kli ',' Kya ',' GNI ',' UDH ',' Stop ']</v>
      </c>
      <c r="D203" s="3">
        <v>1.0</v>
      </c>
    </row>
    <row r="204" ht="15.75" customHeight="1">
      <c r="A204" s="1">
        <v>215.0</v>
      </c>
      <c r="B204" s="3" t="s">
        <v>205</v>
      </c>
      <c r="C204" s="3" t="str">
        <f>IFERROR(__xludf.DUMMYFUNCTION("GOOGLETRANSLATE(B204,""id"",""en"")"),"['Force', 'Close']")</f>
        <v>['Force', 'Close']</v>
      </c>
      <c r="D204" s="3">
        <v>5.0</v>
      </c>
    </row>
    <row r="205" ht="15.75" customHeight="1">
      <c r="A205" s="1">
        <v>216.0</v>
      </c>
      <c r="B205" s="3" t="s">
        <v>206</v>
      </c>
      <c r="C205" s="3" t="str">
        <f>IFERROR(__xludf.DUMMYFUNCTION("GOOGLETRANSLATE(B205,""id"",""en"")"),"['Morning', 'Connect', ""]")</f>
        <v>['Morning', 'Connect', "]</v>
      </c>
      <c r="D205" s="3">
        <v>1.0</v>
      </c>
    </row>
    <row r="206" ht="15.75" customHeight="1">
      <c r="A206" s="1">
        <v>217.0</v>
      </c>
      <c r="B206" s="3" t="s">
        <v>207</v>
      </c>
      <c r="C206" s="3" t="str">
        <f>IFERROR(__xludf.DUMMYFUNCTION("GOOGLETRANSLATE(B206,""id"",""en"")"),"['enter', 'code', 'verification', 'according to', 'sent', 'sms', 'wrong', 'severe']")</f>
        <v>['enter', 'code', 'verification', 'according to', 'sent', 'sms', 'wrong', 'severe']</v>
      </c>
      <c r="D206" s="3">
        <v>1.0</v>
      </c>
    </row>
    <row r="207" ht="15.75" customHeight="1">
      <c r="A207" s="1">
        <v>218.0</v>
      </c>
      <c r="B207" s="3" t="s">
        <v>208</v>
      </c>
      <c r="C207" s="3" t="str">
        <f>IFERROR(__xludf.DUMMYFUNCTION("GOOGLETRANSLATE(B207,""id"",""en"")"),"['Application', 'fool', 'uda', 'enter', 'verification', 'wrong', 'telepom', 'contact', 'operator', 'uda', 'minute', 'connect', ' Weve ',' Bener ',' idiot ',' masang ',' internet ']")</f>
        <v>['Application', 'fool', 'uda', 'enter', 'verification', 'wrong', 'telepom', 'contact', 'operator', 'uda', 'minute', 'connect', ' Weve ',' Bener ',' idiot ',' masang ',' internet ']</v>
      </c>
      <c r="D207" s="3">
        <v>1.0</v>
      </c>
    </row>
    <row r="208" ht="15.75" customHeight="1">
      <c r="A208" s="1">
        <v>219.0</v>
      </c>
      <c r="B208" s="3" t="s">
        <v>209</v>
      </c>
      <c r="C208" s="3" t="str">
        <f>IFERROR(__xludf.DUMMYFUNCTION("GOOGLETRANSLATE(B208,""id"",""en"")"),"['The reviews', 'bad', 'hopefully', 'Telkom', 'service', 'OK', '']")</f>
        <v>['The reviews', 'bad', 'hopefully', 'Telkom', 'service', 'OK', '']</v>
      </c>
      <c r="D208" s="3">
        <v>1.0</v>
      </c>
    </row>
    <row r="209" ht="15.75" customHeight="1">
      <c r="A209" s="1">
        <v>220.0</v>
      </c>
      <c r="B209" s="3" t="s">
        <v>210</v>
      </c>
      <c r="C209" s="3" t="str">
        <f>IFERROR(__xludf.DUMMYFUNCTION("GOOGLETRANSLATE(B209,""id"",""en"")"),"['Login', 'OTP', 'Makah', 'Wrong']")</f>
        <v>['Login', 'OTP', 'Makah', 'Wrong']</v>
      </c>
      <c r="D209" s="3">
        <v>1.0</v>
      </c>
    </row>
    <row r="210" ht="15.75" customHeight="1">
      <c r="A210" s="1">
        <v>221.0</v>
      </c>
      <c r="B210" s="3" t="s">
        <v>211</v>
      </c>
      <c r="C210" s="3" t="str">
        <f>IFERROR(__xludf.DUMMYFUNCTION("GOOGLETRANSLATE(B210,""id"",""en"")"),"['FAIL', 'Mulu', 'Connect', 'number', 'Indihome', 'Email', 'thrown', 'here', 'here', 'thrown', 'rich', 'solution', ' disappointing']")</f>
        <v>['FAIL', 'Mulu', 'Connect', 'number', 'Indihome', 'Email', 'thrown', 'here', 'here', 'thrown', 'rich', 'solution', ' disappointing']</v>
      </c>
      <c r="D210" s="3">
        <v>1.0</v>
      </c>
    </row>
    <row r="211" ht="15.75" customHeight="1">
      <c r="A211" s="1">
        <v>222.0</v>
      </c>
      <c r="B211" s="3" t="s">
        <v>212</v>
      </c>
      <c r="C211" s="3" t="str">
        <f>IFERROR(__xludf.DUMMYFUNCTION("GOOGLETRANSLATE(B211,""id"",""en"")"),"['Please', 'sought', 'application', 'function', 'should', 'customer', 'paid', 'late', 'renew', 'speed', 'upgrade', 'speed', ' NOTIF ',' Application ',' Failed ',' Application ',' Repaired ',' Report ',' Telkom ',' Use ',' Application ',' Call ',' Eat ',' "&amp;"Credit ',' Expensive ' , 'reply', 'results', '']")</f>
        <v>['Please', 'sought', 'application', 'function', 'should', 'customer', 'paid', 'late', 'renew', 'speed', 'upgrade', 'speed', ' NOTIF ',' Application ',' Failed ',' Application ',' Repaired ',' Report ',' Telkom ',' Use ',' Application ',' Call ',' Eat ',' Credit ',' Expensive ' , 'reply', 'results', '']</v>
      </c>
      <c r="D211" s="3">
        <v>1.0</v>
      </c>
    </row>
    <row r="212" ht="15.75" customHeight="1">
      <c r="A212" s="1">
        <v>223.0</v>
      </c>
      <c r="B212" s="3" t="s">
        <v>213</v>
      </c>
      <c r="C212" s="3" t="str">
        <f>IFERROR(__xludf.DUMMYFUNCTION("GOOGLETRANSLATE(B212,""id"",""en"")"),"['Renew', 'Speed', 'Dead', 'Hardy', 'Heavenly', 'There', 'Written', 'Use', 'Link', 'Practice', 'zero', 'TLP', ' Call ',' Center ',' Detime Out ',' Credit ',' Change ',' Application ',' Bau ',' Kencur ']")</f>
        <v>['Renew', 'Speed', 'Dead', 'Hardy', 'Heavenly', 'There', 'Written', 'Use', 'Link', 'Practice', 'zero', 'TLP', ' Call ',' Center ',' Detime Out ',' Credit ',' Change ',' Application ',' Bau ',' Kencur ']</v>
      </c>
      <c r="D212" s="3">
        <v>1.0</v>
      </c>
    </row>
    <row r="213" ht="15.75" customHeight="1">
      <c r="A213" s="1">
        <v>224.0</v>
      </c>
      <c r="B213" s="3" t="s">
        <v>214</v>
      </c>
      <c r="C213" s="3" t="str">
        <f>IFERROR(__xludf.DUMMYFUNCTION("GOOGLETRANSLATE(B213,""id"",""en"")"),"['Haloooooo', 'internet', 'usennnnnnnnnnnnnn' hellooooooooo ']")</f>
        <v>['Haloooooo', 'internet', 'usennnnnnnnnnnnnn' hellooooooooo ']</v>
      </c>
      <c r="D213" s="3">
        <v>1.0</v>
      </c>
    </row>
    <row r="214" ht="15.75" customHeight="1">
      <c r="A214" s="1">
        <v>225.0</v>
      </c>
      <c r="B214" s="3" t="s">
        <v>215</v>
      </c>
      <c r="C214" s="3" t="str">
        <f>IFERROR(__xludf.DUMMYFUNCTION("GOOGLETRANSLATE(B214,""id"",""en"")"),"['Renew', 'Speed', 'Failed', 'Activation', 'Wallet', 'Indihome', ""]")</f>
        <v>['Renew', 'Speed', 'Failed', 'Activation', 'Wallet', 'Indihome', "]</v>
      </c>
      <c r="D214" s="3">
        <v>1.0</v>
      </c>
    </row>
    <row r="215" ht="15.75" customHeight="1">
      <c r="A215" s="1">
        <v>226.0</v>
      </c>
      <c r="B215" s="3" t="s">
        <v>216</v>
      </c>
      <c r="C215" s="3" t="str">
        <f>IFERROR(__xludf.DUMMYFUNCTION("GOOGLETRANSLATE(B215,""id"",""en"")"),"['Cost', 'paid', 'paid', 'login', 'number', 'customer', 'indihome', 'failed', 'notification', 'registered', 'System', 'strange', ' ']")</f>
        <v>['Cost', 'paid', 'paid', 'login', 'number', 'customer', 'indihome', 'failed', 'notification', 'registered', 'System', 'strange', ' ']</v>
      </c>
      <c r="D215" s="3">
        <v>2.0</v>
      </c>
    </row>
    <row r="216" ht="15.75" customHeight="1">
      <c r="A216" s="1">
        <v>227.0</v>
      </c>
      <c r="B216" s="3" t="s">
        <v>217</v>
      </c>
      <c r="C216" s="3" t="str">
        <f>IFERROR(__xludf.DUMMYFUNCTION("GOOGLETRANSLATE(B216,""id"",""en"")"),"['Login', 'already', 'input', 'code', 'OTP', 'Wrong', 'Road', 'internet']")</f>
        <v>['Login', 'already', 'input', 'code', 'OTP', 'Wrong', 'Road', 'internet']</v>
      </c>
      <c r="D216" s="3">
        <v>3.0</v>
      </c>
    </row>
    <row r="217" ht="15.75" customHeight="1">
      <c r="A217" s="1">
        <v>228.0</v>
      </c>
      <c r="B217" s="3" t="s">
        <v>218</v>
      </c>
      <c r="C217" s="3" t="str">
        <f>IFERROR(__xludf.DUMMYFUNCTION("GOOGLETRANSLATE(B217,""id"",""en"")"),"['Install', 'Indihome', 'Package', 'Mbps',' RB ',' UDH ',' Payment ',' Price ',' RB ',' Reasons', 'Costs',' PPN ',' Please, 'Time', 'Pairs', 'PPN', 'Felt', 'Limai', 'Rich', 'Gini']")</f>
        <v>['Install', 'Indihome', 'Package', 'Mbps',' RB ',' UDH ',' Payment ',' Price ',' RB ',' Reasons', 'Costs',' PPN ',' Please, 'Time', 'Pairs', 'PPN', 'Felt', 'Limai', 'Rich', 'Gini']</v>
      </c>
      <c r="D217" s="3">
        <v>1.0</v>
      </c>
    </row>
    <row r="218" ht="15.75" customHeight="1">
      <c r="A218" s="1">
        <v>229.0</v>
      </c>
      <c r="B218" s="3" t="s">
        <v>219</v>
      </c>
      <c r="C218" s="3" t="str">
        <f>IFERROR(__xludf.DUMMYFUNCTION("GOOGLETRANSLATE(B218,""id"",""en"")"),"['Login', 'email', 'right', 'Bener', 'TPI', 'right', 'Enter', 'code', 'OTP', 'his information', 'Wrong', 'Please', ' his help']")</f>
        <v>['Login', 'email', 'right', 'Bener', 'TPI', 'right', 'Enter', 'code', 'OTP', 'his information', 'Wrong', 'Please', ' his help']</v>
      </c>
      <c r="D218" s="3">
        <v>3.0</v>
      </c>
    </row>
    <row r="219" ht="15.75" customHeight="1">
      <c r="A219" s="1">
        <v>230.0</v>
      </c>
      <c r="B219" s="3" t="s">
        <v>220</v>
      </c>
      <c r="C219" s="3" t="str">
        <f>IFERROR(__xludf.DUMMYFUNCTION("GOOGLETRANSLATE(B219,""id"",""en"")"),"['Renew', 'Speed', 'See', 'use', 'Application', 'BLM', 'Terdaset', 'zero', 'Rich', 'Direct', 'Terdaset', 'zero', ' renew ']")</f>
        <v>['Renew', 'Speed', 'See', 'use', 'Application', 'BLM', 'Terdaset', 'zero', 'Rich', 'Direct', 'Terdaset', 'zero', ' renew ']</v>
      </c>
      <c r="D219" s="3">
        <v>3.0</v>
      </c>
    </row>
    <row r="220" ht="15.75" customHeight="1">
      <c r="A220" s="1">
        <v>231.0</v>
      </c>
      <c r="B220" s="3" t="s">
        <v>221</v>
      </c>
      <c r="C220" s="3" t="str">
        <f>IFERROR(__xludf.DUMMYFUNCTION("GOOGLETRANSLATE(B220,""id"",""en"")"),"['oath', 'See', 'Rating', 'Bad', '']")</f>
        <v>['oath', 'See', 'Rating', 'Bad', '']</v>
      </c>
      <c r="D220" s="3">
        <v>1.0</v>
      </c>
    </row>
    <row r="221" ht="15.75" customHeight="1">
      <c r="A221" s="1">
        <v>232.0</v>
      </c>
      <c r="B221" s="3" t="s">
        <v>222</v>
      </c>
      <c r="C221" s="3" t="str">
        <f>IFERROR(__xludf.DUMMYFUNCTION("GOOGLETRANSLATE(B221,""id"",""en"")"),"['Complain', 'Employee', 'Tide', 'Respond', 'Conplain', 'Choice', 'Spend', 'Credit', 'Download', 'The Application', 'Tetep', 'Failed', ' error ',' input ',' service ',' pairs', 'fast', 'lightning', 'response', 'turn', 'network', 'complain', 'difficult', "&amp;"""]")</f>
        <v>['Complain', 'Employee', 'Tide', 'Respond', 'Conplain', 'Choice', 'Spend', 'Credit', 'Download', 'The Application', 'Tetep', 'Failed', ' error ',' input ',' service ',' pairs', 'fast', 'lightning', 'response', 'turn', 'network', 'complain', 'difficult', "]</v>
      </c>
      <c r="D221" s="3">
        <v>1.0</v>
      </c>
    </row>
    <row r="222" ht="15.75" customHeight="1">
      <c r="A222" s="1">
        <v>233.0</v>
      </c>
      <c r="B222" s="3" t="s">
        <v>223</v>
      </c>
      <c r="C222" s="3" t="str">
        <f>IFERROR(__xludf.DUMMYFUNCTION("GOOGLETRANSLATE(B222,""id"",""en"")"),"['Termsuk', 'Service', 'Indihome', 'Perma', 'Indihome', 'Dead', 'Record', 'Reason', 'Technical', 'Complain', 'Costs',' dispensation ',' bills', 'bills',' TLP ',' technicians', 'according to', 'djdwalkn', 'how', 'complain', 'customer', 'heard', 'pls',' cal"&amp;"l ',' ']")</f>
        <v>['Termsuk', 'Service', 'Indihome', 'Perma', 'Indihome', 'Dead', 'Record', 'Reason', 'Technical', 'Complain', 'Costs',' dispensation ',' bills', 'bills',' TLP ',' technicians', 'according to', 'djdwalkn', 'how', 'complain', 'customer', 'heard', 'pls',' call ',' ']</v>
      </c>
      <c r="D222" s="3">
        <v>1.0</v>
      </c>
    </row>
    <row r="223" ht="15.75" customHeight="1">
      <c r="A223" s="1">
        <v>234.0</v>
      </c>
      <c r="B223" s="3" t="s">
        <v>224</v>
      </c>
      <c r="C223" s="3" t="str">
        <f>IFERROR(__xludf.DUMMYFUNCTION("GOOGLETRANSLATE(B223,""id"",""en"")"),"['Service', 'bad']")</f>
        <v>['Service', 'bad']</v>
      </c>
      <c r="D223" s="3">
        <v>1.0</v>
      </c>
    </row>
    <row r="224" ht="15.75" customHeight="1">
      <c r="A224" s="1">
        <v>235.0</v>
      </c>
      <c r="B224" s="3" t="s">
        <v>225</v>
      </c>
      <c r="C224" s="3" t="str">
        <f>IFERROR(__xludf.DUMMYFUNCTION("GOOGLETRANSLATE(B224,""id"",""en"")"),"['ngak', 'login', 'data', 'wrong', 'etc.', '']")</f>
        <v>['ngak', 'login', 'data', 'wrong', 'etc.', '']</v>
      </c>
      <c r="D224" s="3">
        <v>1.0</v>
      </c>
    </row>
    <row r="225" ht="15.75" customHeight="1">
      <c r="A225" s="1">
        <v>236.0</v>
      </c>
      <c r="B225" s="3" t="s">
        <v>226</v>
      </c>
      <c r="C225" s="3" t="str">
        <f>IFERROR(__xludf.DUMMYFUNCTION("GOOGLETRANSLATE(B225,""id"",""en"")"),"['', 'Indihome', 'good', 'severe', 'network', 'slow', 'bills', 'fast']")</f>
        <v>['', 'Indihome', 'good', 'severe', 'network', 'slow', 'bills', 'fast']</v>
      </c>
      <c r="D225" s="3">
        <v>1.0</v>
      </c>
    </row>
    <row r="226" ht="15.75" customHeight="1">
      <c r="A226" s="1">
        <v>237.0</v>
      </c>
      <c r="B226" s="3" t="s">
        <v>227</v>
      </c>
      <c r="C226" s="3" t="str">
        <f>IFERROR(__xludf.DUMMYFUNCTION("GOOGLETRANSLATE(B226,""id"",""en"")"),"['Register', 'enter', 'gmna', 'please', 'enlightenment', '']")</f>
        <v>['Register', 'enter', 'gmna', 'please', 'enlightenment', '']</v>
      </c>
      <c r="D226" s="3">
        <v>1.0</v>
      </c>
    </row>
    <row r="227" ht="15.75" customHeight="1">
      <c r="A227" s="1">
        <v>238.0</v>
      </c>
      <c r="B227" s="3" t="s">
        <v>228</v>
      </c>
      <c r="C227" s="3" t="str">
        <f>IFERROR(__xludf.DUMMYFUNCTION("GOOGLETRANSLATE(B227,""id"",""en"")"),"['', 'Install', 'INDIHOME', 'BYR', 'MONEY', 'Guarantee', 'BLM', 'IPTV', 'STB', 'DID', 'Not', 'GET', 'ADDRESS ',' Please ',' The ',' Step ',' Below ',' Make ',' Make ',' Restart ',' STB ',' When ',' The ',' Problem ',' The ', 'Problem', 'STLH', 'Following'"&amp;", 'Install', 'Indihome', 'Application', 'Dlm', 'BL', 'TRIH', 'Fill', 'Review', 'LBH', 'Disappointed ',' PERUSHN ',' Private ',' SPT ',' Mark ',' Langs', 'Mepbai', 'Review', 'JWB', 'Satisfied', 'Mgkn', 'Perush', 'BUMN', 'Review', 'ugly', 'Kasian', 'Erick',"&amp;" 'Byk', ""]")</f>
        <v>['', 'Install', 'INDIHOME', 'BYR', 'MONEY', 'Guarantee', 'BLM', 'IPTV', 'STB', 'DID', 'Not', 'GET', 'ADDRESS ',' Please ',' The ',' Step ',' Below ',' Make ',' Make ',' Restart ',' STB ',' When ',' The ',' Problem ',' The ', 'Problem', 'STLH', 'Following', 'Install', 'Indihome', 'Application', 'Dlm', 'BL', 'TRIH', 'Fill', 'Review', 'LBH', 'Disappointed ',' PERUSHN ',' Private ',' SPT ',' Mark ',' Langs', 'Mepbai', 'Review', 'JWB', 'Satisfied', 'Mgkn', 'Perush', 'BUMN', 'Review', 'ugly', 'Kasian', 'Erick', 'Byk', "]</v>
      </c>
      <c r="D227" s="3">
        <v>1.0</v>
      </c>
    </row>
    <row r="228" ht="15.75" customHeight="1">
      <c r="A228" s="1">
        <v>239.0</v>
      </c>
      <c r="B228" s="3" t="s">
        <v>229</v>
      </c>
      <c r="C228" s="3" t="str">
        <f>IFERROR(__xludf.DUMMYFUNCTION("GOOGLETRANSLATE(B228,""id"",""en"")"),"['Bill', 'already', 'Dri', 'Yesterday', 'Pay', 'Knp', 'admin', 'pay', 'I'll be' afraid ',' wifi ',' die ']")</f>
        <v>['Bill', 'already', 'Dri', 'Yesterday', 'Pay', 'Knp', 'admin', 'pay', 'I'll be' afraid ',' wifi ',' die ']</v>
      </c>
      <c r="D228" s="3">
        <v>2.0</v>
      </c>
    </row>
    <row r="229" ht="15.75" customHeight="1">
      <c r="A229" s="1">
        <v>240.0</v>
      </c>
      <c r="B229" s="3" t="s">
        <v>230</v>
      </c>
      <c r="C229" s="3" t="str">
        <f>IFERROR(__xludf.DUMMYFUNCTION("GOOGLETRANSLATE(B229,""id"",""en"")"),"['Login', 'Register', 'Difficult']")</f>
        <v>['Login', 'Register', 'Difficult']</v>
      </c>
      <c r="D229" s="3">
        <v>1.0</v>
      </c>
    </row>
    <row r="230" ht="15.75" customHeight="1">
      <c r="A230" s="1">
        <v>241.0</v>
      </c>
      <c r="B230" s="3" t="s">
        <v>231</v>
      </c>
      <c r="C230" s="3" t="str">
        <f>IFERROR(__xludf.DUMMYFUNCTION("GOOGLETRANSLATE(B230,""id"",""en"")"),"['Good']")</f>
        <v>['Good']</v>
      </c>
      <c r="D230" s="3">
        <v>5.0</v>
      </c>
    </row>
    <row r="231" ht="15.75" customHeight="1">
      <c r="A231" s="1">
        <v>242.0</v>
      </c>
      <c r="B231" s="3" t="s">
        <v>232</v>
      </c>
      <c r="C231" s="3" t="str">
        <f>IFERROR(__xludf.DUMMYFUNCTION("GOOGLETRANSLATE(B231,""id"",""en"")"),"['Severe', 'Leet', 'Date', 'May', 'Disruption', 'Repeated', 'Morning', 'Watch', 'WIB', 'Connection', 'Disconnect', 'Connect', ' Uda ',' son ',' junior high school ',' dating ', ""]")</f>
        <v>['Severe', 'Leet', 'Date', 'May', 'Disruption', 'Repeated', 'Morning', 'Watch', 'WIB', 'Connection', 'Disconnect', 'Connect', ' Uda ',' son ',' junior high school ',' dating ', "]</v>
      </c>
      <c r="D231" s="3">
        <v>1.0</v>
      </c>
    </row>
    <row r="232" ht="15.75" customHeight="1">
      <c r="A232" s="1">
        <v>243.0</v>
      </c>
      <c r="B232" s="3" t="s">
        <v>233</v>
      </c>
      <c r="C232" s="3" t="str">
        <f>IFERROR(__xludf.DUMMYFUNCTION("GOOGLETRANSLATE(B232,""id"",""en"")"),"['wifi', 'Bener', 'bored', 'call', 'technician', 'week', 'lag', 'kyk', 'gini', 'pay', 'udh', 'expensive', ' lag ',' Pay ',' expensive ',' internet ',' Bener ',' UDH ',' expensive ',' lag ', ""]")</f>
        <v>['wifi', 'Bener', 'bored', 'call', 'technician', 'week', 'lag', 'kyk', 'gini', 'pay', 'udh', 'expensive', ' lag ',' Pay ',' expensive ',' internet ',' Bener ',' UDH ',' expensive ',' lag ', "]</v>
      </c>
      <c r="D232" s="3">
        <v>1.0</v>
      </c>
    </row>
    <row r="233" ht="15.75" customHeight="1">
      <c r="A233" s="1">
        <v>244.0</v>
      </c>
      <c r="B233" s="3" t="s">
        <v>234</v>
      </c>
      <c r="C233" s="3" t="str">
        <f>IFERROR(__xludf.DUMMYFUNCTION("GOOGLETRANSLATE(B233,""id"",""en"")"),"['Angeeelll', '']")</f>
        <v>['Angeeelll', '']</v>
      </c>
      <c r="D233" s="3">
        <v>1.0</v>
      </c>
    </row>
    <row r="234" ht="15.75" customHeight="1">
      <c r="A234" s="1">
        <v>245.0</v>
      </c>
      <c r="B234" s="3" t="s">
        <v>235</v>
      </c>
      <c r="C234" s="3" t="str">
        <f>IFERROR(__xludf.DUMMYFUNCTION("GOOGLETRANSLATE(B234,""id"",""en"")"),"['Login', 'Karna', 'Code', 'OTP', 'Wrong', ""]")</f>
        <v>['Login', 'Karna', 'Code', 'OTP', 'Wrong', "]</v>
      </c>
      <c r="D234" s="3">
        <v>1.0</v>
      </c>
    </row>
    <row r="235" ht="15.75" customHeight="1">
      <c r="A235" s="1">
        <v>246.0</v>
      </c>
      <c r="B235" s="3" t="s">
        <v>236</v>
      </c>
      <c r="C235" s="3" t="str">
        <f>IFERROR(__xludf.DUMMYFUNCTION("GOOGLETRANSLATE(B235,""id"",""en"")"),"['setting', 'wifi', 'used', 'child', 'break']")</f>
        <v>['setting', 'wifi', 'used', 'child', 'break']</v>
      </c>
      <c r="D235" s="3">
        <v>3.0</v>
      </c>
    </row>
    <row r="236" ht="15.75" customHeight="1">
      <c r="A236" s="1">
        <v>247.0</v>
      </c>
      <c r="B236" s="3" t="s">
        <v>237</v>
      </c>
      <c r="C236" s="3" t="str">
        <f>IFERROR(__xludf.DUMMYFUNCTION("GOOGLETRANSLATE(B236,""id"",""en"")"),"['Download', 'Application', 'Take', 'Benefits', 'Nukerin', 'Point', 'PDHAL', 'already', 'Indihome', ""]")</f>
        <v>['Download', 'Application', 'Take', 'Benefits', 'Nukerin', 'Point', 'PDHAL', 'already', 'Indihome', "]</v>
      </c>
      <c r="D236" s="3">
        <v>1.0</v>
      </c>
    </row>
    <row r="237" ht="15.75" customHeight="1">
      <c r="A237" s="1">
        <v>248.0</v>
      </c>
      <c r="B237" s="3" t="s">
        <v>238</v>
      </c>
      <c r="C237" s="3" t="str">
        <f>IFERROR(__xludf.DUMMYFUNCTION("GOOGLETRANSLATE(B237,""id"",""en"")"),"['Good', 'Service']")</f>
        <v>['Good', 'Service']</v>
      </c>
      <c r="D237" s="3">
        <v>5.0</v>
      </c>
    </row>
    <row r="238" ht="15.75" customHeight="1">
      <c r="A238" s="1">
        <v>249.0</v>
      </c>
      <c r="B238" s="3" t="s">
        <v>239</v>
      </c>
      <c r="C238" s="3" t="str">
        <f>IFERROR(__xludf.DUMMYFUNCTION("GOOGLETRANSLATE(B238,""id"",""en"")"),"['Verification', 'KTP', 'Week', 'Antian', 'Maximum', 'Function', 'Please', 'Increase']")</f>
        <v>['Verification', 'KTP', 'Week', 'Antian', 'Maximum', 'Function', 'Please', 'Increase']</v>
      </c>
      <c r="D238" s="3">
        <v>3.0</v>
      </c>
    </row>
    <row r="239" ht="15.75" customHeight="1">
      <c r="A239" s="1">
        <v>250.0</v>
      </c>
      <c r="B239" s="3" t="s">
        <v>240</v>
      </c>
      <c r="C239" s="3" t="str">
        <f>IFERROR(__xludf.DUMMYFUNCTION("GOOGLETRANSLATE(B239,""id"",""en"")"),"['A Week', 'Logkn', 'Myindihome', 'FAILURE', 'Receiving', 'Code', 'OTP', 'VIA', 'SMS', 'Input', 'Code', 'According to', ' Reject ',' Try ',' Night ',' Email ',' Indihomecare ',' Help ',' Delete ',' Cache ',' cellphone ',' Okeh ',' Reinstall ',' Login ',' "&amp;"strange ' , 'Knp', 'bgin', 'pdhl', 'cellphone', 'email', 'registerRed', 'please', 'person', 'it', 'plusperson,' competent ',' raised ',' salary ',' according to ',' competence ',' complaints', 'login', 'apps']")</f>
        <v>['A Week', 'Logkn', 'Myindihome', 'FAILURE', 'Receiving', 'Code', 'OTP', 'VIA', 'SMS', 'Input', 'Code', 'According to', ' Reject ',' Try ',' Night ',' Email ',' Indihomecare ',' Help ',' Delete ',' Cache ',' cellphone ',' Okeh ',' Reinstall ',' Login ',' strange ' , 'Knp', 'bgin', 'pdhl', 'cellphone', 'email', 'registerRed', 'please', 'person', 'it', 'plusperson,' competent ',' raised ',' salary ',' according to ',' competence ',' complaints', 'login', 'apps']</v>
      </c>
      <c r="D239" s="3">
        <v>1.0</v>
      </c>
    </row>
    <row r="240" ht="15.75" customHeight="1">
      <c r="A240" s="1">
        <v>251.0</v>
      </c>
      <c r="B240" s="3" t="s">
        <v>241</v>
      </c>
      <c r="C240" s="3" t="str">
        <f>IFERROR(__xludf.DUMMYFUNCTION("GOOGLETRANSLATE(B240,""id"",""en"")"),"['', 'Indihome', 'ngeleg', 'complain', 'office', 'left', 'artisan', 'home', 'clock', 'clock', 'gada', 'artisan', 'home ',' Quality ',' work ',' bad ',' ']")</f>
        <v>['', 'Indihome', 'ngeleg', 'complain', 'office', 'left', 'artisan', 'home', 'clock', 'clock', 'gada', 'artisan', 'home ',' Quality ',' work ',' bad ',' ']</v>
      </c>
      <c r="D240" s="3">
        <v>1.0</v>
      </c>
    </row>
    <row r="241" ht="15.75" customHeight="1">
      <c r="A241" s="1">
        <v>252.0</v>
      </c>
      <c r="B241" s="3" t="s">
        <v>242</v>
      </c>
      <c r="C241" s="3" t="str">
        <f>IFERROR(__xludf.DUMMYFUNCTION("GOOGLETRANSLATE(B241,""id"",""en"")"),"['Sinyal', 'good', 'username', 'password', 'website', 'addres',' replace ',' password ',' already ',' try ',' enter ',' name ',' wifi ',' password ',' wifi ',' please ']")</f>
        <v>['Sinyal', 'good', 'username', 'password', 'website', 'addres',' replace ',' password ',' already ',' try ',' enter ',' name ',' wifi ',' password ',' wifi ',' please ']</v>
      </c>
      <c r="D241" s="3">
        <v>4.0</v>
      </c>
    </row>
    <row r="242" ht="15.75" customHeight="1">
      <c r="A242" s="1">
        <v>253.0</v>
      </c>
      <c r="B242" s="3" t="s">
        <v>243</v>
      </c>
      <c r="C242" s="3" t="str">
        <f>IFERROR(__xludf.DUMMYFUNCTION("GOOGLETRANSLATE(B242,""id"",""en"")"),"['Register', 'Login', 'please', 'fix']")</f>
        <v>['Register', 'Login', 'please', 'fix']</v>
      </c>
      <c r="D242" s="3">
        <v>1.0</v>
      </c>
    </row>
    <row r="243" ht="15.75" customHeight="1">
      <c r="A243" s="1">
        <v>254.0</v>
      </c>
      <c r="B243" s="3" t="s">
        <v>244</v>
      </c>
      <c r="C243" s="3" t="str">
        <f>IFERROR(__xludf.DUMMYFUNCTION("GOOGLETRANSLATE(B243,""id"",""en"")"),"['sdg', 'waiting', 'technician', 'report', 'indihome', '']")</f>
        <v>['sdg', 'waiting', 'technician', 'report', 'indihome', '']</v>
      </c>
      <c r="D243" s="3">
        <v>5.0</v>
      </c>
    </row>
    <row r="244" ht="15.75" customHeight="1">
      <c r="A244" s="1">
        <v>255.0</v>
      </c>
      <c r="B244" s="3" t="s">
        <v>245</v>
      </c>
      <c r="C244" s="3" t="str">
        <f>IFERROR(__xludf.DUMMYFUNCTION("GOOGLETRANSLATE(B244,""id"",""en"")"),"['Network', 'ilang', 'GJLS']")</f>
        <v>['Network', 'ilang', 'GJLS']</v>
      </c>
      <c r="D244" s="3">
        <v>1.0</v>
      </c>
    </row>
    <row r="245" ht="15.75" customHeight="1">
      <c r="A245" s="1">
        <v>256.0</v>
      </c>
      <c r="B245" s="3" t="s">
        <v>246</v>
      </c>
      <c r="C245" s="3" t="str">
        <f>IFERROR(__xludf.DUMMYFUNCTION("GOOGLETRANSLATE(B245,""id"",""en"")"),"['Gaguna', 'The application']")</f>
        <v>['Gaguna', 'The application']</v>
      </c>
      <c r="D245" s="3">
        <v>1.0</v>
      </c>
    </row>
    <row r="246" ht="15.75" customHeight="1">
      <c r="A246" s="1">
        <v>257.0</v>
      </c>
      <c r="B246" s="3" t="s">
        <v>247</v>
      </c>
      <c r="C246" s="3" t="str">
        <f>IFERROR(__xludf.DUMMYFUNCTION("GOOGLETRANSLATE(B246,""id"",""en"")"),"['Errr']")</f>
        <v>['Errr']</v>
      </c>
      <c r="D246" s="3">
        <v>2.0</v>
      </c>
    </row>
    <row r="247" ht="15.75" customHeight="1">
      <c r="A247" s="1">
        <v>258.0</v>
      </c>
      <c r="B247" s="3" t="s">
        <v>248</v>
      </c>
      <c r="C247" s="3" t="str">
        <f>IFERROR(__xludf.DUMMYFUNCTION("GOOGLETRANSLATE(B247,""id"",""en"")"),"['Application', 'Untung']")</f>
        <v>['Application', 'Untung']</v>
      </c>
      <c r="D247" s="3">
        <v>1.0</v>
      </c>
    </row>
    <row r="248" ht="15.75" customHeight="1">
      <c r="A248" s="1">
        <v>259.0</v>
      </c>
      <c r="B248" s="3" t="s">
        <v>249</v>
      </c>
      <c r="C248" s="3" t="str">
        <f>IFERROR(__xludf.DUMMYFUNCTION("GOOGLETRANSLATE(B248,""id"",""en"")"),"['pay']")</f>
        <v>['pay']</v>
      </c>
      <c r="D248" s="3">
        <v>1.0</v>
      </c>
    </row>
    <row r="249" ht="15.75" customHeight="1">
      <c r="A249" s="1">
        <v>260.0</v>
      </c>
      <c r="B249" s="3" t="s">
        <v>250</v>
      </c>
      <c r="C249" s="3" t="str">
        <f>IFERROR(__xludf.DUMMYFUNCTION("GOOGLETRANSLATE(B249,""id"",""en"")"),"['Renew', 'Speed']")</f>
        <v>['Renew', 'Speed']</v>
      </c>
      <c r="D249" s="3">
        <v>1.0</v>
      </c>
    </row>
    <row r="250" ht="15.75" customHeight="1">
      <c r="A250" s="1">
        <v>261.0</v>
      </c>
      <c r="B250" s="3" t="s">
        <v>251</v>
      </c>
      <c r="C250" s="3" t="str">
        <f>IFERROR(__xludf.DUMMYFUNCTION("GOOGLETRANSLATE(B250,""id"",""en"")"),"['APK', 'Helpful', 'Dongok', ""]")</f>
        <v>['APK', 'Helpful', 'Dongok', "]</v>
      </c>
      <c r="D250" s="3">
        <v>1.0</v>
      </c>
    </row>
    <row r="251" ht="15.75" customHeight="1">
      <c r="A251" s="1">
        <v>263.0</v>
      </c>
      <c r="B251" s="3" t="s">
        <v>252</v>
      </c>
      <c r="C251" s="3" t="str">
        <f>IFERROR(__xludf.DUMMYFUNCTION("GOOGLETRANSLATE(B251,""id"",""en"")"),"['Mantaps', 'Bravo', 'Telkom']")</f>
        <v>['Mantaps', 'Bravo', 'Telkom']</v>
      </c>
      <c r="D251" s="3">
        <v>5.0</v>
      </c>
    </row>
    <row r="252" ht="15.75" customHeight="1">
      <c r="A252" s="1">
        <v>264.0</v>
      </c>
      <c r="B252" s="3" t="s">
        <v>253</v>
      </c>
      <c r="C252" s="3" t="str">
        <f>IFERROR(__xludf.DUMMYFUNCTION("GOOGLETRANSLATE(B252,""id"",""en"")"),"['JRANKAN', 'stable', 'children', 'nnti', 'tnda', 'exciting', 'bsa', 'connec']")</f>
        <v>['JRANKAN', 'stable', 'children', 'nnti', 'tnda', 'exciting', 'bsa', 'connec']</v>
      </c>
      <c r="D252" s="3">
        <v>1.0</v>
      </c>
    </row>
    <row r="253" ht="15.75" customHeight="1">
      <c r="A253" s="1">
        <v>265.0</v>
      </c>
      <c r="B253" s="3" t="s">
        <v>254</v>
      </c>
      <c r="C253" s="3" t="str">
        <f>IFERROR(__xludf.DUMMYFUNCTION("GOOGLETRANSLATE(B253,""id"",""en"")"),"['Install', 'Register', 'Many', 'Times',' The Reasons', 'Application', 'Improvement', 'Please', 'Awaited', 'Try', 'Application', 'Publish', ' Worth ',' waste ',' waste ',' ']")</f>
        <v>['Install', 'Register', 'Many', 'Times',' The Reasons', 'Application', 'Improvement', 'Please', 'Awaited', 'Try', 'Application', 'Publish', ' Worth ',' waste ',' waste ',' ']</v>
      </c>
      <c r="D253" s="3">
        <v>2.0</v>
      </c>
    </row>
    <row r="254" ht="15.75" customHeight="1">
      <c r="A254" s="1">
        <v>266.0</v>
      </c>
      <c r="B254" s="3" t="s">
        <v>255</v>
      </c>
      <c r="C254" s="3" t="str">
        <f>IFERROR(__xludf.DUMMYFUNCTION("GOOGLETRANSLATE(B254,""id"",""en"")"),"['Internet', 'bad', 'sorry', '']")</f>
        <v>['Internet', 'bad', 'sorry', '']</v>
      </c>
      <c r="D254" s="3">
        <v>1.0</v>
      </c>
    </row>
    <row r="255" ht="15.75" customHeight="1">
      <c r="A255" s="1">
        <v>267.0</v>
      </c>
      <c r="B255" s="3" t="s">
        <v>256</v>
      </c>
      <c r="C255" s="3" t="str">
        <f>IFERROR(__xludf.DUMMYFUNCTION("GOOGLETRANSLATE(B255,""id"",""en"")"),"['people', 'Mampus', 'hypertension', 'Gara', 'Indihome', '']")</f>
        <v>['people', 'Mampus', 'hypertension', 'Gara', 'Indihome', '']</v>
      </c>
      <c r="D255" s="3">
        <v>1.0</v>
      </c>
    </row>
    <row r="256" ht="15.75" customHeight="1">
      <c r="A256" s="1">
        <v>268.0</v>
      </c>
      <c r="B256" s="3" t="s">
        <v>257</v>
      </c>
      <c r="C256" s="3" t="str">
        <f>IFERROR(__xludf.DUMMYFUNCTION("GOOGLETRANSLATE(B256,""id"",""en"")"),"['good', '']")</f>
        <v>['good', '']</v>
      </c>
      <c r="D256" s="3">
        <v>5.0</v>
      </c>
    </row>
    <row r="257" ht="15.75" customHeight="1">
      <c r="A257" s="1">
        <v>269.0</v>
      </c>
      <c r="B257" s="3" t="s">
        <v>258</v>
      </c>
      <c r="C257" s="3" t="str">
        <f>IFERROR(__xludf.DUMMYFUNCTION("GOOGLETRANSLATE(B257,""id"",""en"")"),"['satisfying', 'Securing', 'stop', 'subscribe', 'billed', 'bizarre']")</f>
        <v>['satisfying', 'Securing', 'stop', 'subscribe', 'billed', 'bizarre']</v>
      </c>
      <c r="D257" s="3">
        <v>1.0</v>
      </c>
    </row>
    <row r="258" ht="15.75" customHeight="1">
      <c r="A258" s="1">
        <v>270.0</v>
      </c>
      <c r="B258" s="3" t="s">
        <v>259</v>
      </c>
      <c r="C258" s="3" t="str">
        <f>IFERROR(__xludf.DUMMYFUNCTION("GOOGLETRANSLATE(B258,""id"",""en"")"),"['Cost', 'payment', 'ascertained', 'subscribe', 'indikids', 'huft']")</f>
        <v>['Cost', 'payment', 'ascertained', 'subscribe', 'indikids', 'huft']</v>
      </c>
      <c r="D258" s="3">
        <v>1.0</v>
      </c>
    </row>
    <row r="259" ht="15.75" customHeight="1">
      <c r="A259" s="1">
        <v>271.0</v>
      </c>
      <c r="B259" s="3" t="s">
        <v>260</v>
      </c>
      <c r="C259" s="3" t="str">
        <f>IFERROR(__xludf.DUMMYFUNCTION("GOOGLETRANSLATE(B259,""id"",""en"")"),"['Indihome', 'Customer', 'Tide', 'RBB', 'Customer', 'Tide', 'Nawarin', 'Say', 'Order', ""]")</f>
        <v>['Indihome', 'Customer', 'Tide', 'RBB', 'Customer', 'Tide', 'Nawarin', 'Say', 'Order', "]</v>
      </c>
      <c r="D259" s="3">
        <v>1.0</v>
      </c>
    </row>
    <row r="260" ht="15.75" customHeight="1">
      <c r="A260" s="1">
        <v>272.0</v>
      </c>
      <c r="B260" s="3" t="s">
        <v>261</v>
      </c>
      <c r="C260" s="3" t="str">
        <f>IFERROR(__xludf.DUMMYFUNCTION("GOOGLETRANSLATE(B260,""id"",""en"")"),"['Ngerti', 'add', 'add', 'easy', 'mutusin', 'difficult', 'account', 'told', 'verification', 'udh', 'verification', 'development', ' ']")</f>
        <v>['Ngerti', 'add', 'add', 'easy', 'mutusin', 'difficult', 'account', 'told', 'verification', 'udh', 'verification', 'development', ' ']</v>
      </c>
      <c r="D260" s="3">
        <v>1.0</v>
      </c>
    </row>
    <row r="261" ht="15.75" customHeight="1">
      <c r="A261" s="1">
        <v>274.0</v>
      </c>
      <c r="B261" s="3" t="s">
        <v>262</v>
      </c>
      <c r="C261" s="3" t="str">
        <f>IFERROR(__xludf.DUMMYFUNCTION("GOOGLETRANSLATE(B261,""id"",""en"")"),"['Baguus', 'maaantaap', ""]")</f>
        <v>['Baguus', 'maaantaap', "]</v>
      </c>
      <c r="D261" s="3">
        <v>5.0</v>
      </c>
    </row>
    <row r="262" ht="15.75" customHeight="1">
      <c r="A262" s="1">
        <v>275.0</v>
      </c>
      <c r="B262" s="3" t="s">
        <v>263</v>
      </c>
      <c r="C262" s="3" t="str">
        <f>IFERROR(__xludf.DUMMYFUNCTION("GOOGLETRANSLATE(B262,""id"",""en"")"),"['petrified', 'See', 'bill', 'monthly']")</f>
        <v>['petrified', 'See', 'bill', 'monthly']</v>
      </c>
      <c r="D262" s="3">
        <v>5.0</v>
      </c>
    </row>
    <row r="263" ht="15.75" customHeight="1">
      <c r="A263" s="1">
        <v>276.0</v>
      </c>
      <c r="B263" s="3" t="s">
        <v>264</v>
      </c>
      <c r="C263" s="3" t="str">
        <f>IFERROR(__xludf.DUMMYFUNCTION("GOOGLETRANSLATE(B263,""id"",""en"")"),"['Lemot', 'Register']")</f>
        <v>['Lemot', 'Register']</v>
      </c>
      <c r="D263" s="3">
        <v>1.0</v>
      </c>
    </row>
    <row r="264" ht="15.75" customHeight="1">
      <c r="A264" s="1">
        <v>278.0</v>
      </c>
      <c r="B264" s="3" t="s">
        <v>265</v>
      </c>
      <c r="C264" s="3" t="str">
        <f>IFERROR(__xludf.DUMMYFUNCTION("GOOGLETRANSLATE(B264,""id"",""en"")"),"['confused', 'deh', 'service', 'response', 'complain', 'okay', 'really', 'rich', 'funny', 'pairs',' cable ',' th ',' cable ',' bite ',' mouse ',' masang ',' bln ',' already ',' bitten ',' mouse ',' sampe ',' times', 'bite', 'mouse', 'then' , 'His name', '"&amp;"Disbalin', 'tasty', 'ngepelin', 'technician', 'cable', 'strong', 'suggestion', 'love', 'cable', 'premium', 'story', ' cable ',' bite ',' mouse ',' so ',' input ',' trimakasih ']")</f>
        <v>['confused', 'deh', 'service', 'response', 'complain', 'okay', 'really', 'rich', 'funny', 'pairs',' cable ',' th ',' cable ',' bite ',' mouse ',' masang ',' bln ',' already ',' bitten ',' mouse ',' sampe ',' times', 'bite', 'mouse', 'then' , 'His name', 'Disbalin', 'tasty', 'ngepelin', 'technician', 'cable', 'strong', 'suggestion', 'love', 'cable', 'premium', 'story', ' cable ',' bite ',' mouse ',' so ',' input ',' trimakasih ']</v>
      </c>
      <c r="D264" s="3">
        <v>3.0</v>
      </c>
    </row>
    <row r="265" ht="15.75" customHeight="1">
      <c r="A265" s="1">
        <v>279.0</v>
      </c>
      <c r="B265" s="3" t="s">
        <v>266</v>
      </c>
      <c r="C265" s="3" t="str">
        <f>IFERROR(__xludf.DUMMYFUNCTION("GOOGLETRANSLATE(B265,""id"",""en"")"),"['Good', 'Abis']")</f>
        <v>['Good', 'Abis']</v>
      </c>
      <c r="D265" s="3">
        <v>5.0</v>
      </c>
    </row>
    <row r="266" ht="15.75" customHeight="1">
      <c r="A266" s="1">
        <v>280.0</v>
      </c>
      <c r="B266" s="3" t="s">
        <v>267</v>
      </c>
      <c r="C266" s="3" t="str">
        <f>IFERROR(__xludf.DUMMYFUNCTION("GOOGLETRANSLATE(B266,""id"",""en"")"),"['rotten', 'list', 'ssah']")</f>
        <v>['rotten', 'list', 'ssah']</v>
      </c>
      <c r="D266" s="3">
        <v>1.0</v>
      </c>
    </row>
    <row r="267" ht="15.75" customHeight="1">
      <c r="A267" s="1">
        <v>281.0</v>
      </c>
      <c r="B267" s="3" t="s">
        <v>268</v>
      </c>
      <c r="C267" s="3" t="str">
        <f>IFERROR(__xludf.DUMMYFUNCTION("GOOGLETRANSLATE(B267,""id"",""en"")"),"['already', 'dipake', 'told', 'pay', 'gile', 'ndrooo']")</f>
        <v>['already', 'dipake', 'told', 'pay', 'gile', 'ndrooo']</v>
      </c>
      <c r="D267" s="3">
        <v>1.0</v>
      </c>
    </row>
    <row r="268" ht="15.75" customHeight="1">
      <c r="A268" s="1">
        <v>282.0</v>
      </c>
      <c r="B268" s="3" t="s">
        <v>269</v>
      </c>
      <c r="C268" s="3" t="str">
        <f>IFERROR(__xludf.DUMMYFUNCTION("GOOGLETRANSLATE(B268,""id"",""en"")"),"['customer', 'indiehome', 'package', 'mash', 'expensive', 'skrg', 'plg', 'package', 'cheap', 'speed', 'mbps',' replace ',' Package ',' Plasa ',' Telkom ',' Shed ',' ']")</f>
        <v>['customer', 'indiehome', 'package', 'mash', 'expensive', 'skrg', 'plg', 'package', 'cheap', 'speed', 'mbps',' replace ',' Package ',' Plasa ',' Telkom ',' Shed ',' ']</v>
      </c>
      <c r="D268" s="3">
        <v>1.0</v>
      </c>
    </row>
    <row r="269" ht="15.75" customHeight="1">
      <c r="A269" s="1">
        <v>283.0</v>
      </c>
      <c r="B269" s="3" t="s">
        <v>270</v>
      </c>
      <c r="C269" s="3" t="str">
        <f>IFERROR(__xludf.DUMMYFUNCTION("GOOGLETRANSLATE(B269,""id"",""en"")"),"['Application', 'Cook', 'enter', 'Customer', 'How', 'Use', 'Login', 'Ribet', 'Repaired', 'System', 'make it difficult', 'Customer', ' star']")</f>
        <v>['Application', 'Cook', 'enter', 'Customer', 'How', 'Use', 'Login', 'Ribet', 'Repaired', 'System', 'make it difficult', 'Customer', ' star']</v>
      </c>
      <c r="D269" s="3">
        <v>1.0</v>
      </c>
    </row>
    <row r="270" ht="15.75" customHeight="1">
      <c r="A270" s="1">
        <v>284.0</v>
      </c>
      <c r="B270" s="3" t="s">
        <v>271</v>
      </c>
      <c r="C270" s="3" t="str">
        <f>IFERROR(__xludf.DUMMYFUNCTION("GOOGLETRANSLATE(B270,""id"",""en"")"),"['wifi', 'ngeleg', 'Mulu', 'Pay', 'told', 'fast', 'Mbps', 'slow', 'check', 'speed', 'Mbps']")</f>
        <v>['wifi', 'ngeleg', 'Mulu', 'Pay', 'told', 'fast', 'Mbps', 'slow', 'check', 'speed', 'Mbps']</v>
      </c>
      <c r="D270" s="3">
        <v>1.0</v>
      </c>
    </row>
    <row r="271" ht="15.75" customHeight="1">
      <c r="A271" s="1">
        <v>285.0</v>
      </c>
      <c r="B271" s="3" t="s">
        <v>272</v>
      </c>
      <c r="C271" s="3" t="str">
        <f>IFERROR(__xludf.DUMMYFUNCTION("GOOGLETRANSLATE(B271,""id"",""en"")"),"['Login', 'no', 'number', 'phone', 'verification', 'error', 'failed', 'login']")</f>
        <v>['Login', 'no', 'number', 'phone', 'verification', 'error', 'failed', 'login']</v>
      </c>
      <c r="D271" s="3">
        <v>2.0</v>
      </c>
    </row>
    <row r="272" ht="15.75" customHeight="1">
      <c r="A272" s="1">
        <v>286.0</v>
      </c>
      <c r="B272" s="3" t="s">
        <v>273</v>
      </c>
      <c r="C272" s="3" t="str">
        <f>IFERROR(__xludf.DUMMYFUNCTION("GOOGLETRANSLATE(B272,""id"",""en"")"),"['Ngadu', 'ODP', 'Jawan', 'Error', 'BANGJE']")</f>
        <v>['Ngadu', 'ODP', 'Jawan', 'Error', 'BANGJE']</v>
      </c>
      <c r="D272" s="3">
        <v>1.0</v>
      </c>
    </row>
    <row r="273" ht="15.75" customHeight="1">
      <c r="A273" s="1">
        <v>288.0</v>
      </c>
      <c r="B273" s="3" t="s">
        <v>274</v>
      </c>
      <c r="C273" s="3" t="str">
        <f>IFERROR(__xludf.DUMMYFUNCTION("GOOGLETRANSLATE(B273,""id"",""en"")"),"['Code', 'OTP', 'Sent', 'Send']")</f>
        <v>['Code', 'OTP', 'Sent', 'Send']</v>
      </c>
      <c r="D273" s="3">
        <v>1.0</v>
      </c>
    </row>
    <row r="274" ht="15.75" customHeight="1">
      <c r="A274" s="1">
        <v>289.0</v>
      </c>
      <c r="B274" s="3" t="s">
        <v>275</v>
      </c>
      <c r="C274" s="3" t="str">
        <f>IFERROR(__xludf.DUMMYFUNCTION("GOOGLETRANSLATE(B274,""id"",""en"")"),"['Please', 'repaired', 'application', 'error', 'just', 'Loading', 'account']")</f>
        <v>['Please', 'repaired', 'application', 'error', 'just', 'Loading', 'account']</v>
      </c>
      <c r="D274" s="3">
        <v>2.0</v>
      </c>
    </row>
    <row r="275" ht="15.75" customHeight="1">
      <c r="A275" s="1">
        <v>290.0</v>
      </c>
      <c r="B275" s="3" t="s">
        <v>276</v>
      </c>
      <c r="C275" s="3" t="str">
        <f>IFERROR(__xludf.DUMMYFUNCTION("GOOGLETRANSLATE(B275,""id"",""en"")"),"['family', 'Mbps', 'play', 'game', 'ping it', 'right', 'check', 'speed', 'internet', 'get', 'Mbps', 'until' ']")</f>
        <v>['family', 'Mbps', 'play', 'game', 'ping it', 'right', 'check', 'speed', 'internet', 'get', 'Mbps', 'until' ']</v>
      </c>
      <c r="D275" s="3">
        <v>1.0</v>
      </c>
    </row>
    <row r="276" ht="15.75" customHeight="1">
      <c r="A276" s="1">
        <v>291.0</v>
      </c>
      <c r="B276" s="3" t="s">
        <v>277</v>
      </c>
      <c r="C276" s="3" t="str">
        <f>IFERROR(__xludf.DUMMYFUNCTION("GOOGLETRANSLATE(B276,""id"",""en"")"),"['hala', 'complicated', 'enter', 'number', 'active', 'email', 'active']")</f>
        <v>['hala', 'complicated', 'enter', 'number', 'active', 'email', 'active']</v>
      </c>
      <c r="D276" s="3">
        <v>1.0</v>
      </c>
    </row>
    <row r="277" ht="15.75" customHeight="1">
      <c r="A277" s="1">
        <v>292.0</v>
      </c>
      <c r="B277" s="3" t="s">
        <v>278</v>
      </c>
      <c r="C277" s="3" t="str">
        <f>IFERROR(__xludf.DUMMYFUNCTION("GOOGLETRANSLATE(B277,""id"",""en"")"),"['account', 'Myindihome', 'enter', 'code', 'OTP', 'Verbifikasi', 'account', 'registered', 'TPI', 'enter', 'reason', 'data', ' Input ',' Wrong ',' Please ',' Help ']")</f>
        <v>['account', 'Myindihome', 'enter', 'code', 'OTP', 'Verbifikasi', 'account', 'registered', 'TPI', 'enter', 'reason', 'data', ' Input ',' Wrong ',' Please ',' Help ']</v>
      </c>
      <c r="D277" s="3">
        <v>1.0</v>
      </c>
    </row>
    <row r="278" ht="15.75" customHeight="1">
      <c r="A278" s="1">
        <v>293.0</v>
      </c>
      <c r="B278" s="3" t="s">
        <v>279</v>
      </c>
      <c r="C278" s="3" t="str">
        <f>IFERROR(__xludf.DUMMYFUNCTION("GOOGLETRANSLATE(B278,""id"",""en"")"),"['function', 'the application', 'no', 'dipake', 'register', 'fail', 'lol']")</f>
        <v>['function', 'the application', 'no', 'dipake', 'register', 'fail', 'lol']</v>
      </c>
      <c r="D278" s="3">
        <v>3.0</v>
      </c>
    </row>
    <row r="279" ht="15.75" customHeight="1">
      <c r="A279" s="1">
        <v>294.0</v>
      </c>
      <c r="B279" s="3" t="s">
        <v>280</v>
      </c>
      <c r="C279" s="3" t="str">
        <f>IFERROR(__xludf.DUMMYFUNCTION("GOOGLETRANSLATE(B279,""id"",""en"")"),"['Pay', 'bill', 'online', 'directly', 'use', 'Linkaja', 'told', 'use', 'card', 'kridit', ""]")</f>
        <v>['Pay', 'bill', 'online', 'directly', 'use', 'Linkaja', 'told', 'use', 'card', 'kridit', "]</v>
      </c>
      <c r="D279" s="3">
        <v>2.0</v>
      </c>
    </row>
    <row r="280" ht="15.75" customHeight="1">
      <c r="A280" s="1">
        <v>296.0</v>
      </c>
      <c r="B280" s="3" t="s">
        <v>281</v>
      </c>
      <c r="C280" s="3" t="str">
        <f>IFERROR(__xludf.DUMMYFUNCTION("GOOGLETRANSLATE(B280,""id"",""en"")"),"['satisfied']")</f>
        <v>['satisfied']</v>
      </c>
      <c r="D280" s="3">
        <v>5.0</v>
      </c>
    </row>
    <row r="281" ht="15.75" customHeight="1">
      <c r="A281" s="1">
        <v>297.0</v>
      </c>
      <c r="B281" s="3" t="s">
        <v>282</v>
      </c>
      <c r="C281" s="3" t="str">
        <f>IFERROR(__xludf.DUMMYFUNCTION("GOOGLETRANSLATE(B281,""id"",""en"")"),"['Application', 'Mending', 'Dibanned', 'Playstore', 'Network', 'Ngelag', 'Severe']")</f>
        <v>['Application', 'Mending', 'Dibanned', 'Playstore', 'Network', 'Ngelag', 'Severe']</v>
      </c>
      <c r="D281" s="3">
        <v>1.0</v>
      </c>
    </row>
    <row r="282" ht="15.75" customHeight="1">
      <c r="A282" s="1">
        <v>298.0</v>
      </c>
      <c r="B282" s="3" t="s">
        <v>283</v>
      </c>
      <c r="C282" s="3" t="str">
        <f>IFERROR(__xludf.DUMMYFUNCTION("GOOGLETRANSLATE(B282,""id"",""en"")"),"['application', 'poor', 'right', 'connected', 'number', 'failed', 'number', 'known', 'system', ""]")</f>
        <v>['application', 'poor', 'right', 'connected', 'number', 'failed', 'number', 'known', 'system', "]</v>
      </c>
      <c r="D282" s="3">
        <v>1.0</v>
      </c>
    </row>
    <row r="283" ht="15.75" customHeight="1">
      <c r="A283" s="1">
        <v>299.0</v>
      </c>
      <c r="B283" s="3" t="s">
        <v>284</v>
      </c>
      <c r="C283" s="3" t="str">
        <f>IFERROR(__xludf.DUMMYFUNCTION("GOOGLETRANSLATE(B283,""id"",""en"")"),"['Indihome', 'Please', 'Murah', 'Quality', 'Service', 'Chat', 'Via', 'Application', 'No', 'Complaints',' Related ',' Network ',' internet ',' gmna ',' handling ',' ']")</f>
        <v>['Indihome', 'Please', 'Murah', 'Quality', 'Service', 'Chat', 'Via', 'Application', 'No', 'Complaints',' Related ',' Network ',' internet ',' gmna ',' handling ',' ']</v>
      </c>
      <c r="D283" s="3">
        <v>1.0</v>
      </c>
    </row>
    <row r="284" ht="15.75" customHeight="1">
      <c r="A284" s="1">
        <v>300.0</v>
      </c>
      <c r="B284" s="3" t="s">
        <v>285</v>
      </c>
      <c r="C284" s="3" t="str">
        <f>IFERROR(__xludf.DUMMYFUNCTION("GOOGLETRANSLATE(B284,""id"",""en"")"),"['Bill', 'View', 'Details',' Payment ',' Rent ',' Modem ',' Costs', 'Stamps',' Missing ',' Hmm ',' Maen ',' Details', ' Direct ',' Application ',' Ribet ',' Call ',' Customer ',' CARE ',' DEV ',' Mabok ',' Kecap ',' Analyst ',' Kecap ', ""]")</f>
        <v>['Bill', 'View', 'Details',' Payment ',' Rent ',' Modem ',' Costs', 'Stamps',' Missing ',' Hmm ',' Maen ',' Details', ' Direct ',' Application ',' Ribet ',' Call ',' Customer ',' CARE ',' DEV ',' Mabok ',' Kecap ',' Analyst ',' Kecap ', "]</v>
      </c>
      <c r="D284" s="3">
        <v>1.0</v>
      </c>
    </row>
    <row r="285" ht="15.75" customHeight="1">
      <c r="A285" s="1">
        <v>301.0</v>
      </c>
      <c r="B285" s="3" t="s">
        <v>286</v>
      </c>
      <c r="C285" s="3" t="str">
        <f>IFERROR(__xludf.DUMMYFUNCTION("GOOGLETRANSLATE(B285,""id"",""en"")"),"['Like']")</f>
        <v>['Like']</v>
      </c>
      <c r="D285" s="3">
        <v>5.0</v>
      </c>
    </row>
    <row r="286" ht="15.75" customHeight="1">
      <c r="A286" s="1">
        <v>302.0</v>
      </c>
      <c r="B286" s="3" t="s">
        <v>287</v>
      </c>
      <c r="C286" s="3" t="str">
        <f>IFERROR(__xludf.DUMMYFUNCTION("GOOGLETRANSLATE(B286,""id"",""en"")"),"['Password', 'Wrong', 'Bener', 'SMS']")</f>
        <v>['Password', 'Wrong', 'Bener', 'SMS']</v>
      </c>
      <c r="D286" s="3">
        <v>1.0</v>
      </c>
    </row>
    <row r="287" ht="15.75" customHeight="1">
      <c r="A287" s="1">
        <v>303.0</v>
      </c>
      <c r="B287" s="3" t="s">
        <v>288</v>
      </c>
      <c r="C287" s="3" t="str">
        <f>IFERROR(__xludf.DUMMYFUNCTION("GOOGLETRANSLATE(B287,""id"",""en"")"),"['Indihome', 'home', 'Sodara', 'Unplug', 'Karna', 'NMA', 'Indihome', 'Direct', 'isoir', 'SDAH', 'Report', 'Instagram', ' Email ',' make it difficult ',' termination ',' tip ',' tip ',' told ',' office ',' work ',' city ',' perminta ',' termination ',' int"&amp;"erit ',' bill ' , 'Road', 'shocked', 'dpat', 'call', 'bill', 'pay', 'told', 'unplug', 'response', 'Mah', 'told', 'paid up', ' bills', 'kta', 'sodara', 'disorder', 'proteh']")</f>
        <v>['Indihome', 'home', 'Sodara', 'Unplug', 'Karna', 'NMA', 'Indihome', 'Direct', 'isoir', 'SDAH', 'Report', 'Instagram', ' Email ',' make it difficult ',' termination ',' tip ',' tip ',' told ',' office ',' work ',' city ',' perminta ',' termination ',' interit ',' bill ' , 'Road', 'shocked', 'dpat', 'call', 'bill', 'pay', 'told', 'unplug', 'response', 'Mah', 'told', 'paid up', ' bills', 'kta', 'sodara', 'disorder', 'proteh']</v>
      </c>
      <c r="D287" s="3">
        <v>1.0</v>
      </c>
    </row>
    <row r="288" ht="15.75" customHeight="1">
      <c r="A288" s="1">
        <v>304.0</v>
      </c>
      <c r="B288" s="3" t="s">
        <v>289</v>
      </c>
      <c r="C288" s="3" t="str">
        <f>IFERROR(__xludf.DUMMYFUNCTION("GOOGLETRANSLATE(B288,""id"",""en"")"),"['Payment', 'exposed', 'suspend', 'complaint', 'application', 'exposed', 'suspend', 'telephone', 'pulse', 'regular', 'Please', 'in the future', ' Pay ',' exposed ',' suspend ',' Please ',' Corrected ',' Telfon ',' Check ',' People ',' Have ',' Credit ',' "&amp;"Regular ',' Call ',' Easy ' , 'Move', 'Provider', 'Sngat', 'Disappointing']")</f>
        <v>['Payment', 'exposed', 'suspend', 'complaint', 'application', 'exposed', 'suspend', 'telephone', 'pulse', 'regular', 'Please', 'in the future', ' Pay ',' exposed ',' suspend ',' Please ',' Corrected ',' Telfon ',' Check ',' People ',' Have ',' Credit ',' Regular ',' Call ',' Easy ' , 'Move', 'Provider', 'Sngat', 'Disappointing']</v>
      </c>
      <c r="D288" s="3">
        <v>1.0</v>
      </c>
    </row>
    <row r="289" ht="15.75" customHeight="1">
      <c r="A289" s="1">
        <v>305.0</v>
      </c>
      <c r="B289" s="3" t="s">
        <v>290</v>
      </c>
      <c r="C289" s="3" t="str">
        <f>IFERROR(__xludf.DUMMYFUNCTION("GOOGLETRANSLATE(B289,""id"",""en"")"),"['Service', 'Responsive', 'wifi', 'a month', 'error']")</f>
        <v>['Service', 'Responsive', 'wifi', 'a month', 'error']</v>
      </c>
      <c r="D289" s="3">
        <v>1.0</v>
      </c>
    </row>
    <row r="290" ht="15.75" customHeight="1">
      <c r="A290" s="1">
        <v>306.0</v>
      </c>
      <c r="B290" s="3" t="s">
        <v>291</v>
      </c>
      <c r="C290" s="3" t="str">
        <f>IFERROR(__xludf.DUMMYFUNCTION("GOOGLETRANSLATE(B290,""id"",""en"")"),"['', 'Bener', 'paying', 'per month', 'brp', 'kmrn', 'skrg']")</f>
        <v>['', 'Bener', 'paying', 'per month', 'brp', 'kmrn', 'skrg']</v>
      </c>
      <c r="D290" s="3">
        <v>1.0</v>
      </c>
    </row>
    <row r="291" ht="15.75" customHeight="1">
      <c r="A291" s="1">
        <v>307.0</v>
      </c>
      <c r="B291" s="3" t="s">
        <v>292</v>
      </c>
      <c r="C291" s="3" t="str">
        <f>IFERROR(__xludf.DUMMYFUNCTION("GOOGLETRANSLATE(B291,""id"",""en"")"),"['Indihome', 'broken']")</f>
        <v>['Indihome', 'broken']</v>
      </c>
      <c r="D291" s="3">
        <v>1.0</v>
      </c>
    </row>
    <row r="292" ht="15.75" customHeight="1">
      <c r="A292" s="1">
        <v>308.0</v>
      </c>
      <c r="B292" s="3" t="s">
        <v>293</v>
      </c>
      <c r="C292" s="3" t="str">
        <f>IFERROR(__xludf.DUMMYFUNCTION("GOOGLETRANSLATE(B292,""id"",""en"")"),"['Bad', 'enter', 'no', 'registered', 'Mulu']")</f>
        <v>['Bad', 'enter', 'no', 'registered', 'Mulu']</v>
      </c>
      <c r="D292" s="3">
        <v>1.0</v>
      </c>
    </row>
    <row r="293" ht="15.75" customHeight="1">
      <c r="A293" s="1">
        <v>309.0</v>
      </c>
      <c r="B293" s="3" t="s">
        <v>294</v>
      </c>
      <c r="C293" s="3" t="str">
        <f>IFERROR(__xludf.DUMMYFUNCTION("GOOGLETRANSLATE(B293,""id"",""en"")"),"['Login', 'OTP', 'Bener', 'FAIL']")</f>
        <v>['Login', 'OTP', 'Bener', 'FAIL']</v>
      </c>
      <c r="D293" s="3">
        <v>1.0</v>
      </c>
    </row>
    <row r="294" ht="15.75" customHeight="1">
      <c r="A294" s="1">
        <v>310.0</v>
      </c>
      <c r="B294" s="3" t="s">
        <v>295</v>
      </c>
      <c r="C294" s="3" t="str">
        <f>IFERROR(__xludf.DUMMYFUNCTION("GOOGLETRANSLATE(B294,""id"",""en"")"),"['Nice']")</f>
        <v>['Nice']</v>
      </c>
      <c r="D294" s="3">
        <v>5.0</v>
      </c>
    </row>
    <row r="295" ht="15.75" customHeight="1">
      <c r="A295" s="1">
        <v>312.0</v>
      </c>
      <c r="B295" s="3" t="s">
        <v>296</v>
      </c>
      <c r="C295" s="3" t="str">
        <f>IFERROR(__xludf.DUMMYFUNCTION("GOOGLETRANSLATE(B295,""id"",""en"")"),"['late', 'already', 'play', 'broke', 'network', 'plus',' rates', 'gmn', 'sadia', 'bnaget', 'late', 'blm', ' week']")</f>
        <v>['late', 'already', 'play', 'broke', 'network', 'plus',' rates', 'gmn', 'sadia', 'bnaget', 'late', 'blm', ' week']</v>
      </c>
      <c r="D295" s="3">
        <v>1.0</v>
      </c>
    </row>
    <row r="296" ht="15.75" customHeight="1">
      <c r="A296" s="1">
        <v>313.0</v>
      </c>
      <c r="B296" s="3" t="s">
        <v>297</v>
      </c>
      <c r="C296" s="3" t="str">
        <f>IFERROR(__xludf.DUMMYFUNCTION("GOOGLETRANSLATE(B296,""id"",""en"")"),"['detail', 'bills', 'eliminated', 'check', 'pay', 'fear', 'adds', 'stuck', 'use', ""]")</f>
        <v>['detail', 'bills', 'eliminated', 'check', 'pay', 'fear', 'adds', 'stuck', 'use', "]</v>
      </c>
      <c r="D296" s="3">
        <v>1.0</v>
      </c>
    </row>
    <row r="297" ht="15.75" customHeight="1">
      <c r="A297" s="1">
        <v>314.0</v>
      </c>
      <c r="B297" s="3" t="s">
        <v>298</v>
      </c>
      <c r="C297" s="3" t="str">
        <f>IFERROR(__xludf.DUMMYFUNCTION("GOOGLETRANSLATE(B297,""id"",""en"")"),"['Service', 'disorder', 'fast', 'internet', 'tlg', 'stabilized']")</f>
        <v>['Service', 'disorder', 'fast', 'internet', 'tlg', 'stabilized']</v>
      </c>
      <c r="D297" s="3">
        <v>3.0</v>
      </c>
    </row>
    <row r="298" ht="15.75" customHeight="1">
      <c r="A298" s="1">
        <v>315.0</v>
      </c>
      <c r="B298" s="3" t="s">
        <v>299</v>
      </c>
      <c r="C298" s="3" t="str">
        <f>IFERROR(__xludf.DUMMYFUNCTION("GOOGLETRANSLATE(B298,""id"",""en"")"),"['Good', 'Job', 'Sis']")</f>
        <v>['Good', 'Job', 'Sis']</v>
      </c>
      <c r="D298" s="3">
        <v>5.0</v>
      </c>
    </row>
    <row r="299" ht="15.75" customHeight="1">
      <c r="A299" s="1">
        <v>317.0</v>
      </c>
      <c r="B299" s="3" t="s">
        <v>300</v>
      </c>
      <c r="C299" s="3" t="str">
        <f>IFERROR(__xludf.DUMMYFUNCTION("GOOGLETRANSLATE(B299,""id"",""en"")"),"['Disruption', 'BLM', 'Pay', 'Direct', 'Block', 'invaders', 'Version']")</f>
        <v>['Disruption', 'BLM', 'Pay', 'Direct', 'Block', 'invaders', 'Version']</v>
      </c>
      <c r="D299" s="3">
        <v>1.0</v>
      </c>
    </row>
    <row r="300" ht="15.75" customHeight="1">
      <c r="A300" s="1">
        <v>318.0</v>
      </c>
      <c r="B300" s="3" t="s">
        <v>301</v>
      </c>
      <c r="C300" s="3" t="str">
        <f>IFERROR(__xludf.DUMMYFUNCTION("GOOGLETRANSLATE(B300,""id"",""en"")"),"['enter', 'number', 'Indihome', 'detected', 'application', 'website', 'indihome', 'check', 'quota', 'or', 'information', 'access',' Installing ',' Indihome ',' number ',' Indihome ',' Valid ',' Unqualted ',' Website ',' Application ',' ']")</f>
        <v>['enter', 'number', 'Indihome', 'detected', 'application', 'website', 'indihome', 'check', 'quota', 'or', 'information', 'access',' Installing ',' Indihome ',' number ',' Indihome ',' Valid ',' Unqualted ',' Website ',' Application ',' ']</v>
      </c>
      <c r="D300" s="3">
        <v>1.0</v>
      </c>
    </row>
    <row r="301" ht="15.75" customHeight="1">
      <c r="A301" s="1">
        <v>319.0</v>
      </c>
      <c r="B301" s="3" t="s">
        <v>302</v>
      </c>
      <c r="C301" s="3" t="str">
        <f>IFERROR(__xludf.DUMMYFUNCTION("GOOGLETRANSLATE(B301,""id"",""en"")"),"['Pay', 'Fall', 'Tempo', 'subscribe', 'th', 'Error', 'Talk', 'Rough', ""]")</f>
        <v>['Pay', 'Fall', 'Tempo', 'subscribe', 'th', 'Error', 'Talk', 'Rough', "]</v>
      </c>
      <c r="D301" s="3">
        <v>1.0</v>
      </c>
    </row>
    <row r="302" ht="15.75" customHeight="1">
      <c r="A302" s="1">
        <v>321.0</v>
      </c>
      <c r="B302" s="3" t="s">
        <v>303</v>
      </c>
      <c r="C302" s="3" t="str">
        <f>IFERROR(__xludf.DUMMYFUNCTION("GOOGLETRANSLATE(B302,""id"",""en"")"),"['printed', 'The info', 'steady']")</f>
        <v>['printed', 'The info', 'steady']</v>
      </c>
      <c r="D302" s="3">
        <v>5.0</v>
      </c>
    </row>
    <row r="303" ht="15.75" customHeight="1">
      <c r="A303" s="1">
        <v>322.0</v>
      </c>
      <c r="B303" s="3" t="s">
        <v>304</v>
      </c>
      <c r="C303" s="3" t="str">
        <f>IFERROR(__xludf.DUMMYFUNCTION("GOOGLETRANSLATE(B303,""id"",""en"")"),"['Bug', 'application']")</f>
        <v>['Bug', 'application']</v>
      </c>
      <c r="D303" s="3">
        <v>1.0</v>
      </c>
    </row>
    <row r="304" ht="15.75" customHeight="1">
      <c r="A304" s="1">
        <v>323.0</v>
      </c>
      <c r="B304" s="3" t="s">
        <v>305</v>
      </c>
      <c r="C304" s="3" t="str">
        <f>IFERROR(__xludf.DUMMYFUNCTION("GOOGLETRANSLATE(B304,""id"",""en"")"),"['Myindihome', 'Telkom', 'Example', 'Installation', 'Deposite', 'Stop', 'Following', 'Terms',' Telkom ',' Money ',' Deposite ',' Persulit ',' now ',' signs', 'money', 'sadistic', 'company', 'BUMN', '']")</f>
        <v>['Myindihome', 'Telkom', 'Example', 'Installation', 'Deposite', 'Stop', 'Following', 'Terms',' Telkom ',' Money ',' Deposite ',' Persulit ',' now ',' signs', 'money', 'sadistic', 'company', 'BUMN', '']</v>
      </c>
      <c r="D304" s="3">
        <v>1.0</v>
      </c>
    </row>
    <row r="305" ht="15.75" customHeight="1">
      <c r="A305" s="1">
        <v>324.0</v>
      </c>
      <c r="B305" s="3" t="s">
        <v>306</v>
      </c>
      <c r="C305" s="3" t="str">
        <f>IFERROR(__xludf.DUMMYFUNCTION("GOOGLETRANSLATE(B305,""id"",""en"")"),"['Disruption', 'PON', 'Pay', 'Late', 'Please', 'Live', 'Quality', 'Donk']")</f>
        <v>['Disruption', 'PON', 'Pay', 'Late', 'Please', 'Live', 'Quality', 'Donk']</v>
      </c>
      <c r="D305" s="3">
        <v>1.0</v>
      </c>
    </row>
    <row r="306" ht="15.75" customHeight="1">
      <c r="A306" s="1">
        <v>325.0</v>
      </c>
      <c r="B306" s="3" t="s">
        <v>307</v>
      </c>
      <c r="C306" s="3" t="str">
        <f>IFERROR(__xludf.DUMMYFUNCTION("GOOGLETRANSLATE(B306,""id"",""en"")"),"['Pay', 'billed', 'owe', 'noly', 'cust', 'paid', 'klian', 'decided', 'smbungan', 'brlanggabankan', 'broadcast', 'local', ' Complete ',' Indihome ',' pnya ',' private ',' severe ', ""]")</f>
        <v>['Pay', 'billed', 'owe', 'noly', 'cust', 'paid', 'klian', 'decided', 'smbungan', 'brlanggabankan', 'broadcast', 'local', ' Complete ',' Indihome ',' pnya ',' private ',' severe ', "]</v>
      </c>
      <c r="D306" s="3">
        <v>1.0</v>
      </c>
    </row>
    <row r="307" ht="15.75" customHeight="1">
      <c r="A307" s="1">
        <v>326.0</v>
      </c>
      <c r="B307" s="3" t="s">
        <v>308</v>
      </c>
      <c r="C307" s="3" t="str">
        <f>IFERROR(__xludf.DUMMYFUNCTION("GOOGLETRANSLATE(B307,""id"",""en"")"),"['Bill', 'Changed', 'Disappointed', 'Notification', 'Fraud', 'Mammy', 'Bill', 'Tel', 'Complaint', 'Facebook', 'Twitter', 'Slow', ' The response is', 'Tell', 'Phone', 'Complaint', 'Service']")</f>
        <v>['Bill', 'Changed', 'Disappointed', 'Notification', 'Fraud', 'Mammy', 'Bill', 'Tel', 'Complaint', 'Facebook', 'Twitter', 'Slow', ' The response is', 'Tell', 'Phone', 'Complaint', 'Service']</v>
      </c>
      <c r="D307" s="3">
        <v>1.0</v>
      </c>
    </row>
    <row r="308" ht="15.75" customHeight="1">
      <c r="A308" s="1">
        <v>327.0</v>
      </c>
      <c r="B308" s="3" t="s">
        <v>309</v>
      </c>
      <c r="C308" s="3" t="str">
        <f>IFERROR(__xludf.DUMMYFUNCTION("GOOGLETRANSLATE(B308,""id"",""en"")"),"['garbage', 'technicians',' service ',' poor ',' fired ',' all ',' employees', 'indihome', 'muscus',' take care ',' service ',' technician ',' Child ',' expensive ',' ']")</f>
        <v>['garbage', 'technicians',' service ',' poor ',' fired ',' all ',' employees', 'indihome', 'muscus',' take care ',' service ',' technician ',' Child ',' expensive ',' ']</v>
      </c>
      <c r="D308" s="3">
        <v>1.0</v>
      </c>
    </row>
    <row r="309" ht="15.75" customHeight="1">
      <c r="A309" s="1">
        <v>328.0</v>
      </c>
      <c r="B309" s="3" t="s">
        <v>310</v>
      </c>
      <c r="C309" s="3" t="str">
        <f>IFERROR(__xludf.DUMMYFUNCTION("GOOGLETRANSLATE(B309,""id"",""en"")"),"['JDI', 'subscription', 'Indihome', 'UDH', 'Poll', 'installments',' active ',' Nunggak ',' can ',' Points', 'exchanged', 'rules',' Tampled ',' tele ',' complicated ',' Alhamdulillah ',' saiki ',' udh ',' stop ',' indihome ',' dapt ',' bonus', 'can', 'THR'"&amp;", 'langnn' , 'Indihome', 'continued']")</f>
        <v>['JDI', 'subscription', 'Indihome', 'UDH', 'Poll', 'installments',' active ',' Nunggak ',' can ',' Points', 'exchanged', 'rules',' Tampled ',' tele ',' complicated ',' Alhamdulillah ',' saiki ',' udh ',' stop ',' indihome ',' dapt ',' bonus', 'can', 'THR', 'langnn' , 'Indihome', 'continued']</v>
      </c>
      <c r="D309" s="3">
        <v>1.0</v>
      </c>
    </row>
    <row r="310" ht="15.75" customHeight="1">
      <c r="A310" s="1">
        <v>329.0</v>
      </c>
      <c r="B310" s="3" t="s">
        <v>311</v>
      </c>
      <c r="C310" s="3" t="str">
        <f>IFERROR(__xludf.DUMMYFUNCTION("GOOGLETRANSLATE(B310,""id"",""en"")"),"['The application', 'difficult', 'used', 'how', 'Billing', 'entry', 'email', 'see', 'Detail', 'Billing', 'Detail', 'Bill', ' downloaded ',' password ',' date ',' born ',' filled ',' considered ',' wrong ',' password ',' menu ',' forget ',' password ',' fi"&amp;"x ',' the application ' , 'easy to use', '']")</f>
        <v>['The application', 'difficult', 'used', 'how', 'Billing', 'entry', 'email', 'see', 'Detail', 'Billing', 'Detail', 'Bill', ' downloaded ',' password ',' date ',' born ',' filled ',' considered ',' wrong ',' password ',' menu ',' forget ',' password ',' fix ',' the application ' , 'easy to use', '']</v>
      </c>
      <c r="D310" s="3">
        <v>2.0</v>
      </c>
    </row>
    <row r="311" ht="15.75" customHeight="1">
      <c r="A311" s="1">
        <v>330.0</v>
      </c>
      <c r="B311" s="3" t="s">
        <v>312</v>
      </c>
      <c r="C311" s="3" t="str">
        <f>IFERROR(__xludf.DUMMYFUNCTION("GOOGLETRANSLATE(B311,""id"",""en"")"),"['', 'Login', 'OTP', '']")</f>
        <v>['', 'Login', 'OTP', '']</v>
      </c>
      <c r="D311" s="3">
        <v>1.0</v>
      </c>
    </row>
    <row r="312" ht="15.75" customHeight="1">
      <c r="A312" s="1">
        <v>331.0</v>
      </c>
      <c r="B312" s="3" t="s">
        <v>313</v>
      </c>
      <c r="C312" s="3" t="str">
        <f>IFERROR(__xludf.DUMMYFUNCTION("GOOGLETRANSLATE(B312,""id"",""en"")"),"['Please', 'Fix', 'Network', 'Brlangangsan', 'Uda', 'Mahas',' Package ',' Mbps', 'Internet', 'Cable', 'Need', 'Mbs',' because ',' uplod ',' mps', 'striming', 'gamers',' knapa ',' diskonex ',' padah ',' ']")</f>
        <v>['Please', 'Fix', 'Network', 'Brlangangsan', 'Uda', 'Mahas',' Package ',' Mbps', 'Internet', 'Cable', 'Need', 'Mbs',' because ',' uplod ',' mps', 'striming', 'gamers',' knapa ',' diskonex ',' padah ',' ']</v>
      </c>
      <c r="D312" s="3">
        <v>1.0</v>
      </c>
    </row>
    <row r="313" ht="15.75" customHeight="1">
      <c r="A313" s="1">
        <v>332.0</v>
      </c>
      <c r="B313" s="3" t="s">
        <v>314</v>
      </c>
      <c r="C313" s="3" t="str">
        <f>IFERROR(__xludf.DUMMYFUNCTION("GOOGLETRANSLATE(B313,""id"",""en"")"),"['thank you']")</f>
        <v>['thank you']</v>
      </c>
      <c r="D313" s="3">
        <v>5.0</v>
      </c>
    </row>
    <row r="314" ht="15.75" customHeight="1">
      <c r="A314" s="1">
        <v>333.0</v>
      </c>
      <c r="B314" s="3" t="s">
        <v>315</v>
      </c>
      <c r="C314" s="3" t="str">
        <f>IFERROR(__xludf.DUMMYFUNCTION("GOOGLETRANSLATE(B314,""id"",""en"")"),"['network', '']")</f>
        <v>['network', '']</v>
      </c>
      <c r="D314" s="3">
        <v>1.0</v>
      </c>
    </row>
    <row r="315" ht="15.75" customHeight="1">
      <c r="A315" s="1">
        <v>334.0</v>
      </c>
      <c r="B315" s="3" t="s">
        <v>316</v>
      </c>
      <c r="C315" s="3" t="str">
        <f>IFERROR(__xludf.DUMMYFUNCTION("GOOGLETRANSLATE(B315,""id"",""en"")"),"['Good', 'aplication']")</f>
        <v>['Good', 'aplication']</v>
      </c>
      <c r="D315" s="3">
        <v>5.0</v>
      </c>
    </row>
    <row r="316" ht="15.75" customHeight="1">
      <c r="A316" s="1">
        <v>335.0</v>
      </c>
      <c r="B316" s="3" t="s">
        <v>317</v>
      </c>
      <c r="C316" s="3" t="str">
        <f>IFERROR(__xludf.DUMMYFUNCTION("GOOGLETRANSLATE(B316,""id"",""en"")"),"['bill', 'stealth']")</f>
        <v>['bill', 'stealth']</v>
      </c>
      <c r="D316" s="3">
        <v>1.0</v>
      </c>
    </row>
    <row r="317" ht="15.75" customHeight="1">
      <c r="A317" s="1">
        <v>336.0</v>
      </c>
      <c r="B317" s="3" t="s">
        <v>318</v>
      </c>
      <c r="C317" s="3" t="str">
        <f>IFERROR(__xludf.DUMMYFUNCTION("GOOGLETRANSLATE(B317,""id"",""en"")"),"['Application', 'Good', 'Cool', 'Good', 'Telkom']")</f>
        <v>['Application', 'Good', 'Cool', 'Good', 'Telkom']</v>
      </c>
      <c r="D317" s="3">
        <v>5.0</v>
      </c>
    </row>
    <row r="318" ht="15.75" customHeight="1">
      <c r="A318" s="1">
        <v>337.0</v>
      </c>
      <c r="B318" s="3" t="s">
        <v>319</v>
      </c>
      <c r="C318" s="3" t="str">
        <f>IFERROR(__xludf.DUMMYFUNCTION("GOOGLETRANSLATE(B318,""id"",""en"")"),"['Internet', 'Disruption', 'Network', 'Internet', 'Please', 'Fast', 'Fix', '']")</f>
        <v>['Internet', 'Disruption', 'Network', 'Internet', 'Please', 'Fast', 'Fix', '']</v>
      </c>
      <c r="D318" s="3">
        <v>1.0</v>
      </c>
    </row>
    <row r="319" ht="15.75" customHeight="1">
      <c r="A319" s="1">
        <v>339.0</v>
      </c>
      <c r="B319" s="3" t="s">
        <v>224</v>
      </c>
      <c r="C319" s="3" t="str">
        <f>IFERROR(__xludf.DUMMYFUNCTION("GOOGLETRANSLATE(B319,""id"",""en"")"),"['Service', 'bad']")</f>
        <v>['Service', 'bad']</v>
      </c>
      <c r="D319" s="3">
        <v>1.0</v>
      </c>
    </row>
    <row r="320" ht="15.75" customHeight="1">
      <c r="A320" s="1">
        <v>340.0</v>
      </c>
      <c r="B320" s="3" t="s">
        <v>320</v>
      </c>
      <c r="C320" s="3" t="str">
        <f>IFERROR(__xludf.DUMMYFUNCTION("GOOGLETRANSLATE(B320,""id"",""en"")"),"['Register', 'Login', 'App', 'Success',' Login ',' Enter ',' Try ',' Repeat ',' Time ',' Tetep ',' App ',' Please ',' Myindihome ']")</f>
        <v>['Register', 'Login', 'App', 'Success',' Login ',' Enter ',' Try ',' Repeat ',' Time ',' Tetep ',' App ',' Please ',' Myindihome ']</v>
      </c>
      <c r="D320" s="3">
        <v>3.0</v>
      </c>
    </row>
    <row r="321" ht="15.75" customHeight="1">
      <c r="A321" s="1">
        <v>342.0</v>
      </c>
      <c r="B321" s="3" t="s">
        <v>321</v>
      </c>
      <c r="C321" s="3" t="str">
        <f>IFERROR(__xludf.DUMMYFUNCTION("GOOGLETRANSLATE(B321,""id"",""en"")"),"['What', 'slow', 'signal', 'stable', 'pwrah', 'pairs', 'recommend', 'mending', 'use', 'biznet', 'smooth', 'stable']")</f>
        <v>['What', 'slow', 'signal', 'stable', 'pwrah', 'pairs', 'recommend', 'mending', 'use', 'biznet', 'smooth', 'stable']</v>
      </c>
      <c r="D321" s="3">
        <v>1.0</v>
      </c>
    </row>
    <row r="322" ht="15.75" customHeight="1">
      <c r="A322" s="1">
        <v>344.0</v>
      </c>
      <c r="B322" s="3" t="s">
        <v>322</v>
      </c>
      <c r="C322" s="3" t="str">
        <f>IFERROR(__xludf.DUMMYFUNCTION("GOOGLETRANSLATE(B322,""id"",""en"")"),"['Indiehome', 'error']")</f>
        <v>['Indiehome', 'error']</v>
      </c>
      <c r="D322" s="3">
        <v>1.0</v>
      </c>
    </row>
    <row r="323" ht="15.75" customHeight="1">
      <c r="A323" s="1">
        <v>345.0</v>
      </c>
      <c r="B323" s="3" t="s">
        <v>323</v>
      </c>
      <c r="C323" s="3" t="str">
        <f>IFERROR(__xludf.DUMMYFUNCTION("GOOGLETRANSLATE(B323,""id"",""en"")"),"['Taii', 'Lahh', 'game', 'payment', 'make', 'pdhal', 'person', 'fucekklah']")</f>
        <v>['Taii', 'Lahh', 'game', 'payment', 'make', 'pdhal', 'person', 'fucekklah']</v>
      </c>
      <c r="D323" s="3">
        <v>1.0</v>
      </c>
    </row>
    <row r="324" ht="15.75" customHeight="1">
      <c r="A324" s="1">
        <v>346.0</v>
      </c>
      <c r="B324" s="3" t="s">
        <v>324</v>
      </c>
      <c r="C324" s="3" t="str">
        <f>IFERROR(__xludf.DUMMYFUNCTION("GOOGLETRANSLATE(B324,""id"",""en"")"),"['Login', 'code', 'OTP', 'Wrong', 'code', 'OTP', 'according to', 'SMS', 'Severe', 'Application', 'Contact', 'Solution', ' ']")</f>
        <v>['Login', 'code', 'OTP', 'Wrong', 'code', 'OTP', 'according to', 'SMS', 'Severe', 'Application', 'Contact', 'Solution', ' ']</v>
      </c>
      <c r="D324" s="3">
        <v>1.0</v>
      </c>
    </row>
    <row r="325" ht="15.75" customHeight="1">
      <c r="A325" s="1">
        <v>347.0</v>
      </c>
      <c r="B325" s="3" t="s">
        <v>325</v>
      </c>
      <c r="C325" s="3" t="str">
        <f>IFERROR(__xludf.DUMMYFUNCTION("GOOGLETRANSLATE(B325,""id"",""en"")"),"['Indihome', 'Los', 'crazy', 'wifi', 'pay "",' expensive ',' woi ',' gave ',' quality ',' according to ',' gave ',' service ',' according to ',' price ',' closed ',' sono ', ""]")</f>
        <v>['Indihome', 'Los', 'crazy', 'wifi', 'pay ",' expensive ',' woi ',' gave ',' quality ',' according to ',' gave ',' service ',' according to ',' price ',' closed ',' sono ', "]</v>
      </c>
      <c r="D325" s="3">
        <v>1.0</v>
      </c>
    </row>
    <row r="326" ht="15.75" customHeight="1">
      <c r="A326" s="1">
        <v>348.0</v>
      </c>
      <c r="B326" s="3" t="s">
        <v>326</v>
      </c>
      <c r="C326" s="3" t="str">
        <f>IFERROR(__xludf.DUMMYFUNCTION("GOOGLETRANSLATE(B326,""id"",""en"")"),"['application', 'garbage', 'many', 'send', 'code', 'otp', 'wrong', 'error', 'tip', 'block', 'clock', 'service', ' the connection ',' poor ',' bin ',' oon ',' pairs', 'indihome', 'mending', 'thought', 'except', 'already', 'mentally', 'extension', 'his serv"&amp;"ice' , 'blood', '']")</f>
        <v>['application', 'garbage', 'many', 'send', 'code', 'otp', 'wrong', 'error', 'tip', 'block', 'clock', 'service', ' the connection ',' poor ',' bin ',' oon ',' pairs', 'indihome', 'mending', 'thought', 'except', 'already', 'mentally', 'extension', 'his service' , 'blood', '']</v>
      </c>
      <c r="D326" s="3">
        <v>1.0</v>
      </c>
    </row>
    <row r="327" ht="15.75" customHeight="1">
      <c r="A327" s="1">
        <v>349.0</v>
      </c>
      <c r="B327" s="3" t="s">
        <v>327</v>
      </c>
      <c r="C327" s="3" t="str">
        <f>IFERROR(__xludf.DUMMYFUNCTION("GOOGLETRANSLATE(B327,""id"",""en"")"),"['Application', 'walk', 'Try', 'Uninstall', 'Install', 'reset', 'login', 'wish', 'money', 'Mulu', 'wake up', 'application', ' poor ']")</f>
        <v>['Application', 'walk', 'Try', 'Uninstall', 'Install', 'reset', 'login', 'wish', 'money', 'Mulu', 'wake up', 'application', ' poor ']</v>
      </c>
      <c r="D327" s="3">
        <v>1.0</v>
      </c>
    </row>
    <row r="328" ht="15.75" customHeight="1">
      <c r="A328" s="1">
        <v>350.0</v>
      </c>
      <c r="B328" s="3" t="s">
        <v>328</v>
      </c>
      <c r="C328" s="3" t="str">
        <f>IFERROR(__xludf.DUMMYFUNCTION("GOOGLETRANSLATE(B328,""id"",""en"")"),"['Region', 'missing', 'location']")</f>
        <v>['Region', 'missing', 'location']</v>
      </c>
      <c r="D328" s="3">
        <v>1.0</v>
      </c>
    </row>
    <row r="329" ht="15.75" customHeight="1">
      <c r="A329" s="1">
        <v>351.0</v>
      </c>
      <c r="B329" s="3" t="s">
        <v>329</v>
      </c>
      <c r="C329" s="3" t="str">
        <f>IFERROR(__xludf.DUMMYFUNCTION("GOOGLETRANSLATE(B329,""id"",""en"")"),"['BNYK', 'reason', 'install', ""]")</f>
        <v>['BNYK', 'reason', 'install', "]</v>
      </c>
      <c r="D329" s="3">
        <v>1.0</v>
      </c>
    </row>
    <row r="330" ht="15.75" customHeight="1">
      <c r="A330" s="1">
        <v>352.0</v>
      </c>
      <c r="B330" s="3" t="s">
        <v>330</v>
      </c>
      <c r="C330" s="3" t="str">
        <f>IFERROR(__xludf.DUMMYFUNCTION("GOOGLETRANSLATE(B330,""id"",""en"")"),"['Waiting', 'process', 'repairs', 'Los', 'pound', 'flame', 'red']")</f>
        <v>['Waiting', 'process', 'repairs', 'Los', 'pound', 'flame', 'red']</v>
      </c>
      <c r="D330" s="3">
        <v>2.0</v>
      </c>
    </row>
    <row r="331" ht="15.75" customHeight="1">
      <c r="A331" s="1">
        <v>353.0</v>
      </c>
      <c r="B331" s="3" t="s">
        <v>331</v>
      </c>
      <c r="C331" s="3" t="str">
        <f>IFERROR(__xludf.DUMMYFUNCTION("GOOGLETRANSLATE(B331,""id"",""en"")"),"['Internet', 'Anjg', 'lag', 'Mulu', 'Pay', 'expensive', 'iyaaaa', 'internet', 'satisfying', 'play', 'ngelag', 'game', ' wifinya ',' right ',' right ',' deh ',' mending ',' ngelag ',' anjg ']")</f>
        <v>['Internet', 'Anjg', 'lag', 'Mulu', 'Pay', 'expensive', 'iyaaaa', 'internet', 'satisfying', 'play', 'ngelag', 'game', ' wifinya ',' right ',' right ',' deh ',' mending ',' ngelag ',' anjg ']</v>
      </c>
      <c r="D331" s="3">
        <v>1.0</v>
      </c>
    </row>
    <row r="332" ht="15.75" customHeight="1">
      <c r="A332" s="1">
        <v>354.0</v>
      </c>
      <c r="B332" s="3" t="s">
        <v>332</v>
      </c>
      <c r="C332" s="3" t="str">
        <f>IFERROR(__xludf.DUMMYFUNCTION("GOOGLETRANSLATE(B332,""id"",""en"")"),"['Login', 'Application', 'Myindihome', 'Failed', 'Login', 'The Web', 'Clear', 'Chache', 'Already', 'Uninstall', 'Reinstall', 'Repeated', ' "", 'Application', 'Myindihome', 'Login', 'Try', 'Login', 'Smartphone', 'Failed', 'Login', 'Application', 'Myindihom"&amp;"e', 'Disruption', 'Forced' , 'report', 'internet', 'slow', 'web', 'myindihome', 'application', 'myindihome']")</f>
        <v>['Login', 'Application', 'Myindihome', 'Failed', 'Login', 'The Web', 'Clear', 'Chache', 'Already', 'Uninstall', 'Reinstall', 'Repeated', ' ", 'Application', 'Myindihome', 'Login', 'Try', 'Login', 'Smartphone', 'Failed', 'Login', 'Application', 'Myindihome', 'Disruption', 'Forced' , 'report', 'internet', 'slow', 'web', 'myindihome', 'application', 'myindihome']</v>
      </c>
      <c r="D332" s="3">
        <v>1.0</v>
      </c>
    </row>
    <row r="333" ht="15.75" customHeight="1">
      <c r="A333" s="1">
        <v>355.0</v>
      </c>
      <c r="B333" s="3" t="s">
        <v>333</v>
      </c>
      <c r="C333" s="3" t="str">
        <f>IFERROR(__xludf.DUMMYFUNCTION("GOOGLETRANSLATE(B333,""id"",""en"")"),"['Please', 'the help', 'clock', 'and above', 'Indihome', 'lag', 'ping', 'TPI', 'Sometimes',' Ms', 'play', 'motion', ' Delay ',' please ', ""]")</f>
        <v>['Please', 'the help', 'clock', 'and above', 'Indihome', 'lag', 'ping', 'TPI', 'Sometimes',' Ms', 'play', 'motion', ' Delay ',' please ', "]</v>
      </c>
      <c r="D333" s="3">
        <v>1.0</v>
      </c>
    </row>
    <row r="334" ht="15.75" customHeight="1">
      <c r="A334" s="1">
        <v>356.0</v>
      </c>
      <c r="B334" s="3" t="s">
        <v>334</v>
      </c>
      <c r="C334" s="3" t="str">
        <f>IFERROR(__xludf.DUMMYFUNCTION("GOOGLETRANSLATE(B334,""id"",""en"")"),"['The network', 'Severe']")</f>
        <v>['The network', 'Severe']</v>
      </c>
      <c r="D334" s="3">
        <v>1.0</v>
      </c>
    </row>
    <row r="335" ht="15.75" customHeight="1">
      <c r="A335" s="1">
        <v>358.0</v>
      </c>
      <c r="B335" s="3" t="s">
        <v>335</v>
      </c>
      <c r="C335" s="3" t="str">
        <f>IFERROR(__xludf.DUMMYFUNCTION("GOOGLETRANSLATE(B335,""id"",""en"")"),"['very', 'dissapointing', 'Application', 'The', 'Call', 'Center', 'Lady', 'Named', 'Dista', 'Said', 'Account', 'Not', ' Registered ',' Yet ',' But ',' Tried ',' Login ',' Can ',' When ',' Registered ',' ALREADY ',' MADE ',' ONE ',' One ' , 'True', 'The', "&amp;"'Call', 'Center', 'Not', 'Competent', '']")</f>
        <v>['very', 'dissapointing', 'Application', 'The', 'Call', 'Center', 'Lady', 'Named', 'Dista', 'Said', 'Account', 'Not', ' Registered ',' Yet ',' But ',' Tried ',' Login ',' Can ',' When ',' Registered ',' ALREADY ',' MADE ',' ONE ',' One ' , 'True', 'The', 'Call', 'Center', 'Not', 'Competent', '']</v>
      </c>
      <c r="D335" s="3">
        <v>1.0</v>
      </c>
    </row>
    <row r="336" ht="15.75" customHeight="1">
      <c r="A336" s="1">
        <v>359.0</v>
      </c>
      <c r="B336" s="3" t="s">
        <v>336</v>
      </c>
      <c r="C336" s="3" t="str">
        <f>IFERROR(__xludf.DUMMYFUNCTION("GOOGLETRANSLATE(B336,""id"",""en"")"),"['please', 'love', 'option', 'payment', 'card', 'credit', 'example', 'payment', 'via', 'mbanking', 'bca', 'virtual', ' Account ',' Direct ',' makes it easy ']")</f>
        <v>['please', 'love', 'option', 'payment', 'card', 'credit', 'example', 'payment', 'via', 'mbanking', 'bca', 'virtual', ' Account ',' Direct ',' makes it easy ']</v>
      </c>
      <c r="D336" s="3">
        <v>2.0</v>
      </c>
    </row>
    <row r="337" ht="15.75" customHeight="1">
      <c r="A337" s="1">
        <v>360.0</v>
      </c>
      <c r="B337" s="3" t="s">
        <v>337</v>
      </c>
      <c r="C337" s="3" t="str">
        <f>IFERROR(__xludf.DUMMYFUNCTION("GOOGLETRANSLATE(B337,""id"",""en"")"),"['Login', 'right', 'enter', 'OTP', 'Wrong', 'code']")</f>
        <v>['Login', 'right', 'enter', 'OTP', 'Wrong', 'code']</v>
      </c>
      <c r="D337" s="3">
        <v>1.0</v>
      </c>
    </row>
    <row r="338" ht="15.75" customHeight="1">
      <c r="A338" s="1">
        <v>361.0</v>
      </c>
      <c r="B338" s="3" t="s">
        <v>338</v>
      </c>
      <c r="C338" s="3" t="str">
        <f>IFERROR(__xludf.DUMMYFUNCTION("GOOGLETRANSLATE(B338,""id"",""en"")"),"['Abis', 'update', 'Logi', 'Update', 'Mnding', 'deleted', 'PlayStore']")</f>
        <v>['Abis', 'update', 'Logi', 'Update', 'Mnding', 'deleted', 'PlayStore']</v>
      </c>
      <c r="D338" s="3">
        <v>2.0</v>
      </c>
    </row>
    <row r="339" ht="15.75" customHeight="1">
      <c r="A339" s="1">
        <v>362.0</v>
      </c>
      <c r="B339" s="3" t="s">
        <v>339</v>
      </c>
      <c r="C339" s="3" t="str">
        <f>IFERROR(__xludf.DUMMYFUNCTION("GOOGLETRANSLATE(B339,""id"",""en"")"),"['gabisa', 'list', 'emotion', 'bill', 'wifi', 'solution', '']")</f>
        <v>['gabisa', 'list', 'emotion', 'bill', 'wifi', 'solution', '']</v>
      </c>
      <c r="D339" s="3">
        <v>1.0</v>
      </c>
    </row>
    <row r="340" ht="15.75" customHeight="1">
      <c r="A340" s="1">
        <v>363.0</v>
      </c>
      <c r="B340" s="3" t="s">
        <v>340</v>
      </c>
      <c r="C340" s="3" t="str">
        <f>IFERROR(__xludf.DUMMYFUNCTION("GOOGLETRANSLATE(B340,""id"",""en"")"),"['Network', 'cave', 'ngeleg', 'woeeeeeee', 'Benerin']")</f>
        <v>['Network', 'cave', 'ngeleg', 'woeeeeeee', 'Benerin']</v>
      </c>
      <c r="D340" s="3">
        <v>1.0</v>
      </c>
    </row>
    <row r="341" ht="15.75" customHeight="1">
      <c r="A341" s="1">
        <v>364.0</v>
      </c>
      <c r="B341" s="3" t="s">
        <v>341</v>
      </c>
      <c r="C341" s="3" t="str">
        <f>IFERROR(__xludf.DUMMYFUNCTION("GOOGLETRANSLATE(B341,""id"",""en"")"),"['Place', 'Location', 'Installation', 'Choose', 'Location', 'Installation', 'Indihome']")</f>
        <v>['Place', 'Location', 'Installation', 'Choose', 'Location', 'Installation', 'Indihome']</v>
      </c>
      <c r="D341" s="3">
        <v>4.0</v>
      </c>
    </row>
    <row r="342" ht="15.75" customHeight="1">
      <c r="A342" s="1">
        <v>365.0</v>
      </c>
      <c r="B342" s="3" t="s">
        <v>342</v>
      </c>
      <c r="C342" s="3" t="str">
        <f>IFERROR(__xludf.DUMMYFUNCTION("GOOGLETRANSLATE(B342,""id"",""en"")"),"['Application', 'Data', 'Bill', 'People', 'Enter', 'Data', 'Bill', 'Error', 'Mulu']")</f>
        <v>['Application', 'Data', 'Bill', 'People', 'Enter', 'Data', 'Bill', 'Error', 'Mulu']</v>
      </c>
      <c r="D342" s="3">
        <v>3.0</v>
      </c>
    </row>
    <row r="343" ht="15.75" customHeight="1">
      <c r="A343" s="1">
        <v>366.0</v>
      </c>
      <c r="B343" s="3" t="s">
        <v>343</v>
      </c>
      <c r="C343" s="3" t="str">
        <f>IFERROR(__xludf.DUMMYFUNCTION("GOOGLETRANSLATE(B343,""id"",""en"")"),"['Bad', 'response', 'Telkomcare', 'Facebook', 'slow', 'Often', 'dreamed']")</f>
        <v>['Bad', 'response', 'Telkomcare', 'Facebook', 'slow', 'Often', 'dreamed']</v>
      </c>
      <c r="D343" s="3">
        <v>1.0</v>
      </c>
    </row>
    <row r="344" ht="15.75" customHeight="1">
      <c r="A344" s="1">
        <v>367.0</v>
      </c>
      <c r="B344" s="3" t="s">
        <v>344</v>
      </c>
      <c r="C344" s="3" t="str">
        <f>IFERROR(__xludf.DUMMYFUNCTION("GOOGLETRANSLATE(B344,""id"",""en"")"),"['Sorry', 'please', 'information', 'customer', 'cheated', 'stop', 'subscribe', 'get', 'fine', 'penalty', 'JT', 'a year', ' Information ',' worn ',' fine ',' JT ',' Money ',' Deposit ',' Scorched ',' SERES ',' COST ',' Installation ',' Move ',' Expensive '"&amp;",' Very ' , 'Worn', 'Costs', 'Rb', 'Costs', 'Installation', '']")</f>
        <v>['Sorry', 'please', 'information', 'customer', 'cheated', 'stop', 'subscribe', 'get', 'fine', 'penalty', 'JT', 'a year', ' Information ',' worn ',' fine ',' JT ',' Money ',' Deposit ',' Scorched ',' SERES ',' COST ',' Installation ',' Move ',' Expensive ',' Very ' , 'Worn', 'Costs', 'Rb', 'Costs', 'Installation', '']</v>
      </c>
      <c r="D344" s="3">
        <v>1.0</v>
      </c>
    </row>
    <row r="345" ht="15.75" customHeight="1">
      <c r="A345" s="1">
        <v>368.0</v>
      </c>
      <c r="B345" s="3" t="s">
        <v>345</v>
      </c>
      <c r="C345" s="3" t="str">
        <f>IFERROR(__xludf.DUMMYFUNCTION("GOOGLETRANSLATE(B345,""id"",""en"")"),"['Login', 'Please', 'Enhanced']")</f>
        <v>['Login', 'Please', 'Enhanced']</v>
      </c>
      <c r="D345" s="3">
        <v>1.0</v>
      </c>
    </row>
    <row r="346" ht="15.75" customHeight="1">
      <c r="A346" s="1">
        <v>369.0</v>
      </c>
      <c r="B346" s="3" t="s">
        <v>346</v>
      </c>
      <c r="C346" s="3" t="str">
        <f>IFERROR(__xludf.DUMMYFUNCTION("GOOGLETRANSLATE(B346,""id"",""en"")"),"['Paying', 'Doang', 'expensive', 'Networkma', 'lalot', 'lalot']")</f>
        <v>['Paying', 'Doang', 'expensive', 'Networkma', 'lalot', 'lalot']</v>
      </c>
      <c r="D346" s="3">
        <v>1.0</v>
      </c>
    </row>
    <row r="347" ht="15.75" customHeight="1">
      <c r="A347" s="1">
        <v>370.0</v>
      </c>
      <c r="B347" s="3" t="s">
        <v>347</v>
      </c>
      <c r="C347" s="3" t="str">
        <f>IFERROR(__xludf.DUMMYFUNCTION("GOOGLETRANSLATE(B347,""id"",""en"")"),"['customer', 'registered', 'already', 'Taon', 'funny', 'wkwkwk']")</f>
        <v>['customer', 'registered', 'already', 'Taon', 'funny', 'wkwkwk']</v>
      </c>
      <c r="D347" s="3">
        <v>1.0</v>
      </c>
    </row>
    <row r="348" ht="15.75" customHeight="1">
      <c r="A348" s="1">
        <v>371.0</v>
      </c>
      <c r="B348" s="3" t="s">
        <v>348</v>
      </c>
      <c r="C348" s="3" t="str">
        <f>IFERROR(__xludf.DUMMYFUNCTION("GOOGLETRANSLATE(B348,""id"",""en"")"),"['internet', 'bad']")</f>
        <v>['internet', 'bad']</v>
      </c>
      <c r="D348" s="3">
        <v>1.0</v>
      </c>
    </row>
    <row r="349" ht="15.75" customHeight="1">
      <c r="A349" s="1">
        <v>372.0</v>
      </c>
      <c r="B349" s="3" t="s">
        <v>349</v>
      </c>
      <c r="C349" s="3" t="str">
        <f>IFERROR(__xludf.DUMMYFUNCTION("GOOGLETRANSLATE(B349,""id"",""en"")"),"['process', 'activation', 'wifi', 'seamless', 'wait', 'biznet', 'available', 'village', 'psti', 'brofenti', 'subscription', '']")</f>
        <v>['process', 'activation', 'wifi', 'seamless', 'wait', 'biznet', 'available', 'village', 'psti', 'brofenti', 'subscription', '']</v>
      </c>
      <c r="D349" s="3">
        <v>1.0</v>
      </c>
    </row>
    <row r="350" ht="15.75" customHeight="1">
      <c r="A350" s="1">
        <v>373.0</v>
      </c>
      <c r="B350" s="3" t="s">
        <v>350</v>
      </c>
      <c r="C350" s="3" t="str">
        <f>IFERROR(__xludf.DUMMYFUNCTION("GOOGLETRANSLATE(B350,""id"",""en"")"),"['ugly', 'Selyek', 'ugly', 'problematic', 'Speedy', 'smooth', 'Jaya', 'UDH', 'complaint', 'application', 'TLP', 'active', ' As soon as possible ',' nil ',' merchant ',' onlen ',' shop ',' Lasted ',' Pay ',' late ',' bill ',' fine ',' appears ',' as soon a"&amp;"s possible, 'internet' , 'problematic', 'handled', 'slow', 'comparable', 'price', 'pay']")</f>
        <v>['ugly', 'Selyek', 'ugly', 'problematic', 'Speedy', 'smooth', 'Jaya', 'UDH', 'complaint', 'application', 'TLP', 'active', ' As soon as possible ',' nil ',' merchant ',' onlen ',' shop ',' Lasted ',' Pay ',' late ',' bill ',' fine ',' appears ',' as soon as possible, 'internet' , 'problematic', 'handled', 'slow', 'comparable', 'price', 'pay']</v>
      </c>
      <c r="D350" s="3">
        <v>1.0</v>
      </c>
    </row>
    <row r="351" ht="15.75" customHeight="1">
      <c r="A351" s="1">
        <v>374.0</v>
      </c>
      <c r="B351" s="3" t="s">
        <v>351</v>
      </c>
      <c r="C351" s="3" t="str">
        <f>IFERROR(__xludf.DUMMYFUNCTION("GOOGLETRANSLATE(B351,""id"",""en"")"),"['Thank God', 'A Year', 'Join', 'Service', 'Indihome', 'Pas',' Submit ',' Opening ',' ODP ',' Disturbed ',' Alhamduli ',' Indihome ',' Installation ',' his house ',' road ',' constrained ',' Thanks']")</f>
        <v>['Thank God', 'A Year', 'Join', 'Service', 'Indihome', 'Pas',' Submit ',' Opening ',' ODP ',' Disturbed ',' Alhamduli ',' Indihome ',' Installation ',' his house ',' road ',' constrained ',' Thanks']</v>
      </c>
      <c r="D351" s="3">
        <v>5.0</v>
      </c>
    </row>
    <row r="352" ht="15.75" customHeight="1">
      <c r="A352" s="1">
        <v>375.0</v>
      </c>
      <c r="B352" s="3" t="s">
        <v>352</v>
      </c>
      <c r="C352" s="3" t="str">
        <f>IFERROR(__xludf.DUMMYFUNCTION("GOOGLETRANSLATE(B352,""id"",""en"")"),"['installation']")</f>
        <v>['installation']</v>
      </c>
      <c r="D352" s="3">
        <v>1.0</v>
      </c>
    </row>
    <row r="353" ht="15.75" customHeight="1">
      <c r="A353" s="1">
        <v>376.0</v>
      </c>
      <c r="B353" s="3" t="s">
        <v>353</v>
      </c>
      <c r="C353" s="3" t="str">
        <f>IFERROR(__xludf.DUMMYFUNCTION("GOOGLETRANSLATE(B353,""id"",""en"")"),"['INDIHOME', 'Mengelek', 'Ingame', 'Dipelek', 'situ', 'Dipelek', 'Lost', 'Gara', 'Gara', 'Mengelek', 'Gameplay', 'Destroyed', ' Gara ',' Gara ',' Dipelek ',' Seriously ']")</f>
        <v>['INDIHOME', 'Mengelek', 'Ingame', 'Dipelek', 'situ', 'Dipelek', 'Lost', 'Gara', 'Gara', 'Mengelek', 'Gameplay', 'Destroyed', ' Gara ',' Gara ',' Dipelek ',' Seriously ']</v>
      </c>
      <c r="D353" s="3">
        <v>1.0</v>
      </c>
    </row>
    <row r="354" ht="15.75" customHeight="1">
      <c r="A354" s="1">
        <v>377.0</v>
      </c>
      <c r="B354" s="3" t="s">
        <v>354</v>
      </c>
      <c r="C354" s="3" t="str">
        <f>IFERROR(__xludf.DUMMYFUNCTION("GOOGLETRANSLATE(B354,""id"",""en"")"),"['Provider', 'Mending', 'Use', 'Indihome', 'Recommended', 'Indihom', 'Open', 'Service', 'Leave', 'Provider', 'Enter']")</f>
        <v>['Provider', 'Mending', 'Use', 'Indihome', 'Recommended', 'Indihom', 'Open', 'Service', 'Leave', 'Provider', 'Enter']</v>
      </c>
      <c r="D354" s="3">
        <v>1.0</v>
      </c>
    </row>
    <row r="355" ht="15.75" customHeight="1">
      <c r="A355" s="1">
        <v>379.0</v>
      </c>
      <c r="B355" s="3" t="s">
        <v>355</v>
      </c>
      <c r="C355" s="3" t="str">
        <f>IFERROR(__xludf.DUMMYFUNCTION("GOOGLETRANSLATE(B355,""id"",""en"")"),"['code', 'OTP', 'Wrong', 'padah', 'according to', 'SMS', 'enter']")</f>
        <v>['code', 'OTP', 'Wrong', 'padah', 'according to', 'SMS', 'enter']</v>
      </c>
      <c r="D355" s="3">
        <v>1.0</v>
      </c>
    </row>
    <row r="356" ht="15.75" customHeight="1">
      <c r="A356" s="1">
        <v>380.0</v>
      </c>
      <c r="B356" s="3" t="s">
        <v>356</v>
      </c>
      <c r="C356" s="3" t="str">
        <f>IFERROR(__xludf.DUMMYFUNCTION("GOOGLETRANSLATE(B356,""id"",""en"")"),"['service', 'friendly', 'every time', 'love', 'star', 'okay', 'really']")</f>
        <v>['service', 'friendly', 'every time', 'love', 'star', 'okay', 'really']</v>
      </c>
      <c r="D356" s="3">
        <v>5.0</v>
      </c>
    </row>
    <row r="357" ht="15.75" customHeight="1">
      <c r="A357" s="1">
        <v>381.0</v>
      </c>
      <c r="B357" s="3" t="s">
        <v>357</v>
      </c>
      <c r="C357" s="3" t="str">
        <f>IFERROR(__xludf.DUMMYFUNCTION("GOOGLETRANSLATE(B357,""id"",""en"")"),"['internet', 'ganguan', 'complaint', 'application', 'use', 'application', 'klau', 'love', 'star']")</f>
        <v>['internet', 'ganguan', 'complaint', 'application', 'use', 'application', 'klau', 'love', 'star']</v>
      </c>
      <c r="D357" s="3">
        <v>1.0</v>
      </c>
    </row>
    <row r="358" ht="15.75" customHeight="1">
      <c r="A358" s="1">
        <v>382.0</v>
      </c>
      <c r="B358" s="3" t="s">
        <v>358</v>
      </c>
      <c r="C358" s="3" t="str">
        <f>IFERROR(__xludf.DUMMYFUNCTION("GOOGLETRANSLATE(B358,""id"",""en"")"),"['Pay', 'Bill', 'Mbps', 'connection', 'night', 'Mbps', 'alternating', 'TLP', 'ngin']")</f>
        <v>['Pay', 'Bill', 'Mbps', 'connection', 'night', 'Mbps', 'alternating', 'TLP', 'ngin']</v>
      </c>
      <c r="D358" s="3">
        <v>1.0</v>
      </c>
    </row>
    <row r="359" ht="15.75" customHeight="1">
      <c r="A359" s="1">
        <v>383.0</v>
      </c>
      <c r="B359" s="3" t="s">
        <v>359</v>
      </c>
      <c r="C359" s="3" t="str">
        <f>IFERROR(__xludf.DUMMYFUNCTION("GOOGLETRANSLATE(B359,""id"",""en"")"),"['Comfortable', 'Terror', 'Do', 'Indihome', 'Feature', 'Tubi', 'Contact', 'Payment', 'Monthly', 'Fall', 'Tempo', 'Fear', ' Pay ',' Pay ',' Macem ',' Maling ',' Deposit ',' Money ',' Guarantee ',' ']")</f>
        <v>['Comfortable', 'Terror', 'Do', 'Indihome', 'Feature', 'Tubi', 'Contact', 'Payment', 'Monthly', 'Fall', 'Tempo', 'Fear', ' Pay ',' Pay ',' Macem ',' Maling ',' Deposit ',' Money ',' Guarantee ',' ']</v>
      </c>
      <c r="D359" s="3">
        <v>1.0</v>
      </c>
    </row>
    <row r="360" ht="15.75" customHeight="1">
      <c r="A360" s="1">
        <v>384.0</v>
      </c>
      <c r="B360" s="3" t="s">
        <v>360</v>
      </c>
      <c r="C360" s="3" t="str">
        <f>IFERROR(__xludf.DUMMYFUNCTION("GOOGLETRANSLATE(B360,""id"",""en"")"),"['Pay', 'expensive', 'signal', 'error', 'application', 'slow', 'really', 'service', 'according to', 'price', 'development', 'network', ' Problematic ',' Telfon ',' Custom ',' Service ',' told ',' restart ']")</f>
        <v>['Pay', 'expensive', 'signal', 'error', 'application', 'slow', 'really', 'service', 'according to', 'price', 'development', 'network', ' Problematic ',' Telfon ',' Custom ',' Service ',' told ',' restart ']</v>
      </c>
      <c r="D360" s="3">
        <v>1.0</v>
      </c>
    </row>
    <row r="361" ht="15.75" customHeight="1">
      <c r="A361" s="1">
        <v>385.0</v>
      </c>
      <c r="B361" s="3" t="s">
        <v>361</v>
      </c>
      <c r="C361" s="3" t="str">
        <f>IFERROR(__xludf.DUMMYFUNCTION("GOOGLETRANSLATE(B361,""id"",""en"")"),"['Please', 'Information', 'FUP', 'Use', 'Data', 'Published', 'Version', ""]")</f>
        <v>['Please', 'Information', 'FUP', 'Use', 'Data', 'Published', 'Version', "]</v>
      </c>
      <c r="D361" s="3">
        <v>1.0</v>
      </c>
    </row>
    <row r="362" ht="15.75" customHeight="1">
      <c r="A362" s="1">
        <v>386.0</v>
      </c>
      <c r="B362" s="3" t="s">
        <v>362</v>
      </c>
      <c r="C362" s="3" t="str">
        <f>IFERROR(__xludf.DUMMYFUNCTION("GOOGLETRANSLATE(B362,""id"",""en"")"),"['Practical', 'details', 'bills', 'Teparted', 'Tele']")</f>
        <v>['Practical', 'details', 'bills', 'Teparted', 'Tele']</v>
      </c>
      <c r="D362" s="3">
        <v>3.0</v>
      </c>
    </row>
    <row r="363" ht="15.75" customHeight="1">
      <c r="A363" s="1">
        <v>387.0</v>
      </c>
      <c r="B363" s="3" t="s">
        <v>363</v>
      </c>
      <c r="C363" s="3" t="str">
        <f>IFERROR(__xludf.DUMMYFUNCTION("GOOGLETRANSLATE(B363,""id"",""en"")"),"['Login', 'Send', 'code', 'OTP', 'number', 'registered', 'Application', 'Publish', 'User', 'Please', 'repaired', 'The application', ' cmn ',' price ',' expensive ']")</f>
        <v>['Login', 'Send', 'code', 'OTP', 'number', 'registered', 'Application', 'Publish', 'User', 'Please', 'repaired', 'The application', ' cmn ',' price ',' expensive ']</v>
      </c>
      <c r="D363" s="3">
        <v>1.0</v>
      </c>
    </row>
    <row r="364" ht="15.75" customHeight="1">
      <c r="A364" s="1">
        <v>389.0</v>
      </c>
      <c r="B364" s="3" t="s">
        <v>364</v>
      </c>
      <c r="C364" s="3" t="str">
        <f>IFERROR(__xludf.DUMMYFUNCTION("GOOGLETRANSLATE(B364,""id"",""en"")"),"['', '']")</f>
        <v>['', '']</v>
      </c>
      <c r="D364" s="3">
        <v>5.0</v>
      </c>
    </row>
    <row r="365" ht="15.75" customHeight="1">
      <c r="A365" s="1">
        <v>390.0</v>
      </c>
      <c r="B365" s="3" t="s">
        <v>365</v>
      </c>
      <c r="C365" s="3" t="str">
        <f>IFERROR(__xludf.DUMMYFUNCTION("GOOGLETRANSLATE(B365,""id"",""en"")"),"['Login', 'already', 'enter', 'code', 'OTP', 'Tetep', 'enter', 'code', 'wrong', 'already', 'repeated', 'many']")</f>
        <v>['Login', 'already', 'enter', 'code', 'OTP', 'Tetep', 'enter', 'code', 'wrong', 'already', 'repeated', 'many']</v>
      </c>
      <c r="D365" s="3">
        <v>1.0</v>
      </c>
    </row>
    <row r="366" ht="15.75" customHeight="1">
      <c r="A366" s="1">
        <v>391.0</v>
      </c>
      <c r="B366" s="3" t="s">
        <v>366</v>
      </c>
      <c r="C366" s="3" t="str">
        <f>IFERROR(__xludf.DUMMYFUNCTION("GOOGLETRANSLATE(B366,""id"",""en"")"),"['Service', 'Gini', 'Closed', 'Provider', 'Pay', 'Expensive', 'Error', 'FUP', 'Renew', 'Speed', 'Failed', 'Udh', ' Pay ',' Deceived ',' Ngentodd ']")</f>
        <v>['Service', 'Gini', 'Closed', 'Provider', 'Pay', 'Expensive', 'Error', 'FUP', 'Renew', 'Speed', 'Failed', 'Udh', ' Pay ',' Deceived ',' Ngentodd ']</v>
      </c>
      <c r="D366" s="3">
        <v>1.0</v>
      </c>
    </row>
    <row r="367" ht="15.75" customHeight="1">
      <c r="A367" s="1">
        <v>392.0</v>
      </c>
      <c r="B367" s="3" t="s">
        <v>367</v>
      </c>
      <c r="C367" s="3" t="str">
        <f>IFERROR(__xludf.DUMMYFUNCTION("GOOGLETRANSLATE(B367,""id"",""en"")"),"['Login', 'Difficult', 'Code', 'Wrong', 'Oadra', 'Code', 'Please', 'Overcome', 'Thanks']")</f>
        <v>['Login', 'Difficult', 'Code', 'Wrong', 'Oadra', 'Code', 'Please', 'Overcome', 'Thanks']</v>
      </c>
      <c r="D367" s="3">
        <v>5.0</v>
      </c>
    </row>
    <row r="368" ht="15.75" customHeight="1">
      <c r="A368" s="1">
        <v>393.0</v>
      </c>
      <c r="B368" s="3" t="s">
        <v>368</v>
      </c>
      <c r="C368" s="3" t="str">
        <f>IFERROR(__xludf.DUMMYFUNCTION("GOOGLETRANSLATE(B368,""id"",""en"")"),"['What', 'boss', 'login', 'no', 'code', 'wrong', 'already', 'code', 'overcome', 'boss', 'Thanks']")</f>
        <v>['What', 'boss', 'login', 'no', 'code', 'wrong', 'already', 'code', 'overcome', 'boss', 'Thanks']</v>
      </c>
      <c r="D368" s="3">
        <v>5.0</v>
      </c>
    </row>
    <row r="369" ht="15.75" customHeight="1">
      <c r="A369" s="1">
        <v>394.0</v>
      </c>
      <c r="B369" s="3" t="s">
        <v>369</v>
      </c>
      <c r="C369" s="3" t="str">
        <f>IFERROR(__xludf.DUMMYFUNCTION("GOOGLETRANSLATE(B369,""id"",""en"")"),"['Install', 'Indihome', 'Liat', 'Rating', 'Mending', 'Cancel', 'Search']")</f>
        <v>['Install', 'Indihome', 'Liat', 'Rating', 'Mending', 'Cancel', 'Search']</v>
      </c>
      <c r="D369" s="3">
        <v>1.0</v>
      </c>
    </row>
    <row r="370" ht="15.75" customHeight="1">
      <c r="A370" s="1">
        <v>395.0</v>
      </c>
      <c r="B370" s="3" t="s">
        <v>370</v>
      </c>
      <c r="C370" s="3" t="str">
        <f>IFERROR(__xludf.DUMMYFUNCTION("GOOGLETRANSLATE(B370,""id"",""en"")"),"['The', 'Best', ""]")</f>
        <v>['The', 'Best', "]</v>
      </c>
      <c r="D370" s="3">
        <v>5.0</v>
      </c>
    </row>
    <row r="371" ht="15.75" customHeight="1">
      <c r="A371" s="1">
        <v>396.0</v>
      </c>
      <c r="B371" s="3" t="s">
        <v>371</v>
      </c>
      <c r="C371" s="3" t="str">
        <f>IFERROR(__xludf.DUMMYFUNCTION("GOOGLETRANSLATE(B371,""id"",""en"")"),"['Star', 'service', 'complicated']")</f>
        <v>['Star', 'service', 'complicated']</v>
      </c>
      <c r="D371" s="3">
        <v>3.0</v>
      </c>
    </row>
    <row r="372" ht="15.75" customHeight="1">
      <c r="A372" s="1">
        <v>397.0</v>
      </c>
      <c r="B372" s="3" t="s">
        <v>372</v>
      </c>
      <c r="C372" s="3" t="str">
        <f>IFERROR(__xludf.DUMMYFUNCTION("GOOGLETRANSLATE(B372,""id"",""en"")"),"['', 'enter', 'code', 'OTP', 'already', 'sent', 'according to', 'account', 'number', 'printed', 'tetep', 'what is wrong', ' ', the' solution ',' ']")</f>
        <v>['', 'enter', 'code', 'OTP', 'already', 'sent', 'according to', 'account', 'number', 'printed', 'tetep', 'what is wrong', ' ', the' solution ',' ']</v>
      </c>
      <c r="D372" s="3">
        <v>1.0</v>
      </c>
    </row>
    <row r="373" ht="15.75" customHeight="1">
      <c r="A373" s="1">
        <v>398.0</v>
      </c>
      <c r="B373" s="3" t="s">
        <v>373</v>
      </c>
      <c r="C373" s="3" t="str">
        <f>IFERROR(__xludf.DUMMYFUNCTION("GOOGLETRANSLATE(B373,""id"",""en"")"),"['Application', 'Login', 'UDH', 'OTP', 'FAIL', 'WASTE', '']")</f>
        <v>['Application', 'Login', 'UDH', 'OTP', 'FAIL', 'WASTE', '']</v>
      </c>
      <c r="D373" s="3">
        <v>1.0</v>
      </c>
    </row>
    <row r="374" ht="15.75" customHeight="1">
      <c r="A374" s="1">
        <v>399.0</v>
      </c>
      <c r="B374" s="3" t="s">
        <v>374</v>
      </c>
      <c r="C374" s="3" t="str">
        <f>IFERROR(__xludf.DUMMYFUNCTION("GOOGLETRANSLATE(B374,""id"",""en"")"),"['number', 'technician', 'contact', 'please', 'include', 'number', 'technician', 'confused']")</f>
        <v>['number', 'technician', 'contact', 'please', 'include', 'number', 'technician', 'confused']</v>
      </c>
      <c r="D374" s="3">
        <v>1.0</v>
      </c>
    </row>
    <row r="375" ht="15.75" customHeight="1">
      <c r="A375" s="1">
        <v>400.0</v>
      </c>
      <c r="B375" s="3" t="s">
        <v>375</v>
      </c>
      <c r="C375" s="3" t="str">
        <f>IFERROR(__xludf.DUMMYFUNCTION("GOOGLETRANSLATE(B375,""id"",""en"")"),"['code', 'OTP', 'sent', 'code', 'wrong', 'homeindi']")</f>
        <v>['code', 'OTP', 'sent', 'code', 'wrong', 'homeindi']</v>
      </c>
      <c r="D375" s="3">
        <v>1.0</v>
      </c>
    </row>
    <row r="376" ht="15.75" customHeight="1">
      <c r="A376" s="1">
        <v>401.0</v>
      </c>
      <c r="B376" s="3" t="s">
        <v>376</v>
      </c>
      <c r="C376" s="3" t="str">
        <f>IFERROR(__xludf.DUMMYFUNCTION("GOOGLETRANSLATE(B376,""id"",""en"")"),"['wifi', 'seamless', 'application', 'myindihome', 'on the section', 'search', 'search', 'add', 'wifi', 'seamless', ""]")</f>
        <v>['wifi', 'seamless', 'application', 'myindihome', 'on the section', 'search', 'search', 'add', 'wifi', 'seamless', "]</v>
      </c>
      <c r="D376" s="3">
        <v>4.0</v>
      </c>
    </row>
    <row r="377" ht="15.75" customHeight="1">
      <c r="A377" s="1">
        <v>402.0</v>
      </c>
      <c r="B377" s="3" t="s">
        <v>377</v>
      </c>
      <c r="C377" s="3" t="str">
        <f>IFERROR(__xludf.DUMMYFUNCTION("GOOGLETRANSLATE(B377,""id"",""en"")"),"['Please', 'Service', 'complaint', 'repaired', 'complicated', 'many', 'times',' related ',' bills', 'follow', 'DMN', 'extra', ' bills', 'package', 'take', 'internet', 'call', 'ngacoh', 'bills',' ']")</f>
        <v>['Please', 'Service', 'complaint', 'repaired', 'complicated', 'many', 'times',' related ',' bills', 'follow', 'DMN', 'extra', ' bills', 'package', 'take', 'internet', 'call', 'ngacoh', 'bills',' ']</v>
      </c>
      <c r="D377" s="3">
        <v>1.0</v>
      </c>
    </row>
    <row r="378" ht="15.75" customHeight="1">
      <c r="A378" s="1">
        <v>403.0</v>
      </c>
      <c r="B378" s="3" t="s">
        <v>378</v>
      </c>
      <c r="C378" s="3" t="str">
        <f>IFERROR(__xludf.DUMMYFUNCTION("GOOGLETRANSLATE(B378,""id"",""en"")"),"['application', 'sbeelum', 'check', 'quota', 'indihomen', 'skrang', 'city', 'leftover', 'brp', 'quota', 'buy', 'quota', ' Sebgai ',' Customer ',' Mending ',' Change ',' Provider ',' Indihome ',' RUWET ']")</f>
        <v>['application', 'sbeelum', 'check', 'quota', 'indihomen', 'skrang', 'city', 'leftover', 'brp', 'quota', 'buy', 'quota', ' Sebgai ',' Customer ',' Mending ',' Change ',' Provider ',' Indihome ',' RUWET ']</v>
      </c>
      <c r="D378" s="3">
        <v>1.0</v>
      </c>
    </row>
    <row r="379" ht="15.75" customHeight="1">
      <c r="A379" s="1">
        <v>404.0</v>
      </c>
      <c r="B379" s="3" t="s">
        <v>379</v>
      </c>
      <c r="C379" s="3" t="str">
        <f>IFERROR(__xludf.DUMMYFUNCTION("GOOGLETRANSLATE(B379,""id"",""en"")"),"['enter']")</f>
        <v>['enter']</v>
      </c>
      <c r="D379" s="3">
        <v>1.0</v>
      </c>
    </row>
    <row r="380" ht="15.75" customHeight="1">
      <c r="A380" s="1">
        <v>405.0</v>
      </c>
      <c r="B380" s="3" t="s">
        <v>380</v>
      </c>
      <c r="C380" s="3" t="str">
        <f>IFERROR(__xludf.DUMMYFUNCTION("GOOGLETRANSLATE(B380,""id"",""en"")"),"['How', 'sich', 'nich', 'application', 'download', 'skrng', 'login', 'pairs', 'blm', 'a month', 'disorder', ""]")</f>
        <v>['How', 'sich', 'nich', 'application', 'download', 'skrng', 'login', 'pairs', 'blm', 'a month', 'disorder', "]</v>
      </c>
      <c r="D380" s="3">
        <v>1.0</v>
      </c>
    </row>
    <row r="381" ht="15.75" customHeight="1">
      <c r="A381" s="1">
        <v>406.0</v>
      </c>
      <c r="B381" s="3" t="s">
        <v>381</v>
      </c>
      <c r="C381" s="3" t="str">
        <f>IFERROR(__xludf.DUMMYFUNCTION("GOOGLETRANSLATE(B381,""id"",""en"")"),"['Indihome', 'Region', 'Bantul', 'Good', 'Complaints',' Technicians', 'LGSG', 'Connection', 'Current', 'Jaya', 'Troubled', 'Connection', ' The area ',' Different ',' problematic ',' wifi ',' try ',' use ',' wifi ',' additional ',' wifi ',' additional ',' "&amp;"smooth ',' really ',' drpd ' , 'default', 'modem']")</f>
        <v>['Indihome', 'Region', 'Bantul', 'Good', 'Complaints',' Technicians', 'LGSG', 'Connection', 'Current', 'Jaya', 'Troubled', 'Connection', ' The area ',' Different ',' problematic ',' wifi ',' try ',' use ',' wifi ',' additional ',' wifi ',' additional ',' smooth ',' really ',' drpd ' , 'default', 'modem']</v>
      </c>
      <c r="D381" s="3">
        <v>4.0</v>
      </c>
    </row>
    <row r="382" ht="15.75" customHeight="1">
      <c r="A382" s="1">
        <v>407.0</v>
      </c>
      <c r="B382" s="3" t="s">
        <v>382</v>
      </c>
      <c r="C382" s="3" t="str">
        <f>IFERROR(__xludf.DUMMYFUNCTION("GOOGLETRANSLATE(B382,""id"",""en"")"),"['Disruption', 'a month', 'report', 'technician', 'told', 'report', 'report', 'Sunday', 'said', 'disorder', 'bulk', 'finished', ' Intention ',' repaired ',' bills', 'smooth', 'internet', 'Ambar', 'chaotic', '']")</f>
        <v>['Disruption', 'a month', 'report', 'technician', 'told', 'report', 'report', 'Sunday', 'said', 'disorder', 'bulk', 'finished', ' Intention ',' repaired ',' bills', 'smooth', 'internet', 'Ambar', 'chaotic', '']</v>
      </c>
      <c r="D382" s="3">
        <v>1.0</v>
      </c>
    </row>
    <row r="383" ht="15.75" customHeight="1">
      <c r="A383" s="1">
        <v>408.0</v>
      </c>
      <c r="B383" s="3" t="s">
        <v>383</v>
      </c>
      <c r="C383" s="3" t="str">
        <f>IFERROR(__xludf.DUMMYFUNCTION("GOOGLETRANSLATE(B383,""id"",""en"")"),"['Woooiu', 'APK', 'Log', 'Ribet', 'gini']")</f>
        <v>['Woooiu', 'APK', 'Log', 'Ribet', 'gini']</v>
      </c>
      <c r="D383" s="3">
        <v>1.0</v>
      </c>
    </row>
    <row r="384" ht="15.75" customHeight="1">
      <c r="A384" s="1">
        <v>409.0</v>
      </c>
      <c r="B384" s="3" t="s">
        <v>384</v>
      </c>
      <c r="C384" s="3" t="str">
        <f>IFERROR(__xludf.DUMMYFUNCTION("GOOGLETRANSLATE(B384,""id"",""en"")"),"['Thks', 'service', 'fast']")</f>
        <v>['Thks', 'service', 'fast']</v>
      </c>
      <c r="D384" s="3">
        <v>5.0</v>
      </c>
    </row>
    <row r="385" ht="15.75" customHeight="1">
      <c r="A385" s="1">
        <v>410.0</v>
      </c>
      <c r="B385" s="3" t="s">
        <v>385</v>
      </c>
      <c r="C385" s="3" t="str">
        <f>IFERROR(__xludf.DUMMYFUNCTION("GOOGLETRANSLATE(B385,""id"",""en"")"),"['', 'knp', 'bs', 'login', 'registration', 'number', 'already', 'registered', 'dizziness', 'application']")</f>
        <v>['', 'knp', 'bs', 'login', 'registration', 'number', 'already', 'registered', 'dizziness', 'application']</v>
      </c>
      <c r="D385" s="3">
        <v>2.0</v>
      </c>
    </row>
    <row r="386" ht="15.75" customHeight="1">
      <c r="A386" s="1">
        <v>411.0</v>
      </c>
      <c r="B386" s="3" t="s">
        <v>386</v>
      </c>
      <c r="C386" s="3" t="str">
        <f>IFERROR(__xludf.DUMMYFUNCTION("GOOGLETRANSLATE(B386,""id"",""en"")"),"['ugly', 'report', 'difficult', '']")</f>
        <v>['ugly', 'report', 'difficult', '']</v>
      </c>
      <c r="D386" s="3">
        <v>1.0</v>
      </c>
    </row>
    <row r="387" ht="15.75" customHeight="1">
      <c r="A387" s="1">
        <v>412.0</v>
      </c>
      <c r="B387" s="3" t="s">
        <v>387</v>
      </c>
      <c r="C387" s="3" t="str">
        <f>IFERROR(__xludf.DUMMYFUNCTION("GOOGLETRANSLATE(B387,""id"",""en"")"),"['Please', 'Application', 'Love', 'Details',' Details', 'Bill', 'Make Easy', 'Customer', 'Application', 'Appear', 'Total', 'Bill', ' Details', 'bills',' bills', 'response', 'hesitate', 'love', 'star', 'thanks', ""]")</f>
        <v>['Please', 'Application', 'Love', 'Details',' Details', 'Bill', 'Make Easy', 'Customer', 'Application', 'Appear', 'Total', 'Bill', ' Details', 'bills',' bills', 'response', 'hesitate', 'love', 'star', 'thanks', "]</v>
      </c>
      <c r="D387" s="3">
        <v>3.0</v>
      </c>
    </row>
    <row r="388" ht="15.75" customHeight="1">
      <c r="A388" s="1">
        <v>413.0</v>
      </c>
      <c r="B388" s="3" t="s">
        <v>388</v>
      </c>
      <c r="C388" s="3" t="str">
        <f>IFERROR(__xludf.DUMMYFUNCTION("GOOGLETRANSLATE(B388,""id"",""en"")"),"['price', 'according to', 'service']")</f>
        <v>['price', 'according to', 'service']</v>
      </c>
      <c r="D388" s="3">
        <v>1.0</v>
      </c>
    </row>
    <row r="389" ht="15.75" customHeight="1">
      <c r="A389" s="1">
        <v>414.0</v>
      </c>
      <c r="B389" s="3" t="s">
        <v>389</v>
      </c>
      <c r="C389" s="3" t="str">
        <f>IFERROR(__xludf.DUMMYFUNCTION("GOOGLETRANSLATE(B389,""id"",""en"")"),"['Satisfied', 'really']")</f>
        <v>['Satisfied', 'really']</v>
      </c>
      <c r="D389" s="3">
        <v>5.0</v>
      </c>
    </row>
    <row r="390" ht="15.75" customHeight="1">
      <c r="A390" s="1">
        <v>415.0</v>
      </c>
      <c r="B390" s="3" t="s">
        <v>390</v>
      </c>
      <c r="C390" s="3" t="str">
        <f>IFERROR(__xludf.DUMMYFUNCTION("GOOGLETRANSLATE(B390,""id"",""en"")"),"['check', 'password', 'seamless', 'application', 'choice', 'subscription']")</f>
        <v>['check', 'password', 'seamless', 'application', 'choice', 'subscription']</v>
      </c>
      <c r="D390" s="3">
        <v>2.0</v>
      </c>
    </row>
    <row r="391" ht="15.75" customHeight="1">
      <c r="A391" s="1">
        <v>416.0</v>
      </c>
      <c r="B391" s="3" t="s">
        <v>391</v>
      </c>
      <c r="C391" s="3" t="str">
        <f>IFERROR(__xludf.DUMMYFUNCTION("GOOGLETRANSLATE(B391,""id"",""en"")"),"['Login', 'failed', 'already', 'email', 'ndabisa', 'ndabisa']")</f>
        <v>['Login', 'failed', 'already', 'email', 'ndabisa', 'ndabisa']</v>
      </c>
      <c r="D391" s="3">
        <v>1.0</v>
      </c>
    </row>
    <row r="392" ht="15.75" customHeight="1">
      <c r="A392" s="1">
        <v>417.0</v>
      </c>
      <c r="B392" s="3" t="s">
        <v>392</v>
      </c>
      <c r="C392" s="3" t="str">
        <f>IFERROR(__xludf.DUMMYFUNCTION("GOOGLETRANSLATE(B392,""id"",""en"")"),"['It's easy', 'check', 'bills', 'add', 'service']")</f>
        <v>['It's easy', 'check', 'bills', 'add', 'service']</v>
      </c>
      <c r="D392" s="3">
        <v>5.0</v>
      </c>
    </row>
    <row r="393" ht="15.75" customHeight="1">
      <c r="A393" s="1">
        <v>418.0</v>
      </c>
      <c r="B393" s="3" t="s">
        <v>393</v>
      </c>
      <c r="C393" s="3" t="str">
        <f>IFERROR(__xludf.DUMMYFUNCTION("GOOGLETRANSLATE(B393,""id"",""en"")"),"['top', 'balance', 'try', 'search', 'until', 'check', 'google', 'find', 'tuk', 'top', 'bald']")</f>
        <v>['top', 'balance', 'try', 'search', 'until', 'check', 'google', 'find', 'tuk', 'top', 'bald']</v>
      </c>
      <c r="D393" s="3">
        <v>3.0</v>
      </c>
    </row>
    <row r="394" ht="15.75" customHeight="1">
      <c r="A394" s="1">
        <v>419.0</v>
      </c>
      <c r="B394" s="3" t="s">
        <v>394</v>
      </c>
      <c r="C394" s="3" t="str">
        <f>IFERROR(__xludf.DUMMYFUNCTION("GOOGLETRANSLATE(B394,""id"",""en"")"),"['Good', 'App']")</f>
        <v>['Good', 'App']</v>
      </c>
      <c r="D394" s="3">
        <v>5.0</v>
      </c>
    </row>
    <row r="395" ht="15.75" customHeight="1">
      <c r="A395" s="1">
        <v>421.0</v>
      </c>
      <c r="B395" s="3" t="s">
        <v>395</v>
      </c>
      <c r="C395" s="3" t="str">
        <f>IFERROR(__xludf.DUMMYFUNCTION("GOOGLETRANSLATE(B395,""id"",""en"")"),"['Main', 'game', 'ping', 'mulu']")</f>
        <v>['Main', 'game', 'ping', 'mulu']</v>
      </c>
      <c r="D395" s="3">
        <v>1.0</v>
      </c>
    </row>
    <row r="396" ht="15.75" customHeight="1">
      <c r="A396" s="1">
        <v>422.0</v>
      </c>
      <c r="B396" s="3" t="s">
        <v>396</v>
      </c>
      <c r="C396" s="3" t="str">
        <f>IFERROR(__xludf.DUMMYFUNCTION("GOOGLETRANSLATE(B396,""id"",""en"")"),"['good', 'doang', 'the rest', 'telephone', 'disappointed', '']")</f>
        <v>['good', 'doang', 'the rest', 'telephone', 'disappointed', '']</v>
      </c>
      <c r="D396" s="3">
        <v>1.0</v>
      </c>
    </row>
    <row r="397" ht="15.75" customHeight="1">
      <c r="A397" s="1">
        <v>423.0</v>
      </c>
      <c r="B397" s="3" t="s">
        <v>397</v>
      </c>
      <c r="C397" s="3" t="str">
        <f>IFERROR(__xludf.DUMMYFUNCTION("GOOGLETRANSLATE(B397,""id"",""en"")"),"['game', 'online', 'signal', 'down', 'mulu', 'stable']")</f>
        <v>['game', 'online', 'signal', 'down', 'mulu', 'stable']</v>
      </c>
      <c r="D397" s="3">
        <v>3.0</v>
      </c>
    </row>
    <row r="398" ht="15.75" customHeight="1">
      <c r="A398" s="1">
        <v>424.0</v>
      </c>
      <c r="B398" s="3" t="s">
        <v>398</v>
      </c>
      <c r="C398" s="3" t="str">
        <f>IFERROR(__xludf.DUMMYFUNCTION("GOOGLETRANSLATE(B398,""id"",""en"")"),"['Please', 'Fix', 'Service', 'Selen', 'Sampe', 'Technician', 'Cordination', 'Good', 'Technician', 'Pay', 'WMS', 'How', ' Have ',' Selint ',' Selint ',' BLN ',' Nidak ',' Response ',' Open ',' App ',' Indihome ',' Register ',' Sukser ',' Login ',' Error ' "&amp;", 'Plaza', 'TLPN', 'response', 'please', 'fix', '']")</f>
        <v>['Please', 'Fix', 'Service', 'Selen', 'Sampe', 'Technician', 'Cordination', 'Good', 'Technician', 'Pay', 'WMS', 'How', ' Have ',' Selint ',' Selint ',' BLN ',' Nidak ',' Response ',' Open ',' App ',' Indihome ',' Register ',' Sukser ',' Login ',' Error ' , 'Plaza', 'TLPN', 'response', 'please', 'fix', '']</v>
      </c>
      <c r="D398" s="3">
        <v>1.0</v>
      </c>
    </row>
    <row r="399" ht="15.75" customHeight="1">
      <c r="A399" s="1">
        <v>425.0</v>
      </c>
      <c r="B399" s="3" t="s">
        <v>399</v>
      </c>
      <c r="C399" s="3" t="str">
        <f>IFERROR(__xludf.DUMMYFUNCTION("GOOGLETRANSLATE(B399,""id"",""en"")"),"['Change', 'Indihome', 'ugly', 'complaint', 'application', 'difficult', 'click', 'Kayak', 'Nge', 'hang', 'open', 'application', ' Current ',' weird ']")</f>
        <v>['Change', 'Indihome', 'ugly', 'complaint', 'application', 'difficult', 'click', 'Kayak', 'Nge', 'hang', 'open', 'application', ' Current ',' weird ']</v>
      </c>
      <c r="D399" s="3">
        <v>1.0</v>
      </c>
    </row>
    <row r="400" ht="15.75" customHeight="1">
      <c r="A400" s="1">
        <v>426.0</v>
      </c>
      <c r="B400" s="3" t="s">
        <v>400</v>
      </c>
      <c r="C400" s="3" t="str">
        <f>IFERROR(__xludf.DUMMYFUNCTION("GOOGLETRANSLATE(B400,""id"",""en"")"),"['tlng', 'indifom', 'kmi', 'consumer', 'paid', 'expensive', 'per month', 'knpa', 'taubu', 'lag', 'use', 'capacity', ' Best ',' use ',' quota ',' data ',' tauety ',' lei ',' affordable ']")</f>
        <v>['tlng', 'indifom', 'kmi', 'consumer', 'paid', 'expensive', 'per month', 'knpa', 'taubu', 'lag', 'use', 'capacity', ' Best ',' use ',' quota ',' data ',' tauety ',' lei ',' affordable ']</v>
      </c>
      <c r="D400" s="3">
        <v>1.0</v>
      </c>
    </row>
    <row r="401" ht="15.75" customHeight="1">
      <c r="A401" s="1">
        <v>428.0</v>
      </c>
      <c r="B401" s="3" t="s">
        <v>401</v>
      </c>
      <c r="C401" s="3" t="str">
        <f>IFERROR(__xludf.DUMMYFUNCTION("GOOGLETRANSLATE(B401,""id"",""en"")"),"['satisfying']")</f>
        <v>['satisfying']</v>
      </c>
      <c r="D401" s="3">
        <v>4.0</v>
      </c>
    </row>
    <row r="402" ht="15.75" customHeight="1">
      <c r="A402" s="1">
        <v>429.0</v>
      </c>
      <c r="B402" s="3" t="s">
        <v>402</v>
      </c>
      <c r="C402" s="3" t="str">
        <f>IFERROR(__xludf.DUMMYFUNCTION("GOOGLETRANSLATE(B402,""id"",""en"")"),"['Login', 'App', 'Useful']")</f>
        <v>['Login', 'App', 'Useful']</v>
      </c>
      <c r="D402" s="3">
        <v>1.0</v>
      </c>
    </row>
    <row r="403" ht="15.75" customHeight="1">
      <c r="A403" s="1">
        <v>430.0</v>
      </c>
      <c r="B403" s="3" t="s">
        <v>403</v>
      </c>
      <c r="C403" s="3" t="str">
        <f>IFERROR(__xludf.DUMMYFUNCTION("GOOGLETRANSLATE(B403,""id"",""en"")"),"['slow', 'signal', 'where', 'government', 'home', 'signal', 'speed', 'drop', 'leg', 'loss',' gave ',' service ',' Customers', 'Telkomsel', 'company', 'BUMN', 'please', 'fix', 'signal', 'slow', 'gratitude', 'payment', 'cheap', 'biz', ""]")</f>
        <v>['slow', 'signal', 'where', 'government', 'home', 'signal', 'speed', 'drop', 'leg', 'loss',' gave ',' service ',' Customers', 'Telkomsel', 'company', 'BUMN', 'please', 'fix', 'signal', 'slow', 'gratitude', 'payment', 'cheap', 'biz', "]</v>
      </c>
      <c r="D403" s="3">
        <v>1.0</v>
      </c>
    </row>
    <row r="404" ht="15.75" customHeight="1">
      <c r="A404" s="1">
        <v>431.0</v>
      </c>
      <c r="B404" s="3" t="s">
        <v>404</v>
      </c>
      <c r="C404" s="3" t="str">
        <f>IFERROR(__xludf.DUMMYFUNCTION("GOOGLETRANSLATE(B404,""id"",""en"")"),"['annoying']")</f>
        <v>['annoying']</v>
      </c>
      <c r="D404" s="3">
        <v>1.0</v>
      </c>
    </row>
    <row r="405" ht="15.75" customHeight="1">
      <c r="A405" s="1">
        <v>432.0</v>
      </c>
      <c r="B405" s="3" t="s">
        <v>405</v>
      </c>
      <c r="C405" s="3" t="str">
        <f>IFERROR(__xludf.DUMMYFUNCTION("GOOGLETRANSLATE(B405,""id"",""en"")"),"['Please', 'fix', 'code', 'otp', 'according to', 'send', 'enter', '']")</f>
        <v>['Please', 'fix', 'code', 'otp', 'according to', 'send', 'enter', '']</v>
      </c>
      <c r="D405" s="3">
        <v>1.0</v>
      </c>
    </row>
    <row r="406" ht="15.75" customHeight="1">
      <c r="A406" s="1">
        <v>433.0</v>
      </c>
      <c r="B406" s="3" t="s">
        <v>406</v>
      </c>
      <c r="C406" s="3" t="str">
        <f>IFERROR(__xludf.DUMMYFUNCTION("GOOGLETRANSLATE(B406,""id"",""en"")"),"['Help', 'Indihome', 'already', 'pay', 'expensive', 'network', 'bagan', 'card', 'package', 'next door', 'wait', ' The uncertainty, 'Joke', 'its network', 'My neighbor', 'network', 'smooth', 'already', 'complaint', 'office', 'clarity', 'tired', ""]")</f>
        <v>['Help', 'Indihome', 'already', 'pay', 'expensive', 'network', 'bagan', 'card', 'package', 'next door', 'wait', ' The uncertainty, 'Joke', 'its network', 'My neighbor', 'network', 'smooth', 'already', 'complaint', 'office', 'clarity', 'tired', "]</v>
      </c>
      <c r="D406" s="3">
        <v>1.0</v>
      </c>
    </row>
    <row r="407" ht="15.75" customHeight="1">
      <c r="A407" s="1">
        <v>434.0</v>
      </c>
      <c r="B407" s="3" t="s">
        <v>407</v>
      </c>
      <c r="C407" s="3" t="str">
        <f>IFERROR(__xludf.DUMMYFUNCTION("GOOGLETRANSLATE(B407,""id"",""en"")"),"['Network', 'Fix', 'subscribe', 'Mbps',' Test ',' Speed ​​',' Test ',' Under ',' Mbps', 'Loss',' Stabilin ',' Application ',' network ',' stable ',' in the city ',' what's']")</f>
        <v>['Network', 'Fix', 'subscribe', 'Mbps',' Test ',' Speed ​​',' Test ',' Under ',' Mbps', 'Loss',' Stabilin ',' Application ',' network ',' stable ',' in the city ',' what's']</v>
      </c>
      <c r="D407" s="3">
        <v>1.0</v>
      </c>
    </row>
    <row r="408" ht="15.75" customHeight="1">
      <c r="A408" s="1">
        <v>435.0</v>
      </c>
      <c r="B408" s="3" t="s">
        <v>408</v>
      </c>
      <c r="C408" s="3" t="str">
        <f>IFERROR(__xludf.DUMMYFUNCTION("GOOGLETRANSLATE(B408,""id"",""en"")"),"['enter', 'code', 'OTP', 'SLUS', 'SALE', 'Application', 'Ngepain', 'Play', 'Store', 'Application', 'Rich', 'Code', ' OTP ',' Sent ',' SMS ',' PAS ',' Entered ',' said ',' Salah ',' Auto ',' Uninstall ']")</f>
        <v>['enter', 'code', 'OTP', 'SLUS', 'SALE', 'Application', 'Ngepain', 'Play', 'Store', 'Application', 'Rich', 'Code', ' OTP ',' Sent ',' SMS ',' PAS ',' Entered ',' said ',' Salah ',' Auto ',' Uninstall ']</v>
      </c>
      <c r="D408" s="3">
        <v>1.0</v>
      </c>
    </row>
    <row r="409" ht="15.75" customHeight="1">
      <c r="A409" s="1">
        <v>436.0</v>
      </c>
      <c r="B409" s="3" t="s">
        <v>409</v>
      </c>
      <c r="C409" s="3" t="str">
        <f>IFERROR(__xludf.DUMMYFUNCTION("GOOGLETRANSLATE(B409,""id"",""en"")"),"['chaotic', 'login', 'difficult', 'code', 'OTP', 'thank', 'pasa', 'enter', 'number', 'fail', 'then', 'end', ' Wait ',' hours', 'login', 'already', 'wait', 'clock', 'like', 'GTU']")</f>
        <v>['chaotic', 'login', 'difficult', 'code', 'OTP', 'thank', 'pasa', 'enter', 'number', 'fail', 'then', 'end', ' Wait ',' hours', 'login', 'already', 'wait', 'clock', 'like', 'GTU']</v>
      </c>
      <c r="D409" s="3">
        <v>1.0</v>
      </c>
    </row>
    <row r="410" ht="15.75" customHeight="1">
      <c r="A410" s="1">
        <v>437.0</v>
      </c>
      <c r="B410" s="3" t="s">
        <v>410</v>
      </c>
      <c r="C410" s="3" t="str">
        <f>IFERROR(__xludf.DUMMYFUNCTION("GOOGLETRANSLATE(B410,""id"",""en"")"),"['response', 'improvement', 'fast', 'clock', 'report', 'UDH', 'technician', 'come']")</f>
        <v>['response', 'improvement', 'fast', 'clock', 'report', 'UDH', 'technician', 'come']</v>
      </c>
      <c r="D410" s="3">
        <v>5.0</v>
      </c>
    </row>
    <row r="411" ht="15.75" customHeight="1">
      <c r="A411" s="1">
        <v>438.0</v>
      </c>
      <c r="B411" s="3" t="s">
        <v>411</v>
      </c>
      <c r="C411" s="3" t="str">
        <f>IFERROR(__xludf.DUMMYFUNCTION("GOOGLETRANSLATE(B411,""id"",""en"")"),"['strange', 'login', 'difficult', 'regist', 'answer', 'registered', 'login', 'verification', 'failed']")</f>
        <v>['strange', 'login', 'difficult', 'regist', 'answer', 'registered', 'login', 'verification', 'failed']</v>
      </c>
      <c r="D411" s="3">
        <v>1.0</v>
      </c>
    </row>
    <row r="412" ht="15.75" customHeight="1">
      <c r="A412" s="1">
        <v>439.0</v>
      </c>
      <c r="B412" s="3" t="s">
        <v>412</v>
      </c>
      <c r="C412" s="3" t="str">
        <f>IFERROR(__xludf.DUMMYFUNCTION("GOOGLETRANSLATE(B412,""id"",""en"")"),"['Sometimes',' difficult ',' understanded ',' yesterday ',' verification ',' normal ',' bar ',' kox ',' just ',' bar ',' verified ',' Re-reset ',' according to ',' number ',' KTP ',' Honest ',' Application ',' Indihome ',' confusing ', ""]")</f>
        <v>['Sometimes',' difficult ',' understanded ',' yesterday ',' verification ',' normal ',' bar ',' kox ',' just ',' bar ',' verified ',' Re-reset ',' according to ',' number ',' KTP ',' Honest ',' Application ',' Indihome ',' confusing ', "]</v>
      </c>
      <c r="D412" s="3">
        <v>4.0</v>
      </c>
    </row>
    <row r="413" ht="15.75" customHeight="1">
      <c r="A413" s="1">
        <v>441.0</v>
      </c>
      <c r="B413" s="3" t="s">
        <v>413</v>
      </c>
      <c r="C413" s="3" t="str">
        <f>IFERROR(__xludf.DUMMYFUNCTION("GOOGLETRANSLATE(B413,""id"",""en"")"),"['Koplo', 'Indihome']")</f>
        <v>['Koplo', 'Indihome']</v>
      </c>
      <c r="D413" s="3">
        <v>1.0</v>
      </c>
    </row>
    <row r="414" ht="15.75" customHeight="1">
      <c r="A414" s="1">
        <v>442.0</v>
      </c>
      <c r="B414" s="3" t="s">
        <v>414</v>
      </c>
      <c r="C414" s="3" t="str">
        <f>IFERROR(__xludf.DUMMYFUNCTION("GOOGLETRANSLATE(B414,""id"",""en"")"),"['Quality', 'Indihiom', 'ugly', 'biki', 'emotion']")</f>
        <v>['Quality', 'Indihiom', 'ugly', 'biki', 'emotion']</v>
      </c>
      <c r="D414" s="3">
        <v>1.0</v>
      </c>
    </row>
    <row r="415" ht="15.75" customHeight="1">
      <c r="A415" s="1">
        <v>443.0</v>
      </c>
      <c r="B415" s="3" t="s">
        <v>415</v>
      </c>
      <c r="C415" s="3" t="str">
        <f>IFERROR(__xludf.DUMMYFUNCTION("GOOGLETRANSLATE(B415,""id"",""en"")"),"['Lemot', 'really', 'indihome']")</f>
        <v>['Lemot', 'really', 'indihome']</v>
      </c>
      <c r="D415" s="3">
        <v>1.0</v>
      </c>
    </row>
    <row r="416" ht="15.75" customHeight="1">
      <c r="A416" s="1">
        <v>444.0</v>
      </c>
      <c r="B416" s="3" t="s">
        <v>416</v>
      </c>
      <c r="C416" s="3" t="str">
        <f>IFERROR(__xludf.DUMMYFUNCTION("GOOGLETRANSLATE(B416,""id"",""en"")"),"['strange', 'verification', 'installation', 'missing', 'notification']")</f>
        <v>['strange', 'verification', 'installation', 'missing', 'notification']</v>
      </c>
      <c r="D416" s="3">
        <v>1.0</v>
      </c>
    </row>
    <row r="417" ht="15.75" customHeight="1">
      <c r="A417" s="1">
        <v>445.0</v>
      </c>
      <c r="B417" s="3" t="s">
        <v>417</v>
      </c>
      <c r="C417" s="3" t="str">
        <f>IFERROR(__xludf.DUMMYFUNCTION("GOOGLETRANSLATE(B417,""id"",""en"")"),"['Pay', 'Doang', 'expensive', 'Network', 'Rich', 'JLS']")</f>
        <v>['Pay', 'Doang', 'expensive', 'Network', 'Rich', 'JLS']</v>
      </c>
      <c r="D417" s="3">
        <v>1.0</v>
      </c>
    </row>
    <row r="418" ht="15.75" customHeight="1">
      <c r="A418" s="1">
        <v>446.0</v>
      </c>
      <c r="B418" s="3" t="s">
        <v>418</v>
      </c>
      <c r="C418" s="3" t="str">
        <f>IFERROR(__xludf.DUMMYFUNCTION("GOOGLETRANSLATE(B418,""id"",""en"")"),"['Indihome', 'Pay', 'expensive', 'canny', 'rich', 'gini', 'call', 'Matiin', ""]")</f>
        <v>['Indihome', 'Pay', 'expensive', 'canny', 'rich', 'gini', 'call', 'Matiin', "]</v>
      </c>
      <c r="D418" s="3">
        <v>1.0</v>
      </c>
    </row>
    <row r="419" ht="15.75" customHeight="1">
      <c r="A419" s="1">
        <v>447.0</v>
      </c>
      <c r="B419" s="3" t="s">
        <v>419</v>
      </c>
      <c r="C419" s="3" t="str">
        <f>IFERROR(__xludf.DUMMYFUNCTION("GOOGLETRANSLATE(B419,""id"",""en"")"),"['Gut']")</f>
        <v>['Gut']</v>
      </c>
      <c r="D419" s="3">
        <v>5.0</v>
      </c>
    </row>
    <row r="420" ht="15.75" customHeight="1">
      <c r="A420" s="1">
        <v>448.0</v>
      </c>
      <c r="B420" s="3" t="s">
        <v>420</v>
      </c>
      <c r="C420" s="3" t="str">
        <f>IFERROR(__xludf.DUMMYFUNCTION("GOOGLETRANSLATE(B420,""id"",""en"")"),"['service', 'rotten', 'company', 'classy', 'complement', 'in the example', 'complement', 'kmana', 'lgi', 'try', 'tetep', 'gada', ' Repair ',' Service ']")</f>
        <v>['service', 'rotten', 'company', 'classy', 'complement', 'in the example', 'complement', 'kmana', 'lgi', 'try', 'tetep', 'gada', ' Repair ',' Service ']</v>
      </c>
      <c r="D420" s="3">
        <v>1.0</v>
      </c>
    </row>
    <row r="421" ht="15.75" customHeight="1">
      <c r="A421" s="1">
        <v>449.0</v>
      </c>
      <c r="B421" s="3" t="s">
        <v>421</v>
      </c>
      <c r="C421" s="3" t="str">
        <f>IFERROR(__xludf.DUMMYFUNCTION("GOOGLETRANSLATE(B421,""id"",""en"")"),"['Login', 'Code', 'OTP', 'Wrong', 'Login', 'Receiving', 'Code', 'OTP', 'Account', 'No', 'Number', 'Registered', ' Want ',' GMN ',' ']")</f>
        <v>['Login', 'Code', 'OTP', 'Wrong', 'Login', 'Receiving', 'Code', 'OTP', 'Account', 'No', 'Number', 'Registered', ' Want ',' GMN ',' ']</v>
      </c>
      <c r="D421" s="3">
        <v>1.0</v>
      </c>
    </row>
    <row r="422" ht="15.75" customHeight="1">
      <c r="A422" s="1">
        <v>450.0</v>
      </c>
      <c r="B422" s="3" t="s">
        <v>422</v>
      </c>
      <c r="C422" s="3" t="str">
        <f>IFERROR(__xludf.DUMMYFUNCTION("GOOGLETRANSLATE(B422,""id"",""en"")"),"['Marketing', 'polite']")</f>
        <v>['Marketing', 'polite']</v>
      </c>
      <c r="D422" s="3">
        <v>1.0</v>
      </c>
    </row>
    <row r="423" ht="15.75" customHeight="1">
      <c r="A423" s="1">
        <v>451.0</v>
      </c>
      <c r="B423" s="3" t="s">
        <v>423</v>
      </c>
      <c r="C423" s="3" t="str">
        <f>IFERROR(__xludf.DUMMYFUNCTION("GOOGLETRANSLATE(B423,""id"",""en"")"),"['', 'See', 'usage', 'zero', 'how', 'already', 'active', 'date', 'May', ""]")</f>
        <v>['', 'See', 'usage', 'zero', 'how', 'already', 'active', 'date', 'May', "]</v>
      </c>
      <c r="D423" s="3">
        <v>4.0</v>
      </c>
    </row>
    <row r="424" ht="15.75" customHeight="1">
      <c r="A424" s="1">
        <v>452.0</v>
      </c>
      <c r="B424" s="3" t="s">
        <v>424</v>
      </c>
      <c r="C424" s="3" t="str">
        <f>IFERROR(__xludf.DUMMYFUNCTION("GOOGLETRANSLATE(B424,""id"",""en"")"),"['Application', 'stupid', 'enter', 'code', 'verification', 'already', 'according to', 'sms', 'read', 'wrong', 'original', 'application']")</f>
        <v>['Application', 'stupid', 'enter', 'code', 'verification', 'already', 'according to', 'sms', 'read', 'wrong', 'original', 'application']</v>
      </c>
      <c r="D424" s="3">
        <v>1.0</v>
      </c>
    </row>
    <row r="425" ht="15.75" customHeight="1">
      <c r="A425" s="1">
        <v>453.0</v>
      </c>
      <c r="B425" s="3" t="s">
        <v>425</v>
      </c>
      <c r="C425" s="3" t="str">
        <f>IFERROR(__xludf.DUMMYFUNCTION("GOOGLETRANSLATE(B425,""id"",""en"")"),"['Application', 'Indihome', 'Merciful']")</f>
        <v>['Application', 'Indihome', 'Merciful']</v>
      </c>
      <c r="D425" s="3">
        <v>1.0</v>
      </c>
    </row>
    <row r="426" ht="15.75" customHeight="1">
      <c r="A426" s="1">
        <v>454.0</v>
      </c>
      <c r="B426" s="3" t="s">
        <v>426</v>
      </c>
      <c r="C426" s="3" t="str">
        <f>IFERROR(__xludf.DUMMYFUNCTION("GOOGLETRANSLATE(B426,""id"",""en"")"),"['Gabisa', 'Login', 'OTP', 'Wrong', 'Mulu', 'People', 'Bener']")</f>
        <v>['Gabisa', 'Login', 'OTP', 'Wrong', 'Mulu', 'People', 'Bener']</v>
      </c>
      <c r="D426" s="3">
        <v>1.0</v>
      </c>
    </row>
    <row r="427" ht="15.75" customHeight="1">
      <c r="A427" s="1">
        <v>455.0</v>
      </c>
      <c r="B427" s="3" t="s">
        <v>427</v>
      </c>
      <c r="C427" s="3" t="str">
        <f>IFERROR(__xludf.DUMMYFUNCTION("GOOGLETRANSLATE(B427,""id"",""en"")"),"['pretentious', 'pretentious', 'promotion', 'fix', 'signal', 'promotion']")</f>
        <v>['pretentious', 'pretentious', 'promotion', 'fix', 'signal', 'promotion']</v>
      </c>
      <c r="D427" s="3">
        <v>5.0</v>
      </c>
    </row>
    <row r="428" ht="15.75" customHeight="1">
      <c r="A428" s="1">
        <v>456.0</v>
      </c>
      <c r="B428" s="3" t="s">
        <v>428</v>
      </c>
      <c r="C428" s="3" t="str">
        <f>IFERROR(__xludf.DUMMYFUNCTION("GOOGLETRANSLATE(B428,""id"",""en"")"),"['Indihome', 'Error', 'call', 'officer', 'repeated', 'times', 'the application', 'ugly', 'accessed', 'anything', ""]")</f>
        <v>['Indihome', 'Error', 'call', 'officer', 'repeated', 'times', 'the application', 'ugly', 'accessed', 'anything', "]</v>
      </c>
      <c r="D428" s="3">
        <v>1.0</v>
      </c>
    </row>
    <row r="429" ht="15.75" customHeight="1">
      <c r="A429" s="1">
        <v>457.0</v>
      </c>
      <c r="B429" s="3" t="s">
        <v>429</v>
      </c>
      <c r="C429" s="3" t="str">
        <f>IFERROR(__xludf.DUMMYFUNCTION("GOOGLETRANSLATE(B429,""id"",""en"")"),"['Knp', 'yaa', 'login', 'skarang', 'logging out', 'login', 'email', 'registered', 'NMR', 'that's']")</f>
        <v>['Knp', 'yaa', 'login', 'skarang', 'logging out', 'login', 'email', 'registered', 'NMR', 'that's']</v>
      </c>
      <c r="D429" s="3">
        <v>2.0</v>
      </c>
    </row>
    <row r="430" ht="15.75" customHeight="1">
      <c r="A430" s="1">
        <v>460.0</v>
      </c>
      <c r="B430" s="3" t="s">
        <v>430</v>
      </c>
      <c r="C430" s="3" t="str">
        <f>IFERROR(__xludf.DUMMYFUNCTION("GOOGLETRANSLATE(B430,""id"",""en"")"),"['info', 'displayed', 'application', 'perverted', 'misleading', 'info', 'bill', 'applied', 'different', 'real', 'bill', 'plaza', ' ATM ',' Customers', 'Valid', 'Valid', 'Interaction', 'Products',' Indihome ',' Bill ',' Consumers', 'Enable', 'Info', 'SPT',"&amp;" 'SPT' , '']")</f>
        <v>['info', 'displayed', 'application', 'perverted', 'misleading', 'info', 'bill', 'applied', 'different', 'real', 'bill', 'plaza', ' ATM ',' Customers', 'Valid', 'Valid', 'Interaction', 'Products',' Indihome ',' Bill ',' Consumers', 'Enable', 'Info', 'SPT', 'SPT' , '']</v>
      </c>
      <c r="D430" s="3">
        <v>1.0</v>
      </c>
    </row>
    <row r="431" ht="15.75" customHeight="1">
      <c r="A431" s="1">
        <v>461.0</v>
      </c>
      <c r="B431" s="3" t="s">
        <v>431</v>
      </c>
      <c r="C431" s="3" t="str">
        <f>IFERROR(__xludf.DUMMYFUNCTION("GOOGLETRANSLATE(B431,""id"",""en"")"),"['Please', 'Laah', 'Network', 'Village', 'Plosogenuk', 'Silver', 'Jombang', ""]")</f>
        <v>['Please', 'Laah', 'Network', 'Village', 'Plosogenuk', 'Silver', 'Jombang', "]</v>
      </c>
      <c r="D431" s="3">
        <v>5.0</v>
      </c>
    </row>
    <row r="432" ht="15.75" customHeight="1">
      <c r="A432" s="1">
        <v>462.0</v>
      </c>
      <c r="B432" s="3" t="s">
        <v>432</v>
      </c>
      <c r="C432" s="3" t="str">
        <f>IFERROR(__xludf.DUMMYFUNCTION("GOOGLETRANSLATE(B432,""id"",""en"")"),"['Good', 'Job']")</f>
        <v>['Good', 'Job']</v>
      </c>
      <c r="D432" s="3">
        <v>5.0</v>
      </c>
    </row>
    <row r="433" ht="15.75" customHeight="1">
      <c r="A433" s="1">
        <v>463.0</v>
      </c>
      <c r="B433" s="3" t="s">
        <v>433</v>
      </c>
      <c r="C433" s="3" t="str">
        <f>IFERROR(__xludf.DUMMYFUNCTION("GOOGLETRANSLATE(B433,""id"",""en"")"),"['Males', 'Indihome', 'lag', 'Terosss']")</f>
        <v>['Males', 'Indihome', 'lag', 'Terosss']</v>
      </c>
      <c r="D433" s="3">
        <v>1.0</v>
      </c>
    </row>
    <row r="434" ht="15.75" customHeight="1">
      <c r="A434" s="1">
        <v>464.0</v>
      </c>
      <c r="B434" s="3" t="s">
        <v>434</v>
      </c>
      <c r="C434" s="3" t="str">
        <f>IFERROR(__xludf.DUMMYFUNCTION("GOOGLETRANSLATE(B434,""id"",""en"")"),"['Login', 'code', 'OTP']")</f>
        <v>['Login', 'code', 'OTP']</v>
      </c>
      <c r="D434" s="3">
        <v>3.0</v>
      </c>
    </row>
    <row r="435" ht="15.75" customHeight="1">
      <c r="A435" s="1">
        <v>465.0</v>
      </c>
      <c r="B435" s="3" t="s">
        <v>435</v>
      </c>
      <c r="C435" s="3" t="str">
        <f>IFERROR(__xludf.DUMMYFUNCTION("GOOGLETRANSLATE(B435,""id"",""en"")"),"['open']")</f>
        <v>['open']</v>
      </c>
      <c r="D435" s="3">
        <v>1.0</v>
      </c>
    </row>
    <row r="436" ht="15.75" customHeight="1">
      <c r="A436" s="1">
        <v>466.0</v>
      </c>
      <c r="B436" s="3" t="s">
        <v>436</v>
      </c>
      <c r="C436" s="3" t="str">
        <f>IFERROR(__xludf.DUMMYFUNCTION("GOOGLETRANSLATE(B436,""id"",""en"")"),"['Please', 'Region', 'Pontianak', 'intersection', 'Punggur', 'PAL', 'Gate', 'Putin', 'Pole', 'Tide', 'Sad', 'bet']")</f>
        <v>['Please', 'Region', 'Pontianak', 'intersection', 'Punggur', 'PAL', 'Gate', 'Putin', 'Pole', 'Tide', 'Sad', 'bet']</v>
      </c>
      <c r="D436" s="3">
        <v>3.0</v>
      </c>
    </row>
    <row r="437" ht="15.75" customHeight="1">
      <c r="A437" s="1">
        <v>467.0</v>
      </c>
      <c r="B437" s="3" t="s">
        <v>437</v>
      </c>
      <c r="C437" s="3" t="str">
        <f>IFERROR(__xludf.DUMMYFUNCTION("GOOGLETRANSLATE(B437,""id"",""en"")"),"['process']")</f>
        <v>['process']</v>
      </c>
      <c r="D437" s="3">
        <v>1.0</v>
      </c>
    </row>
    <row r="438" ht="15.75" customHeight="1">
      <c r="A438" s="1">
        <v>468.0</v>
      </c>
      <c r="B438" s="3" t="s">
        <v>438</v>
      </c>
      <c r="C438" s="3" t="str">
        <f>IFERROR(__xludf.DUMMYFUNCTION("GOOGLETRANSLATE(B438,""id"",""en"")"),"['', 'Masang', 'complicated', 'cable', 'a distance', 'pole', 'rame', 'masang', 'minimal', 'person', 'PHP', 'person', 'Costumer ',' service ',' ehh ',' right ',' pairs', 'gxbisa', 'pairs',' nybelin ',' wait ',' bnyk ',' person ',' pairs', 'wifi', 'mah', 'h"&amp;"urry', 'take', 'providers', '']")</f>
        <v>['', 'Masang', 'complicated', 'cable', 'a distance', 'pole', 'rame', 'masang', 'minimal', 'person', 'PHP', 'person', 'Costumer ',' service ',' ehh ',' right ',' pairs', 'gxbisa', 'pairs',' nybelin ',' wait ',' bnyk ',' person ',' pairs', 'wifi', 'mah', 'hurry', 'take', 'providers', '']</v>
      </c>
      <c r="D438" s="3">
        <v>1.0</v>
      </c>
    </row>
    <row r="439" ht="15.75" customHeight="1">
      <c r="A439" s="1">
        <v>469.0</v>
      </c>
      <c r="B439" s="3" t="s">
        <v>439</v>
      </c>
      <c r="C439" s="3" t="str">
        <f>IFERROR(__xludf.DUMMYFUNCTION("GOOGLETRANSLATE(B439,""id"",""en"")"),"['The application', 'strange', 'login', 'code', 'OTP', 'enter', 'message', 'said', 'code', 'wrong', ""]")</f>
        <v>['The application', 'strange', 'login', 'code', 'OTP', 'enter', 'message', 'said', 'code', 'wrong', "]</v>
      </c>
      <c r="D439" s="3">
        <v>1.0</v>
      </c>
    </row>
    <row r="440" ht="15.75" customHeight="1">
      <c r="A440" s="1">
        <v>470.0</v>
      </c>
      <c r="B440" s="3" t="s">
        <v>440</v>
      </c>
      <c r="C440" s="3" t="str">
        <f>IFERROR(__xludf.DUMMYFUNCTION("GOOGLETRANSLATE(B440,""id"",""en"")"),"['Network', 'ngeleg', 'Mulu', 'ing', 'JLS', 'Bat', 'JRNGN', 'TLL']")</f>
        <v>['Network', 'ngeleg', 'Mulu', 'ing', 'JLS', 'Bat', 'JRNGN', 'TLL']</v>
      </c>
      <c r="D440" s="3">
        <v>1.0</v>
      </c>
    </row>
    <row r="441" ht="15.75" customHeight="1">
      <c r="A441" s="1">
        <v>471.0</v>
      </c>
      <c r="B441" s="3" t="s">
        <v>441</v>
      </c>
      <c r="C441" s="3" t="str">
        <f>IFERROR(__xludf.DUMMYFUNCTION("GOOGLETRANSLATE(B441,""id"",""en"")"),"['Yesterday', 'login', 'code', 'verification', 'ehh', 'wrong', 'times', 'reset']")</f>
        <v>['Yesterday', 'login', 'code', 'verification', 'ehh', 'wrong', 'times', 'reset']</v>
      </c>
      <c r="D441" s="3">
        <v>1.0</v>
      </c>
    </row>
    <row r="442" ht="15.75" customHeight="1">
      <c r="A442" s="1">
        <v>472.0</v>
      </c>
      <c r="B442" s="3" t="s">
        <v>442</v>
      </c>
      <c r="C442" s="3" t="str">
        <f>IFERROR(__xludf.DUMMYFUNCTION("GOOGLETRANSLATE(B442,""id"",""en"")"),"['completing', 'identity', 'appears',' notification ',' permission ',' access', 'relations',' number ',' service ',' indihome ',' sedah ​​',' connected ',' Account ',' DST ',' Register ',' account ',' Relationship ',' ']")</f>
        <v>['completing', 'identity', 'appears',' notification ',' permission ',' access', 'relations',' number ',' service ',' indihome ',' sedah ​​',' connected ',' Account ',' DST ',' Register ',' account ',' Relationship ',' ']</v>
      </c>
      <c r="D442" s="3">
        <v>1.0</v>
      </c>
    </row>
    <row r="443" ht="15.75" customHeight="1">
      <c r="A443" s="1">
        <v>473.0</v>
      </c>
      <c r="B443" s="3" t="s">
        <v>443</v>
      </c>
      <c r="C443" s="3" t="str">
        <f>IFERROR(__xludf.DUMMYFUNCTION("GOOGLETRANSLATE(B443,""id"",""en"")"),"Of course")</f>
        <v>Of course</v>
      </c>
      <c r="D443" s="3">
        <v>5.0</v>
      </c>
    </row>
    <row r="444" ht="15.75" customHeight="1">
      <c r="A444" s="1">
        <v>474.0</v>
      </c>
      <c r="B444" s="3" t="s">
        <v>444</v>
      </c>
      <c r="C444" s="3" t="str">
        <f>IFERROR(__xludf.DUMMYFUNCTION("GOOGLETRANSLATE(B444,""id"",""en"")"),"['Ookkk']")</f>
        <v>['Ookkk']</v>
      </c>
      <c r="D444" s="3">
        <v>5.0</v>
      </c>
    </row>
    <row r="445" ht="15.75" customHeight="1">
      <c r="A445" s="1">
        <v>475.0</v>
      </c>
      <c r="B445" s="3" t="s">
        <v>445</v>
      </c>
      <c r="C445" s="3" t="str">
        <f>IFERROR(__xludf.DUMMYFUNCTION("GOOGLETRANSLATE(B445,""id"",""en"")"),"['Fuf', 'wasteful', 'buy', 'package', 'SOD', 'Rene', 'Speed', 'difficult', 'failed']")</f>
        <v>['Fuf', 'wasteful', 'buy', 'package', 'SOD', 'Rene', 'Speed', 'difficult', 'failed']</v>
      </c>
      <c r="D445" s="3">
        <v>1.0</v>
      </c>
    </row>
    <row r="446" ht="15.75" customHeight="1">
      <c r="A446" s="1">
        <v>476.0</v>
      </c>
      <c r="B446" s="3" t="s">
        <v>443</v>
      </c>
      <c r="C446" s="3" t="str">
        <f>IFERROR(__xludf.DUMMYFUNCTION("GOOGLETRANSLATE(B446,""id"",""en"")"),"Of course")</f>
        <v>Of course</v>
      </c>
      <c r="D446" s="3">
        <v>5.0</v>
      </c>
    </row>
    <row r="447" ht="15.75" customHeight="1">
      <c r="A447" s="1">
        <v>477.0</v>
      </c>
      <c r="B447" s="3" t="s">
        <v>446</v>
      </c>
      <c r="C447" s="3" t="str">
        <f>IFERROR(__xludf.DUMMYFUNCTION("GOOGLETRANSLATE(B447,""id"",""en"")"),"['knp', 'always', 'bsa', 'log', 'pdhal', 'code', 'otp', 'dblg', 'slh', 'strange']")</f>
        <v>['knp', 'always', 'bsa', 'log', 'pdhal', 'code', 'otp', 'dblg', 'slh', 'strange']</v>
      </c>
      <c r="D447" s="3">
        <v>1.0</v>
      </c>
    </row>
    <row r="448" ht="15.75" customHeight="1">
      <c r="A448" s="1">
        <v>478.0</v>
      </c>
      <c r="B448" s="3" t="s">
        <v>447</v>
      </c>
      <c r="C448" s="3" t="str">
        <f>IFERROR(__xludf.DUMMYFUNCTION("GOOGLETRANSLATE(B448,""id"",""en"")"),"['Provider', 'contained', 'cave', 'internet', 'like', 'ilang', 'Nilagan', 'SIM', 'card', 'good', 'good', 'signal', ' Mending ',' SIM ',' Card ']")</f>
        <v>['Provider', 'contained', 'cave', 'internet', 'like', 'ilang', 'Nilagan', 'SIM', 'card', 'good', 'good', 'signal', ' Mending ',' SIM ',' Card ']</v>
      </c>
      <c r="D448" s="3">
        <v>1.0</v>
      </c>
    </row>
    <row r="449" ht="15.75" customHeight="1">
      <c r="A449" s="1">
        <v>479.0</v>
      </c>
      <c r="B449" s="3" t="s">
        <v>448</v>
      </c>
      <c r="C449" s="3" t="str">
        <f>IFERROR(__xludf.DUMMYFUNCTION("GOOGLETRANSLATE(B449,""id"",""en"")"),"['Indihome', 'tlg', 'correction', 'ngaca', 'coment', 'jelex', 'customer', 'satisfied', 'apalgi', 'complaints',' management ',' read ',' Reply ',' doang ',' pretentious', 'mentang', 'provider', 'behavior', 'semena', 'THDP', 'Customer', 'trmksh']")</f>
        <v>['Indihome', 'tlg', 'correction', 'ngaca', 'coment', 'jelex', 'customer', 'satisfied', 'apalgi', 'complaints',' management ',' read ',' Reply ',' doang ',' pretentious', 'mentang', 'provider', 'behavior', 'semena', 'THDP', 'Customer', 'trmksh']</v>
      </c>
      <c r="D449" s="3">
        <v>1.0</v>
      </c>
    </row>
    <row r="450" ht="15.75" customHeight="1">
      <c r="A450" s="1">
        <v>480.0</v>
      </c>
      <c r="B450" s="3" t="s">
        <v>449</v>
      </c>
      <c r="C450" s="3" t="str">
        <f>IFERROR(__xludf.DUMMYFUNCTION("GOOGLETRANSLATE(B450,""id"",""en"")"),"['Application', 'Errr']")</f>
        <v>['Application', 'Errr']</v>
      </c>
      <c r="D450" s="3">
        <v>2.0</v>
      </c>
    </row>
    <row r="451" ht="15.75" customHeight="1">
      <c r="A451" s="1">
        <v>481.0</v>
      </c>
      <c r="B451" s="3" t="s">
        <v>450</v>
      </c>
      <c r="C451" s="3" t="str">
        <f>IFERROR(__xludf.DUMMYFUNCTION("GOOGLETRANSLATE(B451,""id"",""en"")"),"['Cook', 'Log', 'Email', 'Email', 'Registered']")</f>
        <v>['Cook', 'Log', 'Email', 'Email', 'Registered']</v>
      </c>
      <c r="D451" s="3">
        <v>1.0</v>
      </c>
    </row>
    <row r="452" ht="15.75" customHeight="1">
      <c r="A452" s="1">
        <v>482.0</v>
      </c>
      <c r="B452" s="3" t="s">
        <v>451</v>
      </c>
      <c r="C452" s="3" t="str">
        <f>IFERROR(__xludf.DUMMYFUNCTION("GOOGLETRANSLATE(B452,""id"",""en"")"),"['service', 'bad', 'stop', 'subscribe', 'package', 'add', 'failed', 'disappointed', '']")</f>
        <v>['service', 'bad', 'stop', 'subscribe', 'package', 'add', 'failed', 'disappointed', '']</v>
      </c>
      <c r="D452" s="3">
        <v>1.0</v>
      </c>
    </row>
    <row r="453" ht="15.75" customHeight="1">
      <c r="A453" s="1">
        <v>483.0</v>
      </c>
      <c r="B453" s="3" t="s">
        <v>452</v>
      </c>
      <c r="C453" s="3" t="str">
        <f>IFERROR(__xludf.DUMMYFUNCTION("GOOGLETRANSLATE(B453,""id"",""en"")"),"['Mskin', 'Bad', 'Quality', 'Application', 'Ngelag']")</f>
        <v>['Mskin', 'Bad', 'Quality', 'Application', 'Ngelag']</v>
      </c>
      <c r="D453" s="3">
        <v>1.0</v>
      </c>
    </row>
    <row r="454" ht="15.75" customHeight="1">
      <c r="A454" s="1">
        <v>484.0</v>
      </c>
      <c r="B454" s="3" t="s">
        <v>453</v>
      </c>
      <c r="C454" s="3" t="str">
        <f>IFERROR(__xludf.DUMMYFUNCTION("GOOGLETRANSLATE(B454,""id"",""en"")"),"['Login', 'Indihome', 'Difficult', 'Number', 'Indihomr', 'Bener', 'Gabisa', 'Enter', 'Herman']")</f>
        <v>['Login', 'Indihome', 'Difficult', 'Number', 'Indihomr', 'Bener', 'Gabisa', 'Enter', 'Herman']</v>
      </c>
      <c r="D454" s="3">
        <v>1.0</v>
      </c>
    </row>
    <row r="455" ht="15.75" customHeight="1">
      <c r="A455" s="1">
        <v>485.0</v>
      </c>
      <c r="B455" s="3" t="s">
        <v>454</v>
      </c>
      <c r="C455" s="3" t="str">
        <f>IFERROR(__xludf.DUMMYFUNCTION("GOOGLETRANSLATE(B455,""id"",""en"")"),"['', 'Pay', 'Bill', 'Web', 'Linkaja', 'Details',' Detail ',' Detailed ',' Transparent ',' Global ',' Total ',' Service ',' convenience ',' transparency ',' customer ',' priority ',' application ',' simple ',' complicated ',' complicated ',' search ',' app"&amp;"lication ',' twitter ',' check ', 'Speed', 'Application', 'Super', 'Leet', '']")</f>
        <v>['', 'Pay', 'Bill', 'Web', 'Linkaja', 'Details',' Detail ',' Detailed ',' Transparent ',' Global ',' Total ',' Service ',' convenience ',' transparency ',' customer ',' priority ',' application ',' simple ',' complicated ',' complicated ',' search ',' application ',' twitter ',' check ', 'Speed', 'Application', 'Super', 'Leet', '']</v>
      </c>
      <c r="D455" s="3">
        <v>1.0</v>
      </c>
    </row>
    <row r="456" ht="15.75" customHeight="1">
      <c r="A456" s="1">
        <v>486.0</v>
      </c>
      <c r="B456" s="3" t="s">
        <v>455</v>
      </c>
      <c r="C456" s="3" t="str">
        <f>IFERROR(__xludf.DUMMYFUNCTION("GOOGLETRANSLATE(B456,""id"",""en"")"),"['Please', 'min', 'obstacles', 'network', 'wifi', 'problematic', '']")</f>
        <v>['Please', 'min', 'obstacles', 'network', 'wifi', 'problematic', '']</v>
      </c>
      <c r="D456" s="3">
        <v>5.0</v>
      </c>
    </row>
    <row r="457" ht="15.75" customHeight="1">
      <c r="A457" s="1">
        <v>487.0</v>
      </c>
      <c r="B457" s="3" t="s">
        <v>456</v>
      </c>
      <c r="C457" s="3" t="str">
        <f>IFERROR(__xludf.DUMMYFUNCTION("GOOGLETRANSLATE(B457,""id"",""en"")"),"['Service', 'good', 'fast']")</f>
        <v>['Service', 'good', 'fast']</v>
      </c>
      <c r="D457" s="3">
        <v>5.0</v>
      </c>
    </row>
    <row r="458" ht="15.75" customHeight="1">
      <c r="A458" s="1">
        <v>488.0</v>
      </c>
      <c r="B458" s="3" t="s">
        <v>457</v>
      </c>
      <c r="C458" s="3" t="str">
        <f>IFERROR(__xludf.DUMMYFUNCTION("GOOGLETRANSLATE(B458,""id"",""en"")"),"['DPT', 'delete', 'account', 'list', 'open', 'confrimacy', 'lgsung', ""]")</f>
        <v>['DPT', 'delete', 'account', 'list', 'open', 'confrimacy', 'lgsung', "]</v>
      </c>
      <c r="D458" s="3">
        <v>1.0</v>
      </c>
    </row>
    <row r="459" ht="15.75" customHeight="1">
      <c r="A459" s="1">
        <v>489.0</v>
      </c>
      <c r="B459" s="3" t="s">
        <v>458</v>
      </c>
      <c r="C459" s="3" t="str">
        <f>IFERROR(__xludf.DUMMYFUNCTION("GOOGLETRANSLATE(B459,""id"",""en"")"),"['apk', 'pulp', 'really', 'crash', 'profile']")</f>
        <v>['apk', 'pulp', 'really', 'crash', 'profile']</v>
      </c>
      <c r="D459" s="3">
        <v>3.0</v>
      </c>
    </row>
    <row r="460" ht="15.75" customHeight="1">
      <c r="A460" s="1">
        <v>490.0</v>
      </c>
      <c r="B460" s="3" t="s">
        <v>459</v>
      </c>
      <c r="C460" s="3" t="str">
        <f>IFERROR(__xludf.DUMMYFUNCTION("GOOGLETRANSLATE(B460,""id"",""en"")"),"['Byk', 'complain', 'Sampalah', 'follow', 'closed', 'dtng', 'members',' home ',' network ',' home ',' bpk ',' good ',' STLH ',' Tipak ',' Atik ',' Severe ',' WiFi ',' Open ',' Open ',' Play ',' Store ',' Have ',' Quota ',' Mbps', 'Pura' , 'Think', 'Nambah"&amp;"', 'sorrylah', 'service', 'msh', 'bad', 'good', 'search', 'aaah', ""]")</f>
        <v>['Byk', 'complain', 'Sampalah', 'follow', 'closed', 'dtng', 'members',' home ',' network ',' home ',' bpk ',' good ',' STLH ',' Tipak ',' Atik ',' Severe ',' WiFi ',' Open ',' Open ',' Play ',' Store ',' Have ',' Quota ',' Mbps', 'Pura' , 'Think', 'Nambah', 'sorrylah', 'service', 'msh', 'bad', 'good', 'search', 'aaah', "]</v>
      </c>
      <c r="D460" s="3">
        <v>1.0</v>
      </c>
    </row>
    <row r="461" ht="15.75" customHeight="1">
      <c r="A461" s="1">
        <v>491.0</v>
      </c>
      <c r="B461" s="3" t="s">
        <v>460</v>
      </c>
      <c r="C461" s="3" t="str">
        <f>IFERROR(__xludf.DUMMYFUNCTION("GOOGLETRANSLATE(B461,""id"",""en"")"),"['Please wait', '']")</f>
        <v>['Please wait', '']</v>
      </c>
      <c r="D461" s="3">
        <v>1.0</v>
      </c>
    </row>
    <row r="462" ht="15.75" customHeight="1">
      <c r="A462" s="1">
        <v>492.0</v>
      </c>
      <c r="B462" s="3" t="s">
        <v>461</v>
      </c>
      <c r="C462" s="3" t="str">
        <f>IFERROR(__xludf.DUMMYFUNCTION("GOOGLETRANSLATE(B462,""id"",""en"")"),"['Login', 'application', 'there', 'email', 'registered', 'system', 'solution', 'indihome']")</f>
        <v>['Login', 'application', 'there', 'email', 'registered', 'system', 'solution', 'indihome']</v>
      </c>
      <c r="D462" s="3">
        <v>1.0</v>
      </c>
    </row>
    <row r="463" ht="15.75" customHeight="1">
      <c r="A463" s="1">
        <v>493.0</v>
      </c>
      <c r="B463" s="3" t="s">
        <v>462</v>
      </c>
      <c r="C463" s="3" t="str">
        <f>IFERROR(__xludf.DUMMYFUNCTION("GOOGLETRANSLATE(B463,""id"",""en"")"),"['Hello', 'Sis', 'ADD', 'Speed', 'Demand', 'Sometimes', 'Sometimes', 'ilang', 'Dipake', 'Lost']")</f>
        <v>['Hello', 'Sis', 'ADD', 'Speed', 'Demand', 'Sometimes', 'Sometimes', 'ilang', 'Dipake', 'Lost']</v>
      </c>
      <c r="D463" s="3">
        <v>5.0</v>
      </c>
    </row>
    <row r="464" ht="15.75" customHeight="1">
      <c r="A464" s="1">
        <v>494.0</v>
      </c>
      <c r="B464" s="3" t="s">
        <v>463</v>
      </c>
      <c r="C464" s="3" t="str">
        <f>IFERROR(__xludf.DUMMYFUNCTION("GOOGLETRANSLATE(B464,""id"",""en"")"),"['a week', 'I', 'Report', 'KLW', 'Los',' blinking ',' internet ',' fiber ',' optics', 'Klw', 'a week', 'disorder', ' Real ',' people ',' poor ',' hri ',' inj ',' kemrn ',' indihome ',' gaa ',' ngeta ',' what 'do', 'loss', 'me', 'klw' , 'technicians',' mus"&amp;"t ',' ksih ',' tip ',' necessity ',' a week ',' keles', 'bill', 'gope', 'padhl', 'aslery', 'disappointed', ' I', '']")</f>
        <v>['a week', 'I', 'Report', 'KLW', 'Los',' blinking ',' internet ',' fiber ',' optics', 'Klw', 'a week', 'disorder', ' Real ',' people ',' poor ',' hri ',' inj ',' kemrn ',' indihome ',' gaa ',' ngeta ',' what 'do', 'loss', 'me', 'klw' , 'technicians',' must ',' ksih ',' tip ',' necessity ',' a week ',' keles', 'bill', 'gope', 'padhl', 'aslery', 'disappointed', ' I', '']</v>
      </c>
      <c r="D464" s="3">
        <v>1.0</v>
      </c>
    </row>
    <row r="465" ht="15.75" customHeight="1">
      <c r="A465" s="1">
        <v>495.0</v>
      </c>
      <c r="B465" s="3" t="s">
        <v>464</v>
      </c>
      <c r="C465" s="3" t="str">
        <f>IFERROR(__xludf.DUMMYFUNCTION("GOOGLETRANSLATE(B465,""id"",""en"")"),"['disorder', 'knp', 'stable', 'use', 'person', 'device', 'stable', 'use', 'person', 'device']")</f>
        <v>['disorder', 'knp', 'stable', 'use', 'person', 'device', 'stable', 'use', 'person', 'device']</v>
      </c>
      <c r="D465" s="3">
        <v>1.0</v>
      </c>
    </row>
    <row r="466" ht="15.75" customHeight="1">
      <c r="A466" s="1">
        <v>496.0</v>
      </c>
      <c r="B466" s="3" t="s">
        <v>465</v>
      </c>
      <c r="C466" s="3" t="str">
        <f>IFERROR(__xludf.DUMMYFUNCTION("GOOGLETRANSLATE(B466,""id"",""en"")"),"['Disorders', 'resolved']")</f>
        <v>['Disorders', 'resolved']</v>
      </c>
      <c r="D466" s="3">
        <v>2.0</v>
      </c>
    </row>
    <row r="467" ht="15.75" customHeight="1">
      <c r="A467" s="1">
        <v>497.0</v>
      </c>
      <c r="B467" s="3" t="s">
        <v>466</v>
      </c>
      <c r="C467" s="3" t="str">
        <f>IFERROR(__xludf.DUMMYFUNCTION("GOOGLETRANSLATE(B467,""id"",""en"")"),"['Knp', 'Login', 'Code', 'OTP', 'Input', 'Wrong', 'trs', ""]")</f>
        <v>['Knp', 'Login', 'Code', 'OTP', 'Input', 'Wrong', 'trs', "]</v>
      </c>
      <c r="D467" s="3">
        <v>1.0</v>
      </c>
    </row>
    <row r="468" ht="15.75" customHeight="1">
      <c r="A468" s="1">
        <v>498.0</v>
      </c>
      <c r="B468" s="3" t="s">
        <v>467</v>
      </c>
      <c r="C468" s="3" t="str">
        <f>IFERROR(__xludf.DUMMYFUNCTION("GOOGLETRANSLATE(B468,""id"",""en"")"),"['Application', 'Bins',' Log ',' Code ',' Verification ',' Try ',' Indihome ',' Love ',' Explanation ',' Accurate ',' Related ',' Please ',' Fix ',' application ',' Costumer ',' Indihomo ',' Difficult ',' pay ',' bill ', ""]")</f>
        <v>['Application', 'Bins',' Log ',' Code ',' Verification ',' Try ',' Indihome ',' Love ',' Explanation ',' Accurate ',' Related ',' Please ',' Fix ',' application ',' Costumer ',' Indihomo ',' Difficult ',' pay ',' bill ', "]</v>
      </c>
      <c r="D468" s="3">
        <v>1.0</v>
      </c>
    </row>
    <row r="469" ht="15.75" customHeight="1">
      <c r="A469" s="1">
        <v>500.0</v>
      </c>
      <c r="B469" s="3" t="s">
        <v>468</v>
      </c>
      <c r="C469" s="3" t="str">
        <f>IFERROR(__xludf.DUMMYFUNCTION("GOOGLETRANSLATE(B469,""id"",""en"")"),"['Entering', 'number', 'code', 'sent', 'via', 'SMS', 'Tetep', 'login', 'reason', 'code', 'OTP', 'given', ' in accordance']")</f>
        <v>['Entering', 'number', 'code', 'sent', 'via', 'SMS', 'Tetep', 'login', 'reason', 'code', 'OTP', 'given', ' in accordance']</v>
      </c>
      <c r="D469" s="3">
        <v>1.0</v>
      </c>
    </row>
    <row r="470" ht="15.75" customHeight="1">
      <c r="A470" s="1">
        <v>501.0</v>
      </c>
      <c r="B470" s="3" t="s">
        <v>469</v>
      </c>
      <c r="C470" s="3" t="str">
        <f>IFERROR(__xludf.DUMMYFUNCTION("GOOGLETRANSLATE(B470,""id"",""en"")"),"['', 'siiiip']")</f>
        <v>['', 'siiiip']</v>
      </c>
      <c r="D470" s="3">
        <v>5.0</v>
      </c>
    </row>
    <row r="471" ht="15.75" customHeight="1">
      <c r="A471" s="1">
        <v>502.0</v>
      </c>
      <c r="B471" s="3" t="s">
        <v>470</v>
      </c>
      <c r="C471" s="3" t="str">
        <f>IFERROR(__xludf.DUMMYFUNCTION("GOOGLETRANSLATE(B471,""id"",""en"")"),"['Delphon', 'said', 'jammed', 'jammed', 'already', 'ngayaan', 'smooth']")</f>
        <v>['Delphon', 'said', 'jammed', 'jammed', 'already', 'ngayaan', 'smooth']</v>
      </c>
      <c r="D471" s="3">
        <v>1.0</v>
      </c>
    </row>
    <row r="472" ht="15.75" customHeight="1">
      <c r="A472" s="1">
        <v>503.0</v>
      </c>
      <c r="B472" s="3" t="s">
        <v>471</v>
      </c>
      <c r="C472" s="3" t="str">
        <f>IFERROR(__xludf.DUMMYFUNCTION("GOOGLETRANSLATE(B472,""id"",""en"")"),"['according to', 'quality']")</f>
        <v>['according to', 'quality']</v>
      </c>
      <c r="D472" s="3">
        <v>1.0</v>
      </c>
    </row>
    <row r="473" ht="15.75" customHeight="1">
      <c r="A473" s="1">
        <v>504.0</v>
      </c>
      <c r="B473" s="3" t="s">
        <v>472</v>
      </c>
      <c r="C473" s="3" t="str">
        <f>IFERROR(__xludf.DUMMYFUNCTION("GOOGLETRANSLATE(B473,""id"",""en"")"),"['Image', 'Voice']")</f>
        <v>['Image', 'Voice']</v>
      </c>
      <c r="D473" s="3">
        <v>5.0</v>
      </c>
    </row>
    <row r="474" ht="15.75" customHeight="1">
      <c r="A474" s="1">
        <v>505.0</v>
      </c>
      <c r="B474" s="3" t="s">
        <v>473</v>
      </c>
      <c r="C474" s="3" t="str">
        <f>IFERROR(__xludf.DUMMYFUNCTION("GOOGLETRANSLATE(B474,""id"",""en"")"),"['WiFi', 'accessed', 'complicated', 'stay', 'pay', 'understand', 'gituan', 'technician', 'hit', 'pairs']")</f>
        <v>['WiFi', 'accessed', 'complicated', 'stay', 'pay', 'understand', 'gituan', 'technician', 'hit', 'pairs']</v>
      </c>
      <c r="D474" s="3">
        <v>3.0</v>
      </c>
    </row>
    <row r="475" ht="15.75" customHeight="1">
      <c r="A475" s="1">
        <v>506.0</v>
      </c>
      <c r="B475" s="3" t="s">
        <v>474</v>
      </c>
      <c r="C475" s="3" t="str">
        <f>IFERROR(__xludf.DUMMYFUNCTION("GOOGLETRANSLATE(B475,""id"",""en"")"),"['bangeeeeet', ""]")</f>
        <v>['bangeeeeet', "]</v>
      </c>
      <c r="D475" s="3">
        <v>5.0</v>
      </c>
    </row>
    <row r="476" ht="15.75" customHeight="1">
      <c r="A476" s="1">
        <v>507.0</v>
      </c>
      <c r="B476" s="3" t="s">
        <v>475</v>
      </c>
      <c r="C476" s="3" t="str">
        <f>IFERROR(__xludf.DUMMYFUNCTION("GOOGLETRANSLATE(B476,""id"",""en"")"),"['need', 'wifi', 'work', 'input', 'recap', 'send', 'attendance', 'asn', 'limit', 'determined', 'expectation', 'pairs',' wifi ',' comfortable ',' worry ',' quota ',' run out ',' reality ',' indihome ',' error ',' error ',' crucial ',' buy ',' quota ',' dat"&amp;"a ' , 'Service', 'Indihome', 'Bad', 'Disappointed', 'Indihome']")</f>
        <v>['need', 'wifi', 'work', 'input', 'recap', 'send', 'attendance', 'asn', 'limit', 'determined', 'expectation', 'pairs',' wifi ',' comfortable ',' worry ',' quota ',' run out ',' reality ',' indihome ',' error ',' error ',' crucial ',' buy ',' quota ',' data ' , 'Service', 'Indihome', 'Bad', 'Disappointed', 'Indihome']</v>
      </c>
      <c r="D476" s="3">
        <v>1.0</v>
      </c>
    </row>
    <row r="477" ht="15.75" customHeight="1">
      <c r="A477" s="1">
        <v>508.0</v>
      </c>
      <c r="B477" s="3" t="s">
        <v>476</v>
      </c>
      <c r="C477" s="3" t="str">
        <f>IFERROR(__xludf.DUMMYFUNCTION("GOOGLETRANSLATE(B477,""id"",""en"")"),"['downgrade', 'package', 'application', '']")</f>
        <v>['downgrade', 'package', 'application', '']</v>
      </c>
      <c r="D477" s="3">
        <v>4.0</v>
      </c>
    </row>
    <row r="478" ht="15.75" customHeight="1">
      <c r="A478" s="1">
        <v>509.0</v>
      </c>
      <c r="B478" s="3" t="s">
        <v>477</v>
      </c>
      <c r="C478" s="3" t="str">
        <f>IFERROR(__xludf.DUMMYFUNCTION("GOOGLETRANSLATE(B478,""id"",""en"")"),"['anything', 'story', 'good', 'network', '']")</f>
        <v>['anything', 'story', 'good', 'network', '']</v>
      </c>
      <c r="D478" s="3">
        <v>1.0</v>
      </c>
    </row>
    <row r="479" ht="15.75" customHeight="1">
      <c r="A479" s="1">
        <v>510.0</v>
      </c>
      <c r="B479" s="3" t="s">
        <v>478</v>
      </c>
      <c r="C479" s="3" t="str">
        <f>IFERROR(__xludf.DUMMYFUNCTION("GOOGLETRANSLATE(B479,""id"",""en"")"),"['network', 'damaged', 'date', 'date', 'fix', 'date', 'date', 'damaged', 'date', 'how', 'solution', 'loss',' Pay ',' expensive ',' damaged ',' many ',' times', 'use', '']")</f>
        <v>['network', 'damaged', 'date', 'date', 'fix', 'date', 'date', 'damaged', 'date', 'how', 'solution', 'loss',' Pay ',' expensive ',' damaged ',' many ',' times', 'use', '']</v>
      </c>
      <c r="D479" s="3">
        <v>2.0</v>
      </c>
    </row>
    <row r="480" ht="15.75" customHeight="1">
      <c r="A480" s="1">
        <v>511.0</v>
      </c>
      <c r="B480" s="3" t="s">
        <v>479</v>
      </c>
      <c r="C480" s="3" t="str">
        <f>IFERROR(__xludf.DUMMYFUNCTION("GOOGLETRANSLATE(B480,""id"",""en"")"),"['Please', 'fix', 'APK', 'contents', 'data', 'profile', 'difficult', 'mta', 'forgiveness', ""]")</f>
        <v>['Please', 'fix', 'APK', 'contents', 'data', 'profile', 'difficult', 'mta', 'forgiveness', "]</v>
      </c>
      <c r="D480" s="3">
        <v>2.0</v>
      </c>
    </row>
    <row r="481" ht="15.75" customHeight="1">
      <c r="A481" s="1">
        <v>512.0</v>
      </c>
      <c r="B481" s="3" t="s">
        <v>480</v>
      </c>
      <c r="C481" s="3" t="str">
        <f>IFERROR(__xludf.DUMMYFUNCTION("GOOGLETRANSLATE(B481,""id"",""en"")"),"['Network', 'ugly', 'Mbps', 'Maen', 'car', 'Legend', 'ping', 'red', 'what', '']")</f>
        <v>['Network', 'ugly', 'Mbps', 'Maen', 'car', 'Legend', 'ping', 'red', 'what', '']</v>
      </c>
      <c r="D481" s="3">
        <v>1.0</v>
      </c>
    </row>
    <row r="482" ht="15.75" customHeight="1">
      <c r="A482" s="1">
        <v>513.0</v>
      </c>
      <c r="B482" s="3" t="s">
        <v>481</v>
      </c>
      <c r="C482" s="3" t="str">
        <f>IFERROR(__xludf.DUMMYFUNCTION("GOOGLETRANSLATE(B482,""id"",""en"")"),"['Application', 'the latest', 'heavy', 'like', 'nge', 'blank']")</f>
        <v>['Application', 'the latest', 'heavy', 'like', 'nge', 'blank']</v>
      </c>
      <c r="D482" s="3">
        <v>1.0</v>
      </c>
    </row>
    <row r="483" ht="15.75" customHeight="1">
      <c r="A483" s="1">
        <v>514.0</v>
      </c>
      <c r="B483" s="3" t="s">
        <v>482</v>
      </c>
      <c r="C483" s="3" t="str">
        <f>IFERROR(__xludf.DUMMYFUNCTION("GOOGLETRANSLATE(B483,""id"",""en"")"),"['number', 'registered', 'no', 'enter']")</f>
        <v>['number', 'registered', 'no', 'enter']</v>
      </c>
      <c r="D483" s="3">
        <v>1.0</v>
      </c>
    </row>
    <row r="484" ht="15.75" customHeight="1">
      <c r="A484" s="1">
        <v>515.0</v>
      </c>
      <c r="B484" s="3" t="s">
        <v>483</v>
      </c>
      <c r="C484" s="3" t="str">
        <f>IFERROR(__xludf.DUMMYFUNCTION("GOOGLETRANSLATE(B484,""id"",""en"")"),"['App', 'times', 'sya', 'input', 'code', 'ots', 'failed', 'sya', 'try']")</f>
        <v>['App', 'times', 'sya', 'input', 'code', 'ots', 'failed', 'sya', 'try']</v>
      </c>
      <c r="D484" s="3">
        <v>2.0</v>
      </c>
    </row>
    <row r="485" ht="15.75" customHeight="1">
      <c r="A485" s="1">
        <v>516.0</v>
      </c>
      <c r="B485" s="3" t="s">
        <v>484</v>
      </c>
      <c r="C485" s="3" t="str">
        <f>IFERROR(__xludf.DUMMYFUNCTION("GOOGLETRANSLATE(B485,""id"",""en"")"),"['Tolo', 'Login', '']")</f>
        <v>['Tolo', 'Login', '']</v>
      </c>
      <c r="D485" s="3">
        <v>1.0</v>
      </c>
    </row>
    <row r="486" ht="15.75" customHeight="1">
      <c r="A486" s="1">
        <v>517.0</v>
      </c>
      <c r="B486" s="3" t="s">
        <v>485</v>
      </c>
      <c r="C486" s="3" t="str">
        <f>IFERROR(__xludf.DUMMYFUNCTION("GOOGLETRANSLATE(B486,""id"",""en"")"),"['Indicator', 'usage', 'run', 'Real', 'Time', 'number', 'use', 'run', '']")</f>
        <v>['Indicator', 'usage', 'run', 'Real', 'Time', 'number', 'use', 'run', '']</v>
      </c>
      <c r="D486" s="3">
        <v>3.0</v>
      </c>
    </row>
    <row r="487" ht="15.75" customHeight="1">
      <c r="A487" s="1">
        <v>518.0</v>
      </c>
      <c r="B487" s="3" t="s">
        <v>486</v>
      </c>
      <c r="C487" s="3" t="str">
        <f>IFERROR(__xludf.DUMMYFUNCTION("GOOGLETRANSLATE(B487,""id"",""en"")"),"['Mechanics', 'Direct', 'Nanggepin', 'complaints']")</f>
        <v>['Mechanics', 'Direct', 'Nanggepin', 'complaints']</v>
      </c>
      <c r="D487" s="3">
        <v>1.0</v>
      </c>
    </row>
    <row r="488" ht="15.75" customHeight="1">
      <c r="A488" s="1">
        <v>519.0</v>
      </c>
      <c r="B488" s="3" t="s">
        <v>487</v>
      </c>
      <c r="C488" s="3" t="str">
        <f>IFERROR(__xludf.DUMMYFUNCTION("GOOGLETRANSLATE(B488,""id"",""en"")"),"['Application', 'repaired', 'bug', 'please', 'feedback', 'customer', 'satisfied', 'service', 'love', 'convenience', 'fix', 'application', ' ']")</f>
        <v>['Application', 'repaired', 'bug', 'please', 'feedback', 'customer', 'satisfied', 'service', 'love', 'convenience', 'fix', 'application', ' ']</v>
      </c>
      <c r="D488" s="3">
        <v>1.0</v>
      </c>
    </row>
    <row r="489" ht="15.75" customHeight="1">
      <c r="A489" s="1">
        <v>520.0</v>
      </c>
      <c r="B489" s="3" t="s">
        <v>488</v>
      </c>
      <c r="C489" s="3" t="str">
        <f>IFERROR(__xludf.DUMMYFUNCTION("GOOGLETRANSLATE(B489,""id"",""en"")"),"['good']")</f>
        <v>['good']</v>
      </c>
      <c r="D489" s="3">
        <v>1.0</v>
      </c>
    </row>
    <row r="490" ht="15.75" customHeight="1">
      <c r="A490" s="1">
        <v>521.0</v>
      </c>
      <c r="B490" s="3" t="s">
        <v>489</v>
      </c>
      <c r="C490" s="3" t="str">
        <f>IFERROR(__xludf.DUMMYFUNCTION("GOOGLETRANSLATE(B490,""id"",""en"")"),"['service', 'slow', '']")</f>
        <v>['service', 'slow', '']</v>
      </c>
      <c r="D490" s="3">
        <v>1.0</v>
      </c>
    </row>
    <row r="491" ht="15.75" customHeight="1">
      <c r="A491" s="1">
        <v>522.0</v>
      </c>
      <c r="B491" s="3" t="s">
        <v>490</v>
      </c>
      <c r="C491" s="3" t="str">
        <f>IFERROR(__xludf.DUMMYFUNCTION("GOOGLETRANSLATE(B491,""id"",""en"")"),"['Min', 'entry', 'application', 'dftr', 'husband', 'application']")</f>
        <v>['Min', 'entry', 'application', 'dftr', 'husband', 'application']</v>
      </c>
      <c r="D491" s="3">
        <v>5.0</v>
      </c>
    </row>
    <row r="492" ht="15.75" customHeight="1">
      <c r="A492" s="1">
        <v>523.0</v>
      </c>
      <c r="B492" s="3" t="s">
        <v>491</v>
      </c>
      <c r="C492" s="3" t="str">
        <f>IFERROR(__xludf.DUMMYFUNCTION("GOOGLETRANSLATE(B492,""id"",""en"")"),"['hope', 'the application', 'fix', 'login', 'code', 'otp', 'udh', '']")</f>
        <v>['hope', 'the application', 'fix', 'login', 'code', 'otp', 'udh', '']</v>
      </c>
      <c r="D492" s="3">
        <v>1.0</v>
      </c>
    </row>
    <row r="493" ht="15.75" customHeight="1">
      <c r="A493" s="1">
        <v>524.0</v>
      </c>
      <c r="B493" s="3" t="s">
        <v>492</v>
      </c>
      <c r="C493" s="3" t="str">
        <f>IFERROR(__xludf.DUMMYFUNCTION("GOOGLETRANSLATE(B493,""id"",""en"")"),"['Indihome', 'dead']")</f>
        <v>['Indihome', 'dead']</v>
      </c>
      <c r="D493" s="3">
        <v>5.0</v>
      </c>
    </row>
    <row r="494" ht="15.75" customHeight="1">
      <c r="A494" s="1">
        <v>525.0</v>
      </c>
      <c r="B494" s="3" t="s">
        <v>493</v>
      </c>
      <c r="C494" s="3" t="str">
        <f>IFERROR(__xludf.DUMMYFUNCTION("GOOGLETRANSLATE(B494,""id"",""en"")"),"['difficult', 'complaint', 'via', 'Myindihome', 'appears',' Writing ',' isolated ',' constraints', 'bills',' via ',' twitter ',' smooth ',' difficult ',' response ',' column ',' reply ',' turned off ',' yes', 'plaza', 'telkom', 'phone', 'tariff', 'expensi"&amp;"ve', '']")</f>
        <v>['difficult', 'complaint', 'via', 'Myindihome', 'appears',' Writing ',' isolated ',' constraints', 'bills',' via ',' twitter ',' smooth ',' difficult ',' response ',' column ',' reply ',' turned off ',' yes', 'plaza', 'telkom', 'phone', 'tariff', 'expensive', '']</v>
      </c>
      <c r="D494" s="3">
        <v>1.0</v>
      </c>
    </row>
    <row r="495" ht="15.75" customHeight="1">
      <c r="A495" s="1">
        <v>526.0</v>
      </c>
      <c r="B495" s="3" t="s">
        <v>494</v>
      </c>
      <c r="C495" s="3" t="str">
        <f>IFERROR(__xludf.DUMMYFUNCTION("GOOGLETRANSLATE(B495,""id"",""en"")"),"['RECNITION', '']")</f>
        <v>['RECNITION', '']</v>
      </c>
      <c r="D495" s="3">
        <v>5.0</v>
      </c>
    </row>
    <row r="496" ht="15.75" customHeight="1">
      <c r="A496" s="1">
        <v>528.0</v>
      </c>
      <c r="B496" s="3" t="s">
        <v>495</v>
      </c>
      <c r="C496" s="3" t="str">
        <f>IFERROR(__xludf.DUMMYFUNCTION("GOOGLETRANSLATE(B496,""id"",""en"")"),"['Heh', 'name', 'Faini', 'Facebook', 'Indihomecare', 'Nyah', 'Data', 'Different', 'Datanah', 'Take', 'Activation', 'Indihome', ' ']")</f>
        <v>['Heh', 'name', 'Faini', 'Facebook', 'Indihomecare', 'Nyah', 'Data', 'Different', 'Datanah', 'Take', 'Activation', 'Indihome', ' ']</v>
      </c>
      <c r="D496" s="3">
        <v>1.0</v>
      </c>
    </row>
    <row r="497" ht="15.75" customHeight="1">
      <c r="A497" s="1">
        <v>529.0</v>
      </c>
      <c r="B497" s="3" t="s">
        <v>496</v>
      </c>
      <c r="C497" s="3" t="str">
        <f>IFERROR(__xludf.DUMMYFUNCTION("GOOGLETRANSLATE(B497,""id"",""en"")"),"['difficult', 'login', 'application', 'enter', 'code', 'otp', 'enter', 'sms',' ttp ',' ket ',' code ',' tried ',' many ',' failed ']")</f>
        <v>['difficult', 'login', 'application', 'enter', 'code', 'otp', 'enter', 'sms',' ttp ',' ket ',' code ',' tried ',' many ',' failed ']</v>
      </c>
      <c r="D497" s="3">
        <v>1.0</v>
      </c>
    </row>
    <row r="498" ht="15.75" customHeight="1">
      <c r="A498" s="1">
        <v>530.0</v>
      </c>
      <c r="B498" s="3" t="s">
        <v>497</v>
      </c>
      <c r="C498" s="3" t="str">
        <f>IFERROR(__xludf.DUMMYFUNCTION("GOOGLETRANSLATE(B498,""id"",""en"")"),"['Install', 'Indihome', 'Mending', 'Thinking', 'Thinking', 'Jaringn', 'Sink', 'Stable', 'Disconnect', 'Disconnect', 'Constraints',' Mending ',' Search ',' Provider ',' ']")</f>
        <v>['Install', 'Indihome', 'Mending', 'Thinking', 'Thinking', 'Jaringn', 'Sink', 'Stable', 'Disconnect', 'Disconnect', 'Constraints',' Mending ',' Search ',' Provider ',' ']</v>
      </c>
      <c r="D498" s="3">
        <v>1.0</v>
      </c>
    </row>
    <row r="499" ht="15.75" customHeight="1">
      <c r="A499" s="1">
        <v>531.0</v>
      </c>
      <c r="B499" s="3" t="s">
        <v>498</v>
      </c>
      <c r="C499" s="3" t="str">
        <f>IFERROR(__xludf.DUMMYFUNCTION("GOOGLETRANSLATE(B499,""id"",""en"")"),"['woi', 'already', 'enter', 'OTP', 'Bener', 'gabisa', 'already', 'tried', 'ber', 'times', 'application', 'idiot']")</f>
        <v>['woi', 'already', 'enter', 'OTP', 'Bener', 'gabisa', 'already', 'tried', 'ber', 'times', 'application', 'idiot']</v>
      </c>
      <c r="D499" s="3">
        <v>1.0</v>
      </c>
    </row>
    <row r="500" ht="15.75" customHeight="1">
      <c r="A500" s="1">
        <v>532.0</v>
      </c>
      <c r="B500" s="3" t="s">
        <v>499</v>
      </c>
      <c r="C500" s="3" t="str">
        <f>IFERROR(__xludf.DUMMYFUNCTION("GOOGLETRANSLATE(B500,""id"",""en"")"),"['login']")</f>
        <v>['login']</v>
      </c>
      <c r="D500" s="3">
        <v>1.0</v>
      </c>
    </row>
    <row r="501" ht="15.75" customHeight="1">
      <c r="A501" s="1">
        <v>533.0</v>
      </c>
      <c r="B501" s="3" t="s">
        <v>500</v>
      </c>
      <c r="C501" s="3" t="str">
        <f>IFERROR(__xludf.DUMMYFUNCTION("GOOGLETRANSLATE(B501,""id"",""en"")"),"['Myindihome', 'help']")</f>
        <v>['Myindihome', 'help']</v>
      </c>
      <c r="D501" s="3">
        <v>5.0</v>
      </c>
    </row>
    <row r="502" ht="15.75" customHeight="1">
      <c r="A502" s="1">
        <v>534.0</v>
      </c>
      <c r="B502" s="3" t="s">
        <v>443</v>
      </c>
      <c r="C502" s="3" t="str">
        <f>IFERROR(__xludf.DUMMYFUNCTION("GOOGLETRANSLATE(B502,""id"",""en"")"),"Of course")</f>
        <v>Of course</v>
      </c>
      <c r="D502" s="3">
        <v>4.0</v>
      </c>
    </row>
    <row r="503" ht="15.75" customHeight="1">
      <c r="A503" s="1">
        <v>535.0</v>
      </c>
      <c r="B503" s="3" t="s">
        <v>501</v>
      </c>
      <c r="C503" s="3" t="str">
        <f>IFERROR(__xludf.DUMMYFUNCTION("GOOGLETRANSLATE(B503,""id"",""en"")"),"['apk', 'BURIK', 'check', 'usage', 'quota', 'normal', 'bodoooo', ""]")</f>
        <v>['apk', 'BURIK', 'check', 'usage', 'quota', 'normal', 'bodoooo', "]</v>
      </c>
      <c r="D503" s="3">
        <v>1.0</v>
      </c>
    </row>
    <row r="504" ht="15.75" customHeight="1">
      <c r="A504" s="1">
        <v>536.0</v>
      </c>
      <c r="B504" s="3" t="s">
        <v>488</v>
      </c>
      <c r="C504" s="3" t="str">
        <f>IFERROR(__xludf.DUMMYFUNCTION("GOOGLETRANSLATE(B504,""id"",""en"")"),"['good']")</f>
        <v>['good']</v>
      </c>
      <c r="D504" s="3">
        <v>5.0</v>
      </c>
    </row>
    <row r="505" ht="15.75" customHeight="1">
      <c r="A505" s="1">
        <v>537.0</v>
      </c>
      <c r="B505" s="3" t="s">
        <v>502</v>
      </c>
      <c r="C505" s="3" t="str">
        <f>IFERROR(__xludf.DUMMYFUNCTION("GOOGLETRANSLATE(B505,""id"",""en"")"),"['already', 'Pay', 'on', 'Konneksi', 'Internet', '']")</f>
        <v>['already', 'Pay', 'on', 'Konneksi', 'Internet', '']</v>
      </c>
      <c r="D505" s="3">
        <v>1.0</v>
      </c>
    </row>
    <row r="506" ht="15.75" customHeight="1">
      <c r="A506" s="1">
        <v>538.0</v>
      </c>
      <c r="B506" s="3" t="s">
        <v>503</v>
      </c>
      <c r="C506" s="3" t="str">
        <f>IFERROR(__xludf.DUMMYFUNCTION("GOOGLETRANSLATE(B506,""id"",""en"")"),"['difficult', 'signal', 'turn on', 'paid', 'Tetep', 'already', 'complain', 'response', 'technician', 'until', 'Seje', ' ']")</f>
        <v>['difficult', 'signal', 'turn on', 'paid', 'Tetep', 'already', 'complain', 'response', 'technician', 'until', 'Seje', ' ']</v>
      </c>
      <c r="D506" s="3">
        <v>1.0</v>
      </c>
    </row>
    <row r="507" ht="15.75" customHeight="1">
      <c r="A507" s="1">
        <v>539.0</v>
      </c>
      <c r="B507" s="3" t="s">
        <v>504</v>
      </c>
      <c r="C507" s="3" t="str">
        <f>IFERROR(__xludf.DUMMYFUNCTION("GOOGLETRANSLATE(B507,""id"",""en"")"),"['lazy', 'ahh', 'make', 'indihome', 'right', 'tournament', 'ngelag', 'team', 'lose']")</f>
        <v>['lazy', 'ahh', 'make', 'indihome', 'right', 'tournament', 'ngelag', 'team', 'lose']</v>
      </c>
      <c r="D507" s="3">
        <v>1.0</v>
      </c>
    </row>
    <row r="508" ht="15.75" customHeight="1">
      <c r="A508" s="1">
        <v>540.0</v>
      </c>
      <c r="B508" s="3" t="s">
        <v>505</v>
      </c>
      <c r="C508" s="3" t="str">
        <f>IFERROR(__xludf.DUMMYFUNCTION("GOOGLETRANSLATE(B508,""id"",""en"")"),"['Good', 'easy']")</f>
        <v>['Good', 'easy']</v>
      </c>
      <c r="D508" s="3">
        <v>5.0</v>
      </c>
    </row>
    <row r="509" ht="15.75" customHeight="1">
      <c r="A509" s="1">
        <v>541.0</v>
      </c>
      <c r="B509" s="3" t="s">
        <v>506</v>
      </c>
      <c r="C509" s="3" t="str">
        <f>IFERROR(__xludf.DUMMYFUNCTION("GOOGLETRANSLATE(B509,""id"",""en"")"),"['Leet']")</f>
        <v>['Leet']</v>
      </c>
      <c r="D509" s="3">
        <v>1.0</v>
      </c>
    </row>
    <row r="510" ht="15.75" customHeight="1">
      <c r="A510" s="1">
        <v>542.0</v>
      </c>
      <c r="B510" s="3" t="s">
        <v>507</v>
      </c>
      <c r="C510" s="3" t="str">
        <f>IFERROR(__xludf.DUMMYFUNCTION("GOOGLETRANSLATE(B510,""id"",""en"")"),"['Network', 'garbage', 'pay', 'expensive']")</f>
        <v>['Network', 'garbage', 'pay', 'expensive']</v>
      </c>
      <c r="D510" s="3">
        <v>1.0</v>
      </c>
    </row>
    <row r="511" ht="15.75" customHeight="1">
      <c r="A511" s="1">
        <v>543.0</v>
      </c>
      <c r="B511" s="3" t="s">
        <v>508</v>
      </c>
      <c r="C511" s="3" t="str">
        <f>IFERROR(__xludf.DUMMYFUNCTION("GOOGLETRANSLATE(B511,""id"",""en"")"),"['dick', 'lag', 'Asuu', 'Kaga', 'internet', 'Shampas']")</f>
        <v>['dick', 'lag', 'Asuu', 'Kaga', 'internet', 'Shampas']</v>
      </c>
      <c r="D511" s="3">
        <v>1.0</v>
      </c>
    </row>
    <row r="512" ht="15.75" customHeight="1">
      <c r="A512" s="1">
        <v>544.0</v>
      </c>
      <c r="B512" s="3" t="s">
        <v>509</v>
      </c>
      <c r="C512" s="3" t="str">
        <f>IFERROR(__xludf.DUMMYFUNCTION("GOOGLETRANSLATE(B512,""id"",""en"")"),"['Indihome', 'PHP', 'Nlfon', 'Sruh', 'Wait', 'Wait', 'ilang', 'THR', 'Doang', 'PHP', 'CSR', 'INDIHOME', ' Tryrnta ',' PHP ',' Consider ',' What ',' Penefon ',' Aduhh ',' Pekah ',' Bossss']")</f>
        <v>['Indihome', 'PHP', 'Nlfon', 'Sruh', 'Wait', 'Wait', 'ilang', 'THR', 'Doang', 'PHP', 'CSR', 'INDIHOME', ' Tryrnta ',' PHP ',' Consider ',' What ',' Penefon ',' Aduhh ',' Pekah ',' Bossss']</v>
      </c>
      <c r="D512" s="3">
        <v>1.0</v>
      </c>
    </row>
    <row r="513" ht="15.75" customHeight="1">
      <c r="A513" s="1">
        <v>545.0</v>
      </c>
      <c r="B513" s="3" t="s">
        <v>510</v>
      </c>
      <c r="C513" s="3" t="str">
        <f>IFERROR(__xludf.DUMMYFUNCTION("GOOGLETRANSLATE(B513,""id"",""en"")"),"['stable']")</f>
        <v>['stable']</v>
      </c>
      <c r="D513" s="3">
        <v>1.0</v>
      </c>
    </row>
    <row r="514" ht="15.75" customHeight="1">
      <c r="A514" s="1">
        <v>546.0</v>
      </c>
      <c r="B514" s="3" t="s">
        <v>511</v>
      </c>
      <c r="C514" s="3" t="str">
        <f>IFERROR(__xludf.DUMMYFUNCTION("GOOGLETRANSLATE(B514,""id"",""en"")"),"['Service', 'good', 'office', 'telephone', 'telephone', 'technician', 'handling', 'disappointed']")</f>
        <v>['Service', 'good', 'office', 'telephone', 'telephone', 'technician', 'handling', 'disappointed']</v>
      </c>
      <c r="D514" s="3">
        <v>1.0</v>
      </c>
    </row>
    <row r="515" ht="15.75" customHeight="1">
      <c r="A515" s="1">
        <v>547.0</v>
      </c>
      <c r="B515" s="3" t="s">
        <v>512</v>
      </c>
      <c r="C515" s="3" t="str">
        <f>IFERROR(__xludf.DUMMYFUNCTION("GOOGLETRANSLATE(B515,""id"",""en"")"),"['Install', 'uninstall', 'digit', 'code', 'verification', 'sent', 'sms',' wrong ',' just ',' until ',' time ',' send ',' Input ',' Wrong ',' Application ',' No ',' Read ', ""]")</f>
        <v>['Install', 'uninstall', 'digit', 'code', 'verification', 'sent', 'sms',' wrong ',' just ',' until ',' time ',' send ',' Input ',' Wrong ',' Application ',' No ',' Read ', "]</v>
      </c>
      <c r="D515" s="3">
        <v>1.0</v>
      </c>
    </row>
    <row r="516" ht="15.75" customHeight="1">
      <c r="A516" s="1">
        <v>548.0</v>
      </c>
      <c r="B516" s="3" t="s">
        <v>513</v>
      </c>
      <c r="C516" s="3" t="str">
        <f>IFERROR(__xludf.DUMMYFUNCTION("GOOGLETRANSLATE(B516,""id"",""en"")"),"['oath', 'emotions',' stop ',' subscribe ',' susaaah ',' udh ',' back ',' modem ',' etc. ',' office ',' plaza ',' telkom ',' UDH ',' Fill ',' Form ',' Photocopy ',' KTP ',' Sign in ',' UDH ',' Dipotus', 'Stop', 'Subscription', 'Indihome', 'Already', 'call"&amp;"' , 'Process',' Tetep ',' Disconnect ',' date ',' March ',' Internet ',' Block ',' already ',' internet ',' pay ',' March ',' April ',' eeh ',' skrng ',' appears', 'bill', 'forgiveness',' gmn ',' try ']")</f>
        <v>['oath', 'emotions',' stop ',' subscribe ',' susaaah ',' udh ',' back ',' modem ',' etc. ',' office ',' plaza ',' telkom ',' UDH ',' Fill ',' Form ',' Photocopy ',' KTP ',' Sign in ',' UDH ',' Dipotus', 'Stop', 'Subscription', 'Indihome', 'Already', 'call' , 'Process',' Tetep ',' Disconnect ',' date ',' March ',' Internet ',' Block ',' already ',' internet ',' pay ',' March ',' April ',' eeh ',' skrng ',' appears', 'bill', 'forgiveness',' gmn ',' try ']</v>
      </c>
      <c r="D516" s="3">
        <v>1.0</v>
      </c>
    </row>
    <row r="517" ht="15.75" customHeight="1">
      <c r="A517" s="1">
        <v>549.0</v>
      </c>
      <c r="B517" s="3" t="s">
        <v>514</v>
      </c>
      <c r="C517" s="3" t="str">
        <f>IFERROR(__xludf.DUMMYFUNCTION("GOOGLETRANSLATE(B517,""id"",""en"")"),"['signal', 'ugly', 'report', 'Wait', 'for a while']")</f>
        <v>['signal', 'ugly', 'report', 'Wait', 'for a while']</v>
      </c>
      <c r="D517" s="3">
        <v>1.0</v>
      </c>
    </row>
    <row r="518" ht="15.75" customHeight="1">
      <c r="A518" s="1">
        <v>550.0</v>
      </c>
      <c r="B518" s="3" t="s">
        <v>515</v>
      </c>
      <c r="C518" s="3" t="str">
        <f>IFERROR(__xludf.DUMMYFUNCTION("GOOGLETRANSLATE(B518,""id"",""en"")"),"['', 'the difference', 'Myindihome', '']")</f>
        <v>['', 'the difference', 'Myindihome', '']</v>
      </c>
      <c r="D518" s="3">
        <v>5.0</v>
      </c>
    </row>
    <row r="519" ht="15.75" customHeight="1">
      <c r="A519" s="1">
        <v>551.0</v>
      </c>
      <c r="B519" s="3" t="s">
        <v>516</v>
      </c>
      <c r="C519" s="3" t="str">
        <f>IFERROR(__xludf.DUMMYFUNCTION("GOOGLETRANSLATE(B519,""id"",""en"")"),"['Install', 'Indiehome', 'subscription', 'home', 'Cimahi', 'Jakarta', 'Gorontalo', 'North', 'Installation', 'Technicians',' finished ',' pair ',' Indihome ',' home ',' person ',' old ',' retired ',' telkom ',' service ',' technician ',' disappointing ',' "&amp;"cable ',' scattered ',' tidied ',' used ' , 'cable', 'cleaned', 'person', 'old', 'accompanied', 'finished', 'okay', 'internet', 'direct', 'left', ""]")</f>
        <v>['Install', 'Indiehome', 'subscription', 'home', 'Cimahi', 'Jakarta', 'Gorontalo', 'North', 'Installation', 'Technicians',' finished ',' pair ',' Indihome ',' home ',' person ',' old ',' retired ',' telkom ',' service ',' technician ',' disappointing ',' cable ',' scattered ',' tidied ',' used ' , 'cable', 'cleaned', 'person', 'old', 'accompanied', 'finished', 'okay', 'internet', 'direct', 'left', "]</v>
      </c>
      <c r="D519" s="3">
        <v>1.0</v>
      </c>
    </row>
    <row r="520" ht="15.75" customHeight="1">
      <c r="A520" s="1">
        <v>553.0</v>
      </c>
      <c r="B520" s="3" t="s">
        <v>517</v>
      </c>
      <c r="C520" s="3" t="str">
        <f>IFERROR(__xludf.DUMMYFUNCTION("GOOGLETRANSLATE(B520,""id"",""en"")"),"['Application', 'Rich', 'Sometimes', 'Used', 'Sometimes', 'Forward', 'BUMN', 'Gini']")</f>
        <v>['Application', 'Rich', 'Sometimes', 'Used', 'Sometimes', 'Forward', 'BUMN', 'Gini']</v>
      </c>
      <c r="D520" s="3">
        <v>1.0</v>
      </c>
    </row>
    <row r="521" ht="15.75" customHeight="1">
      <c r="A521" s="1">
        <v>554.0</v>
      </c>
      <c r="B521" s="3" t="s">
        <v>518</v>
      </c>
      <c r="C521" s="3" t="str">
        <f>IFERROR(__xludf.DUMMYFUNCTION("GOOGLETRANSLATE(B521,""id"",""en"")"),"['complaint', 'gubris', 'please', 'help', 'service', 'road', 'underestimate']")</f>
        <v>['complaint', 'gubris', 'please', 'help', 'service', 'road', 'underestimate']</v>
      </c>
      <c r="D521" s="3">
        <v>1.0</v>
      </c>
    </row>
    <row r="522" ht="15.75" customHeight="1">
      <c r="A522" s="1">
        <v>556.0</v>
      </c>
      <c r="B522" s="3" t="s">
        <v>519</v>
      </c>
      <c r="C522" s="3" t="str">
        <f>IFERROR(__xludf.DUMMYFUNCTION("GOOGLETRANSLATE(B522,""id"",""en"")"),"['sense']")</f>
        <v>['sense']</v>
      </c>
      <c r="D522" s="3">
        <v>1.0</v>
      </c>
    </row>
    <row r="523" ht="15.75" customHeight="1">
      <c r="A523" s="1">
        <v>557.0</v>
      </c>
      <c r="B523" s="3" t="s">
        <v>520</v>
      </c>
      <c r="C523" s="3" t="str">
        <f>IFERROR(__xludf.DUMMYFUNCTION("GOOGLETRANSLATE(B523,""id"",""en"")"),"['Provider', 'workshop', 'improvement', 'mulu', 'taste', 'cosplay', 'bat', 'signal', 'stable', 'right', 'malem', 'doang', ' ']")</f>
        <v>['Provider', 'workshop', 'improvement', 'mulu', 'taste', 'cosplay', 'bat', 'signal', 'stable', 'right', 'malem', 'doang', ' ']</v>
      </c>
      <c r="D523" s="3">
        <v>1.0</v>
      </c>
    </row>
    <row r="524" ht="15.75" customHeight="1">
      <c r="A524" s="1">
        <v>558.0</v>
      </c>
      <c r="B524" s="3" t="s">
        <v>521</v>
      </c>
      <c r="C524" s="3" t="str">
        <f>IFERROR(__xludf.DUMMYFUNCTION("GOOGLETRANSLATE(B524,""id"",""en"")"),"['check', 'data', 'use', '']")</f>
        <v>['check', 'data', 'use', '']</v>
      </c>
      <c r="D524" s="3">
        <v>1.0</v>
      </c>
    </row>
    <row r="525" ht="15.75" customHeight="1">
      <c r="A525" s="1">
        <v>559.0</v>
      </c>
      <c r="B525" s="3" t="s">
        <v>522</v>
      </c>
      <c r="C525" s="3" t="str">
        <f>IFERROR(__xludf.DUMMYFUNCTION("GOOGLETRANSLATE(B525,""id"",""en"")"),"['Gabagus', 'signal']")</f>
        <v>['Gabagus', 'signal']</v>
      </c>
      <c r="D525" s="3">
        <v>5.0</v>
      </c>
    </row>
    <row r="526" ht="15.75" customHeight="1">
      <c r="A526" s="1">
        <v>560.0</v>
      </c>
      <c r="B526" s="3" t="s">
        <v>523</v>
      </c>
      <c r="C526" s="3" t="str">
        <f>IFERROR(__xludf.DUMMYFUNCTION("GOOGLETRANSLATE(B526,""id"",""en"")"),"['Indihome', 'garbage', 'bills',' Doang ',' fast ',' pay ',' disorder ',' TLP ',' made ',' ticket ',' report ',' technician ',' Weve ',' Loe ',' Think ',' Pay ',' Use ',' Leaves', 'UDH', 'Enter', 'Provider', 'Direct', 'Move', 'Forced', 'Use' , 'INDIHOME',"&amp;" 'KARNA', 'Garbage', 'Provider', 'Trash', 'Quality', 'Trash', 'DuiD', 'CPT', 'complaints', 'respond']")</f>
        <v>['Indihome', 'garbage', 'bills',' Doang ',' fast ',' pay ',' disorder ',' TLP ',' made ',' ticket ',' report ',' technician ',' Weve ',' Loe ',' Think ',' Pay ',' Use ',' Leaves', 'UDH', 'Enter', 'Provider', 'Direct', 'Move', 'Forced', 'Use' , 'INDIHOME', 'KARNA', 'Garbage', 'Provider', 'Trash', 'Quality', 'Trash', 'DuiD', 'CPT', 'complaints', 'respond']</v>
      </c>
      <c r="D526" s="3">
        <v>1.0</v>
      </c>
    </row>
    <row r="527" ht="15.75" customHeight="1">
      <c r="A527" s="1">
        <v>561.0</v>
      </c>
      <c r="B527" s="3" t="s">
        <v>524</v>
      </c>
      <c r="C527" s="3" t="str">
        <f>IFERROR(__xludf.DUMMYFUNCTION("GOOGLETRANSLATE(B527,""id"",""en"")"),"['kalok', 'change', 'Gosah', 'Pakek', 'contact', 'stay', 'send', 'code', 'easy', 'kalok', 'Wait', 'contact', ' really ',' pakek ',' number ',' queue ',' huh ',' bother ',' belom ',' contact ',' jugak ',' verif ',' veber ',' already ',' all day ' , 'Wait',"&amp;" 'Belom', 'contact', 'Jugak', ""]")</f>
        <v>['kalok', 'change', 'Gosah', 'Pakek', 'contact', 'stay', 'send', 'code', 'easy', 'kalok', 'Wait', 'contact', ' really ',' pakek ',' number ',' queue ',' huh ',' bother ',' belom ',' contact ',' jugak ',' verif ',' veber ',' already ',' all day ' , 'Wait', 'Belom', 'contact', 'Jugak', "]</v>
      </c>
      <c r="D527" s="3">
        <v>1.0</v>
      </c>
    </row>
    <row r="528" ht="15.75" customHeight="1">
      <c r="A528" s="1">
        <v>562.0</v>
      </c>
      <c r="B528" s="3" t="s">
        <v>525</v>
      </c>
      <c r="C528" s="3" t="str">
        <f>IFERROR(__xludf.DUMMYFUNCTION("GOOGLETRANSLATE(B528,""id"",""en"")"),"['App', 'okay']")</f>
        <v>['App', 'okay']</v>
      </c>
      <c r="D528" s="3">
        <v>5.0</v>
      </c>
    </row>
    <row r="529" ht="15.75" customHeight="1">
      <c r="A529" s="1">
        <v>563.0</v>
      </c>
      <c r="B529" s="3" t="s">
        <v>526</v>
      </c>
      <c r="C529" s="3" t="str">
        <f>IFERROR(__xludf.DUMMYFUNCTION("GOOGLETRANSLATE(B529,""id"",""en"")"),"['enter', 'code', 'OTP', 'Ribet', 'really', 'already', 'exactly', 'sms',' malqh ',' wrong ',' already ',' send ',' OTP ',' Malqh ',' Gabisa ',' deleted ',' code ',' OTP ',' As a result ',' Wait ',' Tomorrow ',' Login ',' class', 'BUMN', 'Rich' , 'gini']")</f>
        <v>['enter', 'code', 'OTP', 'Ribet', 'really', 'already', 'exactly', 'sms',' malqh ',' wrong ',' already ',' send ',' OTP ',' Malqh ',' Gabisa ',' deleted ',' code ',' OTP ',' As a result ',' Wait ',' Tomorrow ',' Login ',' class', 'BUMN', 'Rich' , 'gini']</v>
      </c>
      <c r="D529" s="3">
        <v>1.0</v>
      </c>
    </row>
    <row r="530" ht="15.75" customHeight="1">
      <c r="A530" s="1">
        <v>564.0</v>
      </c>
      <c r="B530" s="3" t="s">
        <v>527</v>
      </c>
      <c r="C530" s="3" t="str">
        <f>IFERROR(__xludf.DUMMYFUNCTION("GOOGLETRANSLATE(B530,""id"",""en"")"),"['masang', 'wifi', 'see', 'prefix', 'pairs',' weve ',' sweet ',' sweet ',' udh ',' pairs', 'acts',' told ',' Wait ',' UDH ',' Costs', 'expensive', 'turn', 'error', 'talk', 'Do it', 'Improve', 'Have', 'Wait', 'Indihome', 'Rich' , 'technicians', 'told', 'pa"&amp;"tient', 'doang']")</f>
        <v>['masang', 'wifi', 'see', 'prefix', 'pairs',' weve ',' sweet ',' sweet ',' udh ',' pairs', 'acts',' told ',' Wait ',' UDH ',' Costs', 'expensive', 'turn', 'error', 'talk', 'Do it', 'Improve', 'Have', 'Wait', 'Indihome', 'Rich' , 'technicians', 'told', 'patient', 'doang']</v>
      </c>
      <c r="D530" s="3">
        <v>1.0</v>
      </c>
    </row>
    <row r="531" ht="15.75" customHeight="1">
      <c r="A531" s="1">
        <v>565.0</v>
      </c>
      <c r="B531" s="3" t="s">
        <v>528</v>
      </c>
      <c r="C531" s="3" t="str">
        <f>IFERROR(__xludf.DUMMYFUNCTION("GOOGLETRANSLATE(B531,""id"",""en"")"),"['Not bad', 'school', 'streaming', 'please', 'add', 'gnya', 'update', 'in the future']")</f>
        <v>['Not bad', 'school', 'streaming', 'please', 'add', 'gnya', 'update', 'in the future']</v>
      </c>
      <c r="D531" s="3">
        <v>4.0</v>
      </c>
    </row>
    <row r="532" ht="15.75" customHeight="1">
      <c r="A532" s="1">
        <v>566.0</v>
      </c>
      <c r="B532" s="3" t="s">
        <v>529</v>
      </c>
      <c r="C532" s="3" t="str">
        <f>IFERROR(__xludf.DUMMYFUNCTION("GOOGLETRANSLATE(B532,""id"",""en"")"),"['intention', 'application', 'login', 'difficult', 'AOA', 'Different', 'server', 'web', 'login', 'error']")</f>
        <v>['intention', 'application', 'login', 'difficult', 'AOA', 'Different', 'server', 'web', 'login', 'error']</v>
      </c>
      <c r="D532" s="3">
        <v>1.0</v>
      </c>
    </row>
    <row r="533" ht="15.75" customHeight="1">
      <c r="A533" s="1">
        <v>567.0</v>
      </c>
      <c r="B533" s="3" t="s">
        <v>530</v>
      </c>
      <c r="C533" s="3" t="str">
        <f>IFERROR(__xludf.DUMMYFUNCTION("GOOGLETRANSLATE(B533,""id"",""en"")"),"['Registration', 'repairs', 'report', 'damage', 'for days', 'repaired', 'disappointing']")</f>
        <v>['Registration', 'repairs', 'report', 'damage', 'for days', 'repaired', 'disappointing']</v>
      </c>
      <c r="D533" s="3">
        <v>1.0</v>
      </c>
    </row>
    <row r="534" ht="15.75" customHeight="1">
      <c r="A534" s="1">
        <v>568.0</v>
      </c>
      <c r="B534" s="3" t="s">
        <v>531</v>
      </c>
      <c r="C534" s="3" t="str">
        <f>IFERROR(__xludf.DUMMYFUNCTION("GOOGLETRANSLATE(B534,""id"",""en"")"),"['Sunday', 'Mbps', 'Mbps', 'The network', 'Bad', 'Please', 'Resolve']")</f>
        <v>['Sunday', 'Mbps', 'Mbps', 'The network', 'Bad', 'Please', 'Resolve']</v>
      </c>
      <c r="D534" s="3">
        <v>1.0</v>
      </c>
    </row>
    <row r="535" ht="15.75" customHeight="1">
      <c r="A535" s="1">
        <v>569.0</v>
      </c>
      <c r="B535" s="3" t="s">
        <v>532</v>
      </c>
      <c r="C535" s="3" t="str">
        <f>IFERROR(__xludf.DUMMYFUNCTION("GOOGLETRANSLATE(B535,""id"",""en"")"),"['Indihome', 'disorder', 'network', 'oath', 'disappointed', 'rich', 'gini']")</f>
        <v>['Indihome', 'disorder', 'network', 'oath', 'disappointed', 'rich', 'gini']</v>
      </c>
      <c r="D535" s="3">
        <v>1.0</v>
      </c>
    </row>
    <row r="536" ht="15.75" customHeight="1">
      <c r="A536" s="1">
        <v>570.0</v>
      </c>
      <c r="B536" s="3" t="s">
        <v>533</v>
      </c>
      <c r="C536" s="3" t="str">
        <f>IFERROR(__xludf.DUMMYFUNCTION("GOOGLETRANSLATE(B536,""id"",""en"")"),"['Get', 'code', 'OTP', 'Send', '']")</f>
        <v>['Get', 'code', 'OTP', 'Send', '']</v>
      </c>
      <c r="D536" s="3">
        <v>1.0</v>
      </c>
    </row>
    <row r="537" ht="15.75" customHeight="1">
      <c r="A537" s="1">
        <v>571.0</v>
      </c>
      <c r="B537" s="3" t="s">
        <v>534</v>
      </c>
      <c r="C537" s="3" t="str">
        <f>IFERROR(__xludf.DUMMYFUNCTION("GOOGLETRANSLATE(B537,""id"",""en"")"),"['Pretection', 'Tarned', 'according to', 'Package', 'Mbps',' get ',' Mbps', 'Kadnag', 'Mbps',' Mbps', 'History', 'Pasnag', ' Mbps', 'Daet', 'Skeitar', 'Try', 'can be', 'Mbps',' Sell ',' JuAh ',' given ',' Under ',' At Home ',' Tipu ',' Tipu ' , '']")</f>
        <v>['Pretection', 'Tarned', 'according to', 'Package', 'Mbps',' get ',' Mbps', 'Kadnag', 'Mbps',' Mbps', 'History', 'Pasnag', ' Mbps', 'Daet', 'Skeitar', 'Try', 'can be', 'Mbps',' Sell ',' JuAh ',' given ',' Under ',' At Home ',' Tipu ',' Tipu ' , '']</v>
      </c>
      <c r="D537" s="3">
        <v>1.0</v>
      </c>
    </row>
    <row r="538" ht="15.75" customHeight="1">
      <c r="A538" s="1">
        <v>572.0</v>
      </c>
      <c r="B538" s="3" t="s">
        <v>535</v>
      </c>
      <c r="C538" s="3" t="str">
        <f>IFERROR(__xludf.DUMMYFUNCTION("GOOGLETRANSLATE(B538,""id"",""en"")"),"['Salah', 'send', 'code', 'verification', 'already', 'please', 'fix', 'issue', 'disturb', ""]")</f>
        <v>['Salah', 'send', 'code', 'verification', 'already', 'please', 'fix', 'issue', 'disturb', "]</v>
      </c>
      <c r="D538" s="3">
        <v>1.0</v>
      </c>
    </row>
    <row r="539" ht="15.75" customHeight="1">
      <c r="A539" s="1">
        <v>573.0</v>
      </c>
      <c r="B539" s="3" t="s">
        <v>536</v>
      </c>
      <c r="C539" s="3" t="str">
        <f>IFERROR(__xludf.DUMMYFUNCTION("GOOGLETRANSLATE(B539,""id"",""en"")"),"['ugly', 'network']")</f>
        <v>['ugly', 'network']</v>
      </c>
      <c r="D539" s="3">
        <v>1.0</v>
      </c>
    </row>
    <row r="540" ht="15.75" customHeight="1">
      <c r="A540" s="1">
        <v>574.0</v>
      </c>
      <c r="B540" s="3" t="s">
        <v>537</v>
      </c>
      <c r="C540" s="3" t="str">
        <f>IFERROR(__xludf.DUMMYFUNCTION("GOOGLETRANSLATE(B540,""id"",""en"")"),"['Profile', 'activation', 'ttp', 'update', 'repeated', 'ttp', 'update', 'feature', 'indihome']")</f>
        <v>['Profile', 'activation', 'ttp', 'update', 'repeated', 'ttp', 'update', 'feature', 'indihome']</v>
      </c>
      <c r="D540" s="3">
        <v>2.0</v>
      </c>
    </row>
    <row r="541" ht="15.75" customHeight="1">
      <c r="A541" s="1">
        <v>575.0</v>
      </c>
      <c r="B541" s="3" t="s">
        <v>538</v>
      </c>
      <c r="C541" s="3" t="str">
        <f>IFERROR(__xludf.DUMMYFUNCTION("GOOGLETRANSLATE(B541,""id"",""en"")"),"['experience', 'Iqral', 'see', 'use', 'internet', 'click', 'according to', 'I use', 'Live', 'selling', 'setial', 'cook', ' Date ',' SMP ',' just ',' GB ',' Aza ',' APK ',' Indihome ',' skrg ',' APK ',' according to ',' SMP ',' GB ',' just ' , 'GB', 'Aza',"&amp;" 'Wrong', 'APK', 'Upgrade', 'APK', 'Please', 'Donk', 'Indihome']")</f>
        <v>['experience', 'Iqral', 'see', 'use', 'internet', 'click', 'according to', 'I use', 'Live', 'selling', 'setial', 'cook', ' Date ',' SMP ',' just ',' GB ',' Aza ',' APK ',' Indihome ',' skrg ',' APK ',' according to ',' SMP ',' GB ',' just ' , 'GB', 'Aza', 'Wrong', 'APK', 'Upgrade', 'APK', 'Please', 'Donk', 'Indihome']</v>
      </c>
      <c r="D541" s="3">
        <v>3.0</v>
      </c>
    </row>
    <row r="542" ht="15.75" customHeight="1">
      <c r="A542" s="1">
        <v>576.0</v>
      </c>
      <c r="B542" s="3" t="s">
        <v>443</v>
      </c>
      <c r="C542" s="3" t="str">
        <f>IFERROR(__xludf.DUMMYFUNCTION("GOOGLETRANSLATE(B542,""id"",""en"")"),"Of course")</f>
        <v>Of course</v>
      </c>
      <c r="D542" s="3">
        <v>5.0</v>
      </c>
    </row>
    <row r="543" ht="15.75" customHeight="1">
      <c r="A543" s="1">
        <v>577.0</v>
      </c>
      <c r="B543" s="3" t="s">
        <v>539</v>
      </c>
      <c r="C543" s="3" t="str">
        <f>IFERROR(__xludf.DUMMYFUNCTION("GOOGLETRANSLATE(B543,""id"",""en"")"),"['Service', 'Indihome', 'ugly', 'really', 'Installation', 'Ajah', 'stretchy', 'UDH', 'Rich', 'Rubber', 'brother', 'Gajelas',' The event ',' Nipu ',' price ',' Duh ',' GANANIAT ',' work ',' Mending ',' Gausah ',' Severe ',' Very ',' Original ', ""]")</f>
        <v>['Service', 'Indihome', 'ugly', 'really', 'Installation', 'Ajah', 'stretchy', 'UDH', 'Rich', 'Rubber', 'brother', 'Gajelas',' The event ',' Nipu ',' price ',' Duh ',' GANANIAT ',' work ',' Mending ',' Gausah ',' Severe ',' Very ',' Original ', "]</v>
      </c>
      <c r="D543" s="3">
        <v>1.0</v>
      </c>
    </row>
    <row r="544" ht="15.75" customHeight="1">
      <c r="A544" s="1">
        <v>578.0</v>
      </c>
      <c r="B544" s="3" t="s">
        <v>540</v>
      </c>
      <c r="C544" s="3" t="str">
        <f>IFERROR(__xludf.DUMMYFUNCTION("GOOGLETRANSLATE(B544,""id"",""en"")"),"['application', 'DAK', 'IMAEL', 'number', '']")</f>
        <v>['application', 'DAK', 'IMAEL', 'number', '']</v>
      </c>
      <c r="D544" s="3">
        <v>1.0</v>
      </c>
    </row>
    <row r="545" ht="15.75" customHeight="1">
      <c r="A545" s="1">
        <v>579.0</v>
      </c>
      <c r="B545" s="3" t="s">
        <v>541</v>
      </c>
      <c r="C545" s="3" t="str">
        <f>IFERROR(__xludf.DUMMYFUNCTION("GOOGLETRANSLATE(B545,""id"",""en"")"),"['Network', 'garbage']")</f>
        <v>['Network', 'garbage']</v>
      </c>
      <c r="D545" s="3">
        <v>1.0</v>
      </c>
    </row>
    <row r="546" ht="15.75" customHeight="1">
      <c r="A546" s="1">
        <v>580.0</v>
      </c>
      <c r="B546" s="3" t="s">
        <v>542</v>
      </c>
      <c r="C546" s="3" t="str">
        <f>IFERROR(__xludf.DUMMYFUNCTION("GOOGLETRANSLATE(B546,""id"",""en"")"),"['Login', 'code', 'OTP', 'Step', 'stop', 'ISOK', 'forward', 'ISOK', 'backward', 'send', 'reset', 'code', ' OTP ',' ']")</f>
        <v>['Login', 'code', 'OTP', 'Step', 'stop', 'ISOK', 'forward', 'ISOK', 'backward', 'send', 'reset', 'code', ' OTP ',' ']</v>
      </c>
      <c r="D546" s="3">
        <v>1.0</v>
      </c>
    </row>
    <row r="547" ht="15.75" customHeight="1">
      <c r="A547" s="1">
        <v>581.0</v>
      </c>
      <c r="B547" s="3" t="s">
        <v>543</v>
      </c>
      <c r="C547" s="3" t="str">
        <f>IFERROR(__xludf.DUMMYFUNCTION("GOOGLETRANSLATE(B547,""id"",""en"")"),"['Please', 'sorry', 'kasi', 'info', 'wifi', 'disorder', 'beg', 'do', 'check', 'thank you', ""]")</f>
        <v>['Please', 'sorry', 'kasi', 'info', 'wifi', 'disorder', 'beg', 'do', 'check', 'thank you', "]</v>
      </c>
      <c r="D547" s="3">
        <v>5.0</v>
      </c>
    </row>
    <row r="548" ht="15.75" customHeight="1">
      <c r="A548" s="1">
        <v>583.0</v>
      </c>
      <c r="B548" s="3" t="s">
        <v>544</v>
      </c>
      <c r="C548" s="3" t="str">
        <f>IFERROR(__xludf.DUMMYFUNCTION("GOOGLETRANSLATE(B548,""id"",""en"")"),"['code', 'OTP', 'UDH', 'enter', 'code', 'said', 'wrong', 'base', 'robot', ""]")</f>
        <v>['code', 'OTP', 'UDH', 'enter', 'code', 'said', 'wrong', 'base', 'robot', "]</v>
      </c>
      <c r="D548" s="3">
        <v>1.0</v>
      </c>
    </row>
    <row r="549" ht="15.75" customHeight="1">
      <c r="A549" s="1">
        <v>584.0</v>
      </c>
      <c r="B549" s="3" t="s">
        <v>545</v>
      </c>
      <c r="C549" s="3" t="str">
        <f>IFERROR(__xludf.DUMMYFUNCTION("GOOGLETRANSLATE(B549,""id"",""en"")"),"['disappointing', 'internet', 'repaired', 'yesterday', 'Yesterday', 'technician', 'home', 'wait', 'info', 'center', 'repair', 'turn', ' payment ',' fast ',' fast ',' obstacle ',' slow ',' really ',' please ',' professional ',' customer ',' happy ',' disap"&amp;"pointing ',' ']")</f>
        <v>['disappointing', 'internet', 'repaired', 'yesterday', 'Yesterday', 'technician', 'home', 'wait', 'info', 'center', 'repair', 'turn', ' payment ',' fast ',' fast ',' obstacle ',' slow ',' really ',' please ',' professional ',' customer ',' happy ',' disappointing ',' ']</v>
      </c>
      <c r="D549" s="3">
        <v>1.0</v>
      </c>
    </row>
    <row r="550" ht="15.75" customHeight="1">
      <c r="A550" s="1">
        <v>585.0</v>
      </c>
      <c r="B550" s="3" t="s">
        <v>546</v>
      </c>
      <c r="C550" s="3" t="str">
        <f>IFERROR(__xludf.DUMMYFUNCTION("GOOGLETRANSLATE(B550,""id"",""en"")"),"['login', 'TPI', 'code', 'verification', 'wrong', 'already', 'taro', 'according to', 'sms',' smapai ',' cloudy ',' his account ',' o'clock']")</f>
        <v>['login', 'TPI', 'code', 'verification', 'wrong', 'already', 'taro', 'according to', 'sms',' smapai ',' cloudy ',' his account ',' o'clock']</v>
      </c>
      <c r="D550" s="3">
        <v>1.0</v>
      </c>
    </row>
    <row r="551" ht="15.75" customHeight="1">
      <c r="A551" s="1">
        <v>586.0</v>
      </c>
      <c r="B551" s="3" t="s">
        <v>547</v>
      </c>
      <c r="C551" s="3" t="str">
        <f>IFERROR(__xludf.DUMMYFUNCTION("GOOGLETRANSLATE(B551,""id"",""en"")"),"['entry', 'difficult', 'code', 'otp']")</f>
        <v>['entry', 'difficult', 'code', 'otp']</v>
      </c>
      <c r="D551" s="3">
        <v>1.0</v>
      </c>
    </row>
    <row r="552" ht="15.75" customHeight="1">
      <c r="A552" s="1">
        <v>587.0</v>
      </c>
      <c r="B552" s="3" t="s">
        <v>548</v>
      </c>
      <c r="C552" s="3" t="str">
        <f>IFERROR(__xludf.DUMMYFUNCTION("GOOGLETRANSLATE(B552,""id"",""en"")"),"['gotapa', 'wallet', 'indihomen', 'delete', 'boss']")</f>
        <v>['gotapa', 'wallet', 'indihomen', 'delete', 'boss']</v>
      </c>
      <c r="D552" s="3">
        <v>1.0</v>
      </c>
    </row>
    <row r="553" ht="15.75" customHeight="1">
      <c r="A553" s="1">
        <v>588.0</v>
      </c>
      <c r="B553" s="3" t="s">
        <v>549</v>
      </c>
      <c r="C553" s="3" t="str">
        <f>IFERROR(__xludf.DUMMYFUNCTION("GOOGLETRANSLATE(B553,""id"",""en"")"),"['Use', 'Data', 'Internet', 'Stuck', 'MLU', 'Males',' ane ',' reset ',' lag ',' tomorrow ',' updated ',' APK ',' Min ',' thanks']")</f>
        <v>['Use', 'Data', 'Internet', 'Stuck', 'MLU', 'Males',' ane ',' reset ',' lag ',' tomorrow ',' updated ',' APK ',' Min ',' thanks']</v>
      </c>
      <c r="D553" s="3">
        <v>1.0</v>
      </c>
    </row>
    <row r="554" ht="15.75" customHeight="1">
      <c r="A554" s="1">
        <v>589.0</v>
      </c>
      <c r="B554" s="3" t="s">
        <v>550</v>
      </c>
      <c r="C554" s="3" t="str">
        <f>IFERROR(__xludf.DUMMYFUNCTION("GOOGLETRANSLATE(B554,""id"",""en"")"),"['Thanks', 'APK', '']")</f>
        <v>['Thanks', 'APK', '']</v>
      </c>
      <c r="D554" s="3">
        <v>5.0</v>
      </c>
    </row>
    <row r="555" ht="15.75" customHeight="1">
      <c r="A555" s="1">
        <v>590.0</v>
      </c>
      <c r="B555" s="3" t="s">
        <v>551</v>
      </c>
      <c r="C555" s="3" t="str">
        <f>IFERROR(__xludf.DUMMYFUNCTION("GOOGLETRANSLATE(B555,""id"",""en"")"),"['application', 'bad', '']")</f>
        <v>['application', 'bad', '']</v>
      </c>
      <c r="D555" s="3">
        <v>1.0</v>
      </c>
    </row>
    <row r="556" ht="15.75" customHeight="1">
      <c r="A556" s="1">
        <v>591.0</v>
      </c>
      <c r="B556" s="3" t="s">
        <v>552</v>
      </c>
      <c r="C556" s="3" t="str">
        <f>IFERROR(__xludf.DUMMYFUNCTION("GOOGLETRANSLATE(B556,""id"",""en"")"),"['Login', 'Email', 'Udh', 'Bner']")</f>
        <v>['Login', 'Email', 'Udh', 'Bner']</v>
      </c>
      <c r="D556" s="3">
        <v>1.0</v>
      </c>
    </row>
    <row r="557" ht="15.75" customHeight="1">
      <c r="A557" s="1">
        <v>593.0</v>
      </c>
      <c r="B557" s="3" t="s">
        <v>553</v>
      </c>
      <c r="C557" s="3" t="str">
        <f>IFERROR(__xludf.DUMMYFUNCTION("GOOGLETRANSLATE(B557,""id"",""en"")"),"['report', 'customer', 'bug', 'how', 'solution', '']")</f>
        <v>['report', 'customer', 'bug', 'how', 'solution', '']</v>
      </c>
      <c r="D557" s="3">
        <v>1.0</v>
      </c>
    </row>
    <row r="558" ht="15.75" customHeight="1">
      <c r="A558" s="1">
        <v>594.0</v>
      </c>
      <c r="B558" s="3" t="s">
        <v>554</v>
      </c>
      <c r="C558" s="3" t="str">
        <f>IFERROR(__xludf.DUMMYFUNCTION("GOOGLETRANSLATE(B558,""id"",""en"")"),"['Min', 'masang', 'indihome']")</f>
        <v>['Min', 'masang', 'indihome']</v>
      </c>
      <c r="D558" s="3">
        <v>3.0</v>
      </c>
    </row>
    <row r="559" ht="15.75" customHeight="1">
      <c r="A559" s="1">
        <v>595.0</v>
      </c>
      <c r="B559" s="3" t="s">
        <v>555</v>
      </c>
      <c r="C559" s="3" t="str">
        <f>IFERROR(__xludf.DUMMYFUNCTION("GOOGLETRANSLATE(B559,""id"",""en"")"),"['comfortable']")</f>
        <v>['comfortable']</v>
      </c>
      <c r="D559" s="3">
        <v>4.0</v>
      </c>
    </row>
    <row r="560" ht="15.75" customHeight="1">
      <c r="A560" s="1">
        <v>596.0</v>
      </c>
      <c r="B560" s="3" t="s">
        <v>556</v>
      </c>
      <c r="C560" s="3" t="str">
        <f>IFERROR(__xludf.DUMMYFUNCTION("GOOGLETRANSLATE(B560,""id"",""en"")"),"['Loss', 'BYR', 'expensive', 'HSL', 'according to']")</f>
        <v>['Loss', 'BYR', 'expensive', 'HSL', 'according to']</v>
      </c>
      <c r="D560" s="3">
        <v>2.0</v>
      </c>
    </row>
    <row r="561" ht="15.75" customHeight="1">
      <c r="A561" s="1">
        <v>597.0</v>
      </c>
      <c r="B561" s="3" t="s">
        <v>557</v>
      </c>
      <c r="C561" s="3" t="str">
        <f>IFERROR(__xludf.DUMMYFUNCTION("GOOGLETRANSLATE(B561,""id"",""en"")"),"['excited', 'excited', 'times',' try ',' results', 'Tetep', 'code', 'input', 'wrong', 'install', 'uninstall', 'muter', ' Until ',' bored ',' results', 'Tetep', 'code', 'enter', 'wrong', 'code', 'sent', 'number', 'how', 'Telkom', 'Customer' , 'already', 'd"&amp;"igawe', 'gini', 'arep', 'enter', 'login', 'indihome', 'difficult', 'professional', 'pripun', ""]")</f>
        <v>['excited', 'excited', 'times',' try ',' results', 'Tetep', 'code', 'input', 'wrong', 'install', 'uninstall', 'muter', ' Until ',' bored ',' results', 'Tetep', 'code', 'enter', 'wrong', 'code', 'sent', 'number', 'how', 'Telkom', 'Customer' , 'already', 'digawe', 'gini', 'arep', 'enter', 'login', 'indihome', 'difficult', 'professional', 'pripun', "]</v>
      </c>
      <c r="D561" s="3">
        <v>1.0</v>
      </c>
    </row>
    <row r="562" ht="15.75" customHeight="1">
      <c r="A562" s="1">
        <v>598.0</v>
      </c>
      <c r="B562" s="3" t="s">
        <v>558</v>
      </c>
      <c r="C562" s="3" t="str">
        <f>IFERROR(__xludf.DUMMYFUNCTION("GOOGLETRANSLATE(B562,""id"",""en"")"),"['ugly', 'wifi', 'home', 'lights', 'red', 'pdhl', 'pay', 'already', 'week', 'waiting', 'justify', 'wifi']")</f>
        <v>['ugly', 'wifi', 'home', 'lights', 'red', 'pdhl', 'pay', 'already', 'week', 'waiting', 'justify', 'wifi']</v>
      </c>
      <c r="D562" s="3">
        <v>2.0</v>
      </c>
    </row>
    <row r="563" ht="15.75" customHeight="1">
      <c r="A563" s="1">
        <v>599.0</v>
      </c>
      <c r="B563" s="3" t="s">
        <v>559</v>
      </c>
      <c r="C563" s="3" t="str">
        <f>IFERROR(__xludf.DUMMYFUNCTION("GOOGLETRANSLATE(B563,""id"",""en"")"),"['Sis', 'application', 'really', 'YouTube', 'Hook', 'iFlix', 'catchflay', 'Please', 'reply', ""]")</f>
        <v>['Sis', 'application', 'really', 'YouTube', 'Hook', 'iFlix', 'catchflay', 'Please', 'reply', "]</v>
      </c>
      <c r="D563" s="3">
        <v>4.0</v>
      </c>
    </row>
    <row r="564" ht="15.75" customHeight="1">
      <c r="A564" s="1">
        <v>600.0</v>
      </c>
      <c r="B564" s="3" t="s">
        <v>560</v>
      </c>
      <c r="C564" s="3" t="str">
        <f>IFERROR(__xludf.DUMMYFUNCTION("GOOGLETRANSLATE(B564,""id"",""en"")"),"['enter', 'code', 'OTP', 'Wrong', ""]")</f>
        <v>['enter', 'code', 'OTP', 'Wrong', "]</v>
      </c>
      <c r="D564" s="3">
        <v>1.0</v>
      </c>
    </row>
    <row r="565" ht="15.75" customHeight="1">
      <c r="A565" s="1">
        <v>601.0</v>
      </c>
      <c r="B565" s="3" t="s">
        <v>561</v>
      </c>
      <c r="C565" s="3" t="str">
        <f>IFERROR(__xludf.DUMMYFUNCTION("GOOGLETRANSLATE(B565,""id"",""en"")"),"['Appsi', 'bangse', 'login', 'difficult', 'sent', 'code', 'otp', 'wrong', 'mulu']")</f>
        <v>['Appsi', 'bangse', 'login', 'difficult', 'sent', 'code', 'otp', 'wrong', 'mulu']</v>
      </c>
      <c r="D565" s="3">
        <v>1.0</v>
      </c>
    </row>
    <row r="566" ht="15.75" customHeight="1">
      <c r="A566" s="1">
        <v>602.0</v>
      </c>
      <c r="B566" s="3" t="s">
        <v>562</v>
      </c>
      <c r="C566" s="3" t="str">
        <f>IFERROR(__xludf.DUMMYFUNCTION("GOOGLETRANSLATE(B566,""id"",""en"")"),"['', 'tasty', 'the application', 'complete', 'the info']")</f>
        <v>['', 'tasty', 'the application', 'complete', 'the info']</v>
      </c>
      <c r="D566" s="3">
        <v>3.0</v>
      </c>
    </row>
    <row r="567" ht="15.75" customHeight="1">
      <c r="A567" s="1">
        <v>603.0</v>
      </c>
      <c r="B567" s="3" t="s">
        <v>563</v>
      </c>
      <c r="C567" s="3" t="str">
        <f>IFERROR(__xludf.DUMMYFUNCTION("GOOGLETRANSLATE(B567,""id"",""en"")"),"['application', 'garbage', 'Season', 'really', 'ama', 'indihome', 'problem', 'connection', '']")</f>
        <v>['application', 'garbage', 'Season', 'really', 'ama', 'indihome', 'problem', 'connection', '']</v>
      </c>
      <c r="D567" s="3">
        <v>1.0</v>
      </c>
    </row>
    <row r="568" ht="15.75" customHeight="1">
      <c r="A568" s="1">
        <v>604.0</v>
      </c>
      <c r="B568" s="3" t="s">
        <v>564</v>
      </c>
      <c r="C568" s="3" t="str">
        <f>IFERROR(__xludf.DUMMYFUNCTION("GOOGLETRANSLATE(B568,""id"",""en"")"),"['Bad', 'apps', 'enough', '']")</f>
        <v>['Bad', 'apps', 'enough', '']</v>
      </c>
      <c r="D568" s="3">
        <v>1.0</v>
      </c>
    </row>
    <row r="569" ht="15.75" customHeight="1">
      <c r="A569" s="1">
        <v>605.0</v>
      </c>
      <c r="B569" s="3" t="s">
        <v>565</v>
      </c>
      <c r="C569" s="3" t="str">
        <f>IFERROR(__xludf.DUMMYFUNCTION("GOOGLETRANSLATE(B569,""id"",""en"")"),"['Serving', 'Customer', 'Closed', 'Service', 'WiFi', 'Slalu', 'Reasons',' Procedure ',' Returns', 'Devices',' Labor ',' Daily ',' work ',' ontime ',' plaza ',' attack ',' direct ',' knapa ',' installation ',' clerk ',' permission ',' revocation ',' device"&amp;" ',' direct ',' silly ' , 'President', 'Forced', 'Down', 'Becus',' Transfer ',' WiFi ',' Distance ',' Hundreds', 'Meter', 'Officer', 'Field', 'Funds',' thousand ',' suits', 'free', 'while', '']")</f>
        <v>['Serving', 'Customer', 'Closed', 'Service', 'WiFi', 'Slalu', 'Reasons',' Procedure ',' Returns', 'Devices',' Labor ',' Daily ',' work ',' ontime ',' plaza ',' attack ',' direct ',' knapa ',' installation ',' clerk ',' permission ',' revocation ',' device ',' direct ',' silly ' , 'President', 'Forced', 'Down', 'Becus',' Transfer ',' WiFi ',' Distance ',' Hundreds', 'Meter', 'Officer', 'Field', 'Funds',' thousand ',' suits', 'free', 'while', '']</v>
      </c>
      <c r="D569" s="3">
        <v>1.0</v>
      </c>
    </row>
    <row r="570" ht="15.75" customHeight="1">
      <c r="A570" s="1">
        <v>606.0</v>
      </c>
      <c r="B570" s="3" t="s">
        <v>566</v>
      </c>
      <c r="C570" s="3" t="str">
        <f>IFERROR(__xludf.DUMMYFUNCTION("GOOGLETRANSLATE(B570,""id"",""en"")"),"['Service', 'Indihome', 'bad', 'workers', 'slow', 'product', 'failed', 'BUMN', '']")</f>
        <v>['Service', 'Indihome', 'bad', 'workers', 'slow', 'product', 'failed', 'BUMN', '']</v>
      </c>
      <c r="D570" s="3">
        <v>1.0</v>
      </c>
    </row>
    <row r="571" ht="15.75" customHeight="1">
      <c r="A571" s="1">
        <v>607.0</v>
      </c>
      <c r="B571" s="3" t="s">
        <v>567</v>
      </c>
      <c r="C571" s="3" t="str">
        <f>IFERROR(__xludf.DUMMYFUNCTION("GOOGLETRANSLATE(B571,""id"",""en"")"),"['Application', 'boss']")</f>
        <v>['Application', 'boss']</v>
      </c>
      <c r="D571" s="3">
        <v>1.0</v>
      </c>
    </row>
    <row r="572" ht="15.75" customHeight="1">
      <c r="A572" s="1">
        <v>608.0</v>
      </c>
      <c r="B572" s="3" t="s">
        <v>568</v>
      </c>
      <c r="C572" s="3" t="str">
        <f>IFERROR(__xludf.DUMMYFUNCTION("GOOGLETRANSLATE(B572,""id"",""en"")"),"['Ngajuin', 'change', 'service', 'get', 'email', 'already', 'agree', 'change', 'service']")</f>
        <v>['Ngajuin', 'change', 'service', 'get', 'email', 'already', 'agree', 'change', 'service']</v>
      </c>
      <c r="D572" s="3">
        <v>1.0</v>
      </c>
    </row>
    <row r="573" ht="15.75" customHeight="1">
      <c r="A573" s="1">
        <v>609.0</v>
      </c>
      <c r="B573" s="3" t="s">
        <v>569</v>
      </c>
      <c r="C573" s="3" t="str">
        <f>IFERROR(__xludf.DUMMYFUNCTION("GOOGLETRANSLATE(B573,""id"",""en"")"),"['play', 'roblox', 'guess', 'mulu', 'disconeted', 'please', 'right', '']")</f>
        <v>['play', 'roblox', 'guess', 'mulu', 'disconeted', 'please', 'right', '']</v>
      </c>
      <c r="D573" s="3">
        <v>1.0</v>
      </c>
    </row>
    <row r="574" ht="15.75" customHeight="1">
      <c r="A574" s="1">
        <v>610.0</v>
      </c>
      <c r="B574" s="3" t="s">
        <v>570</v>
      </c>
      <c r="C574" s="3" t="str">
        <f>IFERROR(__xludf.DUMMYFUNCTION("GOOGLETRANSLATE(B574,""id"",""en"")"),"['Login', 'Confirm', 'SMS', 'Input', 'Password', 'Confirm', 'Enter', 'Blank', 'White', 'Awaited', 'Manage', 'blank', ' Close ',' Apps', 'Open', 'Page', 'Login', 'Register', 'Try', 'Clear', 'Cache', 'Install', 'Uninstall', 'Download', 'reset' , 'Dri', 'Pla"&amp;"ystore', 'Please', 'Help', '']")</f>
        <v>['Login', 'Confirm', 'SMS', 'Input', 'Password', 'Confirm', 'Enter', 'Blank', 'White', 'Awaited', 'Manage', 'blank', ' Close ',' Apps', 'Open', 'Page', 'Login', 'Register', 'Try', 'Clear', 'Cache', 'Install', 'Uninstall', 'Download', 'reset' , 'Dri', 'Playstore', 'Please', 'Help', '']</v>
      </c>
      <c r="D574" s="3">
        <v>1.0</v>
      </c>
    </row>
    <row r="575" ht="15.75" customHeight="1">
      <c r="A575" s="1">
        <v>611.0</v>
      </c>
      <c r="B575" s="3" t="s">
        <v>571</v>
      </c>
      <c r="C575" s="3" t="str">
        <f>IFERROR(__xludf.DUMMYFUNCTION("GOOGLETRANSLATE(B575,""id"",""en"")"),"['APK', 'ugly', '']")</f>
        <v>['APK', 'ugly', '']</v>
      </c>
      <c r="D575" s="3">
        <v>3.0</v>
      </c>
    </row>
    <row r="576" ht="15.75" customHeight="1">
      <c r="A576" s="1">
        <v>612.0</v>
      </c>
      <c r="B576" s="3" t="s">
        <v>572</v>
      </c>
      <c r="C576" s="3" t="str">
        <f>IFERROR(__xludf.DUMMYFUNCTION("GOOGLETRANSLATE(B576,""id"",""en"")"),"['otp', 'late', 'wait', 'hour', 'hah', 'user', 'gini']")</f>
        <v>['otp', 'late', 'wait', 'hour', 'hah', 'user', 'gini']</v>
      </c>
      <c r="D576" s="3">
        <v>1.0</v>
      </c>
    </row>
    <row r="577" ht="15.75" customHeight="1">
      <c r="A577" s="1">
        <v>613.0</v>
      </c>
      <c r="B577" s="3" t="s">
        <v>573</v>
      </c>
      <c r="C577" s="3" t="str">
        <f>IFERROR(__xludf.DUMMYFUNCTION("GOOGLETRANSLATE(B577,""id"",""en"")"),"['right', 'subscribe', 'Indihome', 'signal', 'good', 'Moly', 'signal', 'ugly', 'slow', 'slow', 'please', 'his response', ' ']")</f>
        <v>['right', 'subscribe', 'Indihome', 'signal', 'good', 'Moly', 'signal', 'ugly', 'slow', 'slow', 'please', 'his response', ' ']</v>
      </c>
      <c r="D577" s="3">
        <v>1.0</v>
      </c>
    </row>
    <row r="578" ht="15.75" customHeight="1">
      <c r="A578" s="1">
        <v>614.0</v>
      </c>
      <c r="B578" s="3" t="s">
        <v>574</v>
      </c>
      <c r="C578" s="3" t="str">
        <f>IFERROR(__xludf.DUMMYFUNCTION("GOOGLETRANSLATE(B578,""id"",""en"")"),"['fast']")</f>
        <v>['fast']</v>
      </c>
      <c r="D578" s="3">
        <v>5.0</v>
      </c>
    </row>
    <row r="579" ht="15.75" customHeight="1">
      <c r="A579" s="1">
        <v>615.0</v>
      </c>
      <c r="B579" s="3" t="s">
        <v>575</v>
      </c>
      <c r="C579" s="3" t="str">
        <f>IFERROR(__xludf.DUMMYFUNCTION("GOOGLETRANSLATE(B579,""id"",""en"")"),"['It's easier for']")</f>
        <v>['It's easier for']</v>
      </c>
      <c r="D579" s="3">
        <v>5.0</v>
      </c>
    </row>
    <row r="580" ht="15.75" customHeight="1">
      <c r="A580" s="1">
        <v>617.0</v>
      </c>
      <c r="B580" s="3" t="s">
        <v>576</v>
      </c>
      <c r="C580" s="3" t="str">
        <f>IFERROR(__xludf.DUMMYFUNCTION("GOOGLETRANSLATE(B580,""id"",""en"")"),"['Application', 'Help', 'Needs', 'Easy', 'Thank you', 'Developer', '']")</f>
        <v>['Application', 'Help', 'Needs', 'Easy', 'Thank you', 'Developer', '']</v>
      </c>
      <c r="D580" s="3">
        <v>5.0</v>
      </c>
    </row>
    <row r="581" ht="15.75" customHeight="1">
      <c r="A581" s="1">
        <v>618.0</v>
      </c>
      <c r="B581" s="3" t="s">
        <v>577</v>
      </c>
      <c r="C581" s="3" t="str">
        <f>IFERROR(__xludf.DUMMYFUNCTION("GOOGLETRANSLATE(B581,""id"",""en"")"),"['click', 'menu', 'application', 'really', 'appears', 'writing', 'fail', '']")</f>
        <v>['click', 'menu', 'application', 'really', 'appears', 'writing', 'fail', '']</v>
      </c>
      <c r="D581" s="3">
        <v>1.0</v>
      </c>
    </row>
    <row r="582" ht="15.75" customHeight="1">
      <c r="A582" s="1">
        <v>619.0</v>
      </c>
      <c r="B582" s="3" t="s">
        <v>578</v>
      </c>
      <c r="C582" s="3" t="str">
        <f>IFERROR(__xludf.DUMMYFUNCTION("GOOGLETRANSLATE(B582,""id"",""en"")"),"['application', 'error', 'add', 'package', 'display', 'menu', 'opened', 'already', 'APK', 'old', 'update', 'trs',' APK ',' MSH ',' drive ',' APK ',' internet ',' chaotic ',' disappointed ',' as', 'customer', 'indihome', 'lose', 'provider', 'stable' , 'APK"&amp;"', 'Internet']")</f>
        <v>['application', 'error', 'add', 'package', 'display', 'menu', 'opened', 'already', 'APK', 'old', 'update', 'trs',' APK ',' MSH ',' drive ',' APK ',' internet ',' chaotic ',' disappointed ',' as', 'customer', 'indihome', 'lose', 'provider', 'stable' , 'APK', 'Internet']</v>
      </c>
      <c r="D582" s="3">
        <v>1.0</v>
      </c>
    </row>
    <row r="583" ht="15.75" customHeight="1">
      <c r="A583" s="1">
        <v>620.0</v>
      </c>
      <c r="B583" s="3" t="s">
        <v>579</v>
      </c>
      <c r="C583" s="3" t="str">
        <f>IFERROR(__xludf.DUMMYFUNCTION("GOOGLETRANSLATE(B583,""id"",""en"")"),"['connection', 'rich', 'garbage', 'internet', 'missing', 'noon', 'date', 'clock', 'segini', 'improvement', 'ngadu', 'tell' Wait ',' feeling ',' cave ',' pay ',' bills', 'late', 'most', 'terak', 'click', 'port', 'cable', 'pole', 'electricity' , 'people', '"&amp;"Indihome', 'connection', 'connection', 'lost', 'bgin', 'please', 'fix', 'gmn', 'solution', 'search', 'technician', ' riots', 'doang', 'deliberate', 'broke', 'can', 'job', 'emang', 'cave', 'expensive', 'doang', 'quality', '']")</f>
        <v>['connection', 'rich', 'garbage', 'internet', 'missing', 'noon', 'date', 'clock', 'segini', 'improvement', 'ngadu', 'tell' Wait ',' feeling ',' cave ',' pay ',' bills', 'late', 'most', 'terak', 'click', 'port', 'cable', 'pole', 'electricity' , 'people', 'Indihome', 'connection', 'connection', 'lost', 'bgin', 'please', 'fix', 'gmn', 'solution', 'search', 'technician', ' riots', 'doang', 'deliberate', 'broke', 'can', 'job', 'emang', 'cave', 'expensive', 'doang', 'quality', '']</v>
      </c>
      <c r="D583" s="3">
        <v>1.0</v>
      </c>
    </row>
    <row r="584" ht="15.75" customHeight="1">
      <c r="A584" s="1">
        <v>621.0</v>
      </c>
      <c r="B584" s="3" t="s">
        <v>580</v>
      </c>
      <c r="C584" s="3" t="str">
        <f>IFERROR(__xludf.DUMMYFUNCTION("GOOGLETRANSLATE(B584,""id"",""en"")"),"['Good', 'bill', 'indohome', 'periodic']")</f>
        <v>['Good', 'bill', 'indohome', 'periodic']</v>
      </c>
      <c r="D584" s="3">
        <v>5.0</v>
      </c>
    </row>
    <row r="585" ht="15.75" customHeight="1">
      <c r="A585" s="1">
        <v>622.0</v>
      </c>
      <c r="B585" s="3" t="s">
        <v>581</v>
      </c>
      <c r="C585" s="3" t="str">
        <f>IFERROR(__xludf.DUMMYFUNCTION("GOOGLETRANSLATE(B585,""id"",""en"")"),"['Please', 'Sorry', 'Indihome', 'Pakau', 'Package', 'Expensive', 'Speed', 'Internet', 'Slow', 'Error', 'Disappointed', 'Service', ' Indihome ']")</f>
        <v>['Please', 'Sorry', 'Indihome', 'Pakau', 'Package', 'Expensive', 'Speed', 'Internet', 'Slow', 'Error', 'Disappointed', 'Service', ' Indihome ']</v>
      </c>
      <c r="D585" s="3">
        <v>1.0</v>
      </c>
    </row>
    <row r="586" ht="15.75" customHeight="1">
      <c r="A586" s="1">
        <v>623.0</v>
      </c>
      <c r="B586" s="3" t="s">
        <v>582</v>
      </c>
      <c r="C586" s="3" t="str">
        <f>IFERROR(__xludf.DUMMYFUNCTION("GOOGLETRANSLATE(B586,""id"",""en"")"),"['already', 'week', 'try', 'login', 'code', 'OTP', 'send', 'sms',' enter ',' error ',' wrong ',' what ',' ']")</f>
        <v>['already', 'week', 'try', 'login', 'code', 'OTP', 'send', 'sms',' enter ',' error ',' wrong ',' what ',' ']</v>
      </c>
      <c r="D586" s="3">
        <v>3.0</v>
      </c>
    </row>
    <row r="587" ht="15.75" customHeight="1">
      <c r="A587" s="1">
        <v>624.0</v>
      </c>
      <c r="B587" s="3" t="s">
        <v>583</v>
      </c>
      <c r="C587" s="3" t="str">
        <f>IFERROR(__xludf.DUMMYFUNCTION("GOOGLETRANSLATE(B587,""id"",""en"")"),"['Application', 'Ngelag', ""]")</f>
        <v>['Application', 'Ngelag', "]</v>
      </c>
      <c r="D587" s="3">
        <v>2.0</v>
      </c>
    </row>
    <row r="588" ht="15.75" customHeight="1">
      <c r="A588" s="1">
        <v>625.0</v>
      </c>
      <c r="B588" s="3" t="s">
        <v>584</v>
      </c>
      <c r="C588" s="3" t="str">
        <f>IFERROR(__xludf.DUMMYFUNCTION("GOOGLETRANSLATE(B588,""id"",""en"")"),"['cave', 'subtract', 'internet', 'luh', 'work', 'how', 'buy', 'package', 'indihome', 'MB', 'bits',' byte ',' Reduced ',' Indihome ',' Life ',' cheating ',' You ',' Heart ',' Conscience ',' You ',' Fraudster ',' Basic ',' Hope ',' Sorry ',' work ' , 'diffi"&amp;"cult', 'elu', 'lived', 'cheating', 'work', 'internet', 'lag']")</f>
        <v>['cave', 'subtract', 'internet', 'luh', 'work', 'how', 'buy', 'package', 'indihome', 'MB', 'bits',' byte ',' Reduced ',' Indihome ',' Life ',' cheating ',' You ',' Heart ',' Conscience ',' You ',' Fraudster ',' Basic ',' Hope ',' Sorry ',' work ' , 'difficult', 'elu', 'lived', 'cheating', 'work', 'internet', 'lag']</v>
      </c>
      <c r="D588" s="3">
        <v>1.0</v>
      </c>
    </row>
    <row r="589" ht="15.75" customHeight="1">
      <c r="A589" s="1">
        <v>626.0</v>
      </c>
      <c r="B589" s="3" t="s">
        <v>585</v>
      </c>
      <c r="C589" s="3" t="str">
        <f>IFERROR(__xludf.DUMMYFUNCTION("GOOGLETRANSLATE(B589,""id"",""en"")"),"Loading...")</f>
        <v>Loading...</v>
      </c>
      <c r="D589" s="3">
        <v>5.0</v>
      </c>
    </row>
    <row r="590" ht="15.75" customHeight="1">
      <c r="A590" s="1">
        <v>627.0</v>
      </c>
      <c r="B590" s="3" t="s">
        <v>586</v>
      </c>
      <c r="C590" s="3" t="str">
        <f>IFERROR(__xludf.DUMMYFUNCTION("GOOGLETRANSLATE(B590,""id"",""en"")"),"Loading...")</f>
        <v>Loading...</v>
      </c>
      <c r="D590" s="3">
        <v>5.0</v>
      </c>
    </row>
    <row r="591" ht="15.75" customHeight="1">
      <c r="A591" s="1">
        <v>628.0</v>
      </c>
      <c r="B591" s="3" t="s">
        <v>587</v>
      </c>
      <c r="C591" s="3" t="str">
        <f>IFERROR(__xludf.DUMMYFUNCTION("GOOGLETRANSLATE(B591,""id"",""en"")"),"Loading...")</f>
        <v>Loading...</v>
      </c>
      <c r="D591" s="3">
        <v>1.0</v>
      </c>
    </row>
    <row r="592" ht="15.75" customHeight="1">
      <c r="A592" s="1">
        <v>629.0</v>
      </c>
      <c r="B592" s="3" t="s">
        <v>588</v>
      </c>
      <c r="C592" s="3" t="str">
        <f>IFERROR(__xludf.DUMMYFUNCTION("GOOGLETRANSLATE(B592,""id"",""en"")"),"Loading...")</f>
        <v>Loading...</v>
      </c>
      <c r="D592" s="3">
        <v>5.0</v>
      </c>
    </row>
    <row r="593" ht="15.75" customHeight="1">
      <c r="A593" s="1">
        <v>630.0</v>
      </c>
      <c r="B593" s="3" t="s">
        <v>589</v>
      </c>
      <c r="C593" s="3" t="str">
        <f>IFERROR(__xludf.DUMMYFUNCTION("GOOGLETRANSLATE(B593,""id"",""en"")"),"Loading...")</f>
        <v>Loading...</v>
      </c>
      <c r="D593" s="3">
        <v>5.0</v>
      </c>
    </row>
    <row r="594" ht="15.75" customHeight="1">
      <c r="A594" s="1">
        <v>631.0</v>
      </c>
      <c r="B594" s="3" t="s">
        <v>590</v>
      </c>
      <c r="C594" s="3" t="str">
        <f>IFERROR(__xludf.DUMMYFUNCTION("GOOGLETRANSLATE(B594,""id"",""en"")"),"Loading...")</f>
        <v>Loading...</v>
      </c>
      <c r="D594" s="3">
        <v>5.0</v>
      </c>
    </row>
    <row r="595" ht="15.75" customHeight="1">
      <c r="A595" s="1">
        <v>632.0</v>
      </c>
      <c r="B595" s="3" t="s">
        <v>591</v>
      </c>
      <c r="C595" s="3" t="str">
        <f>IFERROR(__xludf.DUMMYFUNCTION("GOOGLETRANSLATE(B595,""id"",""en"")"),"['Application', 'Indihome', 'makes it easy', 'information', 'bills', 'features', 'features', 'other']")</f>
        <v>['Application', 'Indihome', 'makes it easy', 'information', 'bills', 'features', 'features', 'other']</v>
      </c>
      <c r="D595" s="3">
        <v>5.0</v>
      </c>
    </row>
    <row r="596" ht="15.75" customHeight="1">
      <c r="A596" s="1">
        <v>633.0</v>
      </c>
      <c r="B596" s="3" t="s">
        <v>592</v>
      </c>
      <c r="C596" s="3" t="str">
        <f>IFERROR(__xludf.DUMMYFUNCTION("GOOGLETRANSLATE(B596,""id"",""en"")"),"['application', 'myindihome', 'useful', 'makes it easy', 'information', 'related', 'use', 'indihome', ""]")</f>
        <v>['application', 'myindihome', 'useful', 'makes it easy', 'information', 'related', 'use', 'indihome', "]</v>
      </c>
      <c r="D596" s="3">
        <v>5.0</v>
      </c>
    </row>
    <row r="597" ht="15.75" customHeight="1">
      <c r="A597" s="1">
        <v>634.0</v>
      </c>
      <c r="B597" s="3" t="s">
        <v>593</v>
      </c>
      <c r="C597" s="3" t="str">
        <f>IFERROR(__xludf.DUMMYFUNCTION("GOOGLETRANSLATE(B597,""id"",""en"")"),"Loading...")</f>
        <v>Loading...</v>
      </c>
      <c r="D597" s="3">
        <v>5.0</v>
      </c>
    </row>
    <row r="598" ht="15.75" customHeight="1">
      <c r="A598" s="1">
        <v>635.0</v>
      </c>
      <c r="B598" s="3" t="s">
        <v>594</v>
      </c>
      <c r="C598" s="3" t="str">
        <f>IFERROR(__xludf.DUMMYFUNCTION("GOOGLETRANSLATE(B598,""id"",""en"")"),"Loading...")</f>
        <v>Loading...</v>
      </c>
      <c r="D598" s="3">
        <v>5.0</v>
      </c>
    </row>
    <row r="599" ht="15.75" customHeight="1">
      <c r="A599" s="1">
        <v>636.0</v>
      </c>
      <c r="B599" s="3" t="s">
        <v>595</v>
      </c>
      <c r="C599" s="3" t="str">
        <f>IFERROR(__xludf.DUMMYFUNCTION("GOOGLETRANSLATE(B599,""id"",""en"")"),"['night', 'user', 'Indihome', 'complaints',' Login ',' App ',' Android ',' Day ',' Change ',' Login ',' Card ',' Indosat ',' account ',' registered ',' nihil ',' code ',' otp ',' response ',' quality ',' functional ',' application ',' love ',' star ',' lo"&amp;"gin ',' fox ' , 'Star', 'suggestion', 'before', 'distributed', 'Android', 'developer', 'Professional', 'Testing', ""]")</f>
        <v>['night', 'user', 'Indihome', 'complaints',' Login ',' App ',' Android ',' Day ',' Change ',' Login ',' Card ',' Indosat ',' account ',' registered ',' nihil ',' code ',' otp ',' response ',' quality ',' functional ',' application ',' love ',' star ',' login ',' fox ' , 'Star', 'suggestion', 'before', 'distributed', 'Android', 'developer', 'Professional', 'Testing', "]</v>
      </c>
      <c r="D599" s="3">
        <v>1.0</v>
      </c>
    </row>
    <row r="600" ht="15.75" customHeight="1">
      <c r="A600" s="1">
        <v>637.0</v>
      </c>
      <c r="B600" s="3" t="s">
        <v>596</v>
      </c>
      <c r="C600" s="3" t="str">
        <f>IFERROR(__xludf.DUMMYFUNCTION("GOOGLETRANSLATE(B600,""id"",""en"")"),"Loading...")</f>
        <v>Loading...</v>
      </c>
      <c r="D600" s="3">
        <v>5.0</v>
      </c>
    </row>
    <row r="601" ht="15.75" customHeight="1">
      <c r="A601" s="1">
        <v>638.0</v>
      </c>
      <c r="B601" s="3" t="s">
        <v>597</v>
      </c>
      <c r="C601" s="3" t="str">
        <f>IFERROR(__xludf.DUMMYFUNCTION("GOOGLETRANSLATE(B601,""id"",""en"")"),"['Thank you', 'ServiceV']")</f>
        <v>['Thank you', 'ServiceV']</v>
      </c>
      <c r="D601" s="3">
        <v>5.0</v>
      </c>
    </row>
    <row r="602" ht="15.75" customHeight="1">
      <c r="A602" s="1">
        <v>639.0</v>
      </c>
      <c r="B602" s="3" t="s">
        <v>598</v>
      </c>
      <c r="C602" s="3" t="str">
        <f>IFERROR(__xludf.DUMMYFUNCTION("GOOGLETRANSLATE(B602,""id"",""en"")"),"['Lumping', 'OTP', 'UDH', 'Bener', 'said', 'Wrong', 'Ngaco', '']")</f>
        <v>['Lumping', 'OTP', 'UDH', 'Bener', 'said', 'Wrong', 'Ngaco', '']</v>
      </c>
      <c r="D602" s="3">
        <v>1.0</v>
      </c>
    </row>
    <row r="603" ht="15.75" customHeight="1">
      <c r="A603" s="1">
        <v>640.0</v>
      </c>
      <c r="B603" s="3" t="s">
        <v>599</v>
      </c>
      <c r="C603" s="3" t="str">
        <f>IFERROR(__xludf.DUMMYFUNCTION("GOOGLETRANSLATE(B603,""id"",""en"")"),"['application', 'facilitates',' users', 'adds',' number ',' service ',' HISA ',' Blank ',' White ',' Force ',' Close ',' Mending ',' Close ',' application ']")</f>
        <v>['application', 'facilitates',' users', 'adds',' number ',' service ',' HISA ',' Blank ',' White ',' Force ',' Close ',' Mending ',' Close ',' application ']</v>
      </c>
      <c r="D603" s="3">
        <v>1.0</v>
      </c>
    </row>
    <row r="604" ht="15.75" customHeight="1">
      <c r="A604" s="1">
        <v>641.0</v>
      </c>
      <c r="B604" s="3" t="s">
        <v>600</v>
      </c>
      <c r="C604" s="3" t="str">
        <f>IFERROR(__xludf.DUMMYFUNCTION("GOOGLETRANSLATE(B604,""id"",""en"")"),"Loading...")</f>
        <v>Loading...</v>
      </c>
      <c r="D604" s="3">
        <v>1.0</v>
      </c>
    </row>
    <row r="605" ht="15.75" customHeight="1">
      <c r="A605" s="1">
        <v>642.0</v>
      </c>
      <c r="B605" s="3" t="s">
        <v>601</v>
      </c>
      <c r="C605" s="3" t="str">
        <f>IFERROR(__xludf.DUMMYFUNCTION("GOOGLETRANSLATE(B605,""id"",""en"")"),"Loading...")</f>
        <v>Loading...</v>
      </c>
      <c r="D605" s="3">
        <v>1.0</v>
      </c>
    </row>
    <row r="606" ht="15.75" customHeight="1">
      <c r="A606" s="1">
        <v>643.0</v>
      </c>
      <c r="B606" s="3" t="s">
        <v>602</v>
      </c>
      <c r="C606" s="3" t="str">
        <f>IFERROR(__xludf.DUMMYFUNCTION("GOOGLETRANSLATE(B606,""id"",""en"")"),"Loading...")</f>
        <v>Loading...</v>
      </c>
      <c r="D606" s="3">
        <v>2.0</v>
      </c>
    </row>
    <row r="607" ht="15.75" customHeight="1">
      <c r="A607" s="1">
        <v>644.0</v>
      </c>
      <c r="B607" s="3" t="s">
        <v>603</v>
      </c>
      <c r="C607" s="3" t="str">
        <f>IFERROR(__xludf.DUMMYFUNCTION("GOOGLETRANSLATE(B607,""id"",""en"")"),"['Service', 'satisfying', 'Disorders', 'Erroror', 'Speed', 'Internet']")</f>
        <v>['Service', 'satisfying', 'Disorders', 'Erroror', 'Speed', 'Internet']</v>
      </c>
      <c r="D607" s="3">
        <v>1.0</v>
      </c>
    </row>
    <row r="608" ht="15.75" customHeight="1">
      <c r="A608" s="1">
        <v>645.0</v>
      </c>
      <c r="B608" s="3" t="s">
        <v>604</v>
      </c>
      <c r="C608" s="3" t="str">
        <f>IFERROR(__xludf.DUMMYFUNCTION("GOOGLETRANSLATE(B608,""id"",""en"")"),"['APK', 'Complaint', 'Telepn', 'home', 'cable', '']")</f>
        <v>['APK', 'Complaint', 'Telepn', 'home', 'cable', '']</v>
      </c>
      <c r="D608" s="3">
        <v>1.0</v>
      </c>
    </row>
    <row r="609" ht="15.75" customHeight="1">
      <c r="A609" s="1">
        <v>646.0</v>
      </c>
      <c r="B609" s="3" t="s">
        <v>605</v>
      </c>
      <c r="C609" s="3" t="str">
        <f>IFERROR(__xludf.DUMMYFUNCTION("GOOGLETRANSLATE(B609,""id"",""en"")"),"['wifinya', 'ngelag', 'mulu', 'game', 'indihomo']")</f>
        <v>['wifinya', 'ngelag', 'mulu', 'game', 'indihomo']</v>
      </c>
      <c r="D609" s="3">
        <v>1.0</v>
      </c>
    </row>
    <row r="610" ht="15.75" customHeight="1">
      <c r="A610" s="1">
        <v>647.0</v>
      </c>
      <c r="B610" s="3" t="s">
        <v>606</v>
      </c>
      <c r="C610" s="3" t="str">
        <f>IFERROR(__xludf.DUMMYFUNCTION("GOOGLETRANSLATE(B610,""id"",""en"")"),"['ugly', 'signal', 'lost', 'internet', 'pepahh']")</f>
        <v>['ugly', 'signal', 'lost', 'internet', 'pepahh']</v>
      </c>
      <c r="D610" s="3">
        <v>1.0</v>
      </c>
    </row>
    <row r="611" ht="15.75" customHeight="1">
      <c r="A611" s="1">
        <v>648.0</v>
      </c>
      <c r="B611" s="3" t="s">
        <v>607</v>
      </c>
      <c r="C611" s="3" t="str">
        <f>IFERROR(__xludf.DUMMYFUNCTION("GOOGLETRANSLATE(B611,""id"",""en"")"),"['Request', 'Speed', 'Mbps', 'according to', 'Dengn', 'Speed', 'obtained', 'Speedtest', 'Download', 'Mbps', 'Upload', 'Mbps']")</f>
        <v>['Request', 'Speed', 'Mbps', 'according to', 'Dengn', 'Speed', 'obtained', 'Speedtest', 'Download', 'Mbps', 'Upload', 'Mbps']</v>
      </c>
      <c r="D611" s="3">
        <v>1.0</v>
      </c>
    </row>
    <row r="612" ht="15.75" customHeight="1">
      <c r="A612" s="1">
        <v>649.0</v>
      </c>
      <c r="B612" s="3" t="s">
        <v>608</v>
      </c>
      <c r="C612" s="3" t="str">
        <f>IFERROR(__xludf.DUMMYFUNCTION("GOOGLETRANSLATE(B612,""id"",""en"")"),"Loading...")</f>
        <v>Loading...</v>
      </c>
      <c r="D612" s="3">
        <v>5.0</v>
      </c>
    </row>
    <row r="613" ht="15.75" customHeight="1">
      <c r="A613" s="1">
        <v>650.0</v>
      </c>
      <c r="B613" s="3" t="s">
        <v>609</v>
      </c>
      <c r="C613" s="3" t="str">
        <f>IFERROR(__xludf.DUMMYFUNCTION("GOOGLETRANSLATE(B613,""id"",""en"")"),"Loading...")</f>
        <v>Loading...</v>
      </c>
      <c r="D613" s="3">
        <v>1.0</v>
      </c>
    </row>
    <row r="614" ht="15.75" customHeight="1">
      <c r="A614" s="1">
        <v>651.0</v>
      </c>
      <c r="B614" s="3" t="s">
        <v>610</v>
      </c>
      <c r="C614" s="3" t="str">
        <f>IFERROR(__xludf.DUMMYFUNCTION("GOOGLETRANSLATE(B614,""id"",""en"")"),"Loading...")</f>
        <v>Loading...</v>
      </c>
      <c r="D614" s="3">
        <v>1.0</v>
      </c>
    </row>
    <row r="615" ht="15.75" customHeight="1">
      <c r="A615" s="1">
        <v>652.0</v>
      </c>
      <c r="B615" s="3" t="s">
        <v>611</v>
      </c>
      <c r="C615" s="3" t="str">
        <f>IFERROR(__xludf.DUMMYFUNCTION("GOOGLETRANSLATE(B615,""id"",""en"")"),"Loading...")</f>
        <v>Loading...</v>
      </c>
      <c r="D615" s="3">
        <v>1.0</v>
      </c>
    </row>
    <row r="616" ht="15.75" customHeight="1">
      <c r="A616" s="1">
        <v>653.0</v>
      </c>
      <c r="B616" s="3" t="s">
        <v>612</v>
      </c>
      <c r="C616" s="3" t="str">
        <f>IFERROR(__xludf.DUMMYFUNCTION("GOOGLETRANSLATE(B616,""id"",""en"")"),"Loading...")</f>
        <v>Loading...</v>
      </c>
      <c r="D616" s="3">
        <v>2.0</v>
      </c>
    </row>
    <row r="617" ht="15.75" customHeight="1">
      <c r="A617" s="1">
        <v>654.0</v>
      </c>
      <c r="B617" s="3" t="s">
        <v>613</v>
      </c>
      <c r="C617" s="3" t="str">
        <f>IFERROR(__xludf.DUMMYFUNCTION("GOOGLETRANSLATE(B617,""id"",""en"")"),"['Min', 'log', 'number', 'OTP', 'entered', 'Please', 'solution']")</f>
        <v>['Min', 'log', 'number', 'OTP', 'entered', 'Please', 'solution']</v>
      </c>
      <c r="D617" s="3">
        <v>1.0</v>
      </c>
    </row>
    <row r="618" ht="15.75" customHeight="1">
      <c r="A618" s="1">
        <v>655.0</v>
      </c>
      <c r="B618" s="3" t="s">
        <v>614</v>
      </c>
      <c r="C618" s="3" t="str">
        <f>IFERROR(__xludf.DUMMYFUNCTION("GOOGLETRANSLATE(B618,""id"",""en"")"),"['thanks for the advice']")</f>
        <v>['thanks for the advice']</v>
      </c>
      <c r="D618" s="3">
        <v>4.0</v>
      </c>
    </row>
    <row r="619" ht="15.75" customHeight="1">
      <c r="A619" s="1">
        <v>656.0</v>
      </c>
      <c r="B619" s="3" t="s">
        <v>615</v>
      </c>
      <c r="C619" s="3" t="str">
        <f>IFERROR(__xludf.DUMMYFUNCTION("GOOGLETRANSLATE(B619,""id"",""en"")"),"['uda']")</f>
        <v>['uda']</v>
      </c>
      <c r="D619" s="3">
        <v>5.0</v>
      </c>
    </row>
    <row r="620" ht="15.75" customHeight="1">
      <c r="A620" s="1">
        <v>657.0</v>
      </c>
      <c r="B620" s="3" t="s">
        <v>616</v>
      </c>
      <c r="C620" s="3" t="str">
        <f>IFERROR(__xludf.DUMMYFUNCTION("GOOGLETRANSLATE(B620,""id"",""en"")"),"Loading...")</f>
        <v>Loading...</v>
      </c>
      <c r="D620" s="3">
        <v>1.0</v>
      </c>
    </row>
    <row r="621" ht="15.75" customHeight="1">
      <c r="A621" s="1">
        <v>658.0</v>
      </c>
      <c r="B621" s="3" t="s">
        <v>617</v>
      </c>
      <c r="C621" s="3" t="str">
        <f>IFERROR(__xludf.DUMMYFUNCTION("GOOGLETRANSLATE(B621,""id"",""en"")"),"['Service', 'Telkom', 'Bad', 'System', 'Bad', 'Repeated', 'Repeat', 'Acquired', 'Nurunin', 'Package', 'Migration', 'Telfon', ' Response ',' advanced ',' week ',' Follow ',' via ',' email ',' email ',' procedure ',' reset ',' migration ',' tsb ',' as a res"&amp;"ult ',' msh ' , 'pay', 'price', 'package', 'migration']")</f>
        <v>['Service', 'Telkom', 'Bad', 'System', 'Bad', 'Repeated', 'Repeat', 'Acquired', 'Nurunin', 'Package', 'Migration', 'Telfon', ' Response ',' advanced ',' week ',' Follow ',' via ',' email ',' email ',' procedure ',' reset ',' migration ',' tsb ',' as a result ',' msh ' , 'pay', 'price', 'package', 'migration']</v>
      </c>
      <c r="D621" s="3">
        <v>1.0</v>
      </c>
    </row>
    <row r="622" ht="15.75" customHeight="1">
      <c r="A622" s="1">
        <v>659.0</v>
      </c>
      <c r="B622" s="3" t="s">
        <v>618</v>
      </c>
      <c r="C622" s="3" t="str">
        <f>IFERROR(__xludf.DUMMYFUNCTION("GOOGLETRANSLATE(B622,""id"",""en"")"),"Loading...")</f>
        <v>Loading...</v>
      </c>
      <c r="D622" s="3">
        <v>1.0</v>
      </c>
    </row>
    <row r="623" ht="15.75" customHeight="1">
      <c r="A623" s="1">
        <v>660.0</v>
      </c>
      <c r="B623" s="3" t="s">
        <v>619</v>
      </c>
      <c r="C623" s="3" t="str">
        <f>IFERROR(__xludf.DUMMYFUNCTION("GOOGLETRANSLATE(B623,""id"",""en"")"),"Loading...")</f>
        <v>Loading...</v>
      </c>
      <c r="D623" s="3">
        <v>2.0</v>
      </c>
    </row>
    <row r="624" ht="15.75" customHeight="1">
      <c r="A624" s="1">
        <v>661.0</v>
      </c>
      <c r="B624" s="3" t="s">
        <v>620</v>
      </c>
      <c r="C624" s="3" t="str">
        <f>IFERROR(__xludf.DUMMYFUNCTION("GOOGLETRANSLATE(B624,""id"",""en"")"),"['function', 'apk', 'suda', 'try', 'response', 'except', 'bill', 'fine']")</f>
        <v>['function', 'apk', 'suda', 'try', 'response', 'except', 'bill', 'fine']</v>
      </c>
      <c r="D624" s="3">
        <v>1.0</v>
      </c>
    </row>
    <row r="625" ht="15.75" customHeight="1">
      <c r="A625" s="1">
        <v>662.0</v>
      </c>
      <c r="B625" s="3" t="s">
        <v>621</v>
      </c>
      <c r="C625" s="3" t="str">
        <f>IFERROR(__xludf.DUMMYFUNCTION("GOOGLETRANSLATE(B625,""id"",""en"")"),"Loading...")</f>
        <v>Loading...</v>
      </c>
      <c r="D625" s="3">
        <v>1.0</v>
      </c>
    </row>
    <row r="626" ht="15.75" customHeight="1">
      <c r="A626" s="1">
        <v>663.0</v>
      </c>
      <c r="B626" s="3" t="s">
        <v>622</v>
      </c>
      <c r="C626" s="3" t="str">
        <f>IFERROR(__xludf.DUMMYFUNCTION("GOOGLETRANSLATE(B626,""id"",""en"")"),"Loading...")</f>
        <v>Loading...</v>
      </c>
      <c r="D626" s="3">
        <v>1.0</v>
      </c>
    </row>
    <row r="627" ht="15.75" customHeight="1">
      <c r="A627" s="1">
        <v>664.0</v>
      </c>
      <c r="B627" s="3" t="s">
        <v>623</v>
      </c>
      <c r="C627" s="3" t="str">
        <f>IFERROR(__xludf.DUMMYFUNCTION("GOOGLETRANSLATE(B627,""id"",""en"")"),"Loading...")</f>
        <v>Loading...</v>
      </c>
      <c r="D627" s="3">
        <v>1.0</v>
      </c>
    </row>
    <row r="628" ht="15.75" customHeight="1">
      <c r="A628" s="1">
        <v>665.0</v>
      </c>
      <c r="B628" s="3" t="s">
        <v>624</v>
      </c>
      <c r="C628" s="3" t="str">
        <f>IFERROR(__xludf.DUMMYFUNCTION("GOOGLETRANSLATE(B628,""id"",""en"")"),"Loading...")</f>
        <v>Loading...</v>
      </c>
      <c r="D628" s="3">
        <v>1.0</v>
      </c>
    </row>
    <row r="629" ht="15.75" customHeight="1">
      <c r="A629" s="1">
        <v>666.0</v>
      </c>
      <c r="B629" s="3" t="s">
        <v>625</v>
      </c>
      <c r="C629" s="3" t="str">
        <f>IFERROR(__xludf.DUMMYFUNCTION("GOOGLETRANSLATE(B629,""id"",""en"")"),"Loading...")</f>
        <v>Loading...</v>
      </c>
      <c r="D629" s="3">
        <v>1.0</v>
      </c>
    </row>
    <row r="630" ht="15.75" customHeight="1">
      <c r="A630" s="1">
        <v>667.0</v>
      </c>
      <c r="B630" s="3" t="s">
        <v>626</v>
      </c>
      <c r="C630" s="3" t="str">
        <f>IFERROR(__xludf.DUMMYFUNCTION("GOOGLETRANSLATE(B630,""id"",""en"")"),"Loading...")</f>
        <v>Loading...</v>
      </c>
      <c r="D630" s="3">
        <v>1.0</v>
      </c>
    </row>
    <row r="631" ht="15.75" customHeight="1">
      <c r="A631" s="1">
        <v>668.0</v>
      </c>
      <c r="B631" s="3" t="s">
        <v>627</v>
      </c>
      <c r="C631" s="3" t="str">
        <f>IFERROR(__xludf.DUMMYFUNCTION("GOOGLETRANSLATE(B631,""id"",""en"")"),"['Number', 'Registered', 'System']")</f>
        <v>['Number', 'Registered', 'System']</v>
      </c>
      <c r="D631" s="3">
        <v>1.0</v>
      </c>
    </row>
    <row r="632" ht="15.75" customHeight="1">
      <c r="A632" s="1">
        <v>669.0</v>
      </c>
      <c r="B632" s="3" t="s">
        <v>628</v>
      </c>
      <c r="C632" s="3" t="str">
        <f>IFERROR(__xludf.DUMMYFUNCTION("GOOGLETRANSLATE(B632,""id"",""en"")"),"Loading...")</f>
        <v>Loading...</v>
      </c>
      <c r="D632" s="3">
        <v>1.0</v>
      </c>
    </row>
    <row r="633" ht="15.75" customHeight="1">
      <c r="A633" s="1">
        <v>670.0</v>
      </c>
      <c r="B633" s="3" t="s">
        <v>629</v>
      </c>
      <c r="C633" s="3" t="str">
        <f>IFERROR(__xludf.DUMMYFUNCTION("GOOGLETRANSLATE(B633,""id"",""en"")"),"['Indihome', 'submit', 'decrease', 'Mbps',' response ',' bill ',' swell ',' according to ',' Telfon ',' told ',' raise ',' Speed ​​',' Increase ',' Speed ​​',' Office ',' TELKOM ',' Decreases', 'Speed', 'Telkom', 'Regulation', 'Funny']")</f>
        <v>['Indihome', 'submit', 'decrease', 'Mbps',' response ',' bill ',' swell ',' according to ',' Telfon ',' told ',' raise ',' Speed ​​',' Increase ',' Speed ​​',' Office ',' TELKOM ',' Decreases', 'Speed', 'Telkom', 'Regulation', 'Funny']</v>
      </c>
      <c r="D633" s="3">
        <v>1.0</v>
      </c>
    </row>
    <row r="634" ht="15.75" customHeight="1">
      <c r="A634" s="1">
        <v>671.0</v>
      </c>
      <c r="B634" s="3" t="s">
        <v>630</v>
      </c>
      <c r="C634" s="3" t="str">
        <f>IFERROR(__xludf.DUMMYFUNCTION("GOOGLETRANSLATE(B634,""id"",""en"")"),"Loading...")</f>
        <v>Loading...</v>
      </c>
      <c r="D634" s="3">
        <v>1.0</v>
      </c>
    </row>
    <row r="635" ht="15.75" customHeight="1">
      <c r="A635" s="1">
        <v>672.0</v>
      </c>
      <c r="B635" s="3" t="s">
        <v>631</v>
      </c>
      <c r="C635" s="3" t="str">
        <f>IFERROR(__xludf.DUMMYFUNCTION("GOOGLETRANSLATE(B635,""id"",""en"")"),"Loading...")</f>
        <v>Loading...</v>
      </c>
      <c r="D635" s="3">
        <v>5.0</v>
      </c>
    </row>
    <row r="636" ht="15.75" customHeight="1">
      <c r="A636" s="1">
        <v>673.0</v>
      </c>
      <c r="B636" s="3" t="s">
        <v>632</v>
      </c>
      <c r="C636" s="3" t="str">
        <f>IFERROR(__xludf.DUMMYFUNCTION("GOOGLETRANSLATE(B636,""id"",""en"")"),"Loading...")</f>
        <v>Loading...</v>
      </c>
      <c r="D636" s="3">
        <v>1.0</v>
      </c>
    </row>
    <row r="637" ht="15.75" customHeight="1">
      <c r="A637" s="1">
        <v>674.0</v>
      </c>
      <c r="B637" s="3" t="s">
        <v>633</v>
      </c>
      <c r="C637" s="3" t="str">
        <f>IFERROR(__xludf.DUMMYFUNCTION("GOOGLETRANSLATE(B637,""id"",""en"")"),"['Center', 'Donable', 'Application', 'Donable', 'Register', 'Return', 'contact', 'Twitter', 'Solution', 'Have', 'Change', 'Number', ' Hadeuh ',' BUMN ',' Gini ',' really ']")</f>
        <v>['Center', 'Donable', 'Application', 'Donable', 'Register', 'Return', 'contact', 'Twitter', 'Solution', 'Have', 'Change', 'Number', ' Hadeuh ',' BUMN ',' Gini ',' really ']</v>
      </c>
      <c r="D637" s="3">
        <v>1.0</v>
      </c>
    </row>
    <row r="638" ht="15.75" customHeight="1">
      <c r="A638" s="1">
        <v>675.0</v>
      </c>
      <c r="B638" s="3" t="s">
        <v>634</v>
      </c>
      <c r="C638" s="3" t="str">
        <f>IFERROR(__xludf.DUMMYFUNCTION("GOOGLETRANSLATE(B638,""id"",""en"")"),"Loading...")</f>
        <v>Loading...</v>
      </c>
      <c r="D638" s="3">
        <v>1.0</v>
      </c>
    </row>
    <row r="639" ht="15.75" customHeight="1">
      <c r="A639" s="1">
        <v>676.0</v>
      </c>
      <c r="B639" s="3" t="s">
        <v>635</v>
      </c>
      <c r="C639" s="3" t="str">
        <f>IFERROR(__xludf.DUMMYFUNCTION("GOOGLETRANSLATE(B639,""id"",""en"")"),"Loading...")</f>
        <v>Loading...</v>
      </c>
      <c r="D639" s="3">
        <v>1.0</v>
      </c>
    </row>
    <row r="640" ht="15.75" customHeight="1">
      <c r="A640" s="1">
        <v>677.0</v>
      </c>
      <c r="B640" s="3" t="s">
        <v>636</v>
      </c>
      <c r="C640" s="3" t="str">
        <f>IFERROR(__xludf.DUMMYFUNCTION("GOOGLETRANSLATE(B640,""id"",""en"")"),"Loading...")</f>
        <v>Loading...</v>
      </c>
      <c r="D640" s="3">
        <v>1.0</v>
      </c>
    </row>
    <row r="641" ht="15.75" customHeight="1">
      <c r="A641" s="1">
        <v>678.0</v>
      </c>
      <c r="B641" s="3" t="s">
        <v>637</v>
      </c>
      <c r="C641" s="3" t="str">
        <f>IFERROR(__xludf.DUMMYFUNCTION("GOOGLETRANSLATE(B641,""id"",""en"")"),"Loading...")</f>
        <v>Loading...</v>
      </c>
      <c r="D641" s="3">
        <v>5.0</v>
      </c>
    </row>
    <row r="642" ht="15.75" customHeight="1">
      <c r="A642" s="1">
        <v>679.0</v>
      </c>
      <c r="B642" s="3" t="s">
        <v>638</v>
      </c>
      <c r="C642" s="3" t="str">
        <f>IFERROR(__xludf.DUMMYFUNCTION("GOOGLETRANSLATE(B642,""id"",""en"")"),"['Help', 'blocked', 'link', 'related', 'telegram', 'telegra', 'subscription', 'speedy', 'opened', '']")</f>
        <v>['Help', 'blocked', 'link', 'related', 'telegram', 'telegra', 'subscription', 'speedy', 'opened', '']</v>
      </c>
      <c r="D642" s="3">
        <v>2.0</v>
      </c>
    </row>
    <row r="643" ht="15.75" customHeight="1">
      <c r="A643" s="1">
        <v>680.0</v>
      </c>
      <c r="B643" s="3" t="s">
        <v>639</v>
      </c>
      <c r="C643" s="3" t="str">
        <f>IFERROR(__xludf.DUMMYFUNCTION("GOOGLETRANSLATE(B643,""id"",""en"")"),"Loading...")</f>
        <v>Loading...</v>
      </c>
      <c r="D643" s="3">
        <v>1.0</v>
      </c>
    </row>
    <row r="644" ht="15.75" customHeight="1">
      <c r="A644" s="1">
        <v>681.0</v>
      </c>
      <c r="B644" s="3" t="s">
        <v>640</v>
      </c>
      <c r="C644" s="3" t="str">
        <f>IFERROR(__xludf.DUMMYFUNCTION("GOOGLETRANSLATE(B644,""id"",""en"")"),"['Good', 'expensive']")</f>
        <v>['Good', 'expensive']</v>
      </c>
      <c r="D644" s="3">
        <v>5.0</v>
      </c>
    </row>
    <row r="645" ht="15.75" customHeight="1">
      <c r="A645" s="1">
        <v>682.0</v>
      </c>
      <c r="B645" s="3" t="s">
        <v>641</v>
      </c>
      <c r="C645" s="3" t="str">
        <f>IFERROR(__xludf.DUMMYFUNCTION("GOOGLETRANSLATE(B645,""id"",""en"")"),"['Sorry', 'admin', 'Login', 'code', 'OTP', 'Enter', 'Wrong', 'Please', 'Help', '']")</f>
        <v>['Sorry', 'admin', 'Login', 'code', 'OTP', 'Enter', 'Wrong', 'Please', 'Help', '']</v>
      </c>
      <c r="D645" s="3">
        <v>1.0</v>
      </c>
    </row>
    <row r="646" ht="15.75" customHeight="1">
      <c r="A646" s="1">
        <v>683.0</v>
      </c>
      <c r="B646" s="3" t="s">
        <v>642</v>
      </c>
      <c r="C646" s="3" t="str">
        <f>IFERROR(__xludf.DUMMYFUNCTION("GOOGLETRANSLATE(B646,""id"",""en"")"),"['A ',' right ',' login ',' enter ',' code ',' otp ',' wrong ',' already ',' according to ',' sent ',' repeated ',' already ',' Sunday ',' Try ',' Tetep ']")</f>
        <v>['A ',' right ',' login ',' enter ',' code ',' otp ',' wrong ',' already ',' according to ',' sent ',' repeated ',' already ',' Sunday ',' Try ',' Tetep ']</v>
      </c>
      <c r="D646" s="3">
        <v>3.0</v>
      </c>
    </row>
    <row r="647" ht="15.75" customHeight="1">
      <c r="A647" s="1">
        <v>684.0</v>
      </c>
      <c r="B647" s="3" t="s">
        <v>506</v>
      </c>
      <c r="C647" s="3" t="str">
        <f>IFERROR(__xludf.DUMMYFUNCTION("GOOGLETRANSLATE(B647,""id"",""en"")"),"['Leet']")</f>
        <v>['Leet']</v>
      </c>
      <c r="D647" s="3">
        <v>1.0</v>
      </c>
    </row>
    <row r="648" ht="15.75" customHeight="1">
      <c r="A648" s="1">
        <v>685.0</v>
      </c>
      <c r="B648" s="3" t="s">
        <v>643</v>
      </c>
      <c r="C648" s="3" t="str">
        <f>IFERROR(__xludf.DUMMYFUNCTION("GOOGLETRANSLATE(B648,""id"",""en"")"),"Loading...")</f>
        <v>Loading...</v>
      </c>
      <c r="D648" s="3">
        <v>1.0</v>
      </c>
    </row>
    <row r="649" ht="15.75" customHeight="1">
      <c r="A649" s="1">
        <v>686.0</v>
      </c>
      <c r="B649" s="3" t="s">
        <v>644</v>
      </c>
      <c r="C649" s="3" t="str">
        <f>IFERROR(__xludf.DUMMYFUNCTION("GOOGLETRANSLATE(B649,""id"",""en"")"),"Loading...")</f>
        <v>Loading...</v>
      </c>
      <c r="D649" s="3">
        <v>1.0</v>
      </c>
    </row>
    <row r="650" ht="15.75" customHeight="1">
      <c r="A650" s="1">
        <v>687.0</v>
      </c>
      <c r="B650" s="3" t="s">
        <v>645</v>
      </c>
      <c r="C650" s="3" t="str">
        <f>IFERROR(__xludf.DUMMYFUNCTION("GOOGLETRANSLATE(B650,""id"",""en"")"),"Loading...")</f>
        <v>Loading...</v>
      </c>
      <c r="D650" s="3">
        <v>1.0</v>
      </c>
    </row>
    <row r="651" ht="15.75" customHeight="1">
      <c r="A651" s="1">
        <v>688.0</v>
      </c>
      <c r="B651" s="3" t="s">
        <v>646</v>
      </c>
      <c r="C651" s="3" t="str">
        <f>IFERROR(__xludf.DUMMYFUNCTION("GOOGLETRANSLATE(B651,""id"",""en"")"),"Loading...")</f>
        <v>Loading...</v>
      </c>
      <c r="D651" s="3">
        <v>5.0</v>
      </c>
    </row>
    <row r="652" ht="15.75" customHeight="1">
      <c r="A652" s="1">
        <v>689.0</v>
      </c>
      <c r="B652" s="3" t="s">
        <v>647</v>
      </c>
      <c r="C652" s="3" t="str">
        <f>IFERROR(__xludf.DUMMYFUNCTION("GOOGLETRANSLATE(B652,""id"",""en"")"),"Loading...")</f>
        <v>Loading...</v>
      </c>
      <c r="D652" s="3">
        <v>1.0</v>
      </c>
    </row>
    <row r="653" ht="15.75" customHeight="1">
      <c r="A653" s="1">
        <v>690.0</v>
      </c>
      <c r="B653" s="3" t="s">
        <v>648</v>
      </c>
      <c r="C653" s="3" t="str">
        <f>IFERROR(__xludf.DUMMYFUNCTION("GOOGLETRANSLATE(B653,""id"",""en"")"),"['application', 'strange', 'like', 'ngeleak', 'list', 'complicated', 'APP', 'BLM', 'Semputna', 'Ush', 'Launched', 'DRTD', ' Select ',' Package ',' Mulu ',' Stuck ',' ']")</f>
        <v>['application', 'strange', 'like', 'ngeleak', 'list', 'complicated', 'APP', 'BLM', 'Semputna', 'Ush', 'Launched', 'DRTD', ' Select ',' Package ',' Mulu ',' Stuck ',' ']</v>
      </c>
      <c r="D653" s="3">
        <v>1.0</v>
      </c>
    </row>
    <row r="654" ht="15.75" customHeight="1">
      <c r="A654" s="1">
        <v>691.0</v>
      </c>
      <c r="B654" s="3" t="s">
        <v>649</v>
      </c>
      <c r="C654" s="3" t="str">
        <f>IFERROR(__xludf.DUMMYFUNCTION("GOOGLETRANSLATE(B654,""id"",""en"")"),"Loading...")</f>
        <v>Loading...</v>
      </c>
      <c r="D654" s="3">
        <v>1.0</v>
      </c>
    </row>
    <row r="655" ht="15.75" customHeight="1">
      <c r="A655" s="1">
        <v>692.0</v>
      </c>
      <c r="B655" s="3" t="s">
        <v>650</v>
      </c>
      <c r="C655" s="3" t="str">
        <f>IFERROR(__xludf.DUMMYFUNCTION("GOOGLETRANSLATE(B655,""id"",""en"")"),"Loading...")</f>
        <v>Loading...</v>
      </c>
      <c r="D655" s="3">
        <v>1.0</v>
      </c>
    </row>
    <row r="656" ht="15.75" customHeight="1">
      <c r="A656" s="1">
        <v>693.0</v>
      </c>
      <c r="B656" s="3" t="s">
        <v>651</v>
      </c>
      <c r="C656" s="3" t="str">
        <f>IFERROR(__xludf.DUMMYFUNCTION("GOOGLETRANSLATE(B656,""id"",""en"")"),"Loading...")</f>
        <v>Loading...</v>
      </c>
      <c r="D656" s="3">
        <v>2.0</v>
      </c>
    </row>
    <row r="657" ht="15.75" customHeight="1">
      <c r="A657" s="1">
        <v>694.0</v>
      </c>
      <c r="B657" s="3" t="s">
        <v>652</v>
      </c>
      <c r="C657" s="3" t="str">
        <f>IFERROR(__xludf.DUMMYFUNCTION("GOOGLETRANSLATE(B657,""id"",""en"")"),"['Rare', 'Tolele']")</f>
        <v>['Rare', 'Tolele']</v>
      </c>
      <c r="D657" s="3">
        <v>5.0</v>
      </c>
    </row>
    <row r="658" ht="15.75" customHeight="1">
      <c r="A658" s="1">
        <v>695.0</v>
      </c>
      <c r="B658" s="3" t="s">
        <v>653</v>
      </c>
      <c r="C658" s="3" t="str">
        <f>IFERROR(__xludf.DUMMYFUNCTION("GOOGLETRANSLATE(B658,""id"",""en"")"),"Loading...")</f>
        <v>Loading...</v>
      </c>
      <c r="D658" s="3">
        <v>5.0</v>
      </c>
    </row>
    <row r="659" ht="15.75" customHeight="1">
      <c r="A659" s="1">
        <v>696.0</v>
      </c>
      <c r="B659" s="3" t="s">
        <v>654</v>
      </c>
      <c r="C659" s="3" t="str">
        <f>IFERROR(__xludf.DUMMYFUNCTION("GOOGLETRANSLATE(B659,""id"",""en"")"),"Loading...")</f>
        <v>Loading...</v>
      </c>
      <c r="D659" s="3">
        <v>5.0</v>
      </c>
    </row>
    <row r="660" ht="15.75" customHeight="1">
      <c r="A660" s="1">
        <v>697.0</v>
      </c>
      <c r="B660" s="3" t="s">
        <v>655</v>
      </c>
      <c r="C660" s="3" t="str">
        <f>IFERROR(__xludf.DUMMYFUNCTION("GOOGLETRANSLATE(B660,""id"",""en"")"),"Loading...")</f>
        <v>Loading...</v>
      </c>
      <c r="D660" s="3">
        <v>1.0</v>
      </c>
    </row>
    <row r="661" ht="15.75" customHeight="1">
      <c r="A661" s="1">
        <v>698.0</v>
      </c>
      <c r="B661" s="3" t="s">
        <v>656</v>
      </c>
      <c r="C661" s="3" t="str">
        <f>IFERROR(__xludf.DUMMYFUNCTION("GOOGLETRANSLATE(B661,""id"",""en"")"),"['Please', 'sorry', 'connection', 'stuck', 'Please', 'service', 'minimized']")</f>
        <v>['Please', 'sorry', 'connection', 'stuck', 'Please', 'service', 'minimized']</v>
      </c>
      <c r="D661" s="3">
        <v>1.0</v>
      </c>
    </row>
    <row r="662" ht="15.75" customHeight="1">
      <c r="A662" s="1">
        <v>699.0</v>
      </c>
      <c r="B662" s="3" t="s">
        <v>657</v>
      </c>
      <c r="C662" s="3" t="str">
        <f>IFERROR(__xludf.DUMMYFUNCTION("GOOGLETRANSLATE(B662,""id"",""en"")"),"Loading...")</f>
        <v>Loading...</v>
      </c>
      <c r="D662" s="3">
        <v>1.0</v>
      </c>
    </row>
    <row r="663" ht="15.75" customHeight="1">
      <c r="A663" s="1">
        <v>701.0</v>
      </c>
      <c r="B663" s="3" t="s">
        <v>658</v>
      </c>
      <c r="C663" s="3" t="str">
        <f>IFERROR(__xludf.DUMMYFUNCTION("GOOGLETRANSLATE(B663,""id"",""en"")"),"['Internet', 'signal', 'good', 'response', 'service', 'improvement', 'good', 'region', 'jar', 'kab', 'tegal', 'difficult', ' Register ',' entry ',' Application ',' Thank you ',' Indihome ',' piece ',' bills', '']")</f>
        <v>['Internet', 'signal', 'good', 'response', 'service', 'improvement', 'good', 'region', 'jar', 'kab', 'tegal', 'difficult', ' Register ',' entry ',' Application ',' Thank you ',' Indihome ',' piece ',' bills', '']</v>
      </c>
      <c r="D663" s="3">
        <v>5.0</v>
      </c>
    </row>
    <row r="664" ht="15.75" customHeight="1">
      <c r="A664" s="1">
        <v>702.0</v>
      </c>
      <c r="B664" s="3" t="s">
        <v>659</v>
      </c>
      <c r="C664" s="3" t="str">
        <f>IFERROR(__xludf.DUMMYFUNCTION("GOOGLETRANSLATE(B664,""id"",""en"")"),"Loading...")</f>
        <v>Loading...</v>
      </c>
      <c r="D664" s="3">
        <v>5.0</v>
      </c>
    </row>
    <row r="665" ht="15.75" customHeight="1">
      <c r="A665" s="1">
        <v>703.0</v>
      </c>
      <c r="B665" s="3" t="s">
        <v>660</v>
      </c>
      <c r="C665" s="3" t="str">
        <f>IFERROR(__xludf.DUMMYFUNCTION("GOOGLETRANSLATE(B665,""id"",""en"")"),"Loading...")</f>
        <v>Loading...</v>
      </c>
      <c r="D665" s="3">
        <v>5.0</v>
      </c>
    </row>
    <row r="666" ht="15.75" customHeight="1">
      <c r="A666" s="1">
        <v>704.0</v>
      </c>
      <c r="B666" s="3" t="s">
        <v>661</v>
      </c>
      <c r="C666" s="3" t="str">
        <f>IFERROR(__xludf.DUMMYFUNCTION("GOOGLETRANSLATE(B666,""id"",""en"")"),"['Privider', 'good', 'ads',' doang ',' service ',' connection ',' internet ',' chance ',' severe ',' poor ',' slow ',' disorder ',' connection ',' disconnected ',' normal ',' use ',' watch ',' streaming ',' film ',' loading ',' buvering ',' use ',' play '"&amp;",' game ',' down ' , 'rich', 'mountain', 'hah', 'kompline', 'cape', 'suggest', 'restar', 'modem', 'ngepain', 'must', 'kompline', 'told', ' GTU ',' subscribe ',' THN ',' Privider ',' PSTI ',' Move ', ""]")</f>
        <v>['Privider', 'good', 'ads',' doang ',' service ',' connection ',' internet ',' chance ',' severe ',' poor ',' slow ',' disorder ',' connection ',' disconnected ',' normal ',' use ',' watch ',' streaming ',' film ',' loading ',' buvering ',' use ',' play ',' game ',' down ' , 'rich', 'mountain', 'hah', 'kompline', 'cape', 'suggest', 'restar', 'modem', 'ngepain', 'must', 'kompline', 'told', ' GTU ',' subscribe ',' THN ',' Privider ',' PSTI ',' Move ', "]</v>
      </c>
      <c r="D666" s="3">
        <v>1.0</v>
      </c>
    </row>
    <row r="667" ht="15.75" customHeight="1">
      <c r="A667" s="1">
        <v>705.0</v>
      </c>
      <c r="B667" s="3" t="s">
        <v>662</v>
      </c>
      <c r="C667" s="3" t="str">
        <f>IFERROR(__xludf.DUMMYFUNCTION("GOOGLETRANSLATE(B667,""id"",""en"")"),"Loading...")</f>
        <v>Loading...</v>
      </c>
      <c r="D667" s="3">
        <v>5.0</v>
      </c>
    </row>
    <row r="668" ht="15.75" customHeight="1">
      <c r="A668" s="1">
        <v>706.0</v>
      </c>
      <c r="B668" s="3" t="s">
        <v>663</v>
      </c>
      <c r="C668" s="3" t="str">
        <f>IFERROR(__xludf.DUMMYFUNCTION("GOOGLETRANSLATE(B668,""id"",""en"")"),"Loading...")</f>
        <v>Loading...</v>
      </c>
      <c r="D668" s="3">
        <v>3.0</v>
      </c>
    </row>
    <row r="669" ht="15.75" customHeight="1">
      <c r="A669" s="1">
        <v>707.0</v>
      </c>
      <c r="B669" s="3" t="s">
        <v>664</v>
      </c>
      <c r="C669" s="3" t="str">
        <f>IFERROR(__xludf.DUMMYFUNCTION("GOOGLETRANSLATE(B669,""id"",""en"")"),"Loading...")</f>
        <v>Loading...</v>
      </c>
      <c r="D669" s="3">
        <v>1.0</v>
      </c>
    </row>
    <row r="670" ht="15.75" customHeight="1">
      <c r="A670" s="1">
        <v>708.0</v>
      </c>
      <c r="B670" s="3" t="s">
        <v>665</v>
      </c>
      <c r="C670" s="3" t="str">
        <f>IFERROR(__xludf.DUMMYFUNCTION("GOOGLETRANSLATE(B670,""id"",""en"")"),"['Service', 'application']")</f>
        <v>['Service', 'application']</v>
      </c>
      <c r="D670" s="3">
        <v>1.0</v>
      </c>
    </row>
    <row r="671" ht="15.75" customHeight="1">
      <c r="A671" s="1">
        <v>709.0</v>
      </c>
      <c r="B671" s="3" t="s">
        <v>666</v>
      </c>
      <c r="C671" s="3" t="str">
        <f>IFERROR(__xludf.DUMMYFUNCTION("GOOGLETRANSLATE(B671,""id"",""en"")"),"Loading...")</f>
        <v>Loading...</v>
      </c>
      <c r="D671" s="3">
        <v>4.0</v>
      </c>
    </row>
    <row r="672" ht="15.75" customHeight="1">
      <c r="A672" s="1">
        <v>710.0</v>
      </c>
      <c r="B672" s="3" t="s">
        <v>667</v>
      </c>
      <c r="C672" s="3" t="str">
        <f>IFERROR(__xludf.DUMMYFUNCTION("GOOGLETRANSLATE(B672,""id"",""en"")"),"Loading...")</f>
        <v>Loading...</v>
      </c>
      <c r="D672" s="3">
        <v>1.0</v>
      </c>
    </row>
    <row r="673" ht="15.75" customHeight="1">
      <c r="A673" s="1">
        <v>711.0</v>
      </c>
      <c r="B673" s="3" t="s">
        <v>668</v>
      </c>
      <c r="C673" s="3" t="str">
        <f>IFERROR(__xludf.DUMMYFUNCTION("GOOGLETRANSLATE(B673,""id"",""en"")"),"['Login', 'Application', 'Filled', 'Code', 'OTP', 'Automatic', 'Alert', 'Code', 'OTP', 'Wrong', ""]")</f>
        <v>['Login', 'Application', 'Filled', 'Code', 'OTP', 'Automatic', 'Alert', 'Code', 'OTP', 'Wrong', "]</v>
      </c>
      <c r="D673" s="3">
        <v>1.0</v>
      </c>
    </row>
    <row r="674" ht="15.75" customHeight="1">
      <c r="A674" s="1">
        <v>712.0</v>
      </c>
      <c r="B674" s="3" t="s">
        <v>669</v>
      </c>
      <c r="C674" s="3" t="str">
        <f>IFERROR(__xludf.DUMMYFUNCTION("GOOGLETRANSLATE(B674,""id"",""en"")"),"['Make', 'Indihome', 'ugly', 'damage', 'handling', 'Pay', 'Doang', 'turn', 'damage', 'technician', 'away', 'Indihome', ' Eastern ',' Indihome ',' Basic ',' Gaada ',' Terms', ""]")</f>
        <v>['Make', 'Indihome', 'ugly', 'damage', 'handling', 'Pay', 'Doang', 'turn', 'damage', 'technician', 'away', 'Indihome', ' Eastern ',' Indihome ',' Basic ',' Gaada ',' Terms', "]</v>
      </c>
      <c r="D674" s="3">
        <v>1.0</v>
      </c>
    </row>
    <row r="675" ht="15.75" customHeight="1">
      <c r="A675" s="1">
        <v>713.0</v>
      </c>
      <c r="B675" s="3" t="s">
        <v>670</v>
      </c>
      <c r="C675" s="3" t="str">
        <f>IFERROR(__xludf.DUMMYFUNCTION("GOOGLETRANSLATE(B675,""id"",""en"")"),"Loading...")</f>
        <v>Loading...</v>
      </c>
      <c r="D675" s="3">
        <v>2.0</v>
      </c>
    </row>
    <row r="676" ht="15.75" customHeight="1">
      <c r="A676" s="1">
        <v>714.0</v>
      </c>
      <c r="B676" s="3" t="s">
        <v>671</v>
      </c>
      <c r="C676" s="3" t="str">
        <f>IFERROR(__xludf.DUMMYFUNCTION("GOOGLETRANSLATE(B676,""id"",""en"")"),"Loading...")</f>
        <v>Loading...</v>
      </c>
      <c r="D676" s="3">
        <v>1.0</v>
      </c>
    </row>
    <row r="677" ht="15.75" customHeight="1">
      <c r="A677" s="1">
        <v>715.0</v>
      </c>
      <c r="B677" s="3" t="s">
        <v>672</v>
      </c>
      <c r="C677" s="3" t="str">
        <f>IFERROR(__xludf.DUMMYFUNCTION("GOOGLETRANSLATE(B677,""id"",""en"")"),"Loading...")</f>
        <v>Loading...</v>
      </c>
      <c r="D677" s="3">
        <v>3.0</v>
      </c>
    </row>
    <row r="678" ht="15.75" customHeight="1">
      <c r="A678" s="1">
        <v>716.0</v>
      </c>
      <c r="B678" s="3" t="s">
        <v>673</v>
      </c>
      <c r="C678" s="3" t="str">
        <f>IFERROR(__xludf.DUMMYFUNCTION("GOOGLETRANSLATE(B678,""id"",""en"")"),"Loading...")</f>
        <v>Loading...</v>
      </c>
      <c r="D678" s="3">
        <v>2.0</v>
      </c>
    </row>
    <row r="679" ht="15.75" customHeight="1">
      <c r="A679" s="1">
        <v>717.0</v>
      </c>
      <c r="B679" s="3" t="s">
        <v>674</v>
      </c>
      <c r="C679" s="3" t="str">
        <f>IFERROR(__xludf.DUMMYFUNCTION("GOOGLETRANSLATE(B679,""id"",""en"")"),"Loading...")</f>
        <v>Loading...</v>
      </c>
      <c r="D679" s="3">
        <v>1.0</v>
      </c>
    </row>
    <row r="680" ht="15.75" customHeight="1">
      <c r="A680" s="1">
        <v>718.0</v>
      </c>
      <c r="B680" s="3" t="s">
        <v>675</v>
      </c>
      <c r="C680" s="3" t="str">
        <f>IFERROR(__xludf.DUMMYFUNCTION("GOOGLETRANSLATE(B680,""id"",""en"")"),"['user', 'vertiTikasi', 'number', 'Mobile', 'Wrong', 'according to', 'SMS', 'thank', 'GMANA', 'solution', 'enter', 'access',' Application ',' Indihome ',' Thank ',' Kasih ']")</f>
        <v>['user', 'vertiTikasi', 'number', 'Mobile', 'Wrong', 'according to', 'SMS', 'thank', 'GMANA', 'solution', 'enter', 'access',' Application ',' Indihome ',' Thank ',' Kasih ']</v>
      </c>
      <c r="D680" s="3">
        <v>2.0</v>
      </c>
    </row>
    <row r="681" ht="15.75" customHeight="1">
      <c r="A681" s="1">
        <v>719.0</v>
      </c>
      <c r="B681" s="3" t="s">
        <v>676</v>
      </c>
      <c r="C681" s="3" t="str">
        <f>IFERROR(__xludf.DUMMYFUNCTION("GOOGLETRANSLATE(B681,""id"",""en"")"),"['The internet', 'Error', 'Kendaan', 'Disorders', 'Mass', 'Area', 'Reality', 'Double', 'Reasons', ""]")</f>
        <v>['The internet', 'Error', 'Kendaan', 'Disorders', 'Mass', 'Area', 'Reality', 'Double', 'Reasons', "]</v>
      </c>
      <c r="D681" s="3">
        <v>1.0</v>
      </c>
    </row>
    <row r="682" ht="15.75" customHeight="1">
      <c r="A682" s="1">
        <v>720.0</v>
      </c>
      <c r="B682" s="3" t="s">
        <v>677</v>
      </c>
      <c r="C682" s="3" t="str">
        <f>IFERROR(__xludf.DUMMYFUNCTION("GOOGLETRANSLATE(B682,""id"",""en"")"),"Loading...")</f>
        <v>Loading...</v>
      </c>
      <c r="D682" s="3">
        <v>1.0</v>
      </c>
    </row>
    <row r="683" ht="15.75" customHeight="1">
      <c r="A683" s="1">
        <v>721.0</v>
      </c>
      <c r="B683" s="3" t="s">
        <v>678</v>
      </c>
      <c r="C683" s="3" t="str">
        <f>IFERROR(__xludf.DUMMYFUNCTION("GOOGLETRANSLATE(B683,""id"",""en"")"),"['Please', 'person', 'person', 'Indihome', 'his mouth', 'guarded', 'Customer']")</f>
        <v>['Please', 'person', 'person', 'Indihome', 'his mouth', 'guarded', 'Customer']</v>
      </c>
      <c r="D683" s="3">
        <v>1.0</v>
      </c>
    </row>
    <row r="684" ht="15.75" customHeight="1">
      <c r="A684" s="1">
        <v>722.0</v>
      </c>
      <c r="B684" s="3" t="s">
        <v>679</v>
      </c>
      <c r="C684" s="3" t="str">
        <f>IFERROR(__xludf.DUMMYFUNCTION("GOOGLETRANSLATE(B684,""id"",""en"")"),"Loading...")</f>
        <v>Loading...</v>
      </c>
      <c r="D684" s="3">
        <v>1.0</v>
      </c>
    </row>
    <row r="685" ht="15.75" customHeight="1">
      <c r="A685" s="1">
        <v>723.0</v>
      </c>
      <c r="B685" s="3" t="s">
        <v>680</v>
      </c>
      <c r="C685" s="3" t="str">
        <f>IFERROR(__xludf.DUMMYFUNCTION("GOOGLETRANSLATE(B685,""id"",""en"")"),"Loading...")</f>
        <v>Loading...</v>
      </c>
      <c r="D685" s="3">
        <v>1.0</v>
      </c>
    </row>
    <row r="686" ht="15.75" customHeight="1">
      <c r="A686" s="1">
        <v>724.0</v>
      </c>
      <c r="B686" s="3" t="s">
        <v>681</v>
      </c>
      <c r="C686" s="3" t="str">
        <f>IFERROR(__xludf.DUMMYFUNCTION("GOOGLETRANSLATE(B686,""id"",""en"")"),"['Rego', 'Tok', 'banned', 'signal', 'kyk', 'entry', ""]")</f>
        <v>['Rego', 'Tok', 'banned', 'signal', 'kyk', 'entry', "]</v>
      </c>
      <c r="D686" s="3">
        <v>1.0</v>
      </c>
    </row>
    <row r="687" ht="15.75" customHeight="1">
      <c r="A687" s="1">
        <v>725.0</v>
      </c>
      <c r="B687" s="3" t="s">
        <v>682</v>
      </c>
      <c r="C687" s="3" t="str">
        <f>IFERROR(__xludf.DUMMYFUNCTION("GOOGLETRANSLATE(B687,""id"",""en"")"),"Loading...")</f>
        <v>Loading...</v>
      </c>
      <c r="D687" s="3">
        <v>1.0</v>
      </c>
    </row>
    <row r="688" ht="15.75" customHeight="1">
      <c r="A688" s="1">
        <v>727.0</v>
      </c>
      <c r="B688" s="3" t="s">
        <v>683</v>
      </c>
      <c r="C688" s="3" t="str">
        <f>IFERROR(__xludf.DUMMYFUNCTION("GOOGLETRANSLATE(B688,""id"",""en"")"),"['application', 'garbage', 'login', 'email', 'login']")</f>
        <v>['application', 'garbage', 'login', 'email', 'login']</v>
      </c>
      <c r="D688" s="3">
        <v>1.0</v>
      </c>
    </row>
    <row r="689" ht="15.75" customHeight="1">
      <c r="A689" s="1">
        <v>728.0</v>
      </c>
      <c r="B689" s="3" t="s">
        <v>684</v>
      </c>
      <c r="C689" s="3" t="str">
        <f>IFERROR(__xludf.DUMMYFUNCTION("GOOGLETRANSLATE(B689,""id"",""en"")"),"['application', 'Indihome', 'ugly', 'really', 'difficult', 'loading', 'complaint', 'service', 'disorder', 'network', 'internet', 'internet', ' Indihome ',' troubled ',' Pay ',' late ',' Sebel ',' Application ',' Indihome ',' Internet ',' Indihome ']")</f>
        <v>['application', 'Indihome', 'ugly', 'really', 'difficult', 'loading', 'complaint', 'service', 'disorder', 'network', 'internet', 'internet', ' Indihome ',' troubled ',' Pay ',' late ',' Sebel ',' Application ',' Indihome ',' Internet ',' Indihome ']</v>
      </c>
      <c r="D689" s="3">
        <v>1.0</v>
      </c>
    </row>
    <row r="690" ht="15.75" customHeight="1">
      <c r="A690" s="1">
        <v>729.0</v>
      </c>
      <c r="B690" s="3" t="s">
        <v>685</v>
      </c>
      <c r="C690" s="3" t="str">
        <f>IFERROR(__xludf.DUMMYFUNCTION("GOOGLETRANSLATE(B690,""id"",""en"")"),"Loading...")</f>
        <v>Loading...</v>
      </c>
      <c r="D690" s="3">
        <v>5.0</v>
      </c>
    </row>
    <row r="691" ht="15.75" customHeight="1">
      <c r="A691" s="1">
        <v>730.0</v>
      </c>
      <c r="B691" s="3" t="s">
        <v>686</v>
      </c>
      <c r="C691" s="3" t="str">
        <f>IFERROR(__xludf.DUMMYFUNCTION("GOOGLETRANSLATE(B691,""id"",""en"")"),"Loading...")</f>
        <v>Loading...</v>
      </c>
      <c r="D691" s="3">
        <v>1.0</v>
      </c>
    </row>
    <row r="692" ht="15.75" customHeight="1">
      <c r="A692" s="1">
        <v>731.0</v>
      </c>
      <c r="B692" s="3" t="s">
        <v>687</v>
      </c>
      <c r="C692" s="3" t="str">
        <f>IFERROR(__xludf.DUMMYFUNCTION("GOOGLETRANSLATE(B692,""id"",""en"")"),"Loading...")</f>
        <v>Loading...</v>
      </c>
      <c r="D692" s="3">
        <v>2.0</v>
      </c>
    </row>
    <row r="693" ht="15.75" customHeight="1">
      <c r="A693" s="1">
        <v>732.0</v>
      </c>
      <c r="B693" s="3" t="s">
        <v>688</v>
      </c>
      <c r="C693" s="3" t="str">
        <f>IFERROR(__xludf.DUMMYFUNCTION("GOOGLETRANSLATE(B693,""id"",""en"")"),"['Download', 'Download', 'Login', 'Application', 'Description', 'OTP', 'Wrong', 'already', 'reset', 'running out', 'wrong', 'Sya', ' Unistal ',' Application ',' Disappointing ',' ']")</f>
        <v>['Download', 'Download', 'Login', 'Application', 'Description', 'OTP', 'Wrong', 'already', 'reset', 'running out', 'wrong', 'Sya', ' Unistal ',' Application ',' Disappointing ',' ']</v>
      </c>
      <c r="D693" s="3">
        <v>1.0</v>
      </c>
    </row>
    <row r="694" ht="15.75" customHeight="1">
      <c r="A694" s="1">
        <v>733.0</v>
      </c>
      <c r="B694" s="3" t="s">
        <v>689</v>
      </c>
      <c r="C694" s="3" t="str">
        <f>IFERROR(__xludf.DUMMYFUNCTION("GOOGLETRANSLATE(B694,""id"",""en"")"),"Loading...")</f>
        <v>Loading...</v>
      </c>
      <c r="D694" s="3">
        <v>1.0</v>
      </c>
    </row>
    <row r="695" ht="15.75" customHeight="1">
      <c r="A695" s="1">
        <v>734.0</v>
      </c>
      <c r="B695" s="3" t="s">
        <v>690</v>
      </c>
      <c r="C695" s="3" t="str">
        <f>IFERROR(__xludf.DUMMYFUNCTION("GOOGLETRANSLATE(B695,""id"",""en"")"),"Loading...")</f>
        <v>Loading...</v>
      </c>
      <c r="D695" s="3">
        <v>1.0</v>
      </c>
    </row>
    <row r="696" ht="15.75" customHeight="1">
      <c r="A696" s="1">
        <v>735.0</v>
      </c>
      <c r="B696" s="3" t="s">
        <v>691</v>
      </c>
      <c r="C696" s="3" t="str">
        <f>IFERROR(__xludf.DUMMYFUNCTION("GOOGLETRANSLATE(B696,""id"",""en"")"),"['sod', 'skrng']")</f>
        <v>['sod', 'skrng']</v>
      </c>
      <c r="D696" s="3">
        <v>3.0</v>
      </c>
    </row>
    <row r="697" ht="15.75" customHeight="1">
      <c r="A697" s="1">
        <v>736.0</v>
      </c>
      <c r="B697" s="3" t="s">
        <v>692</v>
      </c>
      <c r="C697" s="3" t="str">
        <f>IFERROR(__xludf.DUMMYFUNCTION("GOOGLETRANSLATE(B697,""id"",""en"")"),"['Signal', 'Jumping', 'Mulu', 'already', 'mah', 'pay', 'date', 'told', 'Pay', 'Tang', 'loss',' Indihome ',' Be becus', 'Begin', 'signal']")</f>
        <v>['Signal', 'Jumping', 'Mulu', 'already', 'mah', 'pay', 'date', 'told', 'Pay', 'Tang', 'loss',' Indihome ',' Be becus', 'Begin', 'signal']</v>
      </c>
      <c r="D697" s="3">
        <v>1.0</v>
      </c>
    </row>
    <row r="698" ht="15.75" customHeight="1">
      <c r="A698" s="1">
        <v>737.0</v>
      </c>
      <c r="B698" s="3" t="s">
        <v>693</v>
      </c>
      <c r="C698" s="3" t="str">
        <f>IFERROR(__xludf.DUMMYFUNCTION("GOOGLETRANSLATE(B698,""id"",""en"")"),"Loading...")</f>
        <v>Loading...</v>
      </c>
      <c r="D698" s="3">
        <v>1.0</v>
      </c>
    </row>
    <row r="699" ht="15.75" customHeight="1">
      <c r="A699" s="1">
        <v>738.0</v>
      </c>
      <c r="B699" s="3" t="s">
        <v>694</v>
      </c>
      <c r="C699" s="3" t="str">
        <f>IFERROR(__xludf.DUMMYFUNCTION("GOOGLETRANSLATE(B699,""id"",""en"")"),"['Change', 'number', 'call', 'Application', 'Indihome', 'Please', 'Banti', 'Nomer', 'On', 'LGH', ""]")</f>
        <v>['Change', 'number', 'call', 'Application', 'Indihome', 'Please', 'Banti', 'Nomer', 'On', 'LGH', "]</v>
      </c>
      <c r="D699" s="3">
        <v>1.0</v>
      </c>
    </row>
    <row r="700" ht="15.75" customHeight="1">
      <c r="A700" s="1">
        <v>739.0</v>
      </c>
      <c r="B700" s="3" t="s">
        <v>695</v>
      </c>
      <c r="C700" s="3" t="str">
        <f>IFERROR(__xludf.DUMMYFUNCTION("GOOGLETRANSLATE(B700,""id"",""en"")"),"Loading...")</f>
        <v>Loading...</v>
      </c>
      <c r="D700" s="3">
        <v>1.0</v>
      </c>
    </row>
    <row r="701" ht="15.75" customHeight="1">
      <c r="A701" s="1">
        <v>740.0</v>
      </c>
      <c r="B701" s="3" t="s">
        <v>696</v>
      </c>
      <c r="C701" s="3" t="str">
        <f>IFERROR(__xludf.DUMMYFUNCTION("GOOGLETRANSLATE(B701,""id"",""en"")"),"Loading...")</f>
        <v>Loading...</v>
      </c>
      <c r="D701" s="3">
        <v>3.0</v>
      </c>
    </row>
    <row r="702" ht="15.75" customHeight="1">
      <c r="A702" s="1">
        <v>741.0</v>
      </c>
      <c r="B702" s="3" t="s">
        <v>697</v>
      </c>
      <c r="C702" s="3" t="str">
        <f>IFERROR(__xludf.DUMMYFUNCTION("GOOGLETRANSLATE(B702,""id"",""en"")"),"Loading...")</f>
        <v>Loading...</v>
      </c>
      <c r="D702" s="3">
        <v>1.0</v>
      </c>
    </row>
    <row r="703" ht="15.75" customHeight="1">
      <c r="A703" s="1">
        <v>742.0</v>
      </c>
      <c r="B703" s="3" t="s">
        <v>698</v>
      </c>
      <c r="C703" s="3" t="str">
        <f>IFERROR(__xludf.DUMMYFUNCTION("GOOGLETRANSLATE(B703,""id"",""en"")"),"Loading...")</f>
        <v>Loading...</v>
      </c>
      <c r="D703" s="3">
        <v>1.0</v>
      </c>
    </row>
    <row r="704" ht="15.75" customHeight="1">
      <c r="A704" s="1">
        <v>744.0</v>
      </c>
      <c r="B704" s="3" t="s">
        <v>699</v>
      </c>
      <c r="C704" s="3" t="str">
        <f>IFERROR(__xludf.DUMMYFUNCTION("GOOGLETRANSLATE(B704,""id"",""en"")"),"['Please', 'Sorry', 'Solution', 'Log', 'Application', 'How', 'Log', 'Input', 'Code', 'Verification', 'Data', 'Wrong', ' Love ',' SMS ',' Indihome ',' Bener ',' already ',' Try ',' Tetep ',' already ',' GTU ', ""]")</f>
        <v>['Please', 'Sorry', 'Solution', 'Log', 'Application', 'How', 'Log', 'Input', 'Code', 'Verification', 'Data', 'Wrong', ' Love ',' SMS ',' Indihome ',' Bener ',' already ',' Try ',' Tetep ',' already ',' GTU ', "]</v>
      </c>
      <c r="D704" s="3">
        <v>1.0</v>
      </c>
    </row>
    <row r="705" ht="15.75" customHeight="1">
      <c r="A705" s="1">
        <v>745.0</v>
      </c>
      <c r="B705" s="3" t="s">
        <v>700</v>
      </c>
      <c r="C705" s="3" t="str">
        <f>IFERROR(__xludf.DUMMYFUNCTION("GOOGLETRANSLATE(B705,""id"",""en"")"),"Loading...")</f>
        <v>Loading...</v>
      </c>
      <c r="D705" s="3">
        <v>2.0</v>
      </c>
    </row>
    <row r="706" ht="15.75" customHeight="1">
      <c r="A706" s="1">
        <v>746.0</v>
      </c>
      <c r="B706" s="3" t="s">
        <v>701</v>
      </c>
      <c r="C706" s="3" t="str">
        <f>IFERROR(__xludf.DUMMYFUNCTION("GOOGLETRANSLATE(B706,""id"",""en"")"),"['regret', 'service', 'bad', 'report', 'handling', 'connection', 'internet', 'told', 'pay', 'get', 'fine', 'emg', ' Loss', 'Looks',' Damaged ',' Report ',' Handling ',' TPI ',' Saying ',' Pay ',' Full ',' get ',' fine ']")</f>
        <v>['regret', 'service', 'bad', 'report', 'handling', 'connection', 'internet', 'told', 'pay', 'get', 'fine', 'emg', ' Loss', 'Looks',' Damaged ',' Report ',' Handling ',' TPI ',' Saying ',' Pay ',' Full ',' get ',' fine ']</v>
      </c>
      <c r="D706" s="3">
        <v>1.0</v>
      </c>
    </row>
    <row r="707" ht="15.75" customHeight="1">
      <c r="A707" s="1">
        <v>747.0</v>
      </c>
      <c r="B707" s="3" t="s">
        <v>702</v>
      </c>
      <c r="C707" s="3" t="str">
        <f>IFERROR(__xludf.DUMMYFUNCTION("GOOGLETRANSLATE(B707,""id"",""en"")"),"['Show', 'Speed', 'buy', 'FUP']")</f>
        <v>['Show', 'Speed', 'buy', 'FUP']</v>
      </c>
      <c r="D707" s="3">
        <v>3.0</v>
      </c>
    </row>
    <row r="708" ht="15.75" customHeight="1">
      <c r="A708" s="1">
        <v>748.0</v>
      </c>
      <c r="B708" s="3" t="s">
        <v>703</v>
      </c>
      <c r="C708" s="3" t="str">
        <f>IFERROR(__xludf.DUMMYFUNCTION("GOOGLETRANSLATE(B708,""id"",""en"")"),"['internet', 'slow', 'really', 'open', 'cctv']")</f>
        <v>['internet', 'slow', 'really', 'open', 'cctv']</v>
      </c>
      <c r="D708" s="3">
        <v>2.0</v>
      </c>
    </row>
    <row r="709" ht="15.75" customHeight="1">
      <c r="A709" s="1">
        <v>749.0</v>
      </c>
      <c r="B709" s="3" t="s">
        <v>704</v>
      </c>
      <c r="C709" s="3" t="str">
        <f>IFERROR(__xludf.DUMMYFUNCTION("GOOGLETRANSLATE(B709,""id"",""en"")"),"['really', 'disorder', 'missing', 'signal', 'lights',' los', 'red', 'slow', 'signal', 'sya', 'use', 'capacity', ' MB ',' Pay ',' expensive ',' consumer ',' comfortable ',' please ',' fix ',' service ', ""]")</f>
        <v>['really', 'disorder', 'missing', 'signal', 'lights',' los', 'red', 'slow', 'signal', 'sya', 'use', 'capacity', ' MB ',' Pay ',' expensive ',' consumer ',' comfortable ',' please ',' fix ',' service ', "]</v>
      </c>
      <c r="D709" s="3">
        <v>1.0</v>
      </c>
    </row>
    <row r="710" ht="15.75" customHeight="1">
      <c r="A710" s="1">
        <v>750.0</v>
      </c>
      <c r="B710" s="3" t="s">
        <v>705</v>
      </c>
      <c r="C710" s="3" t="str">
        <f>IFERROR(__xludf.DUMMYFUNCTION("GOOGLETRANSLATE(B710,""id"",""en"")"),"['wifi', 'disorder', 'just', 'repaired', 'officer', 'disorder', 'Please', 'skrg', 'officer', 'location', ""]")</f>
        <v>['wifi', 'disorder', 'just', 'repaired', 'officer', 'disorder', 'Please', 'skrg', 'officer', 'location', "]</v>
      </c>
      <c r="D710" s="3">
        <v>1.0</v>
      </c>
    </row>
    <row r="711" ht="15.75" customHeight="1">
      <c r="A711" s="1">
        <v>752.0</v>
      </c>
      <c r="B711" s="3" t="s">
        <v>706</v>
      </c>
      <c r="C711" s="3" t="str">
        <f>IFERROR(__xludf.DUMMYFUNCTION("GOOGLETRANSLATE(B711,""id"",""en"")"),"Loading...")</f>
        <v>Loading...</v>
      </c>
      <c r="D711" s="3">
        <v>1.0</v>
      </c>
    </row>
    <row r="712" ht="15.75" customHeight="1">
      <c r="A712" s="1">
        <v>753.0</v>
      </c>
      <c r="B712" s="3" t="s">
        <v>707</v>
      </c>
      <c r="C712" s="3" t="str">
        <f>IFERROR(__xludf.DUMMYFUNCTION("GOOGLETRANSLATE(B712,""id"",""en"")"),"['Nida', 'Verification', 'Data', 'Account', 'Lai', 'Registered', 'Allow', 'Fail', 'System', 'Upgrade', 'Speed', 'WiFi', ' Help ',' Application ',' Indihome ',' System ',' Send ',' Order ',' Blank ',' Help ',' Please ',' Repaired ',' Confused ',' Patient '"&amp;",' Verification ' , 'Data', 'upgrade', 'wifi']")</f>
        <v>['Nida', 'Verification', 'Data', 'Account', 'Lai', 'Registered', 'Allow', 'Fail', 'System', 'Upgrade', 'Speed', 'WiFi', ' Help ',' Application ',' Indihome ',' System ',' Send ',' Order ',' Blank ',' Help ',' Please ',' Repaired ',' Confused ',' Patient ',' Verification ' , 'Data', 'upgrade', 'wifi']</v>
      </c>
      <c r="D712" s="3">
        <v>1.0</v>
      </c>
    </row>
    <row r="713" ht="15.75" customHeight="1">
      <c r="A713" s="1">
        <v>754.0</v>
      </c>
      <c r="B713" s="3" t="s">
        <v>708</v>
      </c>
      <c r="C713" s="3" t="str">
        <f>IFERROR(__xludf.DUMMYFUNCTION("GOOGLETRANSLATE(B713,""id"",""en"")"),"Loading...")</f>
        <v>Loading...</v>
      </c>
      <c r="D713" s="3">
        <v>1.0</v>
      </c>
    </row>
    <row r="714" ht="15.75" customHeight="1">
      <c r="A714" s="1">
        <v>755.0</v>
      </c>
      <c r="B714" s="3" t="s">
        <v>709</v>
      </c>
      <c r="C714" s="3" t="str">
        <f>IFERROR(__xludf.DUMMYFUNCTION("GOOGLETRANSLATE(B714,""id"",""en"")"),"Loading...")</f>
        <v>Loading...</v>
      </c>
      <c r="D714" s="3">
        <v>1.0</v>
      </c>
    </row>
    <row r="715" ht="15.75" customHeight="1">
      <c r="A715" s="1">
        <v>756.0</v>
      </c>
      <c r="B715" s="3" t="s">
        <v>710</v>
      </c>
      <c r="C715" s="3" t="str">
        <f>IFERROR(__xludf.DUMMYFUNCTION("GOOGLETRANSLATE(B715,""id"",""en"")"),"Loading...")</f>
        <v>Loading...</v>
      </c>
      <c r="D715" s="3">
        <v>2.0</v>
      </c>
    </row>
    <row r="716" ht="15.75" customHeight="1">
      <c r="A716" s="1">
        <v>758.0</v>
      </c>
      <c r="B716" s="3" t="s">
        <v>711</v>
      </c>
      <c r="C716" s="3" t="str">
        <f>IFERROR(__xludf.DUMMYFUNCTION("GOOGLETRANSLATE(B716,""id"",""en"")"),"['semalem', 'trable', 'gmm', 'indihome', 'already', 'pay', 'expensive', 'severe', 'really']")</f>
        <v>['semalem', 'trable', 'gmm', 'indihome', 'already', 'pay', 'expensive', 'severe', 'really']</v>
      </c>
      <c r="D716" s="3">
        <v>1.0</v>
      </c>
    </row>
    <row r="717" ht="15.75" customHeight="1">
      <c r="A717" s="1">
        <v>759.0</v>
      </c>
      <c r="B717" s="3" t="s">
        <v>712</v>
      </c>
      <c r="C717" s="3" t="str">
        <f>IFERROR(__xludf.DUMMYFUNCTION("GOOGLETRANSLATE(B717,""id"",""en"")"),"['Koprett', 'service', '']")</f>
        <v>['Koprett', 'service', '']</v>
      </c>
      <c r="D717" s="3">
        <v>1.0</v>
      </c>
    </row>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2022-02-26T03:58:31Z</dcterms:created>
  <dc:creator>openpyxl</dc:creator>
</cp:coreProperties>
</file>