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vxj06bz1ZiZRiFBMTsJpv7XvG1g=="/>
    </ext>
  </extLst>
</workbook>
</file>

<file path=xl/sharedStrings.xml><?xml version="1.0" encoding="utf-8"?>
<sst xmlns="http://schemas.openxmlformats.org/spreadsheetml/2006/main" count="933" uniqueCount="916">
  <si>
    <t>text_review</t>
  </si>
  <si>
    <t>text_review_english</t>
  </si>
  <si>
    <t>score</t>
  </si>
  <si>
    <t>['pemasangan', 'good', 'kenpa', 'pas', 'berhenti', 'berlangganan', 'biaya', 'pdhal', 'sda', 'membayarnya', 'biaya', 'tolong', 'uang', 'kemanakn', 'nguras', 'masyarakat', 'yaaaa', 'jdi', 'indihome', 'lapor']</t>
  </si>
  <si>
    <t>['bayar', 'rutin', 'bulannya', 'internet', 'bermasalah', 'terusan', 'layananya', 'laporan', 'jam', 'sore', 'sampe', 'internet']</t>
  </si>
  <si>
    <t>['putus', 'jaringan', 'indihome', 'stabil', 'tolong', 'perbaiki', 'perihal', 'pembayaran', 'dimana', 'telat', 'sehari', 'bawelin', 'tolong', 'kerjasama', 'pelanggan', 'pindah']</t>
  </si>
  <si>
    <t>['membantu', 'good', '']</t>
  </si>
  <si>
    <t>['rencana', 'berlangganan', 'indihome', 'liat', 'penilaiannya', 'bintang', 'smua', 'bagusan', 'beli', 'paket', 'data', 'mahal', 'puas', '']</t>
  </si>
  <si>
    <t>['terkendala', 'jaringan', 'lalot', 'naikkan', 'mbps', 'terkadang', 'pakai', 'jaringan', 'bosa', 'akses']</t>
  </si>
  <si>
    <t>['manttaaappppp']</t>
  </si>
  <si>
    <t>['kecewa', 'sma', 'indihome', 'skrng', 'uda', 'msuk', 'jaringan', 'lelet', 'ilang', 'ilangan', 'males', 'nerusin', 'jga', 'kecewa', 'pokoknya', 'memuaskan', '']</t>
  </si>
  <si>
    <t>['membantu', 'good']</t>
  </si>
  <si>
    <t>['tolong', 'dibantu', 'nda', 'login', 'nomor', 'kode', 'otp', 'notifnya', 'salah', '']</t>
  </si>
  <si>
    <t>['sore', 'eror', 'parahhhhhhhhhh', 'bayar', 'mah', 'blh', 'telat']</t>
  </si>
  <si>
    <t>['teknisi', 'lambat', 'dijadwalkan', 'jam', 'wib', 'sore', 'melaporkan', 'kali', 'provider', 'terbesar', 'kualitas', 'pelayanannya', 'buruk', 'minus', 'bintang', 'terima', 'kasih', 'pengalaman', 'buruk']</t>
  </si>
  <si>
    <t>['pemasangan', 'lambat', '']</t>
  </si>
  <si>
    <t>['aplikasinya', 'ngebantu', 'banget', 'liat', 'data', 'internet', 'dipake', 'user', 'friendly', 'semoga', 'diupdate']</t>
  </si>
  <si>
    <t>['banget', 'memantau', 'pemakaian', 'internet']</t>
  </si>
  <si>
    <t>['respon', 'cepat', 'karna', 'bnyknya', 'customer', 'personil', 'pemasangan', 'doank', 'ditarget', 'giliran', 'gangguan', 'tunjukan', 'gila', 'sebulan', 'innternet', 'bsa', 'dipake', 'minggu', 'trus', 'bayaran', 'makan', 'haram', 'follow', 'nunggunya', 'telfon', 'teknisi', 'dsuruh', 'telvon', 'dsuruh', 'tggu', 'teknisi', 'komen', 'dilirik', 'trus', 'silahkan', 'hub', '']</t>
  </si>
  <si>
    <t>['aplikasi', 'apply', 'pelanggan', 'sinkron', 'data', 'kantor', 'mending', 'daftar', 'langsung', 'kantor', 'telkom', 'applikasi', 'cek', 'rupiah', 'tagihan', 'bulanan', 'instal', 'bayar', 'bulanan', 'beres']</t>
  </si>
  <si>
    <t>['ambil', 'paket', 'mbps', 'fup', 'drop', 'nggak', 'gb', 'fup', 'fup', 'gb', 'parah', 'kemaren', 'gb', 'gb', 'membaik', 'buruk', 'semoga', 'bisnet', 'tercover', 'luas', 'ambil', 'bisnet', 'indihome', 'kagak', 'belajar', 'proveder', '']</t>
  </si>
  <si>
    <t>['mantap', 'indihome', 'terdepan']</t>
  </si>
  <si>
    <t>['parah', 'mending', 'cari', 'merk', 'kak', 'sumpah', 'ngeselin', 'paket', 'mbps', 'speed', 'mbps', 'ngak', 'stabil', 'komplain', 'diam', 'speed', 'jual', 'mbps', '']</t>
  </si>
  <si>
    <t>['gaje', 'bener', 'aplikasi', 'ngasih', 'nomer', 'otp', 'gabisa', 'dipake']</t>
  </si>
  <si>
    <t>['semalam', 'internetan', 'terputus', 'chat', 'kendala', 'silahkan', 'tunggu', 'jam', 'internetan', 'moduar', '']</t>
  </si>
  <si>
    <t>['lelet', 'indihome', 'skrng', 'bintang', 'berbicara', 'udh', 'lelet', 'naikan', 'bintang']</t>
  </si>
  <si>
    <t>['dear', 'indihome', 'wifi', 'connect', 'udah', 'udah', 'lapor', 'nomer', 'antrian', 'berhari', 'petugas', 'blm', 'internet', 'nyala', 'solusi', 'pls', 'telfon', 'rumah', 'ikutan', 'fungsi']</t>
  </si>
  <si>
    <t>['pasang', 'januari', 'gangguan', 'berhenti', 'henti', 'lemotlah', 'putar', 'siaranlah', 'pakai', 'lokal', 'bosen', 'komplain', 'trs', 'tarif', 'mencapai', 'rts', 'ribu', 'pemakaian', 'orang', 'doank', 'dirumah', 'orangtua', 'krj', 'pulang', 'off', 'terkendala', 'namanya', 'telkom', 'kualitas', 'dibawah', 'standar', 'harga', 'melejit', 'sesuai', 'nama', 'doank', 'kecewa', 'berat', '']</t>
  </si>
  <si>
    <t>['wifi', 'lag', 'gajelas']</t>
  </si>
  <si>
    <t>['mantap', 'banget', 'memudahkan', 'pelanggan', 'cek', 'tagihan', 'pilih', 'add', 'lapor', 'gangguan', '']</t>
  </si>
  <si>
    <t>['jaringan', 'mati', 'pagi', 'high', 'skrg', 'komplain', 'disuruh', 'menunggu', 'perbaikan', 'telat', 'bayar', 'dikejar', 'bayar', 'dikejar', 'kena', 'denda', 'maunya', 'indihome', 'pelayanan', 'spt', 'sya', 'daerh', 'bekasi', 'timur', 'halo', 'jam', 'indihome', 'mati', 'tagihannya', 'dipotong', '']</t>
  </si>
  <si>
    <t>['berlangganan', 'mini', 'konser', 'chat', 'indihome', 'aktifkan', 'mini', 'konser', 'berusaha', 'berhenti', 'berlanggana', 'aplikasi', 'myindihome', 'chanel', 'kebanyakn', 'itupun', 'tonton', 'chanel', 'mohon', 'penjelasan', 'bagaiman', 'berhenti', 'chanel']</t>
  </si>
  <si>
    <t>['daftar', 'verifikasi', 'teknisi', 'rumah', 'cuman', 'terminal', 'penuh', 'gag', 'masang', 'teknisinya', 'aplikasi', 'trus', 'email', 'sms', 'keterangannya', 'gagal', 'menunggu', 'persiapan', 'jaringan', 'bener', 'gagal', 'menunggu', 'tolong', 'apps', 'kasih', 'komplain', 'online', 'langsung', 'min', 'thanks']</t>
  </si>
  <si>
    <t>['maghrib', 'jaringan', 'hilang', 'teroos', 'sampe', 'pagi', '']</t>
  </si>
  <si>
    <t>['malam', 'uang', 'deposit', 'pindah', 'alamat', 'jkt', 'tangerang', 'jakarta', 'matikan', 'uang', 'deposit', 'syarat', 'dibpenuhi', 'mohon', 'percepat', 'konsisten', 'bicara', 'maximal', 'kerja', 'dibkonfirmasi', 'kerja', 'deposit', 'hak', '']</t>
  </si>
  <si>
    <t>['masang', 'speed', 'ngaruh', 'iya', 'gua', 'akuin', 'lumayan', 'speed', 'tpi', 'sinyal', 'ilang', 'ilangan', 'mulu', 'menit', 'mlm', 'beh', 'detik', 'kali', 'sinyal', 'ilang', 'mulu']</t>
  </si>
  <si>
    <t>['udah', 'kali', 'merah', 'modemnya', 'kali', 'hallo', 'indihome', 'kerja', 'bener', '']</t>
  </si>
  <si>
    <t>['gangguan', 'heran', '']</t>
  </si>
  <si>
    <t>['tolong', 'perbaiki', 'wifi', 'mati', 'nyala']</t>
  </si>
  <si>
    <t>['internet', 'lambat', 'dsri', 'turun', 'rank', 'daerah', 'internet', 'udah', 'ganti', 'asuuuuu', 'inditod']</t>
  </si>
  <si>
    <t>['aplikasi', 'memudahkan', 'pengguna', 'indihome']</t>
  </si>
  <si>
    <t>['login', 'susah', 'kode', 'kirimnya', 'sinyal', 'drop', 'sinyalnya', 'seandainya', 'server', 'wifi', 'ganti', '']</t>
  </si>
  <si>
    <t>['malem', 'sinyalnya', 'bener', 'bener', 'jelek', 'pending', 'ngerti', '']</t>
  </si>
  <si>
    <t>['pasang', 'indihome', 'uda', 'gangguan', '']</t>
  </si>
  <si>
    <t>['berhenti', 'berlangganan', 'indihome', 'gan', '']</t>
  </si>
  <si>
    <t>['aplikasi', 'puas', 'respon', 'cepat', 'tanggap', 'pelayanan', 'sungguh', 'mengecewakan', 'indihome', 'trouble', 'ditambah', 'komplain', 'via', 'aplikasi', 'tindaklanjut', 'bertolak', 'kewajiban', 'hak', 'bintang', 'pelayanan', 'bintang', 'aplikasi', 'salam', 'pelanggan', 'kecewa', '']</t>
  </si>
  <si>
    <t>['burik', 'troble']</t>
  </si>
  <si>
    <t>['terperifikasi', 'aplikasi', 'upload', 'ktp', 'percaya', 'banget', 'orang', 'cileungsi']</t>
  </si>
  <si>
    <t>['kualitas', 'buruk']</t>
  </si>
  <si>
    <t>['mengalami', 'wifi', 'mati', 'menghubungi', 'orang', 'satupun', 'orang', 'wajar', 'kmrin', 'malam', 'ktnya', 'besok', 'skrng', 'sudh', 'jam', 'pecat', 'makan', 'gaji', 'buta', '']</t>
  </si>
  <si>
    <t>['indihome', 'udh', 'lelet', 'sok', 'sokan', 'ngeliat', 'wibesite', 'tanganin', 'dlu', 'mah', 'anjck', 'udh', 'lelet', 'banget', 'amjc', 'blok', '']</t>
  </si>
  <si>
    <t>['pelayanan', 'sagat', 'buruk', 'sekelas', 'telkom', 'indihome', 'eror', 'maret', 'mei', 'lapor', 'turun', 'tiket', 'kebijakan', 'pengurangan', 'biaya', 'pembayaran', 'normal', 'full', 'pencabutan', 'denda', 'pinalti', 'jt', 'recomended', '']</t>
  </si>
  <si>
    <t>['otp', 'gagal', 'login']</t>
  </si>
  <si>
    <t>['login', 'susah', 'mulu', 'otp', 'salah', 'mulu', 'solusi', '']</t>
  </si>
  <si>
    <t>['mbps', 'lemot', '']</t>
  </si>
  <si>
    <t>['sinyal', 'jelek', 'banget', 'ganti', 'laaahh', 'sma']</t>
  </si>
  <si>
    <t>['paket', 'mbps', 'stabil', 'tlp', 'penambahan', 'kecepatan', 'mengerti', 'urusan', 'berkaitan', 'indihome', 'menawarkan', 'sungguh', 'sopan', 'memaksa', 'bicara', 'perbedaannya', 'tlp', 'buru', 'dimatikan', 'customer', 'dipaksa', 'menawarkan', 'detail', 'rinci', 'gitu', 'tolong', 'layanannya', 'perbaiki', 'terima', 'kasih']</t>
  </si>
  <si>
    <t>['iflix', 'diindihome', 'muncul', 'subtitle', 'pilihan', 'kana', 'pilihan', 'sub', 'udh', 'beberpa', '']</t>
  </si>
  <si>
    <t>['parah', 'bngt', 'indihome', 'udah', 'respon', 'perbaikan', 'wilayah', 'kota', 'tangerang', 'jatiuwung', 'kelurahan', 'keroncong', 'nama', 'fitri', 'setiawati', 'pas', 'pembayaran', 'full', 'dipotong', '']</t>
  </si>
  <si>
    <t>['app', 'bagus', 'membantu', 'tks']</t>
  </si>
  <si>
    <t>['login', 'aplikasi', 'susah', 'website']</t>
  </si>
  <si>
    <t>['aplikasinya', 'membantu', 'banget', 'memudahkan', 'liat', 'tagihan', 'selesai', 'bayar', 'langsung', 'update', 'aplikasi', 'good']</t>
  </si>
  <si>
    <t>['masukan', 'kode', 'otp', 'gagal', 'sial']</t>
  </si>
  <si>
    <t>['indihome', 'cacat', 'cocok', 'gamers']</t>
  </si>
  <si>
    <t>['aplikasi', 'melayani', 'pengaduan', 'bayar', 'rb', 'jaringan', 'lelet', 'konek']</t>
  </si>
  <si>
    <t>['', 'niat', 'aplikasi', 'kode', 'verifikasi', 'dikirim', 'masuk', 'masuk']</t>
  </si>
  <si>
    <t>['admin', 'tolong', 'dibantu', 'pemindahan', 'alamat', 'diprioritaskan', 'berhenti', 'berlangganan', 'kena', 'penalty', 'terpasang', 'kamk', 'menghubungi', 'diproses', 'lambat', 'jam', 'konfirmasi', 'semoga', 'langkah', 'kongkrit', 'udah', 'mengikuti', 'prosedur', 'disarankan', 'terimakasih']</t>
  </si>
  <si>
    <t>['login', 'kode', 'verifikasi', 'kekirim', 'pdahal', 'complain', 'wifi', 'bermasalah', 'lapor', 'petugas', 'indihomenya', 'complain', 'aplikasi', 'gimana', 'niii', 'rapat', 'gabisa', '']</t>
  </si>
  <si>
    <t>['rekomended', 'berlangganan', 'indihome', 'servicenya', 'mengecewakan', 'nama', 'butuh', 'kali', 'jam', 'kejelasan', 'ditelvn', 'marah', 'tlvn', 'konfirmasi', 'nama', 'kasar', 'recomended', '']</t>
  </si>
  <si>
    <t>['nlfn', 'kemarin', 'jam', 'siang', 'kemarin', 'teknisi', 'dtg', 'malam', 'dtg', 'bln', 'tenang', 'wifi', 'nlfn', 'keluhan', 'bln', 'bayar', 'bln', 'nlfn', 'budek', 'tlfn', 'trs', 'bln', 'krna', 'komplain', 'kerja', 'tunggu', 'dikomplain', 'naikan', 'kualitas', 'kuantitas', 'pelanggan', 'puas', 'bayar', 'ikhlas']</t>
  </si>
  <si>
    <t>['jaringan', 'down', 'mbps', 'serasa', 'mbps']</t>
  </si>
  <si>
    <t>['aplikasi', 'laporan', 'penanganannya', 'lambat', 'mohon', 'untukmu', 'indihome', 'tolong', 'penanganannya', 'percepat', 'lelet', '']</t>
  </si>
  <si>
    <t>['internet', 'sebulan', 'udh', 'eror', 'kali', 'payah', 'banget', 'telkom']</t>
  </si>
  <si>
    <t>['login', 'susah']</t>
  </si>
  <si>
    <t>['kesini', 'bagus', 'indihome', 'parah', 'buruk', 'jaringan', 'bayar', 'boss', 'gratisan', 'mbps', 'ngilang', 'trus', 'jaringan', 'bener', 'buruk', '']</t>
  </si>
  <si>
    <t>['aplikasi', 'admin', 'knp', 'bintang', 'respon', 'memperbaiki', 'aplikasi', 'emang', 'orang', 'duitnya', 'males', 'menanganinya', 'note', '']</t>
  </si>
  <si>
    <t>['berguna', 'membantu', 'kegiatan', 'indihome']</t>
  </si>
  <si>
    <t>['oke']</t>
  </si>
  <si>
    <t>['aplikasi', 'informatif', 'tampilan', 'sesuai', 'berjalan']</t>
  </si>
  <si>
    <t>['indihome', 'lemot', 'etikad', 'kepelanggan', 'untung', 'pelanggan', 'rugi', 'untung', 'nguntungin', 'bayar', 'paket', 'mahal', '']</t>
  </si>
  <si>
    <t>['aplikasi', 'fungsinya', 'lapor', 'gangguan', 'gangguan', 'siang', 'sampe', 'sore', 'respon', 'kirim', 'tiket', 'laporan', '']</t>
  </si>
  <si>
    <t>['internet', 'ngelag', 'bln', 'mbps', 'cuman', 'berdua', 'pakai', 'radius', 'km', 'pakai', 'indihome', 'tolong', 'layanan', 'diperbaiki']</t>
  </si>
  <si>
    <t>['gabisa', 'login', 'gaada', 'kode', 'otp', 'gimana']</t>
  </si>
  <si>
    <t>['aplikasi', 'zonk', 'mending', 'nggak']</t>
  </si>
  <si>
    <t>['bagus', 'nambah', 'paket', 'bayar', 'semoga', 'nagus', 'kayak', 'gini', '']</t>
  </si>
  <si>
    <t>['apliksi', 'iflix', 'subtitel', 'knp', '']</t>
  </si>
  <si>
    <t>['fiturnya', 'lengkap', 'bagus', 'promonya', 'semoga', 'jaringannya', 'diperbagus', '']</t>
  </si>
  <si>
    <t>['udah', 'nambah', 'mbpsnya', 'sinyal', 'bangat', 'udh', 'bayar', 'mahal', 'anjinggggg']</t>
  </si>
  <si>
    <t>['kedip', 'merah']</t>
  </si>
  <si>
    <t>['bosok']</t>
  </si>
  <si>
    <t>['bermanfaat', 'berguna', 'berbelit', 'belit', 'pulsa', 'terpotong', 'customer', 'service', 'efisien', 'perubahan', 'aplikasi', 'system', 'simple', 'berbelit', 'belit', 'penuh', 'pencitraan', 'kenyataannya', 'indah', 'realita']</t>
  </si>
  <si>
    <t>['layanan', 'sampah', '']</t>
  </si>
  <si>
    <t>['mantab', 'aplikasinya', 'memudahkan', 'membantu', 'thank', '']</t>
  </si>
  <si>
    <t>['aplikasi', 'memudahkan', 'bentuk', 'pmakaian', 'cek', 'tagihan', 'keren', '']</t>
  </si>
  <si>
    <t>['orang', 'indihome', 'gaje', 'masang', 'gara', 'odp', 'balesan', 'penjelasan', 'pasang', '']</t>
  </si>
  <si>
    <t>['masukan', 'tolong', 'mas', 'indihome', 'benerin', 'stb', 'modem', 'konfirmasi', 'tanggal', 'jam', 'kaga', 'ngomong', 'rumah', 'cuman', 'pembantu', 'ngabarin', 'didepan', 'rumah', '']</t>
  </si>
  <si>
    <t>['mengecewakan', 'pasang', 'indihome', 'kebanyakan', 'gangguannya', 'membayar', 'benda', 'fungsi', 'fungsinya', 'ujung', 'sdah', 'jengkel', 'lepas', 'buang', 'sampah', '']</t>
  </si>
  <si>
    <t>['lag', 'banget']</t>
  </si>
  <si>
    <t>['dear', 'tim', 'myindihome', 'mengalami', 'kendala', 'aplikasi', 'myindihome', 'jangka', 'pemakaian', 'kuota', 'internet', 'real', 'aplikasi', 'sinkron', 'dimana', 'pemakaian', 'real', 'mencapai', 'gb', 'aplikasi', 'myindihome', 'menu', 'lihat', 'pemakaian', 'gb', 'mencoba', 'install', 'aplikasi', 'hasilnya', 'mencoba', 'akses', 'via', 'website', 'hasilnya', 'mohon', 'tim', 'myindihome', 'tracking', 'bug', 'aplikasi', 'myindihome']</t>
  </si>
  <si>
    <t>['tribel']</t>
  </si>
  <si>
    <t>['jaringan', 'jelek', 'banget', 'main', 'game', 'nobile', 'legend', 'stabil']</t>
  </si>
  <si>
    <t>['gagal', 'login', 'kode', 'otp']</t>
  </si>
  <si>
    <t>['bug', '']</t>
  </si>
  <si>
    <t>['jelek', 'amet', 'wifi', 'gangguan', 'mulu', 'kaya', 'kacau', 'wifi', 'skrang', 'bohong', 'pasang', 'wifi', 'perbaikan']</t>
  </si>
  <si>
    <t>['bagusmbatu']</t>
  </si>
  <si>
    <t>['udah', 'via', 'email', 'melaporkan', 'ketidak', 'nyamanan', 'kejadian', 'kedip', 'merah', 'spedy', 'wifi', 'massa', 'penanganan', 'lambat', 'udah', 'lapor', 'via', 'email', 'via', 'aplikasi', 'dateng', 'sampe', 'pelanggan', 'kabur', 'hasil', 'mengecewakan', 'tolong', 'diproses', '']</t>
  </si>
  <si>
    <t>['delete', 'akun']</t>
  </si>
  <si>
    <t>['jaringannya', 'lemot', 'banget', 'pasang', 'indihome', 'oke', 'gue', 'uninstall']</t>
  </si>
  <si>
    <t>['jaringan', 'bodoh', 'ngelag', 'lelet']</t>
  </si>
  <si>
    <t>['jaringannya', 'bagus', 'pemasangannya', 'doang']</t>
  </si>
  <si>
    <t>['internet', 'mati', 'pengaduan', 'aplikasi', 'tiket', 'perbaikan', 'menghubungi', 'bantu', 'follow', 'menghubungi', 'kali', 'kirim', 'record', 'kecewa', 'pelayanan', 'indihome']</t>
  </si>
  <si>
    <t>['memudahkan', 'membantu', 'app', 'tks']</t>
  </si>
  <si>
    <t>['ngelek', 'respon', 'bat', 'berlangan', 'mending']</t>
  </si>
  <si>
    <t>['fikir', 'pakai', 'otak', 'pakai', 'wifi', 'knapa', 'kena', 'tunggakan', 'fikir', 'logika']</t>
  </si>
  <si>
    <t>['fast', 'respons']</t>
  </si>
  <si>
    <t>['kemarin', 'harga', 'ppn', 'oke', 'terima', 'logika', 'bln', 'pembayarannya', 'berubah', 'skrg', 'kecewa', 'jaringan', 'pakai', 'gimana', 'mbps', 'mbps', 'gimana', 'buktinya', 'posisi', 'senang', 'puas', 'layanan', 'penipuan', 'jaringan', 'error', 'terima', 'kasih', 'kecewa', 'bln', '']</t>
  </si>
  <si>
    <t>['aplikasi', 'kesini', 'kacau', 'layanan', 'gangguan', 'dipakai', 'penanganan', 'komplen', 'lambat', 'parahhhh', '']</t>
  </si>
  <si>
    <t>['log', 'via', 'apk', 'pdhl', 'otp', 'sistem', 'salah', '']</t>
  </si>
  <si>
    <t>['', 'pilihan', 'add', 'speed', 'demand', '']</t>
  </si>
  <si>
    <t>['aplikasi', 'mengganti', 'nama', 'password', 'wifi', 'indihome', '']</t>
  </si>
  <si>
    <t>['giliran', 'telat', 'bayar', 'isolir', 'denda', 'gangguan', 'kompensasi', 'mending', 'ganti', 'jaringan', 'republik', 'bagus', 'pelayanannya', '']</t>
  </si>
  <si>
    <t>[]</t>
  </si>
  <si>
    <t>['', 'telp', 'disuruh', 'peningkatan', 'jaringan', 'segini', 'mahal', 'nambah', 'pelanggan', 'bertahan', 'untung', 'tiang', 'sebelah', 'muter', 'muter', 'rumah', 'ngasih', 'brosur', 'menarik', '']</t>
  </si>
  <si>
    <t>['lag', 'sampe', 'losetreak', 'mobile', 'legend', 'kali', 'terima', 'kasih', 'pengalaman', 'menyenangkan']</t>
  </si>
  <si>
    <t>['', 'hawla', 'walaa', 'kuwwata', 'illa', 'billah']</t>
  </si>
  <si>
    <t>['', 'layak', 'pakai', 'beralih', 'monopoli', 'pelayanan', 'minus', 'not', 'recommended', 'brats']</t>
  </si>
  <si>
    <t>['bagussss', 'plis', 'tambahin', 'addon', 'netflix', 'seruu', '']</t>
  </si>
  <si>
    <t>['pasang', 'download', 'indihome']</t>
  </si>
  <si>
    <t>['asli', 'enak', 'kesini', 'paket', 'doang', 'mahal', 'sinyal', 'full', 'internet', 'lemot', 'mina', 'ampun', 'minggu', 'wifi', 'gangguan', 'ampe', 'parah', 'respon', 'lambat', 'telfon', 'memuaskan', 'haduh']</t>
  </si>
  <si>
    <t>['penanganan', 'pengaduan', 'proses', 'beda', 'aplikasi', 'pln', 'mobile', 'pengaduan', 'menit', 'langsung', 'tanggapi']</t>
  </si>
  <si>
    <t>['guud']</t>
  </si>
  <si>
    <t>['pengen', 'pindah', 'indihome', 'klw', 'jaringan', 'lemot']</t>
  </si>
  <si>
    <t>['kecewa', 'tekhinisi', 'lapor', 'kabel', 'optik', 'putus', 'tanggapi', 'pdhl', 'pasang', 'sehari', 'suruh', 'hub', 'pdhl', 'pemasangan', 'bawelin', 'tolong']</t>
  </si>
  <si>
    <t>['sukses', 'pertahankan', 'jaringan', 'kuat']</t>
  </si>
  <si>
    <t>['tlpon', 'mati', 'namanya', 'penipuan', 'ngabisin', 'pulsa', 'solusi', 'wifi', 'mati', 'kzl', '']</t>
  </si>
  <si>
    <t>['mencret', 'sampe', 'mati', 'iya', 'bantu', '']</t>
  </si>
  <si>
    <t>['apk', 'myindihome', 'menampilkan', 'mbps', 'menu', 'refresh', 'kunjung', 'tampil', 'mbps', 'kecepata', '']</t>
  </si>
  <si>
    <t>['penukaran', 'poin', 'gagal', '']</t>
  </si>
  <si>
    <t>['otp', 'gagal', 'login', 'bodoh', 'verifikasinya']</t>
  </si>
  <si>
    <t>['pelayanan', 'buruk', 'internet', 'terputus', 'tangani', 'suruh', 'laporan', 'lgi', 'ganti', 'teknisi', 'dateng', 'laporin', 'lgi', 'kantor', 'over', 'teknisi', 'lgi', 'aduh', 'indihome', 'prioritas', 'potongan', 'bayar', 'bulanan', 'kejadian', 'meresahkan', 'janji', 'mulu', 'semoga', 'saingan', 'dri', 'swasta', 'indihome', 'ditelantarkan', 'lgi', 'jaman', 'flexy', 'dlu', '']</t>
  </si>
  <si>
    <t>['bagus', 'membantu', '']</t>
  </si>
  <si>
    <t>['', 'upgrade', 'kecepatannya', 'internetnya', 'bertamabh', 'lelet', 'perbaiki', 'jaringnnya', 'kalsel', 'sibuk', 'promo']</t>
  </si>
  <si>
    <t>['udah', 'masukin', 'kode', 'otp', 'masuk', 'kode', 'napeee', 'sihhh', '']</t>
  </si>
  <si>
    <t>['login', 'kodenya', 'udah', 'bener', 'situ', 'salah', 'mulu', 'heran']</t>
  </si>
  <si>
    <t>['layanan', 'kabel', 'sinyal', 'sinyal', 'bagus']</t>
  </si>
  <si>
    <t>['logout', 'login', 'mintai', 'kode', 'otp', 'kode', 'otp', 'kirim', 'sesuai', 'aplikasi', 'kode', 'masukkan', 'sesuai', 'kode', 'otp', 'kode', 'otp', 'masukkan', 'salah', 'kode', 'otp', 'ketiga', 'muncul', 'notif', 'kode', 'otp', 'kali', 'halllooo', 'kali', 'kali', 'nunggu', 'jam', 'aplikasi']</t>
  </si>
  <si>
    <t>['ngeleg', 'parah', 'kebanyakan', 'yangrating', 'bintang', 'kualitas', 'indihome', 'buruk', 'cacat', 'lemot', 'gaguna']</t>
  </si>
  <si>
    <t>['pelayanan', 'payah']</t>
  </si>
  <si>
    <t>['internet', 'lost', 'mulu', 'terhormat', 'gimana', 'kerja', 'online', 'dirumah', 'wifi', 'payah', 'pelayanan', 'jaringanya', 'sesuai', 'ditawarkan']</t>
  </si>
  <si>
    <t>['banget', 'gangguan']</t>
  </si>
  <si>
    <t>['apl', 'lemot', 'server', 'jelek']</t>
  </si>
  <si>
    <t>['aplikasi', 'eror', 'mulu']</t>
  </si>
  <si>
    <t>['sampah', 'indihome', 'jaringan', 'low', 'bayarnya', 'mahal', 'kualitas', 'murahan', 'sinyalnya', 'lemah', 'sesuai', 'harga', 'harga', 'kualitas', 'buruk', 'sampah']</t>
  </si>
  <si>
    <t>['aplikasi', 'jelek', 'dngn', 'internetnya', 'banggakn']</t>
  </si>
  <si>
    <t>['aplikasinya', 'bagus', 'aplikasi', 'myindihome', 'telp', 'gambar', 'panah', 'bulet', 'ato', 'reload', 'cek', 'saluran', 'sdi', 'telp', 'kecepatan', 'internet', 'langganan', 'loadingnya', 'suka', 'tolong', 'kasih', 'terbaik', 'pelanggan']</t>
  </si>
  <si>
    <t>['terlambat', 'membayaran', 'tagihan', 'bulanan', 'kenakan', 'denda', 'layanan', 'terganggu', 'mohon', 'biaya', 'tagihan', 'potong', 'menguntungkan', 'mencari', 'pelanggan', 'keuntungan', 'pelayanan', 'tingkatkan', 'pemotongan', 'biaya', 'tagihan', 'gangguan', 'pelayanan', 'denda', 'pelanggan', '']</t>
  </si>
  <si>
    <t>['nyesel', 'banget', 'gua', 'ganti', 'wifi', 'indihome', 'promo', 'doang', 'full', 'speed', 'ngegame', 'gadget', 'ping', 'stabil', 'ijo', 'merah', 'tnpa', 'jeda', 'kuningnya', 'gua', 'pakek', 'usaha', 'warkop', 'wifi', 'sepi', 'gara', 'wifi', 'bangkee', 'udh', 'berkali', 'kali', 'komplain', 'emang', 'trobel', 'trobelnya', 'wajar', 'jam', 'jam', 'woy', 'gua', 'stop', 'stop', 'gua', 'kena', 'denda', 'warkop', 'gua', 'sepi', 'cok', '']</t>
  </si>
  <si>
    <t>['lemot', 'aplikasinya', 'berat']</t>
  </si>
  <si>
    <t>['mengecewakan', 'berguna', 'wifi', 'haram', 'andai', 'daerah', 'wifi', 'indidog', 'milih', 'maen', 'game', 'putus', 'haram', 'haram', 'uang', 'makan', 'ikhlas', 'wifi', 'putus', 'putus', 'trosss', 'sinyal', 'turun', 'tutup', 'perusahaan', 'ampas', '']</t>
  </si>
  <si>
    <t>['udh', 'rutin', 'bayar', 'jaringannya', 'parah', '']</t>
  </si>
  <si>
    <t>['tolong', 'mempersulit', 'orang', 'menghentikan', 'langganan', 'adds', '']</t>
  </si>
  <si>
    <t>['penangan', 'lambat', 'putus', 'jaringan', 'internet', 'blum', 'teratas', 'sampe', 'perbaikan', 'estimasi', 'perbaikan', '']</t>
  </si>
  <si>
    <t>['gbu']</t>
  </si>
  <si>
    <t>['gangguan', 'respon', 'laporan', 'mending', 'putus', 'indihome', '']</t>
  </si>
  <si>
    <t>['kecewa', 'paket', 'indihome', 'iya', 'unlimited', 'melampauhi', 'pemakaian', 'kecepatanya', 'langsung', 'menurun', '']</t>
  </si>
  <si>
    <t>['pelayanan', 'indihome', 'oky', 'laporan', 'langsung', 'ditangini']</t>
  </si>
  <si>
    <t>['aplikasi', 'membantu', 'melayani', 'pelanggan']</t>
  </si>
  <si>
    <t>['', '']</t>
  </si>
  <si>
    <t>['musim', 'hujan', 'koneksi', 'internetnya', 'gangguan']</t>
  </si>
  <si>
    <t>['wifi', 'kont', 'lemot', 'banget', 'anjg', 'bayar', 'mahal', 'jqnckk']</t>
  </si>
  <si>
    <t>['upgrade', 'mbps', 'susah']</t>
  </si>
  <si>
    <t>['kode', 'otp', 'gagal', 'pelayanannya', 'ditingkatkan', 'kaya', 'gini']</t>
  </si>
  <si>
    <t>['tolong', 'indihome', 'udah', 'putus', 'tagihan', 'massa', 'bayar']</t>
  </si>
  <si>
    <t>['aplikasi', 'blank', '']</t>
  </si>
  <si>
    <t>['bayarnya', 'lancar', 'jaringan', 'gangguan']</t>
  </si>
  <si>
    <t>['', 'minggu', 'mbps', 'jaringan', 'lelet', 'mbps', 'mbps', 'test', 'kecepatan', 'mbps', 'jam', 'malam', 'sampe', 'pagi', 'lelet', 'pekerjaan', 'minggu', 'terganggu', 'komplen', 'hasilnya', 'apapun', 'tetep', 'lelet', '']</t>
  </si>
  <si>
    <t>['wifi', 'udah', 'mati', 'jam', 'siang', 'sampe', 'malam', 'hidup', 'katay', 'jam', 'malam', 'sampe', 'jam', 'malam', 'permasalah', 'teknisi', 'lapangan', 'proporsional', 'kabel', 'copot', 'pasang', 'kabel', 'pelangan', 'bayaranya', 'pelangan', 'bayar', 'tolong', 'teknis', 'lapangan', 'cari', 'duit', 'halal', 'jagan', 'nyusahin', 'orang', 'gara', 'gara', 'pekerjaan', 'tertunda', 'udah', 'kali', 'susus', '']</t>
  </si>
  <si>
    <t>['jaringan', 'sampah']</t>
  </si>
  <si>
    <t>['kodenya', 'kagak', 'masuk', 'masuk']</t>
  </si>
  <si>
    <t>['internet', 'mati', 'tanggal', 'laporan', 'indihome', 'maksima', 'internetl', 'norma', 'tanggal', 'tgl', 'mati', 'laporan', 'kendala', 'aplikasi', 'myindihome', 'respon', 'facebook', 'instagram', 'pengguna', 'internet', 'layanan', 'indihome', 'setahun', 'kecewa', 'kendala', 'internet', 'mati', 'lost', 'terimakasih', 'kecewa', '']</t>
  </si>
  <si>
    <t>['cek', 'fup', 'reload', 'mulu', 'krna', 'komisaris', 'jdi', 'jelek', 'bgini', 'pelayanannya']</t>
  </si>
  <si>
    <t>['error', 'kode', 'verifikasi', 'diterima']</t>
  </si>
  <si>
    <t>['login', 'aplikasi', 'akun', 'aktif', 'nomor', 'terdaftar', 'respon', 'email', 'lamban']</t>
  </si>
  <si>
    <t>['selamat', 'pagi', 'mlm', 'sampe', 'usetv', 'ditempat', 'msh', 'gangguan', '']</t>
  </si>
  <si>
    <t>['masuk', 'aplikasi', 'susah', 'kode', 'verifikasinya', 'nggak', 'dikirim', 'complain', 'dicoba', 'berkali', 'nggak']</t>
  </si>
  <si>
    <t>['aplikasi', 'jelek']</t>
  </si>
  <si>
    <t>['mincara', 'berhenti', 'berlangganan', 'gameqoo', 'gimana', 'min', 'udh', 'berhenti', 'berlangganan', 'kaga', 'min', 'erorr']</t>
  </si>
  <si>
    <t>['apansi', 'ngelag', 'gajelas']</t>
  </si>
  <si>
    <t>['hancur', 'sinyal', 'sikit', 'internet', 'nge', 'lag', 'melulu', 'disuruh', 'lapor', 'dibilang', 'server', 'mulu', 'uda', 'diperbaikin', 'tetep', 'restart', 'wifi', 'tetep', 'berubah', 'hadeh', 'duit', 'berlangganannya', 'hehehehe']</t>
  </si>
  <si>
    <t>['masukkan', 'kode', 'verivikasi', 'registrasi']</t>
  </si>
  <si>
    <t>['kode', 'verifikasi', 'masuk', 'diulang', 'berkali', 'kali', 'parah', 'layanannya', '']</t>
  </si>
  <si>
    <t>['gangguan', 'teros', 'lelet', 'perbaikan', 'babar', 'pisan', 'indihome', 'doang', 'mahal', 'plus', 'lelet', 'parah']</t>
  </si>
  <si>
    <t>['kagak', 'ajah', 'payah', 'indihom', 'mudah', 'ganti', 'provider', '']</t>
  </si>
  <si>
    <t>['pelayanan', 'buruk', 'kualitas', 'buruk', '']</t>
  </si>
  <si>
    <t>['pelayanan', 'jelek', 'internet', 'gangguan', 'seminggu', 'konek', 'internet', 'tagihan', 'mah', 'tetep', 'ngga', 'kompensasi', 'apapun', 'kecewa', 'berat', '']</t>
  </si>
  <si>
    <t>['pelayanan', 'telkom', 'daerah', 'minggu', 'pasang', 'indihome', 'confirmasi', 'telkom', 'pusat', 'telkom', 'daerah', 'leha', 'leha', 'terpasang', '']</t>
  </si>
  <si>
    <t>['mentautkan', 'layanan', 'slalu', 'error', 'teknisinya', 'kesulitan', 'masukin', 'layanannya', '']</t>
  </si>
  <si>
    <t>['buruk', 'jaringan', 'internet', 'pindah', 'jaringan', 'pindah', 'sayang', 'mnc', 'group', 'masuk', 'kampung', '']</t>
  </si>
  <si>
    <t>['keperluan', 'langgana', 'indihome', 'cepat', 'tanggap', 'mengatasi', 'permasalah', 'koneksi', 'lelet', 'csnya', 'cepat', 'tanggap']</t>
  </si>
  <si>
    <t>['membantu', '']</t>
  </si>
  <si>
    <t>['koneksi', 'hilang', 'hilang', 'tagihan', 'dibayar', 'hilang', 'hilang', 'internetnya']</t>
  </si>
  <si>
    <t>['login', 'susaj', 'otp', 'kirim', 'sesuai', 'gagal', '']</t>
  </si>
  <si>
    <t>['jaringan', 'kecewa']</t>
  </si>
  <si>
    <t>['maap', 'lag', '']</t>
  </si>
  <si>
    <t>['', 'banjarmasin', 'tatah', 'pemangkih', 'pasang', 'indihome', 'udah', 'gangguan', 'lampu', 'los', 'berkedip', 'pasang', 'tgl', 'udh', 'dipake', 'gangguan', 'skrg', 'tgl', 'msh', 'tekhnisinya', 'udh', 'dtg', 'krumah', 'nyelesain', '']</t>
  </si>
  <si>
    <t>['', 'myindihome', 'nurtasim', 'alamat', 'olah', 'raga', 'warung', 'pojok', 'babeh', 'kumis', 'memory', 'foto', 'coppy', 'seport', 'center', 'keluhan', 'tolong', 'bantu', 'pesawat', 'tolong', 'aktif', 'internet', 'indihome', 'terima', 'kasih', 'nurtasim', '']</t>
  </si>
  <si>
    <t>['bagaimna', 'upgrade', 'kecepatan']</t>
  </si>
  <si>
    <t>['jaringan', 'lelet', 'mbps', 'lemot', 'berlangganan', 'indohome', 'nyesel', '']</t>
  </si>
  <si>
    <t>['top', 'indihome']</t>
  </si>
  <si>
    <t>['bumn', 'kualitas', 'swasta']</t>
  </si>
  <si>
    <t>['otak', 'dikit', 'kasihan', 'orang', 'tua', 'bayar', 'ngelag', 'lemot', 'sekolah', 'ngelag', 'game', 'ngelag', 'bayar', 'telat', 'ngelag', 'otak', 'gblk', 'kasihan', 'ortu', 'bayar']</t>
  </si>
  <si>
    <t>['jaringan', 'kek', 'siput', 'sampah', 'provider', 'sampah']</t>
  </si>
  <si>
    <t>['klarifikasi', 'napa', 'lemot', 'trus', 'januri', 'ampe', 'juni', 'indihome', 'manager', 'korupsi', 'penipuan', 'teknisi', 'nipu', 'bang', '']</t>
  </si>
  <si>
    <t>['sinyal', '']</t>
  </si>
  <si>
    <t>['', 'indihome', 'waduk']</t>
  </si>
  <si>
    <t>['bayar', 'mahal', 'internetnya', 'buruk', 'legend', 'turun', 'epic']</t>
  </si>
  <si>
    <t>['kolom', 'komentar', 'ofisialnya', 'non', 'aktifkan', '']</t>
  </si>
  <si>
    <t>['login', 'mesti', 'ngulang', 'kode', 'otp', 'kali', 'diinput', 'nomor', 'otp', 'sesuai', 'sms', 'ttapi', 'slalu', 'disalahkan', '']</t>
  </si>
  <si>
    <t>['pengalaman', 'pengaduan', 'pengaduan', 'malam', 'besok', 'siang', 'orang', 'pengaduan', 'memperbaiki', 'saran', 'catat', 'nomor', 'telepon', 'orang', 'perbaikan', 'gangguan', 'tolong', 'orang', 'kasih', 'nomor', 'riket', 'aduan', 'cepat', 'tindakan', 'daerah', 'berbeda', 'mudah', 'mudahan', 'disemua', 'daerah', '']</t>
  </si>
  <si>
    <t>['koplok', 'ngga', 'berhenti', 'taun']</t>
  </si>
  <si>
    <t>['indihome', 'banget', 'los', 'merah', 'teroooss', 'cape', 'banget', 'pengaduan', 'kesana', 'kesini', 'uji', 'kesabaran', 'mendingan', 'gua', 'beli', 'kuota', 'pasang', 'wifi', 'pasang', 'indihome', 'pikir', 'pikir', 'deh', 'hahaha', 'worth', 'banget', 'sumpah', '']</t>
  </si>
  <si>
    <t>['bayar', 'doang', 'mahal', 'jaringan', 'ngelag', 'mulu']</t>
  </si>
  <si>
    <t>['rusak', 'ngak', 'dibuka', '']</t>
  </si>
  <si>
    <t>['kecewa', 'koneksi', 'internet', 'hilang', 'hilang', 'putus', 'putus', 'pasang', 'minggu', 'didapet', 'kecewa', 'doang', 'serasa', 'pasang', 'kaya', 'engga', 'berkali', 'kali', 'pengaduan', 'diproses', 'diproses', 'titik', 'terang', 'pengaduan', 'perubahan', 'mohon', 'cepat', 'diperbaiki', 'pelanggan', 'nyaman', 'bayar', 'mahal', 'mahal', 'dirasakan', 'penyesalan', '']</t>
  </si>
  <si>
    <t>['butuh', 'peningkatan', '']</t>
  </si>
  <si>
    <t>['knapa', 'masuk', 'aplikasi', 'myindihome', 'tecknisi', 'seles', 'hubungi', 'stiap', 'masuk', 'kode', 'otp', 'salah', 'gmna', 'solusi', 'kayabpas', 'pasang', 'dtlpnin', 'mulu', 'stelah', 'kaya', 'gini', 'respon', 'payah']</t>
  </si>
  <si>
    <t>['kode', 'otp', 'verifikasi', 'salah', 'sistem', 'gimana', 'nunggu', 'jam']</t>
  </si>
  <si>
    <t>['indihome', 'sinyal', 'bagus', 'pemasangan', 'sininya', 'bobrok', 'perbaikan', 'kualitas', 'jaringan', 'mengutamakan', 'keuntungan', 'banding', 'keluhan', 'pelanggan']</t>
  </si>
  <si>
    <t>['anehhh', 'berulang', 'kali', 'login', 'otp', 'dikirimkan', 'slalu', 'gagal']</t>
  </si>
  <si>
    <t>['pelanggan', 'indihome', 'jaringan', 'wifi', 'indihome', 'buruk', 'download', 'file', 'mbps', 'perdetik', 'ancur', 'jaringan', 'buruk', 'download', 'file', 'video', 'lagu', 'menit', 'download', 'file', 'gimana', 'indihome', 'mengajukan', 'pengaduan', 'nomer', 'whatsapp', 'pusat', 'layanan', 'indihome', 'respon', 'sarankan', 'pindah', 'paket', 'mahal', 'gila', 'indihome', 'smakin', 'kaya', 'tpi', 'kualitas', '']</t>
  </si>
  <si>
    <t>['asli', 'update']</t>
  </si>
  <si>
    <t>['pelayanan', 'buruk', 'koneksi', 'daerah', 'seminggu', 'speed', 'paket', 'bosan', 'laporan', 'sehari', 'solusi', 'perihal', 'rugi', 'pelanggan', 'telat', 'bayar']</t>
  </si>
  <si>
    <t>['info', 'jaringannya', 'suka', 'tolong', 'diperbaiki']</t>
  </si>
  <si>
    <t>['provider', 'mbps', 'seharga', 'menawarkan', 'mbps', 'seharga', 'setuju', 'nggak', 'ngapain', 'menawarkan', 'nggak', 'stress', '']</t>
  </si>
  <si>
    <t>['', 'cek', 'penggunaan', 'data', 'udah', 'uninstall', 'install']</t>
  </si>
  <si>
    <t>['wifinya', 'ghaib', 'kek', 'namanya']</t>
  </si>
  <si>
    <t>['mantul']</t>
  </si>
  <si>
    <t>['provider', 'ampassss', 'komplain', 'ribet', 'samapahhhh']</t>
  </si>
  <si>
    <t>['woi', 'masukin', 'kode', 'otp', 'salah', 'woooiiiii', '']</t>
  </si>
  <si>
    <t>['log', 'udah', 'kirim', 'kode', 'otp', 'pas', 'masukin', 'data', 'masukan', 'salah', 'maksudnya', 'coba', 'bosen', 'tagihan']</t>
  </si>
  <si>
    <t>['penanganan', 'pengaduannya', 'lambat', 'internet', 'rumah', 'dijadwalkan', 'dihari']</t>
  </si>
  <si>
    <t>['mudah', 'mengecek']</t>
  </si>
  <si>
    <t>['puas']</t>
  </si>
  <si>
    <t>['layanan', 'cepat']</t>
  </si>
  <si>
    <t>['mantab']</t>
  </si>
  <si>
    <t>['server', 'aplikasi', 'buruk', 'penyedia', 'isp']</t>
  </si>
  <si>
    <t>['pengaduan', 'berkali', 'pengaduan', 'proses', 'mulu', 'tagihan', 'telat', 'bayar', 'langsung', 'putus', 'koneksi', 'duit', 'kerja', 'beres', 'kecewa', 'perusahaan', 'plat', 'merah', '']</t>
  </si>
  <si>
    <t>['parah', 'udh', 'dipakai', 'pas', 'nelp', 'orng', 'indihomenya', 'blg', 'error', 'sistemnya', 'bayar', 'tpi', 'dipakai', 'giliran', 'telat', 'tagihan', 'denda', 'giliran', 'pmbayarannya', 'jaringannya', 'error', 'sayng', 'bayar', 'doang', 'kecewa']</t>
  </si>
  <si>
    <t>['promo', 'gencar', 'udah', 'daftar', 'ehh', 'survei', 'doank', 'nongol', 'hubgi', 'berkali', 'respon', 'malas', 'pasang', 'indihom']</t>
  </si>
  <si>
    <t>['daftar', 'nomor', 'terdaftar', 'nga', 'aplikasi', 'penipu']</t>
  </si>
  <si>
    <t>['jaringan', 'cacat']</t>
  </si>
  <si>
    <t>['terkadang', 'not', 'responding', 'internet', 'connect']</t>
  </si>
  <si>
    <t>['bagus', 'apk', 'berat', 'buka', 'apk', '']</t>
  </si>
  <si>
    <t>['tolol', 'jaringan', 'sampe', 'gua', 'udah', 'bayar', 'jaringan', 'belom', 'ciptain', 'jaringan', 'mending', 'maksa', 'kasihan', 'pelanggan', 'bayar', 'mahal', 'jaringan', 'indinyet', '']</t>
  </si>
  <si>
    <t>['jelek', 'suka', 'error', 'hank', 'informasi', 'fup', 'menyebalkan', 'tambahlagi', 'speed', 'demond', 'hilangkan', 'monopoli', 'kotor', '']</t>
  </si>
  <si>
    <t>['internet', 'super', 'lemot', 'putus', 'koneksi', 'tagihan', 'mahal', 'ampun', 'off', 'cari', 'internet', 'rumah']</t>
  </si>
  <si>
    <t>['aplikasi', 'sekelas', 'provider', 'plat', 'merah', 'nomor', 'jelek', 'pelayanannya', 'tagihan', 'detil', 'pemakaian', 'update', 'profil', 'susah', 'malu', 'negara', 'rekrut', 'orang', 'pintar', 'aplikasi', 'bagus']</t>
  </si>
  <si>
    <t>['komplain', 'dapet', 'solusi', 'disuruh', 'reset', 'doang']</t>
  </si>
  <si>
    <t>['', 'nav', 'sya', 'uda', 'komfirmasi', 'dngn', 'konsmer', 'jam', 'wifi', 'sya', 'kndla', 'los', 'bsa', 'prbaiki', '']</t>
  </si>
  <si>
    <t>['indihomo', 'jaringan', 'layak', 'pakai', 'kecepatan', 'jaringan', 'indihomo', '']</t>
  </si>
  <si>
    <t>['proses', 'verifikasi', 'ktp', 'min', 'udah', 'upgrade', 'speed', 'internet']</t>
  </si>
  <si>
    <t>['masuk', 'udah', 'masukin', 'kode', 'otp', 'sll', 'gagal']</t>
  </si>
  <si>
    <t>['indihome', 'parah', 'sinyalnya']</t>
  </si>
  <si>
    <t>['aplikasinya', 'berjalan', 'normal', '']</t>
  </si>
  <si>
    <t>['internetnya', 'gangguan', 'loading', 'diakses', 'terpaksa', 'paket', 'data']</t>
  </si>
  <si>
    <t>['pelayanan', 'jelek', 'jaringan', 'lemot', 'kenceng', 'doang', '']</t>
  </si>
  <si>
    <t>['kode', 'verifikasi', 'dikirim', 'kirim']</t>
  </si>
  <si>
    <t>['udah', 'masukin', 'kodenya', '']</t>
  </si>
  <si>
    <t>['jaringan', 'jelek', 'main', 'game', 'stabil']</t>
  </si>
  <si>
    <t>['koneksi', 'jaringan', 'stabil', 'menghubungi', 'perbaiki', 'perubahan', 'koneksi', 'jaringan', '']</t>
  </si>
  <si>
    <t>['area', 'kecamatan', 'masuk', 'area', 'indihome', 'jarak', 'rumah', 'mohon', 'penambahan', 'jalur', 'kak', '']</t>
  </si>
  <si>
    <t>['indihome', 'jelek', 'skrng', 'lelet', 'udh', 'gitu', 'klamaan', 'bayarnya', 'mahal', '']</t>
  </si>
  <si>
    <t>['login', 'masukkan', 'kode', 'registrasi', 'terdeteksi', 'salah', 'kali', '']</t>
  </si>
  <si>
    <t>['pelayanan', 'pemasangan', 'lamban', 'tolong', 'perbaiki', 'prosedur', 'sumber', 'daya', 'manusianya', '']</t>
  </si>
  <si>
    <t>['tersambung', 'dihubungkan']</t>
  </si>
  <si>
    <t>['bagud']</t>
  </si>
  <si>
    <t>['penanganan', 'kendala', 'indibabi']</t>
  </si>
  <si>
    <t>['login', 'akun', 'indihome', 'pas', 'masuk', 'pakai', 'kode', 'otp', 'masuk', 'kode', 'otp', 'kode', 'salah', 'sampe', 'kali', 'mengulang', 'nunggu', 'jam', 'gimana', 'lapor', 'kendala', 'sayaa', 'alami', 'hubungin', 'teknisinya', 'teknisi', 'uda', 'berhenti', 'indihome', 'lapor', 'kemana', 'wifi', 'syaa', 'terputus', 'telat', 'bayar', 'telpon', 'trus', 'pengguna', 'indihome', 'nggak', 'bayar', 'pemakaian', '']</t>
  </si>
  <si>
    <t>['memasukan', 'nomer', 'langganan', 'indihome', 'maaf', 'nomer', 'indihome', 'dikenali', 'sistem', 'koneksi', 'internet', 'wifi', 'tersedia', 'pembayaran', 'juni', 'masuk', 'mail', 'dimana', 'pengaduan', 'kendala', 'layanan', 'nomer', 'indihomenya', 'dikenali', 'sistem', '']</t>
  </si>
  <si>
    <t>['gerangan', 'kawan', 'iya', 'sinyal', 'telkomsel', 'kencang', 'wifi', 'kecepatan', 'mbps', 'niat', 'kerja', 'tolong', 'diperbaiki', 'sinyalnya']</t>
  </si>
  <si>
    <t>['buruk', 'sesuai', 'ekspetasi', 'omongan', 'manis', 'salesnya', 'skip', 'kacau', 'mengecewakan', '']</t>
  </si>
  <si>
    <t>['cepet', 'responnya', 'lumayan', 'kontrol', 'internet', 'tumah']</t>
  </si>
  <si>
    <t>['', 'gimana', 'login', 'ngetik', 'kode', 'otp', 'dikirim', 'dibilang', 'kode', 'otp', 'salah', 'mulu', 'indihome', 'care', 'gada', 'respon', 'tolong']</t>
  </si>
  <si>
    <t>['indhome', 'dihatin']</t>
  </si>
  <si>
    <t>['tolong', 'diperbaiki', 'aplikasi', 'pemakaian', 'seminggu', 'akses', '']</t>
  </si>
  <si>
    <t>['sebulan', 'memesan', 'tindak', 'dri', 'indihome', 'aplikasi', 'tpi']</t>
  </si>
  <si>
    <t>['pelayanan', 'sales', 'teknisi', 'buruk', 'syaa', 'hubungi', 'via', 'chat', 'ceklis', 'dibalas', 'baca', 'miris']</t>
  </si>
  <si>
    <t>['aplikasinya', 'eror', 'mekanisme', 'pengaduan', 'gangguannya', 'berguna', 'mengecewakan']</t>
  </si>
  <si>
    <t>['pembayaran', 'kartu', 'kredit', 'halaman', 'finpay', 'muncul', 'sempurna', 'tlg', 'perbaiki', '']</t>
  </si>
  <si>
    <t>['top']</t>
  </si>
  <si>
    <t>['betapa', 'sulitnya', 'menghubungimu', 'indihome', 'pelanggan', 'tagihan', 'sesuai', 'direspon', 'chatnya', 'batas', 'pembayaran', 'status', 'diproses', 'kunjung', 'slese', 'jaringan', 'call', 'center', 'fasilitas', 'chatting', 'direspon', 'wajah', 'telkom', 'tebak', 'silahkan', 'fitur', 'pengaduan', 'faktanya', 'terselesaikan', '']</t>
  </si>
  <si>
    <t>['apk', 'error', 'hnya', 'pembyrn', 'tagihan', 'giliran', 'pngaduan', 'gngguan', 'dll', 'buruk', 'doakan', 'semoga', 'cepat', 'kaya', 'hasil', 'kerja', '']</t>
  </si>
  <si>
    <t>['mempersulit', 'user', 'kendala', 'muncul', 'peringatan', 'gagal', 'disuruh', 'tunggu', 'dihubungi', 'petugas', 'info', 'petugas', '']</t>
  </si>
  <si>
    <t>['udah', 'masukin', 'otp', 'berkali', 'kali', 'dibilang', 'data', 'sesuai', 'nunggu', 'jam']</t>
  </si>
  <si>
    <t>['indihome', 'ngelag', 'teross', 'copot']</t>
  </si>
  <si>
    <t>['udah', 'prosses', 'login', 'tahap', 'masukan', 'angka', 'verifikasi', 'kirim', 'sms', 'pas', 'buka', 'sms', 'zonk', 'kirim', 'angka', 'tolong', 'evaluasi', 'tks']</t>
  </si>
  <si>
    <t>['apan', 'kode', 'otp', 'masukka', 'tetep', 'salah', 'mulu', '']</t>
  </si>
  <si>
    <t>['white', 'screen', 'mulu', '']</t>
  </si>
  <si>
    <t>['susah', 'login', 'nunggu', 'otp', 'masuk', 'udh', 'kali', 'ngulang', 'jam']</t>
  </si>
  <si>
    <t>['pembayaran', 'pilihan', 'saldo', 'akses', 'top', 'gmn', '']</t>
  </si>
  <si>
    <t>['benci', 'indihome', 'semenjak', 'berhenti', 'memakai', 'indihome', 'hidup', 'terima', 'kasih', 'indihome', '']</t>
  </si>
  <si>
    <t>['error', 'menu', 'sod', 'renew', 'speed', 'berulangkali', 'komplain']</t>
  </si>
  <si>
    <t>['dapet', 'info', 'login', 'login', 'nomer', 'gmail', 'otp', 'terkirim', 'login', '']</t>
  </si>
  <si>
    <t>['aplikasi', 'mbok', 'bener', 'login', 'input', 'otp', 'gagal', 'kode', 'salah', 'smpe', 'ulang', 'salah', 'gimana', 'login', '']</t>
  </si>
  <si>
    <t>['aplikasi', 'eek', 'masukkan', 'kode', 'otp', 'sesuai', 'dibilang', 'salah', 'dicoba', 'salah', 'ujung', 'ujungnya', 'login', 'dikunci', 'nunggu', 'jam']</t>
  </si>
  <si>
    <t>['sampah']</t>
  </si>
  <si>
    <t>['pengaduan', 'internet', 'putus', 'aplikasi', 'myindihome', 'pengaduan', 'in', 'xxx', 'layanani', 'stlh', 'jam', 'respon', 'via', 'layanan', 'gangguan', 'aplikasi', 'myindihome', 'smua', 'terlmbt', 'respon', 'aplikasi', 'myindihome', 'stlh', 'tunggu', 'jam', 'tlp', 'pulsa', 'langsung', 'direspon', 'hrpkan', 'kedepan', 'aplikasi', 'cepat', 'merespon', 'pengaduan', 'konsumen', 'sampe', 'jam', 'sampe', 'ttp', 'bantu', 'ptgsnya', 'sampe', 'selesai', '']</t>
  </si>
  <si>
    <t>['aplikasi', 'bilangnya', 'kemudahan', 'ribet', 'emosi']</t>
  </si>
  <si>
    <t>['boro', 'ladenin', 'ganguan', 'nyampe', 'seminggu', 'biarin', 'petugas', 'lapangannya', 'roko', 'ngopi', 'doang']</t>
  </si>
  <si>
    <t>['saingan', 'apk', 'bumn', 'infonya', 'murah', 'bandwitch', 'diemail', 'customer', 'telkom', 'ditanggapi', 'parah', 'apk', 'karuan', 'tlp', 'asli', 'parah', 'slow', 'respon', 'apk', 'email', 'parah', 'abis', 'dibawah', 'bintang', 'submit', 'minus', 'bintang', 'ngga', 'berfungsi']</t>
  </si>
  <si>
    <t>['ratingnya', 'rendah', 'berlanggaran', 'trobel', 'kali', 'total', 'trobel', 'ampun', 'gimana']</t>
  </si>
  <si>
    <t>['kenyamanan', 'wifi', 'tugas', 'terlambat', 'betapa', 'lag', 'membuka', 'web', 'membuka', 'link', 'mbs', 'kebohongan', 'kbs']</t>
  </si>
  <si>
    <t>['idiot', 'kerja', 'bener', 'aplikasinya', 'sekelas', 'perusahaan', 'nasional', '']</t>
  </si>
  <si>
    <t>['gila', 'jaringan', 'terjelek', 'dunia', 'bagus', 'kntll']</t>
  </si>
  <si>
    <t>['daftar', 'langganan', 'add', 'ons', 'oke', 'cuss', 'langsung', 'berhadil', 'giliran', 'berhenti', 'langganan', 'ngga', 'kaya', 'jebakan', 'batman', 'parahhhh']</t>
  </si>
  <si>
    <t>['wifi', 'rusak', 'ngelag', 'truss', 'asw']</t>
  </si>
  <si>
    <t>['indihome', 'gara', 'lostreak', 'mulu', 'kntol']</t>
  </si>
  <si>
    <t>['bayar', 'ngeleg', 'niat', 'hapus']</t>
  </si>
  <si>
    <t>['jelek']</t>
  </si>
  <si>
    <t>['aneh', 'masukin', 'kode', 'otp', 'salah', 'kode', 'otp', 'sesuai', 'masuk', 'sms', 'sampe', 'skrg', 'gabisa', 'login']</t>
  </si>
  <si>
    <t>['indihome', 'trouble', 'sabtu', 'sore', 'trik', 'mengurangi', 'penggunaan', 'internet', 'user', 'unlimited', 'soalx', 'truoble', 'sabtu', 'sore', 'penanganan', 'cepat', 'proses', 'senin', 'minggu', 'libur', 'user', 'pastinya', 'layanan', 'internet', 'nice', 'trick']</t>
  </si>
  <si>
    <t>['tolong', 'indihome', 'alamat', 'tepatnya', 'jln', 'cicalengka', 'majalaya', 'bojong', 'desa', 'cikuya', 'rw', 'kecamatan', 'cicalengka', 'bandung', 'mengakses', 'internet', 'indihome', 'disayangkan', 'mohon', 'indihome', 'memasang', 'jaringan', 'disekitar', 'area', '']</t>
  </si>
  <si>
    <t>['apk', 'bagus', 'isi', 'saldo', 'bagus', 'developer', 'update', 'metode', 'pembayaran', 'indomaret', 'hilang', '']</t>
  </si>
  <si>
    <t>['wifi', 'tersampah', 'cuman', 'kasih', 'saran', 'restart', 'modem', '']</t>
  </si>
  <si>
    <t>['wahh', 'jaringannya', 'kecepatannya', 'siput', 'lemot', 'gunanya', 'menyesal']</t>
  </si>
  <si>
    <t>['mintak', 'tolong', 'peringat', 'teknisi', 'memper', 'baiki', 'jaringan', 'mengacak', 'jaringan', 'rusak']</t>
  </si>
  <si>
    <t>['ngelag', 'banget', 'anjg', 'burik']</t>
  </si>
  <si>
    <t>['indihome', 'jaringan', 'hancur', 'mbps', 'mbps', 'trus', 'costumer', 'service', 'sma', 'skali', 'membantu', 'full', 'full', 'suruh', 'tukang', 'kerumah', 'stiap', 'tlp', 'costumer', 'service', 'ngecek', 'kerumah', 'pokoknya', 'jangn', 'pakai', 'indihome', 'deh', 'nyesel', '']</t>
  </si>
  <si>
    <t>['indihome', 'very', 'fast', 'internet', 'the', 'world']</t>
  </si>
  <si>
    <t>['tolong', 'diperbaiki', 'aplikasi', 'input', 'nomor', 'langganan', 'login', 'trus', 'email', 'dipakai', 'nomor', 'langganan', 'mudahkah', 'info', 'diubah', '']</t>
  </si>
  <si>
    <t>['mantap', '']</t>
  </si>
  <si>
    <t>['login', 'kode', 'otp', 'ngadat', 'masukin', 'kode', 'ulang', 'masuk', 'via', 'sms', 'kode']</t>
  </si>
  <si>
    <t>['aplikasi', 'pakai', 'isi', 'pelanggan', 'gagal']</t>
  </si>
  <si>
    <t>['tgl', 'juni', 'pesan', 'gangguan', 'perangkat', 'jaringan', 'tgl', 'juni', 'udah', 'perbaikan', 'normal', 'telpon', 'panggilan', 'menerima', 'panggilan', 'lapor', 'apl', 'myindihome', 'males', 'mohon', 'perhatiannya', 'eror', 'terimakasih']</t>
  </si>
  <si>
    <t>['tgl', 'juni', 'dapet', 'pesan', 'perangkat', 'jaringan', 'gangguan', 'juni', 'udah', 'normal', 'juni', 'telpon', 'berfungsi', 'terima', 'lapor', 'myindihom', 'males', 'banget', 'eror', 'eror', 'mohon', 'perhatiannya', 'terimakasih']</t>
  </si>
  <si>
    <t>['terimakasih', 'internet', 'lancar', '']</t>
  </si>
  <si>
    <t>['enk']</t>
  </si>
  <si>
    <t>['mohon', 'perbaiki', 'aplikasinya', 'membayar', 'tagihan', 'kadang', 'masukan', 'kartu', 'tagihan', 'gagal', 'mohon', 'bantuannya']</t>
  </si>
  <si>
    <t>['ribet', 'log', '']</t>
  </si>
  <si>
    <t>['pelayanan', 'penangan', 'gangguan', 'keluhannya', 'lambat', 'seminggu', 'terlayani', 'bayar', 'sebulan', 'lapor', 'aplikasi', 'lapor', 'messengger', 'lapor', 'kantor', 'terdekat', 'coba', 'kasih', 'lapor', 'kemana', '']</t>
  </si>
  <si>
    <t>['inditod', 'ngeleg', 'parah', 'suuuuuuuuu']</t>
  </si>
  <si>
    <t>['membantu', 'menunggu', 'update', 'terbaru', 'meningkatkan', 'pelayanan']</t>
  </si>
  <si>
    <t>['mengajuan', 'berhenti', 'berlangganan', 'mohon', 'diresponnya', '']</t>
  </si>
  <si>
    <t>['buruk', 'pelayanan', 'jaringan', 'stabil', 'rto']</t>
  </si>
  <si>
    <t>['lemotttt']</t>
  </si>
  <si>
    <t>['app', 'susah', 'login', 'perdana', 'ribet']</t>
  </si>
  <si>
    <t>['balasan', 'lambat', 'sulit', 'komunikasi']</t>
  </si>
  <si>
    <t>['parah', 'sebulan', 'kali', 'internet', 'mati', 'seharian', 'bilangnya', 'gangguan', 'masal', 'tetangga', 'engga', 'mati', 'pengaduan', 'aplikasi', 'harap', 'follow', 'ditlp', 'habis', 'puluhan', 'ribu', 'ngga', 'feed', 'back', 'bayar', 'menit', 'langsung', 'diputus', 'giliran', 'mutusin', 'jaringannya', 'ngga', 'dihitung', 'rugi', 'brp', 'internet', 'ngga', 'jalan', 'mudah', 'provider', 'saingan', 'melek']</t>
  </si>
  <si>
    <t>['masuk', 'login', 'susah']</t>
  </si>
  <si>
    <t>['lelet', '']</t>
  </si>
  <si>
    <t>['login', 'apliksi', 'indihome', 'nomor', 'terdaftar', 'kode', 'otp', 'salah', 'jdi', 'masuk', 'aplikasi', 'indihome', '']</t>
  </si>
  <si>
    <t>['gooood', 'membantu']</t>
  </si>
  <si>
    <t>['mantab', '']</t>
  </si>
  <si>
    <t>['muke', 'gile', 'indihome', 'bayar', 'tanggal', 'juni', 'udah', 'tagih', 'tanggal', 'juni', 'ngaco', 'emang', 'ganti', 'arus', 'kayaknya', '']</t>
  </si>
  <si>
    <t>['dapet', 'verifikasi', 'sll', 'salah', 'salah', 'kekirim', 'apk', 'lounching', '']</t>
  </si>
  <si>
    <t>['indihome', 'bangkrut', 'setan', 'ane', 'masang', 'wifi', 'gangguan', 'lapor', 'susah', 'lambat', 'tin', 'gangguan', 'tanggung', 'jam', 'uda', 'pakek', '']</t>
  </si>
  <si>
    <t>['ngelag', 'tolol']</t>
  </si>
  <si>
    <t>['respon', 'perbaikan']</t>
  </si>
  <si>
    <t>['main', 'game', 'stabil', 'jawabannya', 'restar', 'melulu', 'enaknya', 'granat', 'indihome', 'babi']</t>
  </si>
  <si>
    <t>['gmn', 'error', '']</t>
  </si>
  <si>
    <t>['senang', 'suka', '']</t>
  </si>
  <si>
    <t>['parah', 'login', 'susah', 'relasi', 'jga', 'susah', 'mohon', 'tunggu', 'sampe', 'sejam', 'ttp', 'gitu', 'berubah', 'skrg', 'lapor', 'gangguan', 'app', 'bkin', 'lbh', 'susah', 'nomer', 'indihome', 'susah', 'laporan', 'jga', 'susah', 'ribet', 'perusahaan']</t>
  </si>
  <si>
    <t>['udh', 'dinaikin', 'mbps', 'ngelag', 'teros', 'jaringan', 'jelek']</t>
  </si>
  <si>
    <t>['login', 'dicoba', 'seminggu', 'kode', 'otp', 'dimasukkan', 'slalu', 'salah', 'parahhhhhhh']</t>
  </si>
  <si>
    <t>['mohon', 'diperbaiki', 'penggunaan', 'internet', 'bulannya', 'internet', 'paket', 'terimakasih', '']</t>
  </si>
  <si>
    <t>['internet', 'lawak', 'abis', 'diupgrade', 'nge', 'lag', 'pas', 'ujan']</t>
  </si>
  <si>
    <t>['perbaikan']</t>
  </si>
  <si>
    <t>['aplikasi', 'nurunin', 'mbps', 'upgrade', '']</t>
  </si>
  <si>
    <t>['ohohohooo']</t>
  </si>
  <si>
    <t>['gausah', 'dijelasin', 'udah', '']</t>
  </si>
  <si>
    <t>['aplikasi', 'log', 'dikirim', 'kode', 'otp', 'kirim', 'pas', 'masukkan', 'salah', 'aneh', 'pas', 'coba', 'disuruh', 'nyoba', 'jam', 'gajelas', '']</t>
  </si>
  <si>
    <t>['los', 'menyala', 'pengaduan', 'layanan', 'sda', 'tindak']</t>
  </si>
  <si>
    <t>['tolong', 'perbaiki', 'login', 'kode', 'otp', 'muncul', 'notice', 'salah', 'gimana', 'bayar']</t>
  </si>
  <si>
    <t>['good', '']</t>
  </si>
  <si>
    <t>['taeee', 'progress']</t>
  </si>
  <si>
    <t>['tolong', 'update', 'aplikasinya', 'tambahin', 'menu', 'fub', 'pemakainnya', '']</t>
  </si>
  <si>
    <t>['udh', 'teknisi', 'rumah', 'benerin', 'terimakasih', 'mudah', 'zonk', 'hasil', 'bagus', 'insyaallah']</t>
  </si>
  <si>
    <t>['login', 'aplikasi', 'sulit', 'gangguan', 'indihome', 'parah', 'ngga', 'selesai', 'selesai', 'pakai', 'indihome', 'nyesel']</t>
  </si>
  <si>
    <t>['aplikasi', 'lambat', 'nambah', 'nomer', 'hank', 'layar', 'putih', 'pengaduan', 'suru', 'pkai', 'aplikasi', 'tlp']</t>
  </si>
  <si>
    <t>['kerja', 'cepat', 'keren', 'terimakasih', 'indihome']</t>
  </si>
  <si>
    <t>['indihome', 'love', 'indihome']</t>
  </si>
  <si>
    <t>['kode', 'otp', 'salah', 'huffff', '']</t>
  </si>
  <si>
    <t>['indihome', 'maju']</t>
  </si>
  <si>
    <t>['sumpah', 'teknisi', 'wilayah', 'tanjung', 'pandan', 'profesional', 'keluhan', 'atasi', 'ganguan', 'jam', 'udah', 'jam', 'san', 'pagi', 'rumah']</t>
  </si>
  <si>
    <t>['info', 'tagihan', 'tolong', 'etitut', 'perbaiki', 'wilayah', 'medan']</t>
  </si>
  <si>
    <t>['indihome', 'internetnya', 'gangguan', 'pas', 'laporan', 'akun', 'indihome', 'dibuka', 'trus', 'login', 'ulang', 'kode', 'otp', 'salah', '']</t>
  </si>
  <si>
    <t>['aplikasi', 'bermanfaat', 'pelanggan', 'respon', 'tiket', 'lambat', 'beli', 'add', 'chat', 'balas', 'robot', '']</t>
  </si>
  <si>
    <t>['seminggu', 'router', 'wifi', 'mati', 'menit', 'udh', 'nge', 'lapor', 'nge', 'datangin', 'tukang', 'servis', 'kerumah', 'sampe', 'gaada']</t>
  </si>
  <si>
    <t>['kode', 'otp', 'login']</t>
  </si>
  <si>
    <t>['gajelas', 'jelek', 'banget']</t>
  </si>
  <si>
    <t>['login', 'muser', 'loading', 'mulu', 'udah', 'wooeee', 'sampe', 'udah', 'diuninstal', 'restart', 'msi', 'gtu', 'mbps', 'kyak', 'mbps', 'super', 'lemot', 'giliran', 'bayar', 'sruh', 'saranin', 'mumpung', 'blum', 'pakai', 'mending', 'indihome', 'mengecewakan', '']</t>
  </si>
  <si>
    <t>['mengeluhkan', 'mendaftar', 'pemberitahuan', 'nomor', 'terdaftar', 'login', 'nomor', 'otp', 'dimasukan', 'salah', 'mohon', 'bantuannya', '']</t>
  </si>
  <si>
    <t>['bug', 'gapernah', 'diurus', 'aplikasi']</t>
  </si>
  <si>
    <t>['maen', 'game', 'nge', 'lag', 'ampun', 'tolong', 'diperbaikin', 'sinyalnya', 'maen', 'game', 'udah', 'long', 'jangkauan', 'tetep', 'nge', 'lag', 'putus', 'bingung', 'tolong', 'secepatnya', 'perlancar', 'jaringannya', 'kawan']</t>
  </si>
  <si>
    <t>['menyelesaikan', 'permasalahan', 'mengatasi', 'kecewa', 'tanggapan', 'mengatasinya', '']</t>
  </si>
  <si>
    <t>['loss', 'teross', 'restart', 'modem', 'ngapain', 'lihat', 'rating', 'bintang', 'mending', 'pakai', 'slogan']</t>
  </si>
  <si>
    <t>['melaporkan', 'langganan', 'indihom', 'aplikasi', 'ngk', 'trus', 'ngimana', 'pelanggannya', 'ngasih', 'bintang', 'myindihom', 'pengaduhan', 'susah', 'masuk', '']</t>
  </si>
  <si>
    <t>['', 'stiap', 'register', 'nomor', 'email', 'terdaftar', 'parahnya', 'login', 'email', 'sndiri', 'email', 'terpakai', 'akun', 'nomor', 'orang', 'nomor', 'stiap', 'info', 'penggunaan', 'indihome', 'tolong', 'bantu', 'penyelesaian', '']</t>
  </si>
  <si>
    <t>['uda', 'mingguan', 'wifi', 'engk', 'aktif', 'gimana', 'tanggung', 'bayar', 'telat', 'kecewa']</t>
  </si>
  <si>
    <t>['sumpah', 'bangkrut', 'ajalah', 'telkom', 'sampah', 'banget', 'bumn', 'download', 'berfungsi', 'aplikasi', 'pengaduan', 'susah', 'banget', 'tersambungnya', 'pengaduan', 'web', 'masukkan', 'kode', 'verifikasi', 'gagal', 'semoga', 'provider', 'cabut', 'indihome', 'emosi', 'pakainya', '']</t>
  </si>
  <si>
    <t>['payah', 'kendala', 'bumn', '']</t>
  </si>
  <si>
    <t>['kode', 'otp', 'sllu', 'salah', 'pdhl', 'angka', 'susah', 'banget', 'msuk', 'aplikasi', 'indihome']</t>
  </si>
  <si>
    <t>['tolol', 'qpknya', 'udah', 'masukin', 'kode', 'otp', 'bener']</t>
  </si>
  <si>
    <t>['kedud', 'mahal', 'doank', 'pelayanan', 'kya', 'berak', 'sekebon', 'nyesel', 'gua', 'indihome', 'rugiiiiiiii']</t>
  </si>
  <si>
    <t>['aplikasi', 'error', 'thx']</t>
  </si>
  <si>
    <t>['internet', 'kios', 'copot', 'tolong', 'teman', 'orng', 'telkom', 'cek', 'status', 'off', 'pembayaran', 'dibayar', 'muncul', 'tunggakannya', 'bln', 'dipotong', 'dri', 'deposit', 'tlp', 'orng', 'indihome', 'suruh', 'bayar', 'sistemnya', 'pakai', 'bayar', 'gimna', 'bayar', 'statusnya', 'off', 'dipakai', 'amit', 'amit', 'mati', 'diinfokan', 'tagihan', 'kepihak', 'keluarga', 'ngeriii', '']</t>
  </si>
  <si>
    <t>['kode', 'otp', 'salah', 'login']</t>
  </si>
  <si>
    <t>['jaringannya', 'lemot', 'banget', 'giliran', 'cek', 'test', 'speed', 'bagus', 'speednya', 'giliran', 'tutup', 'test', 'speed', 'turun', 'speednya', 'aplikasinya', 'buka', 'udah', 'registrasi', 'berulang', 'tetep', 'gagal', '']</t>
  </si>
  <si>
    <t>['aplikasinya', 'lelet', 'laporan', 'susah', '']</t>
  </si>
  <si>
    <t>['seminggu', 'udah', 'daftar', 'masi', 'belom', 'teknisi', 'pasang', '']</t>
  </si>
  <si>
    <t>['topup', 'saldo', 'gimana']</t>
  </si>
  <si>
    <t>['gakjelas', 'lampu', 'nyala', 'merah', 'terusss', 'udh', 'lapor', 'kirim', 'gmail', 'balesannya', 'gakjelas', 'haduh']</t>
  </si>
  <si>
    <t>['malem', 'nonton', 'catchplay', 'suka', 'ampun', 'deh', 'suka', 'error', 'sebel']</t>
  </si>
  <si>
    <t>['', 'lemoottt', 'beetttt', 'lemoottt', 'patah', 'patah']</t>
  </si>
  <si>
    <t>['gimana', 'login', 'susah']</t>
  </si>
  <si>
    <t>['pelayanan', 'busuk', 'duitnya', 'doang', 'pengajuan', 'ganti', 'modem', 'sulitnya', 'ampun', 'jaringannya', 'lemot', 'tolonglah', 'profesional', 'mahal', 'kualitas', 'pelayanan', 'buruk']</t>
  </si>
  <si>
    <t>['gangguan', 'masal', 'harian', 'lapor', 'gangguan', 'aplikasi', 'notifikasi', 'gangguan', 'masal', 'durasi', 'gangguannya', 'lapor', 'gangguan', 'tiket', 'gangguan', 'iya', 'teknisi', 'tpi', 'bener', 'perbaikannya', 'udh', 'konfirmasi', 'selesai', 'prosesnya', '']</t>
  </si>
  <si>
    <t>['mohon', 'info', 'admin', 'salah', 'input', 'kode', 'otp', 'login']</t>
  </si>
  <si>
    <t>['udah', 'berkali', 'kali', 'login', 'masukan', 'kode', 'disms', 'indihome', 'salah', 'kode', 'diulang', 'ulang', 'masuk']</t>
  </si>
  <si>
    <t>['jaringan', 'lelet']</t>
  </si>
  <si>
    <t>['bagus', 'aplikasinya']</t>
  </si>
  <si>
    <t>['membingungkan', 'cek', 'kuota']</t>
  </si>
  <si>
    <t>['indihome', 'the', 'best', 'jangkauan', 'luas', 'murah', 'mudah', 'pelayanan', 'ramah', 'sopan', 'respon', 'cepat', 'tanggapi', 'jaya', 'indihome', 'love', 'telkom', 'indonesia', '']</t>
  </si>
  <si>
    <t>['wifi', 'suck']</t>
  </si>
  <si>
    <t>['tampilan']</t>
  </si>
  <si>
    <t>['', 'indihome', 'memudahkan', 'cek', 'tagihan', 'cek', 'penggunaan', 'riwayat', 'transaksi']</t>
  </si>
  <si>
    <t>['bagus']</t>
  </si>
  <si>
    <t>['coba', 'ratingnya', 'buruk', 'gajadi', 'pasang', 'nyesel', '']</t>
  </si>
  <si>
    <t>['susah', 'registrasi', '']</t>
  </si>
  <si>
    <t>['tindakannya', 'kirim', 'via', 'tiket', 'aplikasi', 'loadingnya']</t>
  </si>
  <si>
    <t>['aplikaksi', 'membantu', 'pefmasalahannyapun', 'cepat', 'teratasi', 'trimakasih', 'myindihome']</t>
  </si>
  <si>
    <t>['hello', 'indihome', 'nonaktifkan', 'wifi', 'matiin', 'gimana', 'matiin', 'bayar', 'denda', 'gimana', 'pliss', 'kasih']</t>
  </si>
  <si>
    <t>['kak', 'ditipu', 'orang', 'suruh', 'membayar', 'telkom', 'speedy', 'membantu', 'uang', 'pembayaran', 'tsb', 'karna', 'uang', 'tsb', 'uang', 'uang', 'tsb', 'pinjaman', 'online', 'shopee', 'karna', 'akun', 'shopee', 'sya', 'dibobol', 'orang', '']</t>
  </si>
  <si>
    <t>['ganggun', 'dri', 'menit', 'seharian', 'tolong', 'perbaiki', 'layananya', 'kecewa']</t>
  </si>
  <si>
    <t>['kode', 'otp', 'sesuai', 'sms', 'dikirim', 'gagal']</t>
  </si>
  <si>
    <t>['memuaskan']</t>
  </si>
  <si>
    <t>['lag', 'banget', 'plerr']</t>
  </si>
  <si>
    <t>['ksini', 'bapuk', 'kampret', 'brasa', 'pke', 'wifi', 'indihome', 'lancar', 'data', 'bangkrutt']</t>
  </si>
  <si>
    <t>['lag', 'jaringan']</t>
  </si>
  <si>
    <t>['membantu', 'memuaskan']</t>
  </si>
  <si>
    <t>['payah', 'login', 'susah', 'otp', 'dimasukkan', 'salah', 'trus', 'udah', 'input', 'sesuai', 'sms', 'masuk', 'giliran', 'kali', 'kode', 'otp', 'langsung', 'ditutup', 'nunggu', 'jam', '']</t>
  </si>
  <si>
    <t>['bapuk']</t>
  </si>
  <si>
    <t>['slow', 'respon', 'penanganan', 'gangguan', 'payah', '']</t>
  </si>
  <si>
    <t>['bintang', 'bintang', 'ditambah']</t>
  </si>
  <si>
    <t>['sinyal', 'wiffi', 'bagus', '']</t>
  </si>
  <si>
    <t>['mohon', 'tindakan', 'cepat', 'menangani', 'gangguan', 'saluran', 'indihome', 'jam', 'menikmati', 'jaringan', 'indihome', 'informasi', 'petugas', 'instalasi', 'pusat', 'wifi', 'internet', 'telpon', 'khusus', 'ditempat', 'dikawasan', 'industri', 'sekupang', 'batam', 'kepulauan', 'riau', '']</t>
  </si>
  <si>
    <t>['aplikasi', 'membantu', 'bermanfaat', 'semoga', 'berkembang', '']</t>
  </si>
  <si>
    <t>['aplikasi', 'myindohome', 'pelanggan', 'terbantu', 'semoga', 'berkembang', 'terima', 'kasih', '']</t>
  </si>
  <si>
    <t>['daftarkan', 'nomer', 'internet', 'nomer', 'telepon', 'jawabannya', 'dikenal', 'sistem', 'mohon', 'penjelasannya']</t>
  </si>
  <si>
    <t>['pelayanan', 'terbaik', 'pelanggan', 'good', 'job', '']</t>
  </si>
  <si>
    <t>['aplikasinya', 'membantu', 'patut', 'bintang', 'sayangnya', '']</t>
  </si>
  <si>
    <t>['membantu', 'mudah', 'dimengerti', 'great', 'app', '']</t>
  </si>
  <si>
    <t>['membantu', 'informasi', 'lengkap', 'seputar', 'paket', 'indihome', '']</t>
  </si>
  <si>
    <t>['keren', 'aplikasi', 'ngemudahin', 'banget', 'disaat', 'situasi', 'dirumah', '']</t>
  </si>
  <si>
    <t>['myindihome', 'pilihanku', 'pemasangan', 'internet', 'oke', 'menjangkau', 'wilayah', 'mengenal', 'batas', 'sukses', 'myindihome', 'merangkul', 'menghadirkan', 'nyata', 'nyata', '']</t>
  </si>
  <si>
    <t>['fiturnya', 'lengkap', 'mudah', 'good', 'application', '']</t>
  </si>
  <si>
    <t>['cinta', 'indihome', 'jaringan', 'lancar', 'pelayanan', 'bagus', 'makasih', 'indihome']</t>
  </si>
  <si>
    <t>['aplikasi', 'membantu', 'pelayanannya', 'lengkap', 'aplikasinya', 'mudah', 'terbaikkkk', 'pokonya', '']</t>
  </si>
  <si>
    <t>['untung', 'aplikasi', 'terbantu', 'urusanku', '']</t>
  </si>
  <si>
    <t>['aplikasi', 'myindihome', 'membantu', 'banget', 'pelayanan', 'bagus', 'banget', 'aplikasi', 'myindihome', 'beragam', 'informasi', 'lengkap', 'mempermudah', 'paket', 'tersedia', '']</t>
  </si>
  <si>
    <t>['smg', 'bagus', 'pelanyananya', 'kedepan']</t>
  </si>
  <si>
    <t>['signal', 'lemot', 'pengaduan', 'direspon', 'tagihan', '']</t>
  </si>
  <si>
    <t>['ksekian', 'kalinya', 'fungsi', 'aplikasi', 'login', 'gagal', 'bayar', 'tagihan', 'gagal']</t>
  </si>
  <si>
    <t>['lelet', 'banget', 'jaringannya', '']</t>
  </si>
  <si>
    <t>['aplikasi', 'sampah', 'nggak']</t>
  </si>
  <si>
    <t>['mehh', 'lumayan', 'dikasih', 'review', 'jelek', 'respon']</t>
  </si>
  <si>
    <t>['telat', 'sehari', 'denda', 'gangguan', 'seminggu', 'tindakan', 'udah', 'dilapor', 'bnyak', 'kali', 'tindakan', '']</t>
  </si>
  <si>
    <t>['sinyal', 'ampas', 'mbps', 'mbps']</t>
  </si>
  <si>
    <t>['rating', 'bintang', 'lakukan', 'login', 'aplikasi', 'repot', 'kode', 'otp', 'salah', 'bayar', 'cepat', 'tanggal', 'tentukan', 'awas', 'sampe', 'jaringan', 'kedepan', 'mikir', 'kali', 'putus', 'berlangganan', 'ulasan', 'playstore', 'bagus', 'tingkatin', 'pelayanan', 'mikir', 'indihome', 'pegawai', 'kena', 'mental', 'pelanggan', 'kena', 'hipertensi', '']</t>
  </si>
  <si>
    <t>['update', 'aplikasinya', 'tolong', 'update', 'tan', '']</t>
  </si>
  <si>
    <t>['nambah', 'kerjaan', 'pengeluaran', 'niat', 'kerja', 'kgk', 'laknat', 'udah', 'dipanggil', 'berkali', 'kali', 'tahan', 'sampe', 'doang', 'masahlahnya', 'kgk', 'profesional', 'bingung', 'org', 'ngasih', 'rating', '']</t>
  </si>
  <si>
    <t>['masuk', 'aplikasi', 'input', 'otp', 'salah']</t>
  </si>
  <si>
    <t>['upgrade']</t>
  </si>
  <si>
    <t>['ilove', 'you']</t>
  </si>
  <si>
    <t>['coba', 'masuk', 'email', 'nomor', 'telp', 'kode', 'otp', 'gagal', 'masukan']</t>
  </si>
  <si>
    <t>['trouble', 'normalnya', 'wifi', 'lemot', 'secepat', 'sanksi', 'denda', 'terlambat', 'bayar', 'copot', 'gitu', 'ajah']</t>
  </si>
  <si>
    <t>['pengaduan', 'perubahan', 'diaplikai', 'msh', 'ttp', 'mbps', 'mbps']</t>
  </si>
  <si>
    <t>['tingkatkan', 'aplikasinya', 'fitur', 'minim', 'ganti', 'paket', 'aplikasi', '']</t>
  </si>
  <si>
    <t>['sinyal', 'buruk', 'beralih', 'bnet', 'fit', 'kawan', '']</t>
  </si>
  <si>
    <t>['tingkatkan', 'banyakin', 'promo', 'gan']</t>
  </si>
  <si>
    <t>['', 'kali', 'regisstrasi', 'terpasang', 'wifi', 'petugas', 'lokasi', 'sharelok', 'survei', '']</t>
  </si>
  <si>
    <t>['cik', 'ath', 'urg', 'teh', 'hayang', 'nyaho', 'pembayaran', 'teh', 'tanggal', 'sbaraha', 'naha', 'teu', 'asup', 'asup', 'wae', 'masuken', 'nomor', 'indhomena', 'bgng']</t>
  </si>
  <si>
    <t>['wifi', 'berguna', 'bayar', 'berfungsi']</t>
  </si>
  <si>
    <t>['sediakan', 'akses', 'pengganti', 'password', 'diaplikasinya', 'mempermudah', 'menggantinya', 'mengadu', 'slowres', 'password', 'terjebol', 'orang', 'mengganti', 'password', 'dirugikan', 'orang', 'bertanggung', 'keindihome', 'membayar', 'mengemisnya', 'menggnti', 'password', 'dipersulit', 'masuk', 'ditunjukan']</t>
  </si>
  <si>
    <t>['mantap', 'membantu']</t>
  </si>
  <si>
    <t>['tingkatkan']</t>
  </si>
  <si>
    <t>['ngga', 'log', 'udah', 'nunggu', 'tetep', 'nggak', 'bsa', 'login', 'pdhal', 'sblmnya', 'bsa', 'gr', 'reset', 'login', '']</t>
  </si>
  <si>
    <t>['burik', 'ajg', 'epep']</t>
  </si>
  <si>
    <t>['kode', 'otp', 'masuk', 'bener', 'aplikasi', 'buruk']</t>
  </si>
  <si>
    <t>['pelayanannya', 'dikecewakan', 'komplen', 'jaringan', 'internet', 'los', 'respon', 'kepastian', 'indihome', 'dicabut', 'denda', 'jt', 'hah', 'lucu', 'pelayanannya', 'pembayaran', 'telat', 'koneksinya', 'udah', 'bermasalah', 'gini', 'dirugikan', 'indihome', 'masang', 'wifi', 'ujung', 'beli', 'paket', 'kuota', 'internet', '']</t>
  </si>
  <si>
    <t>['makasih', 'iya', 'myindihome', 'internet', 'aktivitas', 'normal', 'kali', 'tlp', 'ramah', 'pelayanan', 'emang', 'kerusakan', 'gangguan', 'massal', 'emang', 'sabtu', 'minggu', 'telat', 'tehnisnya', 'maklumi', 'gangguan', 'massal', 'tetangga', 'normal', 'intrenet', 'jalurnya', 'mohon', 'penjelasannya', 'iya']</t>
  </si>
  <si>
    <t>['kali', 'jaringan', 'ambil', 'jaringan', 'daerah', 'pengaduan', 'kolom', 'pengaduan', 'bayar', 'poin']</t>
  </si>
  <si>
    <t>['indihome', 'peka', 'keluhan', 'pengguna', 'team', 'terkait', 'perbaiki', 'jaringan', 'sinyalnya', 'stak', 'merah', 'pembayaran', 'mahal', 'kualitas', 'parah', 'kinerja', 'indihome', 'becus', 'atasi', 'keluhan', 'pengguna', 'kecewa', 'pengguna', 'atasi', 'tiket', 'atasi', 'tindakan', 'cekatan', 'namanya', 'orang', 'cerdas', 'pengguna', 'pantau', 'kualitas', 'sinyal', 'indihome', 'udah', 'becus', 'belom', 'kinerjanya', 'lalai', '']</t>
  </si>
  <si>
    <t>['internet', 'download', 'upload', 'jadiian', 'ajg', 'sampah', 'banget']</t>
  </si>
  <si>
    <t>['sampah', 'provider', 'wifi', 'sampah', 'login', 'kode', 'verifikasi', 'telp', 'dikirim', 'kirim', 'wifi', 'bermasalah', 'pengaduan', 'gangguan', 'massal', 'indinyett', 'bermasalah', 'putusin', 'kabel', 'berhenti', 'berlangganan', 'bermasalah', 'perbaiki', 'aplikasi', 'jaringan', 'wifi']</t>
  </si>
  <si>
    <t>['', 'senin', 'kamis']</t>
  </si>
  <si>
    <t>['aplikasi', 'pki', 'pakai', 'uang', 'jaminan', 'sok', 'ngancam', 'denda', 'juta', 'kubunuh', '']</t>
  </si>
  <si>
    <t>['mudah', 'cepat', 'sukses', '']</t>
  </si>
  <si>
    <t>['tolong', 'berkali', 'kali', 'kirim', 'otp', 'login', 'indihome', '']</t>
  </si>
  <si>
    <t>['udah', 'gangguan', 'asuuuu', 'asuuu', 'giliran', 'bayar', 'telpon']</t>
  </si>
  <si>
    <t>['wifi', 'gua', 'pagi', 'jaringan', 'lemot', 'banget', 'temen', 'gua', 'jam', 'jam', 'wifi', 'suka', 'eror', 'pegawai', 'indihom', 'tidur', 'sampe', 'pagi', 'pagi', 'ngantuk', 'jaringan', 'lemot', 'gmn', 'sihh', 'mls', 'gua']</t>
  </si>
  <si>
    <t>['verifikasi', '']</t>
  </si>
  <si>
    <t>['provider', 'sampah', '']</t>
  </si>
  <si>
    <t>['pasang', 'bayar', 'gangguan', 'langsung', 'internet', 'respon', 'lambat', 'tanggapi']</t>
  </si>
  <si>
    <t>['masukkan', 'kode', 'otp', 'kesalahan', 'kode', 'otp', 'dikirim', '']</t>
  </si>
  <si>
    <t>['wifi', 'danta', 'cuman', 'baca', 'komik', 'google', 'chrome', 'lemotnya', 'ampun', 'kecepatan', 'mbps', 'komik', 'website', 'enteng', 'banget', 'pengambilan', 'sinyalnya']</t>
  </si>
  <si>
    <t>['masang', 'paket', 'internet', 'paket', 'internetnya', 'seminggu', 'terpakai', 'terpasang', 'alasan', 'teknisi', 'terkendala', 'gangguan', 'tetangga', 'pemasangan', 'berbarengan', 'sedangakan', 'mendaftar', 'mendaftar', 'teknisi', 'penjelasan', 'teknisi', 'kabar', 'kabur', 'mohon', 'diperbaiki', 'kinerjanya', 'mengecewakan', 'pelanggan', 'terimakasih']</t>
  </si>
  <si>
    <t>['wawai']</t>
  </si>
  <si>
    <t>['loss', 'signal', 'mengganggu', 'pengguna', 'butuh', 'internet', 'stabil', 'indihome']</t>
  </si>
  <si>
    <t>['moga', 'wifi', 'terbaru', 'indihome', 'langsung', 'pindah', 'langganan']</t>
  </si>
  <si>
    <t>['kasih', 'pelayanan', 'maksimal', 'jangn', 'jualan', 'bayar', 'hasilnya', 'lemoooot', '']</t>
  </si>
  <si>
    <t>['mengecewakan', 'gangguan', 'contact', 'center', 'merespon', '']</t>
  </si>
  <si>
    <t>['login', 'susah', 'bener', 'masuk', 'masuk']</t>
  </si>
  <si>
    <t>['saran', 'indihome', 'ganti', 'password', 'aplikasi', 'udh', 'banget', 'bobol', 'orang', 'ber', 'istri', 'rmh', 'orang', 'ganti', 'password', 'hub', 'indihome']</t>
  </si>
  <si>
    <t>['habis', 'grade', 'buruk', 'youtube', 'molla', 'muter', 'bayar', 'tambahan', 'grade', 'aplikasi', 'molla', 'rugi']</t>
  </si>
  <si>
    <t>['gangguan', 'masal', 'udah', 'selesai', 'akses', 'internetnya', 'tagihan', 'muncul', 'padhal', 'gabisa', 'akses', 'internet', 'laporan', 'teknisi', 'dijadwalkan', 'berkali', 'kali', 'kelokasi', 'laporan', 'diaplikasi', 'nunggu', 'normal', '']</t>
  </si>
  <si>
    <t>['good', 'aps']</t>
  </si>
  <si>
    <t>['respon', 'cepat', 'kendala', 'jam', 'siang', 'laporan', 'jam', 'kelar', 'kabel', 'putus', 'kena', 'truck']</t>
  </si>
  <si>
    <t>['ccd']</t>
  </si>
  <si>
    <t>['pelayanan', 'mengecewakan', 'indihome', 'respon', 'lambat', 'jadwal', 'ralat', 'semoga', 'provider', 'luas', 'jaringan', 'indihome', 'gimana', 'menghargai', 'pelanggan']</t>
  </si>
  <si>
    <t>['membantu', 'penurunan', 'tarif', '']</t>
  </si>
  <si>
    <t>['kerjaan', 'numpuk', 'nyesel', 'udah', 'pakai', 'indihome', 'mahal', 'doang', '']</t>
  </si>
  <si>
    <t>['app', 'susah', 'diakses', '']</t>
  </si>
  <si>
    <t>['nomor', 'indihome', 'terdaftar', 'udqh', 'langganan', 'ngk', 'check', 'tagihan']</t>
  </si>
  <si>
    <t>['', 'aplikasi', 'paket', 'kecepatan', 'internet', 'langganan', 'ksudah', 'instal', 'instal', 'ulang', 'tetep', 'liat', 'paket', 'kecepatan', 'internet', 'langganan', '']</t>
  </si>
  <si>
    <t>['buruk', 'aplikasinya', 'error', 'disaat', 'renew', 'speed', 'susahnya', 'nunggu', 'malam', 'disaat', 'orang', 'tidur', '']</t>
  </si>
  <si>
    <t>['indihome', 'busuk', 'dikit', 'gangguan', 'laporan', 'ditangani', 'gangguan', 'ngabarin', 'jgan', 'pakai', 'indihome', 'nyesel', 'gue', 'pakai', 'indihome']</t>
  </si>
  <si>
    <t>['aplikasi', 'sportif', 'indihome', 'merugikan', 'penggunanya', 'gangguan', 'pelayanan', 'minim']</t>
  </si>
  <si>
    <t>['sales', 'teknisi', 'beda', 'kmren', 'blom', 'pasang', 'orgnya', 'langsng', 'pasang', 'aktif', 'sampe', 'skrg', 'org', 'pasang', 'dateng', 'jelek', 'service', 'telpon', 'teknisi', 'lgi', 'nungguin', 'motor', 'sampe', 'semiskin', 'fasilitas', 'indihome', 'sumpah', 'kecewa', '']</t>
  </si>
  <si>
    <t>['top', '']</t>
  </si>
  <si>
    <t>['pelayanan', 'jelek', 'telat', 'jam', 'pembayaran', 'internet', 'langsung', 'putus', 'sampe', 'skarang', 'internet', 'udah', 'ngak', 'penanganan', 'laporan', 'udah', 'ngak', 'respon', 'bayar', 'cepat', 'giliran', 'internet', 'mati', 'ngak', 'respon']</t>
  </si>
  <si>
    <t>['tingkat']</t>
  </si>
  <si>
    <t>['login', 'masukan', 'kode', 'otp', 'dikirim', 'nomor', 'keterangan', 'diaplikasinya', 'salah', 'kodenya']</t>
  </si>
  <si>
    <t>['pindah', 'home', 'bnget', 'eror', 'indihome']</t>
  </si>
  <si>
    <t>['jaringan', 'perbaiki', 'sundala']</t>
  </si>
  <si>
    <t>['mantapnya']</t>
  </si>
  <si>
    <t>['bug']</t>
  </si>
  <si>
    <t>['aplikasi', 'pling', 'ane', 'download', 'tpi', 'register', 'gagal', 'mulu', 'pdhal', 'pke', 'email', 'bnar', 'login', 'pke', 'kode', 'otp', 'kirim', 'digit', 'tpi', 'slh', 'pdl', 'kodenya', 'dri', 'sms', 'ane']</t>
  </si>
  <si>
    <t>['indihome', 'lemot', 'daerah', 'bangsri', 'sukodono', 'sidoarjo', 'kadang', 'wifi', 'nyambung', 'kadang', 'bpadahal', 'bayar', 'trz', '']</t>
  </si>
  <si>
    <t>['seminggu', 'youtube', 'lancar', 'streaming', 'film', 'giliran', 'download', 'lagu', 'video', 'dibawah', 'mb', 'menit', 'wifi', 'mbps', 'main', 'game', 'mobile', 'legend', 'ping', 'diatas', 'ms', 'seminggu', 'seminggu', 'mas', 'mas', 'indihome', 'dtg', 'kerumah', 'update', 'wifinya', 'macem', 'ttp', 'ping', 'terimakasih', 'indihome', 'ulasan', 'jujur', 'jujuran']</t>
  </si>
  <si>
    <t>['iflixnya', 'aplikasinya', 'kemarin', 'eror', 'uninstall', 'install', 'masuk', 'akun', 'masuk', 'kadang', 'tulisannya', 'server', 'error', 'email', 'passwordnya', 'salah', 'handphone', 'coba', 'akun', 'batas', 'iflixnya', 'juli', '']</t>
  </si>
  <si>
    <t>['minim', 'fungsi', '']</t>
  </si>
  <si>
    <t>['semoga', 'mantul', 'trims']</t>
  </si>
  <si>
    <t>['gagal', 'masuk', 'alasan', 'kode', 'salah', 'trus', 'daftar', 'indihome', 'gimana', 'checknya', 'hmm']</t>
  </si>
  <si>
    <t>['kasian', 'indihome', 'kena', 'kritik', 'wkwkwkw']</t>
  </si>
  <si>
    <t>['aneh', 'aplikasi', 'login', 'aplikasi', 'memasukan', 'otp', 'dikirim', 'telp', 'sesuai', 'sistem', 'membaca', 'salah', 'tolong', 'rawat', 'apps']</t>
  </si>
  <si>
    <t>['berharap', 'developer', 'memperbaiki', 'aplikasi', 'browser', 'stb', 'indihome', 'pencarian', 'letak', 'kursornya', 'kemana', 'aplikasi', 'browser', 'pajangan', '']</t>
  </si>
  <si>
    <t>['pemasangan', 'alasan', 'teknisi', 'sentral', 'penuh', 'trus', 'ngambil', 'tiang', 'nambah', 'biaya', 'kabel', 'kali', 'coba', 'pasang', 'indihome', 'lokasi', 'berbeda', 'mohon', 'tinjau', 'teknisi', 'lapangan', 'masak', 'gitu', 'provider', 'langsung', 'terpasang', 'ngambil', 'tiang', 'teknisi', 'lapangan', 'indihome', 'ngecek', 'langsung', 'terpakai', 'nunggu', 'cek', 'kecewa', '']</t>
  </si>
  <si>
    <t>['lamat']</t>
  </si>
  <si>
    <t>['senin', 'juni', 'teknisi', 'perbaiki', 'box', 'jalan', 'raya', 'lampu', 'pon', 'nyala', 'merah', 'menerus', 'berhasil', 'perbaiki', 'sabtu', 'juni', 'pasang', 'rumah', 'indihome', 'internetnya', 'terputus', 'nyala', 'merah', 'lampu', 'pon', 'pertanggungjawaban', 'teknisi', 'lapangan', 'perbaiki', 'pasang', 'selesai', 'kabur', 'tanggung', 'indihome', 'indihome', 'sehat', '']</t>
  </si>
  <si>
    <t>['hrga', 'mbps', 'ppn', 'upgrade', 'speed', 'mbps', 'cuman', 'ppn', 'aplikasi', 'indihome', 'bener', 'trus', 'ganti', 'sandi', 'wifi', 'gimna', 'cba', 'aplikasi', 'detail', 'hrga', 'ganti', 'sandi', 'wifi', 'sndri', '']</t>
  </si>
  <si>
    <t>['', 'masuk', 'kode', 'otp', 'salah']</t>
  </si>
  <si>
    <t>['ajukan', 'rumah', 'katnya', 'jaringan', 'habis', 'perum', 'royal', 'rajeg', 'residence', 'jln', 'raya', 'sukatani', 'kukun']</t>
  </si>
  <si>
    <t>['kesalahan', 'mulu', 'knapa', 'yaa']</t>
  </si>
  <si>
    <t>['speed', 'demand', 'menghilang', 'menu', 'add', 'log', 'email', 'tolong', 'diperbaikin', 'kenyamanan', 'penggunaan', 'aplikasi']</t>
  </si>
  <si>
    <t>['kecewa', 'indiehome', 'terpasang', 'sehari', 'pembayaran', 'telat', 'smpai', 'pakai', 'minggu', 'internet', 'indiehome', 'pakai', 'zoom', 'meeting', 'mengecewakan', 'berharap', 'mndapat', 'pelayanan', 'terbaik', 'memakai', 'indiehome', 'kenyataan', 'pasang', 'smpai', 'dipakai', '']</t>
  </si>
  <si>
    <t>['error', 'tolong', 'aplikasi', 'sya', 'membantu', 'error', 'perusahaan', 'telkom', 'memperhatikan', 'aplikasi', 'sperti']</t>
  </si>
  <si>
    <t>['jaringan', 'lelet', 'pelayanan', 'buruk', 'mei', 'sampe', 'kali', 'gangguan', 'bayar', 'giliran', 'dikomplain', 'respon']</t>
  </si>
  <si>
    <t>['siarannya', 'bagus']</t>
  </si>
  <si>
    <t>['sumpah', 'website', 'apps', 'beres', 'bingung', 'perusahaan', 'negara', 'beres']</t>
  </si>
  <si>
    <t>['', 'indihome', 'dikenal', 'sistem', 'tersambung', 'app', 'cek', 'tagihan', 'dsb', 'susah', 'payah']</t>
  </si>
  <si>
    <t>['bayar', 'tagihan', 'internet', 'nyambung', '']</t>
  </si>
  <si>
    <t>['alhamdulillah', 'pakai', 'indihome', 'kendala', 'layar', 'utama', 'langsung', 'call', 'indihome', 'pelayanan', 'bagus', 'langsung', 'ditanggapi', 'alhamdulillah', 'selesai', 'terima', 'kasih', 'mas', 'indohome', 'jam', 'malam', 'stay', 'menjaga', 'pelayanan', 'terbaik', 'pelanggan', '']</t>
  </si>
  <si>
    <t>['login', 'kode', 'otp', 'dikirim']</t>
  </si>
  <si>
    <t>['pemasangan', 'lancar', 'pembayaran', 'lancar', 'karyawan', 'indihome', 'foto', 'rumah', 'dokumentasi', 'kantor', 'pegang', 'kabel', 'lakuin', 'besoknya', 'jaringan', 'lemot', 'jaringan', 'jangkau', 'luas', 'jaringan', 'trus', 'masuk', 'kabel', 'panggil', 'pemasang', 'wifi', 'pastinya', 'kunjungan', 'jaringan', 'ngedadak', 'berubah', 'pas', 'tanggung', 'strategi', 'indihome', '']</t>
  </si>
  <si>
    <t>['tlp', 'aplikasi', 'gapernah', 'dapet', 'jalan', 'memuaskan', 'sekedar', 'customer', 'tlp', 'nunggu', 'nunggu', '']</t>
  </si>
  <si>
    <t>['gagu', 'ngaduin', 'indihome', 'keluhan']</t>
  </si>
  <si>
    <t>['', 'kmarin', 'login', 'pdhal', 'kode', 'otp', 'dahh', 'katax', 'salah', 'heran', 'deh', 'tlong', 'diperbaiki', 'aplikasinya']</t>
  </si>
  <si>
    <t>['bingung']</t>
  </si>
  <si>
    <t>['blank', 'aplikasinya', 'layarnya', 'putih']</t>
  </si>
  <si>
    <t>['', 'lapor', 'gangguan', '']</t>
  </si>
  <si>
    <t>['membantu', 'upgrade', 'speed', 'lambat', 'respon', 'operator', 'lambat', 'loading', 'screen', 'trus', '']</t>
  </si>
  <si>
    <t>['great', 'web']</t>
  </si>
  <si>
    <t>['terima', 'kasih']</t>
  </si>
  <si>
    <t>['gabisa', 'login']</t>
  </si>
  <si>
    <t>['indihomo', 'kntl', 'ping', 'merah']</t>
  </si>
  <si>
    <t>['', 'login', 'nomor', 'verifikasi', 'bener', 'tpi', 'dibilang', 'salah']</t>
  </si>
  <si>
    <t>['gamasss', 'teruss', 'bayar', 'bulanan', 'bumn', 'kyak', 'gni', 'sialannn']</t>
  </si>
  <si>
    <t>['knp', 'login', 'aplikasinya', 'nomor', 'email', 'nomor', 'otp', 'terkirim', 'sms', 'salah', '']</t>
  </si>
  <si>
    <t>['aplikasi', 'repot', 'login', 'aplikasinya', 'kya', 'crash', 'gitu', 'pencet', 'aplikasi', 'uninstal', 'ulang', 'uninstal', 'ulang', 'login', 'gimana', 'tolong', 'perbaikin', 'aplikasi', 'mempermudah', 'layanan']</t>
  </si>
  <si>
    <t>['blm', 'download', 'aplikasi', 'log', 'nomer', 'terdaftar', 'akun']</t>
  </si>
  <si>
    <t>['login', 'eror']</t>
  </si>
  <si>
    <t>['gajelas', 'apk', 'jelek', 'banget', 'dipake', 'muncul', 'kode', 'error', 'mulu', 'ngebantu', 'konsumen', '']</t>
  </si>
  <si>
    <t>['akun', 'indihome', 'gabisa', 'login', 'padahl', 'emailnya', 'udh', 'bener', 'gimana', 'bayar', 'tagihan', 'kalimat', 'maaf', 'permintaan', 'gagal', 'mohon', 'lakukan', 'proses', 'proses', 'sumpah', 'ngerti']</t>
  </si>
  <si>
    <t>['maaf', 'aplikasi', 'indihome', 'dipakai', 'cek', 'pemakaian', '']</t>
  </si>
  <si>
    <t>['aplikasi', 'membantu', 'layanan', 'pengaduan', 'jelek', 'kejelasan', 'isi', 'aplikasinya', 'akurat', 'tagihan']</t>
  </si>
  <si>
    <t>['aplikasi', 'login', 'error', 'register', 'pas', 'login', 'error', 'hadehhhh', '']</t>
  </si>
  <si>
    <t>['aplikasi', 'hang', 'akses', 'bongkar', 'install', 'ulang', 'masukkan', 'login', 'masukkan', 'nmr', 'tlp', 'error', 'hrs', 'lakukan', '']</t>
  </si>
  <si>
    <t>['registrasi', 'suruh', 'registrasi', 'mending', 'hapus']</t>
  </si>
  <si>
    <t>['org', 'langganan', 'loading']</t>
  </si>
  <si>
    <t>['kegunaan', 'aplikasi', 'sebenar', 'buka', 'aplikasi', 'stuck', 'trus', 'menu', 'tampilan', 'clear', 'cache', 'open', 'aplikasi', 'tetep', 'stuck', 'menu', 'tampilan']</t>
  </si>
  <si>
    <t>['gimana', 'buka', 'aplikasi', 'loading', 'trs', 'pembayaran', 'nomer', 'indihome', 'terdaftar', 'gimana', '']</t>
  </si>
  <si>
    <t>['aplikasi', 'dibuka', 'bengong', 'payah']</t>
  </si>
  <si>
    <t>['buruk', 'pelayanan', 'nyesel', 'gue', 'pasang', 'indihome']</t>
  </si>
  <si>
    <t>['sumpah', 'lemot', 'bat', 'lemot', 'lemot', 'tinggal', 'kitanya', 'bayar', 'paket', 'cepat', 'cepat', 'kendala', 'troble', '']</t>
  </si>
  <si>
    <t>['bintang', 'min', 'ditambah', 'problem', 'solved', 'download', 'coba', 'daftar', 'notifnya', 'gagal', 'nomer', 'terdaftar', 'coba', 'login', 'masukan', 'dpt', 'otp', 'otp', 'diinput', 'muncul', 'notif', 'gagal', '']</t>
  </si>
  <si>
    <t>['aplikasi', 'bermanfaat', 'membantu', 'user', 'indihome']</t>
  </si>
  <si>
    <t>['mantaapppp']</t>
  </si>
  <si>
    <t>['aplikasi', 'provider', 'terbaik', '']</t>
  </si>
  <si>
    <t>['mohon', 'indihome', 'perbaiki', 'nunggu', 'kode', 'otg', 'kali']</t>
  </si>
  <si>
    <t>['please', 'sihhh', 'ujian', 'lohh', 'ampunn', 'perbaikan', 'bales', 'maaf', 'doang', 'pelayanan', 'jelek', 'banget', 'internet', 'hotspot', 'coba', 'ujian', 'gimana', '']</t>
  </si>
  <si>
    <t>['cape', 'pakai', 'indihome', 'wifi', 'pakai', 'data', 'pakai', 'rugi', 'bayar', 'tagihan', 'bln', 'putus', 'wifinya', '']</t>
  </si>
  <si>
    <t>['otp', 'udah', 'minggu', 'login', 'otp', 'salah', 'udah', 'sesuai', 'clear', 'cache', 'install', 'ulang', 'membantu', 'rip', 'indihome', '']</t>
  </si>
  <si>
    <t>['udah', 'masukkan', 'kode', 'otp', 'dikirim', 'salah', 'nunggu', 'jam']</t>
  </si>
  <si>
    <t>['cepat', 'tanggap']</t>
  </si>
  <si>
    <t>['good', 'and', 'greater']</t>
  </si>
  <si>
    <t>['jaringan', 'lemah', 'gangguan', 'kesel', 'tolong', 'perbaiki', 'jaringannya']</t>
  </si>
  <si>
    <t>['kecewa', 'pelayanan', 'daerah', 'kalbar', 'gangguan', 'kendala', 'sma', 'skli', 'tdak', 'respon', '']</t>
  </si>
  <si>
    <t>['slmt', 'sore', 'pontianak', 'kalbar', 'pontianak', 'timur', 'perum', 'gang', 'jelutung', 'ganguang', 'tggu', 'rumah', 'anak', 'share', 'kontak', 'indihome', 'service', '']</t>
  </si>
  <si>
    <t>['good', 'applikasi']</t>
  </si>
  <si>
    <t>['', 'indihome', 'jaringan', 'mbps', 'daun', 'nge', 'leg', 'bet', 'njing', 'mentang', 'mbps', 'tolong', 'benerin', 'enak', 'uang', 'kaga', 'gimana', 'mikir', 'bodoh', 'wifi', 'hijau', 'benerin', 'tll']</t>
  </si>
  <si>
    <t>['teknisinya', 'males', 'duit', 'dinkerjain', 'cuman', 'ngasih', 'makanan', 'lambat', 'kerjain', 'mending', 'biznet']</t>
  </si>
  <si>
    <t>['sofyan', 'adi', 'putra', 'mohon', 'maaf', 'indihome', 'aktif', 'habis', 'pindah', 'perangkat']</t>
  </si>
  <si>
    <t>['bagus', 'ditingkatkan', 'fiturnya']</t>
  </si>
  <si>
    <t>['internet', 'gangguan', 'dilaporkan', 'terlambat', 'membayar', 'tagihan', 'kena', 'denda', 'bentuk', 'kepedulian', 'timbal', 'telkom', 'indihome', 'gangguan', 'terima', 'kasih', '']</t>
  </si>
  <si>
    <t>['goodjoob']</t>
  </si>
  <si>
    <t>['assalamualaikum', 'berlangganan', 'indihome', 'terdaftar', 'peserta', 'karenakan', 'alasan', 'pemasangan', 'tiang', 'terkaper', 'langsung', 'terpasang', 'cuman', 'orang', 'pelanggan', 'terlealisasi', 'terpasang', 'maklum', 'hidup', 'kampung', 'kali', 'ngajuin', 'gagal', 'alsan', '']</t>
  </si>
  <si>
    <t>['pelanggan', 'masuk', 'app', 'susah', 'memasukan', 'kode', 'otp', 'salah', 'signal', 'lemot', 'mohon', 'kerjasama', 'pas', 'penagihan', 'blm', 'tlp', 'trus', 'tolong', 'bagusin', 'kinerja', 'yaa']</t>
  </si>
  <si>
    <t>['ganti', 'instal', 'ulang', 'app', 'log', 'uda', 'masukin', 'otp', 'sesuai', 'jawabanx', 'otp', 'salah', 'mulu', 'bener', 'nyebelin']</t>
  </si>
  <si>
    <t>['tolong', 'perbaiki', 'menu', 'pembayaran', 'melaui', 'kartu', 'kredit', 'gagal']</t>
  </si>
  <si>
    <t>['terimakasih', 'indihome', 'tagihan', 'normal', 'tagihan', 'smooa', 'masukan', 'tolong', 'smooa', 'dikaji', 'ulang', 'merugikan', 'konsumen', '']</t>
  </si>
  <si>
    <t>['kemarin', 'cek', 'alamat', 'tersedia', 'jaringannya', 'cek', 'alamat', 'tersedia', 'aneh', 'akurat', 'rumah', 'pasang', 'wifi', 'rumah', 'gabisa', 'aneh', '']</t>
  </si>
  <si>
    <t>['tolong', 'data', 'penggunaan', 'internet', 'terpakai', 'sisa', 'penggunaan', 'tampilkan', '']</t>
  </si>
  <si>
    <t>['aplikasi', 'payah', 'mempermudah', 'pelanggan']</t>
  </si>
  <si>
    <t>['indihome', 'down', 'internet', 'jalan', 'gmn', '']</t>
  </si>
  <si>
    <t>['tolonglah', 'laporan', 'gangguan', 'aplikasi', 'terisolir', 'pembayaran', 'blum', 'jatuh', 'tempoo', 'maunya', 'coba', 'call', 'trus', 'fungsi', 'aplikasi', 'buaat', '']</t>
  </si>
  <si>
    <t>['indihome', 'cacat', 'langganan', 'mbps', 'streaming', 'main', 'game', 'delay', 'lag', 'cacat']</t>
  </si>
  <si>
    <t>['pelayanan', 'pengaduan', 'resfonsif', 'mas', 'daftar', 'kejelasan', 'lambat', 'iklan', 'aneh', 'giman', 'maju', 'bintang', 'berbicara']</t>
  </si>
  <si>
    <t>['buka', 'aplikasi', 'lemot', 'oke', 'lancar', 'aplikasi', 'lemot', 'emang']</t>
  </si>
  <si>
    <t>['aplikasi', 'aneh', 'otp', 'salah', 'mulu', 'kesel', 'gblk', 'kasar', 'dikit', 'kesel', 'abisnya', 'gabisa', 'login', '']</t>
  </si>
  <si>
    <t>['jisa', 'lihat', 'kuota', 'padahl', 'halnpenting', 'koneksi', 'jelek', 'unt', 'cek', 'kuota', 'tdknbs', 'bln', 'koneksi', 'bagus', '']</t>
  </si>
  <si>
    <t>['daftar', 'samperin', 'giliran', 'mintak', 'cabut', 'susah', 'mintak', 'ampun', 'hati', 'saudara', 'pasang', 'indihom', 'ketipu', 'lintah', 'darat', 'awas', 'kejebak', 'pas', 'mintak', 'cabut', 'bener', 'persyratan', 'pas', 'udh', 'nagalahin', 'tes', 'polis']</t>
  </si>
  <si>
    <t>['wow', 'suka', 'cepet', 'sekrang', 'kumat', 'tolol', 'kbs', 'bagus', 'kah', 'kasih', 'hah', 'buriq', 'bet', 'jaringan', 'lahiran', 'dahlah', 'mending', 'beralih', 'suka', 'kumat', 'kbs']</t>
  </si>
  <si>
    <t>['mengecewakan']</t>
  </si>
  <si>
    <t>['gangguan', 'wifi', 'los', 'gblk']</t>
  </si>
  <si>
    <t>['kode', 'otp', 'salah', 'isi', 'sesuai', 'sms']</t>
  </si>
  <si>
    <t>['gagal', 'masukin', 'kode', 'verifikasi', 'isi', 'kode', 'verifikasi', 'sesuai', 'sms', 'tolong', 'diperbaiki', '']</t>
  </si>
  <si>
    <t>['berat', 'banget', 'aplikasinya', 'kentang', 'pakai', 'jaringan', 'indihome', '']</t>
  </si>
  <si>
    <t>['', 'konekin', 'pelanggannya', 'parah', 'caur', '']</t>
  </si>
  <si>
    <t>['buruk', 'pelayanannya', 'perpindahan', 'alamat', 'butuh', 'dipasang', 'payah', '']</t>
  </si>
  <si>
    <t>['liat', 'rincian', 'tagihan', 'lihat', 'udh', 'gitu', 'udh', 'downgrade', 'paket', 'maret', 'udh', 'berhasil', 'tagihan', 'juni', 'kaya', 'tagihan', 'rincian', 'tagihan', 'aplikasi', 'udh', 'payah', 'bngt', '']</t>
  </si>
  <si>
    <t>['payahhh', 'pelayanan', 'jelek', 'banget', 'kabel', 'putus', 'udah', 'pengaduan', 'tindak', 'chat', 'pegawai', 'udah', 'kerja', 'chat', 'orang', 'smua', 'udh', 'kerja', 'biaya', 'teruss', 'gitu']</t>
  </si>
  <si>
    <t>['kembalikan', 'cetak', 'bil', 'aplikasinya']</t>
  </si>
  <si>
    <t>['parah', 'siang', 'malam', 'main', 'game', 'lemot', 'jaringan', 'udah', 'mbps', 'lemot', 'solusi', 'terbaik', 'min', 'push', 'rank', 'malam', 'gagal']</t>
  </si>
  <si>
    <t>['add', 'vidio', 'pdhl', 'bln', 'kmren', 'pembayaran', 'udah', 'normal', 'udah', 'berhenti', 'berlangganan', 'skrg', 'tagihan', 'berhenti', 'berlangganan', 'gagal', 'verifikasi', 'pdhl', 'udh', 'prnh', 'verifikasi', 'tlp', 'duh', '']</t>
  </si>
  <si>
    <t>['indihome', 'kebanyakan', 'akal', 'modus', 'udh', 'berlangganan', 'thn', 'byr', 'trus', 'hidup', 'nipu', 'lapor', 'tindakan', 'mksd', 'udh', 'percaya', 'suka', 'komen', 'btulin', 'wifi', 'syga', 'rating', 'indihome', '']</t>
  </si>
  <si>
    <t>['layanan', 'jelek']</t>
  </si>
  <si>
    <t>['memberitahukan', 'wifi', 'gangguan', 'semalam', 'tolong', 'donk', 'perbaiki', 'alamatnya', 'marina', 'merlion', 'pasar', 'basah', 'batam', 'karna', 'wifi', 'terkendala']</t>
  </si>
  <si>
    <t>['aplikasinya', 'clear', 'cache', 'aplikasinya', 'benerin', 'website', 'liat', 'daftar', 'tagihan', 'penggunaan', 'loading', 'doang', 'gimana', 'pelayanan', 'internet', 'terluas', 'indonesia', 'kaya', 'gini', '']</t>
  </si>
  <si>
    <t>['memudahkan', 'pelaporan', 'cek', 'tagihan']</t>
  </si>
  <si>
    <t>['kualitas', 'bagus', 'aplikasinya', 'sesuai', 'kebutuhan', 'pelanggan']</t>
  </si>
  <si>
    <t>['serasa', 'scam', 'bayar', 'ribu', 'kecepatan', 'internetnya', 'mbps', 'ribu', 'mbps', 'nunggu', 'seminggu', 'pemasangan', 'lambatnya', 'ampun', 'fupnya', 'gede', 'internetnya', 'lambat', 'paket', 'kencang', 'pakai', 'wifi', '']</t>
  </si>
  <si>
    <t>['adakah', 'salah', 'aplikasinya', 'usage', 'kuotanya', 'berubah', 'seharian', 'dipakai', 'mohon', 'ditindak', 'lanjuti', 'developer', '']</t>
  </si>
  <si>
    <t>['mohon', 'perbaiki', 'jaringan', 'masak', 'trobel', 'kali', 'bayar', 'duit', 'daun', 'harini', 'laporan', 'hadehh', '']</t>
  </si>
  <si>
    <t>['udah', 'susah', 'susah', 'naikin', 'bintang', 'pas', 'menang', 'wifi', 'eror', 'kayak', 'sinyal', 'pegunungan', 'nyesek', 'woiii']</t>
  </si>
  <si>
    <t>['terima', 'otp', 'dimasukkan', 'otp', 'salah', 'mobile', 'web']</t>
  </si>
  <si>
    <t>['berkali', 'kali', 'gabisa', 'log', 'kode', 'otp', 'masukan', 'berkali', 'kali', 'udah', 'bener', 'ttp', 'gabisa']</t>
  </si>
  <si>
    <t>['jaringan', 'tauu', '']</t>
  </si>
  <si>
    <t>['', 'login']</t>
  </si>
  <si>
    <t>['bayar', 'masi', 'lemot', 'troble', 'gausa', 'beli', 'indihome', 'fixs', 'parah', 'sinyal']</t>
  </si>
  <si>
    <t>['gangguan', 'haduh', 'ruetnya', 'anteng', 'lampu', 'merah', 'nyala', 'wes', 'brp', '']</t>
  </si>
  <si>
    <t>['mohon', 'maaf', 'pelanggan', 'indihome', 'akses', 'apk', 'registrasi', 'sampe', 'kali', 'registrasi', 'nomor', 'berbeda', 'memasukkan', 'kode', 'otp', 'pasword', 'habis', 'stalk', 'layar', 'putih', 'arti', 'diakses', 'mohon', 'penjelasannya', 'terimakasih']</t>
  </si>
  <si>
    <t>['', 'contoh', 'makan', 'uang', 'haram', 'mahal', 'tpi', 'pelayanan', 'ampas', 'and', 'tagihan', 'loss', '']</t>
  </si>
  <si>
    <t>['bintang', 'akibat', 'kekesalan', 'jaringan', 'kota', 'jayapura']</t>
  </si>
  <si>
    <t>['cabut', 'indihome', 'pelayanan', 'memuaskan', 'tagihan', 'telpon', 'low', 'respon', 'pulsa', 'habis', 'pembicaraan']</t>
  </si>
  <si>
    <t>['jaringan', 'lemot']</t>
  </si>
  <si>
    <t>['bangat', 'diinstal', 'masukin', 'otp', 'salah', 'gimana', '']</t>
  </si>
  <si>
    <t>['ilang', 'signal', 'payah']</t>
  </si>
  <si>
    <t>['teknisinya', 'lapangan', 'benahin', 'karna', 'responya', '']</t>
  </si>
  <si>
    <t>['jaringan', 'los', 'tindakkan', 'lakukan']</t>
  </si>
  <si>
    <t>['aplikasi', 'login', 'trus', 'kiriman', 'otp', 'masukin', 'salah', 'trus', 'perbaiki', 'lgi', 'persahaan', 'aplikasi', 'abal', '']</t>
  </si>
  <si>
    <t>['bagus', 'jaringan', 'lelet']</t>
  </si>
  <si>
    <t>['ribet']</t>
  </si>
  <si>
    <t>['back', 'normal', 'back', 'stars', '']</t>
  </si>
  <si>
    <t>['layanan', 'pemasangan', 'cepat', 'respon', 'kendala', 'cepat', 'internetnya', 'lancar', 'good', '']</t>
  </si>
  <si>
    <t>['koneksi', 'jelek', 'parah', 'udah', 'komplen', 'berkali', 'kali', 'bagusnya', 'sebentar', 'jelek', 'mb', 'muncul', 'mb', 'doang']</t>
  </si>
  <si>
    <t>['', 'login', 'payah']</t>
  </si>
  <si>
    <t>['kecewa', 'indihome', 'loss', 'respon', 'indihome', 'lambat']</t>
  </si>
  <si>
    <t>['masukin', 'kode', 'otp', 'masukinnya', 'aplikasi', 'dianggap', 'salah', 'masukin', 'otp', 'kagak']</t>
  </si>
  <si>
    <t>['sms', 'kode', 'otp', 'salah', 'login', 'programmernya', 'lulus', 'sekolahnya', '']</t>
  </si>
  <si>
    <t>['', 'perbaiki', 'sinyalnya']</t>
  </si>
  <si>
    <t>['maaf', 'akun', 'pelanggan', 'sekedar', 'saran', 'aplikasi', 'perbarui', 'pelanggan', 'telp', 'email', 'andaikan', 'ganti', 'salah', 'akun', 'prosedur', '']</t>
  </si>
  <si>
    <t>['bayar', 'mbps', 'kecepatan', 'mbps', 'telat', 'bayar', 'denda', 'untung', 'dimn', 'untung', 'bodohi', 'udah', 'laporkan', 'dikasih', 'tiket', 'pengaduan', 'jaringan', 'betulin', 'rusak', 'tombol', 'restart', 'ikuti', 'petunjuk']</t>
  </si>
  <si>
    <t>['tingkatkan', 'jaringannya']</t>
  </si>
  <si>
    <t>['udh', 'download', 'lagu', 'ukurannya', 'jalannya', 'makai', 'mbps', 'cepat', 'lancar', 'download', 'alihkan', 'paket', 'data', 'download', 'berjalan', 'cepat', 'mohon', 'penjelasannya']</t>
  </si>
  <si>
    <t>['register', 'login', '']</t>
  </si>
  <si>
    <t>['pelayananya', 'konfirmasi', 'pemindahannya', 'ribet', 'banget', 'sudh', 'minggu', 'wifi', 'blum', 'berfungsi']</t>
  </si>
  <si>
    <t>['jelek', 'banget', 'gangguan', 'mulu', 'butuh', 'wifi', 'kerja', 'daring', 'bayar', 'doang', 'mahal', 'males', 'gunain', 'indihome', 'pantesan', 'pindah', 'wifi', 'nyesel', 'sumpah', 'pasang', 'indihome']</t>
  </si>
  <si>
    <t>['gabisa', 'login', 'verifikasi', 'salah', 'udah', 'bener', 'aneh']</t>
  </si>
  <si>
    <t>['makasih', 'indihome', 'semoga', 'sukses']</t>
  </si>
  <si>
    <t>['susah', 'log', 'wuyyy', 'bug', 'benerin', 'gini', 'amet']</t>
  </si>
  <si>
    <t>['pelayanan', 'buruk', 'melapor', 'pelayanan', 'kerumah', 'dilapor', 'lempar', 'staff', '']</t>
  </si>
  <si>
    <t>['mohon', 'pelayanannya', 'ditingkatkan', 'dipercepat', 'pengaduan', 'kerusakan', 'jaringan', 'minggu', 'dibetulin', 'kmrn', 'ktnya', 'tgl', 'skrng', 'besok', 'molor', 'bayar', 'hr', 'pakai', 'mati', 'skrng', 'mohon', 'perhatianya', 'pedurenan', 'sma', 'depok', 'dihidupkan', 'wifi', 'sekolah', 'anak', '']</t>
  </si>
  <si>
    <t>['aplikasi', 'top', 'alasannya', 'saldo', 'gagal', 'semacamnya', 'bayar', 'via', 'atm']</t>
  </si>
  <si>
    <t>['aplikasi', 'lola']</t>
  </si>
  <si>
    <t>['harap', 'tertipu', 'layanan', 'menipu', 'jaringan', 'jelek', 'seminggu', 'jaringan', 'terputus', 'terimakasih']</t>
  </si>
  <si>
    <t>['pelayan', 'jelek', 'banget', 'kaya', 'internetnya', '']</t>
  </si>
  <si>
    <t>['kecewa', 'teknisi', 'kabel', 'tercover']</t>
  </si>
  <si>
    <t>['login', 'kode', 'otp', 'sesuai', 'dikirimkan', 'komplain', 'melampirkan', 'bukti', 'kode', 'otp', 'dikirimkan', 'kode', 'otp', 'diinput', 'aplikasi', 'sesuai', 'pdhl', 'disuruh', 'clear', 'chace', 'clear', 'data', 'reinstall', 'dicoba', 'login', 'perangkat', 'aplikasi', 'login', '']</t>
  </si>
  <si>
    <t>['pelayanan', 'terburuk', 'ajukn', 'pemasangan', 'kabar', 'berita', 'org', 'indihome', 'bertugas', 'hubungi', 'merespon', 'terbesar', 'telkom', 'memperbaiki', 'pelayanan', 'konsumen', 'pekerjaan', 'terganggu', '']</t>
  </si>
  <si>
    <t>['', 'akses', 'aplikasi', 'shopee', '']</t>
  </si>
  <si>
    <t>['gangguan', 'pelayanan', 'cepat', 'lemoooot', 'bangeet', 'menghargai', 'aduan', 'pelanggan', 'ntar', 'nagih', 'duit', 'tagihan', 'keburu', 'cepet', 'nyuruh', 'bayar', 'pembayarannya', 'mahal', 'sesuai', 'promo', 'hadeeeeh', 'anjiing', '']</t>
  </si>
  <si>
    <t>['jaringan', 'gangguan', 'merugikan', 'kerjaan', 'kelar', 'terhambat']</t>
  </si>
  <si>
    <t>['ihh', 'gilaa', 'udah', 'masukin', 'kode', 'angkat', 'sampe', 'kali', 'salah', 'mulu', 'gimana', 'maunya', '']</t>
  </si>
  <si>
    <t>['indihome', 'nggak', 'banget', 'ganiat', 'aplikasi', 'mendingan', 'gausah', 'deh']</t>
  </si>
  <si>
    <t>['ngelegggggggg']</t>
  </si>
  <si>
    <t>['wow', 'laporan', 'pengaduan', 'halamanya', 'muncul', '']</t>
  </si>
  <si>
    <t>['tukar', 'point', 'susah', 'ribet', 'melibet', 'verifikasi', 'nomer', 'verif', 'email', 'pas', 'tukar', 'verif', 'muter', 'muter', 'disitu', 'ampe', 'indihome', 'tutup', 'kelar', 'kelar', '']</t>
  </si>
  <si>
    <t>['udah', 'masukin', 'kode', 'otp', 'salah', 'berulang', '']</t>
  </si>
  <si>
    <t>['bintang', 'bayar', 'mahal', 'iming', 'mbps', 'pemakaian', 'doang', 'tpi', 'mlm', 'game', 'ngeleg', 'mending', 'pindah', 'chanel', 'deh']</t>
  </si>
  <si>
    <t>['kode', 'otp', 'dikirim', 'sms', 'pakai', 'applikasi', 'indihome', 'kode', 'masukan', 'match', 'indihome', 'payahh', '']</t>
  </si>
  <si>
    <t>['kode', 'otp', 'salah', '']</t>
  </si>
  <si>
    <t>['aplikasinya', 'susah', 'buka', 'indihome', 'gangguan', 'orang', 'indihome', 'kali', 'hub', 'respon', '']</t>
  </si>
  <si>
    <t>['laporan', 'gangguan', 'kemana', 'via', 'twitter', 'direspon', '']</t>
  </si>
  <si>
    <t>['ngelag', 'ngelag', 'ngelag', '']</t>
  </si>
  <si>
    <t>['aplikasi', 'ngadu', 'gangguan', 'aplikasinya', 'gangguan', 'susah', 'buka', 'absurd', '']</t>
  </si>
  <si>
    <t>['aplikasi', 'eror', 'mulu', '']</t>
  </si>
  <si>
    <t>['aplikasi', 'cocok', 'banget', 'menyulut', 'amarah', 'orang', 'persilahkan', 'pengen', 'pitam', 'cepat', 'install', 'aplikasi', '']</t>
  </si>
  <si>
    <t>['kacaauuuu', 'masuk', 'aplikasi', 'iini', 'gara', 'ganti', 'dowload', 'aktikan', 'gagal', 'gagal', 'padah', 'indihome', 'besok', 'ulangi', 'gagal', 'maning', 'apan', 'nich']</t>
  </si>
  <si>
    <t>['terimakasih', 'puas']</t>
  </si>
  <si>
    <t>['tanggsl', 'mei', 'juni', 'masihbtdk', 'lohin', 'barusan', 'pasang', 'indihome', 'suru', 'instal', 'aplikasi', 'gabisa', 'login', 'parah', '']</t>
  </si>
  <si>
    <t>['pelayanan', 'indihome', 'diceknya', 'lapor', 'malam', 'petugas', 'malam', 'telpon', 'jam', 'wifi', 'dipake', 'kerja']</t>
  </si>
  <si>
    <t>['kecewa', 'aplikasi', 'matiin', 'tulisannya', 'berhasil', 'hidup', 'ajukan', 'indihome', 'care', 'sampe', 'ngga', 'diproses', 'giliran', 'langganan', 'add', 'auto', 'langsung', 'bener', 'kecewa']</t>
  </si>
  <si>
    <t>['aplikasi', 'kode', 'verifikasi', 'salah', '']</t>
  </si>
  <si>
    <t>['aplikasi', 'berguna', 'install', 'coba', 'login', 'dibilang', 'salah', 'kode', 'kali', 'kode', 'otp', 'dibilang', 'kali', 'suruh', 'coba', 'jam']</t>
  </si>
  <si>
    <t>['apl', 'rusak', 'dipakek']</t>
  </si>
  <si>
    <t>['aplikasi', 'jelek', 'susah', 'banget', 'loadingnya', 'knp', 'aplikasi', 'perusahaan', 'sekelas', 'telkom', 'nggak', 'becus', 'hadeuh', '']</t>
  </si>
  <si>
    <t>['aplikasi', 'lambat', 'dibuka', 'udh', 'jaringan', 'ponsel', 'oun', 'tetep', 'lambat']</t>
  </si>
  <si>
    <t>['buruk', 'mengalami', 'kabel', 'putus', 'kagak', 'kunjung', 'kunjung', 'diperbaiki', 'bantuan', 'aplikasi', 'lelet', 'banget', 'kadang', 'kagak']</t>
  </si>
  <si>
    <t>['engga', 'applikasinya', 'engga', 'csnya', 'nambah', 'kesini', 'making', 'ngaco', 'udah', 'bayar', 'applikasi', 'lancar', 'giliran', 'kendala', 'muncul', 'tagihan', 'bener', 'bener', 'gabisa', 'stuck', 'home', 'gue', 'cuman', 'install', 'applikasi', 'ram', 'sisa', 'gede']</t>
  </si>
  <si>
    <t>['trouble', 'login', 'aneh', 'banget', 'nomer', 'perna', 'daftar', 'padalan']</t>
  </si>
  <si>
    <t>['login']</t>
  </si>
  <si>
    <t>['pokok', 'telponnn', 'sales', 'suruh', 'upgrade', 'mesti', 'lelet', 'banget', 'parahh', 'berlanganan', 'pikir', '']</t>
  </si>
  <si>
    <t>['mohon', 'maaf', 'aplikasinya', 'error', 'kondisi', 'ram', 'rom', 'mumpuni', '']</t>
  </si>
  <si>
    <t>['buka', 'aplikasi', 'menguji', 'kesabaran', 'udah', 'klik', 'ditunggu', 'menit', '']</t>
  </si>
  <si>
    <t>['aplikasi', 'gajelas', 'register', 'kartu', 'terdaftar', 'pas', 'login', 'eror']</t>
  </si>
  <si>
    <t>['pengaduan', 'susah', 'aplikasi']</t>
  </si>
  <si>
    <t>['aplikasi', 'buka', 'loading', 'habis', 'gimana', 'pengaduan', 'gangguan', 'indihome', 'skrg', '']</t>
  </si>
  <si>
    <t>['aplikasi', 'lemot', 'parahh', 'udah', 'tetep', 'lemot', 'liat', 'tagihan', 'menit', 'nongol', 'muter', 'doang', '']</t>
  </si>
  <si>
    <t>['payah', 'aplikasi', 'dipakai', 'login', 'input', 'loadingnya', 'luama', 'banget', 'ujung', 'error', 'terkesan', 'perhatikan', 'aplikasi', 'cek', 'via', 'website', 'error', 'melulu', '']</t>
  </si>
  <si>
    <t>['login', 'aplikasi']</t>
  </si>
  <si>
    <t>['mbok', 'fokus', 'bayarannya', 'kom', 'telkom', 'pelayanannya', 'diperhatikan', 'jaringan', 'diperluas', 'sampe', 'pelosok', 'desa', 'pelayanan', 'nol', 'aplikasi', 'reyot', 'perbaiki', 'renew', 'kli', 'buang', 'uang', 'speednya', 'stabil', 'uang', 'masuk', 'beraaattt']</t>
  </si>
  <si>
    <t>['indihome', 'unlimited', 'kasih', 'informasi', 'pelanggan', 'pemasangan', 'brpa', 'paket', 'ambil', 'dikenakan', 'biaya', 'pasang', 'info', 'tanggal', 'brpa', 'sampe', 'tanggal', 'dikenakan', 'biaya', 'pasang', 'informasikan', 'paket', 'ambil', 'dpt', 'fup', 'brpa', 'giga', 'beritahu', 'pemakaian', 'melebihi', 'batas', 'kuota', 'fup', 'tentukan', 'terkena', 'biaya', 'tambahan', 'hati', 'memasang', 'indihome', 'rumah', 'detail']</t>
  </si>
  <si>
    <t>['aplikasi', 'error', 'kadang', 'login', 'loadingnya', 'halaman', 'homenya', 'pokoknya', 'errornya', 'deh', 'tolong', 'diperbaiki', 'kenyamanan', 'pengguna', '']</t>
  </si>
  <si>
    <t>['interner', 'putus', 'putus', 'nyaman', 'kali', 'putus', 'nyambung', 'lapor', 'aplikasi', 'beberakali', 'blm', 'tindakan', 'bayar', 'telat', 'kena', 'denda', '']</t>
  </si>
  <si>
    <t>['', 'aplikasi', 'update', 'bagus', 'lelet', 'wae', '']</t>
  </si>
  <si>
    <t>['server', 'down', 'cek', 'tagihan', 'dll', 'kecewa']</t>
  </si>
  <si>
    <t>['aplikasi', 'gajelas', 'login', 'maaf', 'permintaan', 'gagal', 'gimana', 'wifi', 'nasional', 'aplikasi', 'suka', 'error', 'gajelas', 'banget']</t>
  </si>
  <si>
    <t>['daftar', 'pdhl', '']</t>
  </si>
  <si>
    <t>['mahal', 'jaringannya', 'lemot', 'pelayanan', 'bagus', 'mending', 'pikir', 'ulang', 'pakai', 'indihome', 'bodoh']</t>
  </si>
  <si>
    <t>['koneksi', 'kga', 'kepake', 'internt', 'pdhal', 'bayar', 'lancar', 'sblum', 'ane', 'uda', 'bayar', '']</t>
  </si>
  <si>
    <t>['harap', 'pesaing', 'mengalahkan', 'indihome', 'iconnect', '']</t>
  </si>
  <si>
    <t>['diaplikasinya', 'gagal', 'masuk', 'hmmmm']</t>
  </si>
  <si>
    <t>['pengoprasian', 'aplikasi', 'lag']</t>
  </si>
  <si>
    <t>['aplikasi', 'berfungsi', 'mestinya', '']</t>
  </si>
  <si>
    <t>['pakai', 'indihome', 'provider', 'mahal', 'kualitas', 'busuk', 'telat', 'bayar', 'seminggu', 'langsung', 'dimatiin', 'udah', 'berfungsi', 'bayar', 'sebulan', 'denda', 'bayar', 'langsung', 'dimatiin', 'telkom', 'dimatiin', 'sebulan', 'disuruh', 'bayar', 'perusahaan', 'telkom', 'ngerampok', 'memeras', 'laporan', 'kerusakan', 'penanganan', 'dateng', 'petugasnya', '']</t>
  </si>
  <si>
    <t>['somse', 'alah', 'mani', 'somse', 'sombong']</t>
  </si>
  <si>
    <t>['abis', 'belajar', 'stress', 'main', 'game', 'pakai', 'indihome', 'bukanya', 'relax', 'stress', 'emang', 'mantap']</t>
  </si>
  <si>
    <t>['terkadang', 'lambat', 'loading', 'aplikasinya']</t>
  </si>
  <si>
    <t>['aplikasi', 'gunanya']</t>
  </si>
  <si>
    <t>['suruh', 'setting', 'modem', 'ngapain', 'telfon', 'telfon', 'gangguan', 'perbaiki', 'telfon', 'setting', 'modem', 'menelpon', 'niat', 'kerja', '']</t>
  </si>
  <si>
    <t>['afk']</t>
  </si>
  <si>
    <t>['komplain', 'tanggapan', 'pengaduan', 'aplikasi', 'boro', 'balesan', 'laporan', 'pengaduan', 'hilang', 'tagihan', 'kapok']</t>
  </si>
  <si>
    <t>['lelet', 'kaliiiii', 'wifi', 'woii', 'wifi', 'kentang']</t>
  </si>
  <si>
    <t>['kecewa', 'banget', 'pelayanan', 'buruk', 'banget', 'diblokir', 'cuman', 'nanya', 'cuman', 'singkat', 'kasar']</t>
  </si>
  <si>
    <t>['tolong', 'peringkat', 'sistem', 'aplikasi', 'bayar', 'bngt', 'masuk', 'pembayaran', 'klik', 'bayar', '']</t>
  </si>
  <si>
    <t>['parah', 'layanannya', 'gangguan', 'jalur', 'ditempat', 'aplikasinya', 'dibutuhkan', 'berfungsi', 'bbrpa', 'dibuka', 'muter', 'parah', 'pelayanan']</t>
  </si>
  <si>
    <t>['kecewa', 'kali', 'woi', 'jaringan', 'ngeleq', 'duh', 'mumet', 'buka', 'buka', 'apk', 'sopi', 'tolong', '']</t>
  </si>
  <si>
    <t>['mei', 'kemarin', 'pasang', 'segi', 'pelayanan', 'komplain', 'respon', 'cepat', 'semoga', 'indihome', 'ttp', 'bagus', 'lancar', 'jaya', 'recomended', 'banget', 'pokoknya', 'pakai', 'indihome', 'terima', 'kasih', 'smg', 'sllu', 'pelayanan', 'terbaik', '']</t>
  </si>
  <si>
    <t>['uda', 'daftar', 'uda', 'depo', 'marketing', 'jalurnya', 'petugas', 'kaget', 'ditempat', 'jalurnya', 'aneh', 'disuruh', 'login', 'indihome', 'ambil', 'duit', 'gagal', '']</t>
  </si>
  <si>
    <t>['login', 'bug', '']</t>
  </si>
  <si>
    <t>['bnr', 'ngecewain', 'lapor', 'ditanggapin', 'minggu', 'internet', 'lemot', 'mati']</t>
  </si>
  <si>
    <t>['pelayanan', 'memuaskan', 'lambat', 'pelayanan', 'client']</t>
  </si>
  <si>
    <t>['aplikasinya', 'asik', 'gagal', 'kode', 'otp', 'ribet', 'mahal', '']</t>
  </si>
  <si>
    <t>['mengontol', 'wifi', 'trouble', 'internet', 'wifi', 'pelayanan', 'memuaskan', 'indihome']</t>
  </si>
  <si>
    <t>['coba', 'login', 'masukin', 'otp', 'dibilang', 'data', 'salah', '']</t>
  </si>
  <si>
    <t>['sialan', 'aplikasi', 'dipake', 'samsek', 'iphone', 'android', 'otp', 'bener', 'salah', 'parah', 'emang', 'fackkkk']</t>
  </si>
  <si>
    <t>['', 'login', 'aplisanya', 'mohon', 'dibantu']</t>
  </si>
  <si>
    <t>['masukkan', 'otp', 'sesuai', 'sms', 'salah', 'wifi', 'dirumah', 'dipasang', 'kabel', 'dipasang', '']</t>
  </si>
  <si>
    <t>['mohon', 'maaf', 'jaringan', 'ghoib', 'turun', 'jarang', 'stabil', 'terkadang', 'danstlah', 'stabil', 'sebentar']</t>
  </si>
  <si>
    <t>['kecewa', 'aplikasi', 'myindihome', 'kali', 'menyambungan', 'nomer', 'indihome', 'gagal', 'tersedia', 'nomer', 'masukan', 'sesuai', 'nomer', 'mohon', 'bantuannya', 'min', '']</t>
  </si>
  <si>
    <t>['males', 'ngritik', 'lebar', 'bkalan', 'perubahan', 'rekor', 'bintang', 'tertera']</t>
  </si>
  <si>
    <t>['']</t>
  </si>
  <si>
    <t>['payah', 'berlangganan', 'indihome', 'tagihan', 'tagihan', 'rb', 'cek', 'detail', 'informasi', 'paket', 'indihome', 'orang', 'nyasar', 'nomor', 'indihome', 'paket', 'berbeda', 'menyebabkan', 'tagihan', 'sesuai', 'adukan', 'layanan', 'respon', 'mohon', 'diperbaiki', 'merugikan']</t>
  </si>
  <si>
    <t>['nomor', 'verifikasi', 'gagal', 'aplikasi', 'jelek']</t>
  </si>
  <si>
    <t>['', 'lemot', 'and', 'led', 'indikator', 'los', 'nyala', 'kedip', 'kedip', 'pakai', 'internetan', 'udah', 'lapor', 'teknisi', 'pelayanannya', 'coba', 'buang', 'uang', 'bayar']</t>
  </si>
  <si>
    <t>['aplikasi', 'kekurangan', 'contohnya', 'addon', 'tagihan', 'udh', 'laporan', 'kirim', 'ktp', 'tpi', 'ditindak', 'lanjuti', 'payah', 'kecwa', 'jaringan', 'suka', 'rto']</t>
  </si>
  <si>
    <t>['aplikasi', 'absurd', 'masukin', 'nomor', 'login', 'sms', 'kode', 'verifikasi', 'masuk', 'giliran', 'dimasukin', 'digit', 'kodenya', 'keterangannya', 'kode', 'salah', 'kali', 'masukin', 'keterangan', 'salah', 'tuggu', 'besok', 'besoknya', 'gitu', 'pelayanan', 'indihime', 'buruk', 'buruk', 'pakai', 'pendaftaran', 'divalidasi', 'instalasi', 'rumah', '']</t>
  </si>
  <si>
    <t>['telkom', 'telkomsel', 'indihome', 'transparansi', 'budaya', 'bisnis', 'paket', 'bundling', 'indihome', 'internet', 'telepon', 'konsumen', 'butuh', 'telepon', 'konsumen', 'bundling', 'telepon', 'bayar', 'iuran', 'telepon', 'bumn', 'membantu', 'rakyat']</t>
  </si>
  <si>
    <t>['kemarin', 'bayar', 'tagihan', 'apk', 'blng', 'gtu', 'apk', 'ngga', 'bener', '']</t>
  </si>
  <si>
    <t>['lambat', 'penangananya']</t>
  </si>
  <si>
    <t>['nunggu', 'kode', 'otp', 'email', 'disuruh', 'nunggu', 'jam', 'babi']</t>
  </si>
  <si>
    <t>['pengajuan', 'pasang', 'aplikasi', 'harga', 'promo', 'petugas', 'dateng', 'emang', 'dipasang', 'internet', 'disambung', 'disuruh', 'apply', 'harga', 'normal', 'tersambung', 'alasannya', 'pengajuan', 'aplikasi', 'tercancel', 'cek', 'aplikasi', 'msh', 'progress', 'telpon', 'msh', 'progress', 'cancel', 'chat', 'indihomecare', 'difollow', 'slesai', '']</t>
  </si>
  <si>
    <t>['tolong', 'puasa', 'indihome', 'mengalami', 'gangguan', 'hilang', 'sinyal', 'jam', 'pagi', 'jam', 'sore', 'kaya', 'dibatasi', 'pemakaiannya', 'tolong', 'indihome', 'kerjasama', 'membantu']</t>
  </si>
  <si>
    <t>['udah', 'masukin', 'kode', 'terima', 'salah', 'angka', 'ampun', 'eror', 'sampe', 'coba', 'cape', 'hapus', 'deh']</t>
  </si>
  <si>
    <t>['aman', 'nyaman']</t>
  </si>
  <si>
    <t>['daftar', 'sukses', 'connect', 'aplikasi', 'nomor', 'indihome', 'gagal']</t>
  </si>
  <si>
    <t>['jaringan', 'sampaaaaahhhhhhhhhh']</t>
  </si>
  <si>
    <t>['gilak', 'aplikasi', 'lemot', 'banget', 'nampilin', 'layar', 'utama', 'ngulang', 'saran', 'diperbaiki', 'sistem', 'aplikasinya', 'lancar', '']</t>
  </si>
  <si>
    <t>['gagal', 'login', 'alasatn', 'kode', 'otp', 'salah', 'mengisinya', 'sudha', 'diulang', 'dianggap', 'salah', 'mohon', 'respon']</t>
  </si>
  <si>
    <t>['payah', 'pitur', 'sod', 'memuaskan', 'pelanggan', 'kesini', 'kacau', 'aplikasinya']</t>
  </si>
  <si>
    <t>['registrasi', 'aplikasi', 'myindihome', 'memasukan', 'nomor', 'tlfon', 'email', 'kode', 'otp', 'dikirim', 'nomor', 'pas', 'masukan', 'kode', 'tertulis', 'data', 'masukan', 'salah', 'kode', 'otp', 'masukan', 'sesuai', '']</t>
  </si>
  <si>
    <t>['jaringan', 'malem', 'meni', 'leg', 'mahal', 'doang', 'leg']</t>
  </si>
  <si>
    <t>['login', 'myindihome', 'kode', 'otp', 'dikirim', 'salah', 'trus', '']</t>
  </si>
  <si>
    <t>['los', 'dibenerin', 'dilayani', 'tanggapan']</t>
  </si>
  <si>
    <t>['solusi', 'akun', 'myindihome', 'pas', 'login', 'masukan', 'kode', 'otp', 'salahnya', 'aplikasinya', 'memasukan', 'kode', 'dikirimkan', 'sms']</t>
  </si>
  <si>
    <t>['membantu', 'informasi', 'pembayaran', 'berkaitan', 'indihome', 'sukses', 'indihome']</t>
  </si>
  <si>
    <t>['udah', 'minggu', 'dipasang', 'hadeuh']</t>
  </si>
  <si>
    <t>['jaringan', 'kadang', 'ilang', 'centang', 'cewek', 'gua', 'diseberang', 'pulau', 'makan', 'jaringan', '']</t>
  </si>
  <si>
    <t>['login', 'masukij', 'kode', 'otp', 'salah', 'aneh']</t>
  </si>
  <si>
    <t>['lemot', 'bet', 'sinyalnya', 'lol']</t>
  </si>
  <si>
    <t>['mengisi', 'saldo', 'myindihome', 'gmn', 'susah']</t>
  </si>
  <si>
    <t>['hallo', 'indihome', 'jaringan', 'suoh', 'kab', 'lampung', 'barat', 'memakai', 'wifi', 'disana', 'tolong', 'diadakan', 'jaringannya', '']</t>
  </si>
  <si>
    <t>['dipermudah', '']</t>
  </si>
  <si>
    <t>['pemasangan', 'biaya', 'perbulan', 'rp', 'pajak', 'tagihan', 'perusahaan', '']</t>
  </si>
  <si>
    <t>['lapor', 'dirrect', 'message', 'twitter', 'download', 'aplikasi', 'berguna', '']</t>
  </si>
  <si>
    <t>['gagal', 'daftar', 'ktp', 'diblack', 'list', 'jalurnya', 'penuh', 'ditunjukin', 'datanya', 'ngakunya', 'menjangkau', 'wilayah', 'indonesia', 'ibukota', 'negara', 'daftar', 'kocak', '']</t>
  </si>
  <si>
    <t>['payah', 'disuru', 'upgrade', 'byr', 'april', 'upgrade', 'mei', 'downgrade', 'juni', 'hati', 'kena', 'jebakan', 'betmen', 'upgrade']</t>
  </si>
  <si>
    <t>['update', 'aplikasi']</t>
  </si>
  <si>
    <t>['verifikasi', 'data', 'gagal', '']</t>
  </si>
  <si>
    <t>['baguasssssssssssssss', 'buangettttrrrr']</t>
  </si>
  <si>
    <t>['kemarin', 'gangguan', 'bayar', 'tagihan', 'potongan', 'gangguan', 'lagie', 'belom', 'sebulan', 'maunya', 'gimana', 'nie', 'bayar', 'telat', 'sebelom', 'tglnya', '']</t>
  </si>
  <si>
    <t>['aneh', 'kode', 'otp', 'sesuai', 'salah', 'masukan', 'data', 'uninstall']</t>
  </si>
  <si>
    <t>['point', 'trs', 'tukar', 'voucher', 'grabfood', 'pointnya', 'kepotong', 'vouchermya', 'masuk', 'gimana', 'udab', 'laporan', 'blm', 'tanggapan', 'bumn', 'kayak', 'gini', 'pelayanannya', 'mending', 'komisarisnya']</t>
  </si>
  <si>
    <t>['wifi', 'ngeleg', 'ahhhhh', 'main', 'game', 'recomend', 'wifi', '']</t>
  </si>
  <si>
    <t>['knpa', 'sesuai', 'brosurnya', 'brosur', 'tertulis', 'internet', 'pas', 'bayar', 'perbulan', 'knpa', 'min', 'tolong', '']</t>
  </si>
  <si>
    <t>['data', 'bug', 'dibuka', '']</t>
  </si>
  <si>
    <t>['aplikasinya', 'login', 'masuk', 'verifikasi', 'sms', 'email', '']</t>
  </si>
  <si>
    <t>['hapus', 'playstore', 'dek']</t>
  </si>
  <si>
    <t>['mantep', 'gangguan', 'mulu', 'gitu', 'harganya', 'turunin', 'harga', 'sesuai', 'fungsi', 'guys', 'saingan', 'pln', '']</t>
  </si>
  <si>
    <t>['internet', 'lemottttttt', 'laporan', 'aplikasi', 'seminggu', 'status', 'proses', '']</t>
  </si>
  <si>
    <t>['indihome', 'care']</t>
  </si>
  <si>
    <t>['internet', 'los', 'seharian', 'kali', 'area', 'bekasi', 'wibawamukti', 'jati', 'sari', 'pengaduan', 'ganguan', 'sistem', '']</t>
  </si>
  <si>
    <t>['udah', 'upgrade', 'udah', 'biaya', 'kecepatan', 'palah', 'lelet', 'banget', 'mengecewakan']</t>
  </si>
  <si>
    <t>['indihomo', 'sebentar', 'macett', 'adab', '']</t>
  </si>
  <si>
    <t>['coba']</t>
  </si>
  <si>
    <t>['berlangganan', 'aplikasi', 'vidio', 'susah', 'loading', 'masuk', 'pke', 'jaringan', 'data', 'pribadi', 'masuk', 'giliran', 'pke', 'jaringan', 'indihome', 'gabisa', 'bisaa', 'hadeuuh']</t>
  </si>
  <si>
    <t>['sengaja', 'kasih', 'bintang', 'dibaca', 'internet', 'mati', 'udah', 'tpi', 'teknisi', 'udah', 'laporan', 'aplikasi', 'tlf', 'dijanjiin', 'doank', 'tlf', 'ngomong', 'gangguan', 'masal', 'diwilayahku', 'pdhl', 'tetangga', 'indihome', 'tpi', 'bagus', 'indihome', 'giliran', 'telat', 'bayar', 'kena', 'denda', 'tpi', 'giliran', 'internet', 'mati', 'penanganan', 'parah', 'pelayanan']</t>
  </si>
  <si>
    <t>['udah', 'biaya', 'mahal', 'lapor', 'apk', 'tanggepin', 'telpn', 'kena', 'biaya', 'pulsa', 'mbps', 'setabil', 'cuman', 'main', 'pubg', 'doang', 'patah', 'parah', 'biaya', 'perbulan', 'wort', 'sumpah', 'kecewa', 'gua', 'pajak', 'meres', 'suruh', 'bayar', 'tlpn', 'lwt', 'suruh', 'bayar', 'pulsa']</t>
  </si>
  <si>
    <t>['semoga', 'kedepannya', 'nga', 'cmn', 'menyediakan', 'pilihan', 'semoga', 'penilaian', 'kinerja', 'teknisi', 'perbaikannya', 'karna', 'untk', 'wilayah', 'kinerja', 'teknisi', 'buruk', '']</t>
  </si>
  <si>
    <t>['fitur', 'lapor', 'gangguan', 'diproses', '']</t>
  </si>
  <si>
    <t>['menyambungkan', 'nomer', 'indihome', 'aplikasi', 'indihome', '']</t>
  </si>
  <si>
    <t>['', 'daftar', 'sulit', 'gbisa', 'masuk', 'aplikasi', 'indihome', 'otp', 'sesuai', 'sms', 'coba', 'masuk', 'website', 'gbisa', 'klw', 'gini', 'jelek', 'pelayanannya']</t>
  </si>
  <si>
    <t>['koneksinya', 'kadang', 'bener', 'banyakan', 'ngajak', 'ributnya', 'maen', 'rom']</t>
  </si>
  <si>
    <t>['min', 'daerah', 'terpasang', 'jaringannya', 'uda', 'hubungin', 'indihome', 'kmarin', 'penambahan', 'jaringan', 'daerah', '']</t>
  </si>
  <si>
    <t>['pelayanan', 'buruk', 'internet', 'error', 'oktober', 'kali', 'dateng', 'kantor', 'pusat', 'proses', 'lambat', 'jam', 'faktanya', 'sampe', 'teknisi', 'indihome', 'mampir', '']</t>
  </si>
  <si>
    <t>['mantap', 'responya', 'laporan', 'kendala', 'langsung', 'ditindak', 'lanjuti', 'semoga', 'kedepannya', 'indihome', 'lancar', 'kendala']</t>
  </si>
  <si>
    <t>['lemot', 'kode', 'otp', 'dimasukin', 'aplikasi', 'payah']</t>
  </si>
  <si>
    <t>['pelayanan', 'oke', 'dapet', 'harga', 'promo', 'pasang', 'sesuai', 'jadwal', 'komplain', 'lgsg', 'respon', 'lgsg', 'dieksekusi', 'teknisi', 'membantu', 'jaringan', 'full', 'aplikasi', 'indihome', 'berfungsi', 'tolong', 'pertahankan', 'pelayanannya', 'ditingkatkan', '']</t>
  </si>
  <si>
    <t>['pelayananan', 'sanhat', 'memuaskan', 'cepat', 'tanggap', 'hatur', 'nuhun']</t>
  </si>
  <si>
    <t>['aplikasi', 'kopet', 'sebelah', 'rumah', 'pas', 'kabel', 'optik', 'indihomenya', 'terjangkau']</t>
  </si>
  <si>
    <t>['main', 'predikat', 'losetreak', 'epic', 'abadi', 'pakailah', 'indihome', 'terimakasih', 'indihome']</t>
  </si>
  <si>
    <t>['pembayarannya', 'berbeda', 'sebulan', 'pemasangan', 'wifi', 'indihome', 'promo', 'pembayaran', 'jaminan', 'trus', 'pembayaran', 'tgl', 'mei', 'skrng', 'juni', 'mohon', 'infonya']</t>
  </si>
  <si>
    <t>['haloo', 'diverifikasi', 'salah', 'mulu', 'sesuai', 'dikirim', 'aneh', '']</t>
  </si>
  <si>
    <t>['siang', 'sampe', 'internet', 'mulu', 'area', 'jepara']</t>
  </si>
  <si>
    <t>['bintang', 'semoga', 'perubahan']</t>
  </si>
  <si>
    <t>['woi', 'indihome', 'niat', 'wifi']</t>
  </si>
  <si>
    <t>['udah', 'bayar', 'mahal', 'suka', 'lemot', 'pindah', 'first', 'media', 'tetangga', 'bagus', 'murah', '']</t>
  </si>
  <si>
    <t>['login', 'uda', 'bener', 'kode', 'otp', 'slaah', 'bantu', 'min']</t>
  </si>
  <si>
    <t>['kecewa', 'pelayanan', 'indihome', 'registrasi', 'pemasangan', 'aplikasi', 'sales', 'menawarkan', 'pemasangan', 'tolak', 'proses', 'pemasangan', 'proses', 'rating', 'registrasi', 'cancel', 'alasannya', 'dihubungi', 'nomor', 'aktif', 'jam', 'buang', 'registrasi', 'menunggu', 'dicancel', 'kena', 'prank', 'indihome', 'hahhaha', '']</t>
  </si>
  <si>
    <t>['sop', 'indihome', 'proses', 'pasang', 'jaringan', 'indihome', 'selesai', 'skill', 'teknisi', 'parah', 'banget', 'gimana', '']</t>
  </si>
  <si>
    <t>['digunain', 'aplikasinya', 'login', 'susah', 'pdahal', 'kode', 'otp', 'sesuai', 'msa', 'smpai', 'terblokir', 'clear', 'cache', 'clear', 'data', 'instal', 'ulang', 'tpi', 'login']</t>
  </si>
  <si>
    <t>['log', 'susah', 'tertulis', 'kode', 'masukin', 'otp', 'salah', 'uda', 'uninstall', 'sgla', 'uda', 'ganti', 'berhari', 'skrg', 'jaringan', 'error', 'tlp', 'alasan', 'gangguan', 'massal', 'rmh', 'sebelah', 'persis', 'baek', 'operator', 'nunggu', 'perbaikan', 'jam', 'ampun', 'deh', '']</t>
  </si>
  <si>
    <t>['masuknya', 'susah', 'banget', 'pelayanan', 'kantor', 'buruk']</t>
  </si>
  <si>
    <t>['woy', 'indihome', 'terputus', 'main', 'game', 'online', 'susah', 'indihome', 'gajelas']</t>
  </si>
  <si>
    <t>['kesini', 'koneksi', 'internet', 'hujan', 'engga', 'tetep', 'sinyalnya', 'bapuk', 'kali', 'nonton', 'youtube', 'lemotnya', 'main', '']</t>
  </si>
  <si>
    <t>['', 'elahhhhh', 'indihome', 'please', 'napah', 'ngapa', 'yak', 'sampe', 'bingung', 'komplain', 'gmn', 'udah', 'saluran', 'nge', 'back', 'home', 'mulu', 'jaringan', 'melehoy', 'rugi', 'bayar']</t>
  </si>
  <si>
    <t>['kak', 'indihome', 'buka', 'lapor', 'aplikasi', 'tanggapi', 'mohon', 'bantuannya', 'kak', 'menuliskan', 'lhauncer', 'app', 'has', 'stoped']</t>
  </si>
  <si>
    <t>['gila', 'aplikasi', 'layanan', 'pelanggan', 'mempermudah', 'pusing', 'singkronkan', 'nomor', 'indihome', 'costumer', 'servicenya']</t>
  </si>
  <si>
    <t>['aplikasi', 'layanan', 'internet', 'servernya', 'lemot', 'banget', 'are', 'kidding', 'udah', 'aplikasi', 'versi', 'terbaru', 'tetep', 'kemarin', 'request', 'renewal', 'speed', 'udah', 'bayar', 'proses']</t>
  </si>
  <si>
    <t>['mencoba', 'memasukan', 'kode', 'otp', 'dikirim', 'sms', 'salah', 'kode', 'dihitung', 'buset']</t>
  </si>
  <si>
    <t>['pengiriman', 'kode', 'otp', 'telat', 'habis', 'kode', 'otp', 'masuk', 'hedeh', 'upgret', 'mbps', 'gagal', 'karepe', 'pie', 'too', '']</t>
  </si>
  <si>
    <t>['aplikasi', 'lambat', 'koneksi', 'kecepatan', 'internet', 'normal']</t>
  </si>
  <si>
    <t>['susah', 'masuk', 'aplikasinya', 'loading', 'trus', 'gitu', 'download', 'aplikasinya', '']</t>
  </si>
  <si>
    <t>['', 'bagus', 'respon', 'pengaduan', 'cepat', 'gangguan', 'internet', 'terimakasih']</t>
  </si>
  <si>
    <t>['gajelas', 'banget', 'login', 'susah', 'kode', 'otp', 'telat', 'masukin', 'otp', 'salah', 'ribett']</t>
  </si>
  <si>
    <t>['ganiat', 'app', 'gausah', 'kecewa']</t>
  </si>
  <si>
    <t>['niat', 'menggebu', 'gebu', 'pasang', 'indihome', 'lantaran', 'pelayanan', 'utamakan', 'pengguna', 'ranting', 'rendah', 'bintang', 'niat', 'langsung', 'beralih', 'router', 'gsm', 'mahal', 'kepuasan', 'utama', '']</t>
  </si>
  <si>
    <t>['aplikasi', 'indihome', 'dibuka', 'layarnya', 'putih', 'coba', 'bbrp', 'kali', 'tagihan', 'muncul', 'dikenakan', 'denda', '']</t>
  </si>
  <si>
    <t>['aplikasi', 'doang', 'fitur', 'ngebug', 'error', 'gila', 'indihome', 'telkom', 'indonesia', 'kek', 'gini', 'pelayanannya', 'gatauk', 'udah', 'indihome', 'pelayanan', 'aplikasi']</t>
  </si>
  <si>
    <t>['', 'membantu']</t>
  </si>
  <si>
    <t>['indihome', 'eror', 'merugikan', 'nasabah', 'nasabah', 'pengguna', 'bisnis', 'memakai', 'jaringan', 'internet']</t>
  </si>
  <si>
    <t>['tanggal', 'lemot', 'sekaliii']</t>
  </si>
  <si>
    <t>['payah', 'gangguan', 'masuk', 'indihome', 'telpon', 'operator', 'buang', 'buang', 'pulsa', 'dapet', 'solusi', 'bintang', 'paham', 'maksud', '']</t>
  </si>
  <si>
    <t>['gemana', 'membatasi', 'pengguna', 'wifi', '']</t>
  </si>
  <si>
    <t>['kode', 'otp', 'masuk', '']</t>
  </si>
  <si>
    <t>['liat', 'password', 'seamles', 'wifi', 'gimana', 'oii', 'berlangganan', 'perasaan', 'setting', 'password', 'suka', 'liat', 'password', 'kesininya', 'ancur', 'aplikasi']</t>
  </si>
  <si>
    <t>['kecewa', 'udh', 'setahun', 'problem', 'mending', 'indihome', 'prgress', 'perbaikannya']</t>
  </si>
  <si>
    <t>['bagus', 'tagihan', 'pemakaian', 'internet', 'telp', 'point']</t>
  </si>
  <si>
    <t>['min', 'log', 'kode', 'sms', 'verifikasi', 'diisi', 'sesui', 'sms', 'kog', 'salah', 'sihh', 'suruh', 'isi', 'kode', 'lagiiiii', 'banget', 'ngalamin', 'mslh', 'memangnya', 'perbaikan', 'yaaaa', '']</t>
  </si>
  <si>
    <t>['soree', 'butuh', 'kode', 'otp', 'yaa', 'masuknya', 'nomer', 'tlpn', 'alamat', 'email', 'sesuai', 'trimksh']</t>
  </si>
  <si>
    <t>['bisanya', 'provider', 'penyedia', 'layanan', 'internet', 'review', 'aplikasi', 'bintang', 'satunya', 'bintang', 'limanya', 'ditingkatkan', 'pelayanannya']</t>
  </si>
  <si>
    <t>['wifi', 'mati', 'main', 'game', 'matiiiii']</t>
  </si>
  <si>
    <t>['susah', 'masuk', 'daftar', 'loding', '']</t>
  </si>
  <si>
    <t>['burik', 'mengecewakan', 'muat', 'ulang', 'indiehome', 'cacad', 'apasih', 'maunya', 'aplikasi', 'bego', 'emosian', '']</t>
  </si>
  <si>
    <t>['seneng', 'banget', 'kemarin', 'komplain', 'email', 'besoknya', 'langsung', 'petugas', 'benerin', 'thank', 'you', 'indihome']</t>
  </si>
  <si>
    <t>['aplikasi', 'buruk', 'login', 'gagal', 'point', 'udah', 'dipakai', 'penipuan']</t>
  </si>
  <si>
    <t>['kesini', 'lemot', 'andai', 'provider', 'lsin', 'udah', 'ganti', '']</t>
  </si>
  <si>
    <t>['buka', 'app', 'indihome', 'lag', 'tolong', 'min']</t>
  </si>
  <si>
    <t>['aplikasinya', 'slow', 'respon', 'laporan', 'lodingnya', 'tolong', 'perbaiki']</t>
  </si>
  <si>
    <t>['udahlah', 'lelet', 'error', 'harga', 'speed', 'dapet', 'mbps', 'coba', 'udah', 'stuck', '']</t>
  </si>
  <si>
    <t>['aplikasinya', 'lambat', 'laporan', 'gangguan', 'internet', 'indihome', 'keterangan', 'mohon', 'tunggu', 'mohon', 'tunggu', 'sampe', 'sejam']</t>
  </si>
  <si>
    <t>['aplikasi', 'nyusahin', 'susah', 'login', 'lupa', 'password', 'ribet', 'banget', 'benerinya', 'tautkan', 'email', 'koneksi', 'susah', 'lemot', 'pokoknya', 'mempermudah', 'pelanggan', 'indihome', 'puyeng', '']</t>
  </si>
  <si>
    <t>['', 'login', 'password', 'sesuai', 'gabisa', 'login', 'lupa', 'password', 'ganti', 'password', 'tetep', 'gabisa', 'aplikasinya', 'kacaauuuuu']</t>
  </si>
  <si>
    <t>['gangguan', 'mulu', 'kaya', 'perusahaan']</t>
  </si>
  <si>
    <t>['susah', 'login']</t>
  </si>
  <si>
    <t>['kenpa', 'registrasi']</t>
  </si>
  <si>
    <t>['force', 'close', 'lemot', 'app', 'fungsi', '']</t>
  </si>
  <si>
    <t>['aplikasi', 'indihome', 'masuk', 'internet', 'stabil']</t>
  </si>
  <si>
    <t>['aplikasinya', 'berat', 'susah', 'dibuka', '']</t>
  </si>
  <si>
    <t>['pengguna', 'registrasi', 'keluhan', 'kunjung', 'perbaiki', 'alasannya', '']</t>
  </si>
  <si>
    <t>['peguna', 'kecewa', 'lelet', 'mbps', 'naikkan', 'mbps', 'lelet', 'bbrpa', 'jarigan', 'internet', 'komplain', 'diaplikasi', 'ditelpon', 'pembayaran', 'trus', 'jalan', 'tagihan', 'rugi', '']</t>
  </si>
  <si>
    <t>['laporan', 'kendala', 'kemaren', 'jam', 'siang', 'jam', 'pagi', 'harian', 'masi', 'blm', 'ditindak']</t>
  </si>
  <si>
    <t>['kereeen']</t>
  </si>
  <si>
    <t>['lucu', 'aplikasi', 'kemarin', 'verifikasi', 'data', 'buka', 'aplikasi', 'mudah', 'gangguan', 'jaringan', 'verifikasi', 'data', 'buka', 'aplikasi', 'myindihome', 'selesai', 'selesai', 'loadingnya', 'disengaja', 'coba', 'log', 'out', 'cek', 'versi', 'terbaru', 'myindihome', 'membuka', 'app', 'store', 'aplikasinya', 'udah', 'terbaru', 'sunggu', 'aneh', '']</t>
  </si>
  <si>
    <t>['mantap']</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</si>
</sst>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7" width="8.71"/>
  </cols>
  <sheetData>
    <row r="1">
      <c r="B1" s="1" t="s">
        <v>0</v>
      </c>
      <c r="C1" s="2" t="s">
        <v>1</v>
      </c>
      <c r="D1" s="1" t="s">
        <v>2</v>
      </c>
    </row>
    <row r="2">
      <c r="A2" s="1">
        <v>0.0</v>
      </c>
      <c r="B2" s="3" t="s">
        <v>3</v>
      </c>
      <c r="C2" s="3" t="str">
        <f>IFERROR(__xludf.DUMMYFUNCTION("GOOGLETRANSLATE(B2,""id"",""en"")"),"['installation', 'good', 'Kenpa', 'right', 'stop', 'subscribe', 'fees',' pdhal ',' sda ',' paying ',' fees', 'please', ' money ',' Kemandan ',' Srangi ',' community ',' yaaaa ',' jdi ',' indihome ',' report ']")</f>
        <v>['installation', 'good', 'Kenpa', 'right', 'stop', 'subscribe', 'fees',' pdhal ',' sda ',' paying ',' fees', 'please', ' money ',' Kemandan ',' Srangi ',' community ',' yaaaa ',' jdi ',' indihome ',' report ']</v>
      </c>
      <c r="D2" s="3">
        <v>1.0</v>
      </c>
    </row>
    <row r="3">
      <c r="A3" s="1">
        <v>1.0</v>
      </c>
      <c r="B3" s="3" t="s">
        <v>4</v>
      </c>
      <c r="C3" s="3" t="str">
        <f>IFERROR(__xludf.DUMMYFUNCTION("GOOGLETRANSLATE(B3,""id"",""en"")"),"['Pay', 'routine', 'month', 'internet', 'problematic', 'canal', 'engine', 'report', 'clock', 'afternoon', 'sampe', 'internet']")</f>
        <v>['Pay', 'routine', 'month', 'internet', 'problematic', 'canal', 'engine', 'report', 'clock', 'afternoon', 'sampe', 'internet']</v>
      </c>
      <c r="D3" s="3">
        <v>1.0</v>
      </c>
    </row>
    <row r="4">
      <c r="A4" s="1">
        <v>2.0</v>
      </c>
      <c r="B4" s="3" t="s">
        <v>5</v>
      </c>
      <c r="C4" s="3" t="str">
        <f>IFERROR(__xludf.DUMMYFUNCTION("GOOGLETRANSLATE(B4,""id"",""en"")"),"['Disconnect', 'network', 'Indihome', 'stable', 'please', 'fix', 'regarding', 'payment', 'Where', 'late', 'a day', 'bawelin', ' Please, 'Cooperation', 'Customer', 'Move']")</f>
        <v>['Disconnect', 'network', 'Indihome', 'stable', 'please', 'fix', 'regarding', 'payment', 'Where', 'late', 'a day', 'bawelin', ' Please, 'Cooperation', 'Customer', 'Move']</v>
      </c>
      <c r="D4" s="3">
        <v>3.0</v>
      </c>
    </row>
    <row r="5">
      <c r="A5" s="1">
        <v>3.0</v>
      </c>
      <c r="B5" s="3" t="s">
        <v>6</v>
      </c>
      <c r="C5" s="3" t="str">
        <f>IFERROR(__xludf.DUMMYFUNCTION("GOOGLETRANSLATE(B5,""id"",""en"")"),"['Help', 'good', ""]")</f>
        <v>['Help', 'good', "]</v>
      </c>
      <c r="D5" s="3">
        <v>5.0</v>
      </c>
    </row>
    <row r="6">
      <c r="A6" s="1">
        <v>5.0</v>
      </c>
      <c r="B6" s="3" t="s">
        <v>7</v>
      </c>
      <c r="C6" s="3" t="str">
        <f>IFERROR(__xludf.DUMMYFUNCTION("GOOGLETRANSLATE(B6,""id"",""en"")"),"['plan', 'subscribe', 'Indihome', 'see', 'he assesses',' star ',' all ',' bagusan ',' buy ',' package ',' data ',' expensive ',' satisfied', '']")</f>
        <v>['plan', 'subscribe', 'Indihome', 'see', 'he assesses',' star ',' all ',' bagusan ',' buy ',' package ',' data ',' expensive ',' satisfied', '']</v>
      </c>
      <c r="D6" s="3">
        <v>1.0</v>
      </c>
    </row>
    <row r="7">
      <c r="A7" s="1">
        <v>6.0</v>
      </c>
      <c r="B7" s="3" t="s">
        <v>8</v>
      </c>
      <c r="C7" s="3" t="str">
        <f>IFERROR(__xludf.DUMMYFUNCTION("GOOGLETRANSLATE(B7,""id"",""en"")"),"['Constrained', 'Network', 'Lalot', 'Raise', 'Mbps', 'Sometimes', 'Use', 'Network', 'Bosa', 'Access']")</f>
        <v>['Constrained', 'Network', 'Lalot', 'Raise', 'Mbps', 'Sometimes', 'Use', 'Network', 'Bosa', 'Access']</v>
      </c>
      <c r="D7" s="3">
        <v>2.0</v>
      </c>
    </row>
    <row r="8">
      <c r="A8" s="1">
        <v>8.0</v>
      </c>
      <c r="B8" s="3" t="s">
        <v>9</v>
      </c>
      <c r="C8" s="3" t="str">
        <f>IFERROR(__xludf.DUMMYFUNCTION("GOOGLETRANSLATE(B8,""id"",""en"")"),"['manttaaappppp']")</f>
        <v>['manttaaappppp']</v>
      </c>
      <c r="D8" s="3">
        <v>5.0</v>
      </c>
    </row>
    <row r="9">
      <c r="A9" s="1">
        <v>9.0</v>
      </c>
      <c r="B9" s="3" t="s">
        <v>6</v>
      </c>
      <c r="C9" s="3" t="str">
        <f>IFERROR(__xludf.DUMMYFUNCTION("GOOGLETRANSLATE(B9,""id"",""en"")"),"['Help', 'good', ""]")</f>
        <v>['Help', 'good', "]</v>
      </c>
      <c r="D9" s="3">
        <v>5.0</v>
      </c>
    </row>
    <row r="10">
      <c r="A10" s="1">
        <v>10.0</v>
      </c>
      <c r="B10" s="3" t="s">
        <v>10</v>
      </c>
      <c r="C10" s="3" t="str">
        <f>IFERROR(__xludf.DUMMYFUNCTION("GOOGLETRANSLATE(B10,""id"",""en"")"),"['Disappointed', 'SMA', 'Indihome', 'Skrng', 'Uda', 'Msuk', 'Network', 'Leet', 'ilang', 'Nilagan', 'Males',' Nerusin ',' JGA ',' Disappointed ',' Anyway ',' satisfying ', ""]")</f>
        <v>['Disappointed', 'SMA', 'Indihome', 'Skrng', 'Uda', 'Msuk', 'Network', 'Leet', 'ilang', 'Nilagan', 'Males',' Nerusin ',' JGA ',' Disappointed ',' Anyway ',' satisfying ', "]</v>
      </c>
      <c r="D10" s="3">
        <v>1.0</v>
      </c>
    </row>
    <row r="11">
      <c r="A11" s="1">
        <v>11.0</v>
      </c>
      <c r="B11" s="3" t="s">
        <v>11</v>
      </c>
      <c r="C11" s="3" t="str">
        <f>IFERROR(__xludf.DUMMYFUNCTION("GOOGLETRANSLATE(B11,""id"",""en"")"),"['Help', 'good']")</f>
        <v>['Help', 'good']</v>
      </c>
      <c r="D11" s="3">
        <v>5.0</v>
      </c>
    </row>
    <row r="12">
      <c r="A12" s="1">
        <v>12.0</v>
      </c>
      <c r="B12" s="3" t="s">
        <v>12</v>
      </c>
      <c r="C12" s="3" t="str">
        <f>IFERROR(__xludf.DUMMYFUNCTION("GOOGLETRANSLATE(B12,""id"",""en"")"),"['Please', 'Assisted', 'NDA', 'Login', 'Number', 'Code', 'OTP', 'Notif', 'Wrong', ""]")</f>
        <v>['Please', 'Assisted', 'NDA', 'Login', 'Number', 'Code', 'OTP', 'Notif', 'Wrong', "]</v>
      </c>
      <c r="D12" s="3">
        <v>1.0</v>
      </c>
    </row>
    <row r="13">
      <c r="A13" s="1">
        <v>13.0</v>
      </c>
      <c r="B13" s="3" t="s">
        <v>13</v>
      </c>
      <c r="C13" s="3" t="str">
        <f>IFERROR(__xludf.DUMMYFUNCTION("GOOGLETRANSLATE(B13,""id"",""en"")"),"['Afternoon', 'Error', 'Parahhhhhhhhhh', 'Pay', 'mah', 'BLH', 'late']")</f>
        <v>['Afternoon', 'Error', 'Parahhhhhhhhhh', 'Pay', 'mah', 'BLH', 'late']</v>
      </c>
      <c r="D13" s="3">
        <v>1.0</v>
      </c>
    </row>
    <row r="14">
      <c r="A14" s="1">
        <v>14.0</v>
      </c>
      <c r="B14" s="3" t="s">
        <v>14</v>
      </c>
      <c r="C14" s="3" t="str">
        <f>IFERROR(__xludf.DUMMYFUNCTION("GOOGLETRANSLATE(B14,""id"",""en"")"),"['Technicians',' slow ',' scheduled ',' clock ',' wr. ',' afternoon ',' report ',' times', 'provider', 'biggest', 'quality', 'service', ' "", 'minus', 'star', 'thank', 'love', 'experience', 'bad']")</f>
        <v>['Technicians',' slow ',' scheduled ',' clock ',' wr. ',' afternoon ',' report ',' times', 'provider', 'biggest', 'quality', 'service', ' ", 'minus', 'star', 'thank', 'love', 'experience', 'bad']</v>
      </c>
      <c r="D14" s="3">
        <v>1.0</v>
      </c>
    </row>
    <row r="15">
      <c r="A15" s="1">
        <v>15.0</v>
      </c>
      <c r="B15" s="3" t="s">
        <v>15</v>
      </c>
      <c r="C15" s="3" t="str">
        <f>IFERROR(__xludf.DUMMYFUNCTION("GOOGLETRANSLATE(B15,""id"",""en"")"),"['installation', 'slow', '']")</f>
        <v>['installation', 'slow', '']</v>
      </c>
      <c r="D15" s="3">
        <v>1.0</v>
      </c>
    </row>
    <row r="16">
      <c r="A16" s="1">
        <v>16.0</v>
      </c>
      <c r="B16" s="3" t="s">
        <v>16</v>
      </c>
      <c r="C16" s="3" t="str">
        <f>IFERROR(__xludf.DUMMYFUNCTION("GOOGLETRANSLATE(B16,""id"",""en"")"),"['The application', 'help', 'really', 'see', 'data', 'internet', 'use', 'user', 'friendly', 'hopefully', 'updated']")</f>
        <v>['The application', 'help', 'really', 'see', 'data', 'internet', 'use', 'user', 'friendly', 'hopefully', 'updated']</v>
      </c>
      <c r="D16" s="3">
        <v>5.0</v>
      </c>
    </row>
    <row r="17">
      <c r="A17" s="1">
        <v>17.0</v>
      </c>
      <c r="B17" s="3" t="s">
        <v>17</v>
      </c>
      <c r="C17" s="3" t="str">
        <f>IFERROR(__xludf.DUMMYFUNCTION("GOOGLETRANSLATE(B17,""id"",""en"")"),"['really', 'monitor', 'usage', 'internet']")</f>
        <v>['really', 'monitor', 'usage', 'internet']</v>
      </c>
      <c r="D17" s="3">
        <v>5.0</v>
      </c>
    </row>
    <row r="18">
      <c r="A18" s="1">
        <v>18.0</v>
      </c>
      <c r="B18" s="3" t="s">
        <v>18</v>
      </c>
      <c r="C18" s="3" t="str">
        <f>IFERROR(__xludf.DUMMYFUNCTION("GOOGLETRANSLATE(B18,""id"",""en"")"),"['Response', 'Fast', 'Because', 'BNYK', 'CUSTOMER', 'personnel', 'Installation', 'Doank', 'Targeted', 'Turn', 'Disruption', 'Show', ' Crazy ',' a month ',' InnalNet ',' BSA ',' Dipake ',' Week ',' then ',' pay ',' eat ',' Haram ',' follow ',' waiting ',' "&amp;"Telfon ' , 'Technicians', 'Duss', 'Telvon', 'Duss', 'TGGU', 'Technicians', 'comment', 'Glance', 'then', 'please', 'hub', ""]")</f>
        <v>['Response', 'Fast', 'Because', 'BNYK', 'CUSTOMER', 'personnel', 'Installation', 'Doank', 'Targeted', 'Turn', 'Disruption', 'Show', ' Crazy ',' a month ',' InnalNet ',' BSA ',' Dipake ',' Week ',' then ',' pay ',' eat ',' Haram ',' follow ',' waiting ',' Telfon ' , 'Technicians', 'Duss', 'Telvon', 'Duss', 'TGGU', 'Technicians', 'comment', 'Glance', 'then', 'please', 'hub', "]</v>
      </c>
      <c r="D18" s="3">
        <v>1.0</v>
      </c>
    </row>
    <row r="19">
      <c r="A19" s="1">
        <v>19.0</v>
      </c>
      <c r="B19" s="3" t="s">
        <v>19</v>
      </c>
      <c r="C19" s="3" t="str">
        <f>IFERROR(__xludf.DUMMYFUNCTION("GOOGLETRANSLATE(B19,""id"",""en"")"),"['Apply', 'Apply', 'Customer', 'Sync', 'Data', 'Office', 'Mending', 'Register', 'Direct', 'Office', 'Telkom', 'Application', ' Check ',' Rupiah ',' Bill ',' Monthly ',' Install ',' Pay ',' Monthly ',' SERES ']")</f>
        <v>['Apply', 'Apply', 'Customer', 'Sync', 'Data', 'Office', 'Mending', 'Register', 'Direct', 'Office', 'Telkom', 'Application', ' Check ',' Rupiah ',' Bill ',' Monthly ',' Install ',' Pay ',' Monthly ',' SERES ']</v>
      </c>
      <c r="D19" s="3">
        <v>1.0</v>
      </c>
    </row>
    <row r="20">
      <c r="A20" s="1">
        <v>20.0</v>
      </c>
      <c r="B20" s="3" t="s">
        <v>20</v>
      </c>
      <c r="C20" s="3" t="str">
        <f>IFERROR(__xludf.DUMMYFUNCTION("GOOGLETRANSLATE(B20,""id"",""en"")"),"['Take', 'Package', 'Mbps',' FUP ',' Drop ',' No ',' GB ',' FUP ',' FUP ',' GB ',' Severe ',' Yesterday ',' GB ',' GB ',' improved ',' bad ',' hope ',' bisnet ',' covered ',' extensive ',' take ',' bisnet ',' indihome ',' kagak ',' learn ' , 'Proveder', '"&amp;"']")</f>
        <v>['Take', 'Package', 'Mbps',' FUP ',' Drop ',' No ',' GB ',' FUP ',' FUP ',' GB ',' Severe ',' Yesterday ',' GB ',' GB ',' improved ',' bad ',' hope ',' bisnet ',' covered ',' extensive ',' take ',' bisnet ',' indihome ',' kagak ',' learn ' , 'Proveder', '']</v>
      </c>
      <c r="D20" s="3">
        <v>1.0</v>
      </c>
    </row>
    <row r="21" ht="15.75" customHeight="1">
      <c r="A21" s="1">
        <v>21.0</v>
      </c>
      <c r="B21" s="3" t="s">
        <v>21</v>
      </c>
      <c r="C21" s="3" t="str">
        <f>IFERROR(__xludf.DUMMYFUNCTION("GOOGLETRANSLATE(B21,""id"",""en"")"),"['Steady', 'Indihome', 'Leading']")</f>
        <v>['Steady', 'Indihome', 'Leading']</v>
      </c>
      <c r="D21" s="3">
        <v>5.0</v>
      </c>
    </row>
    <row r="22" ht="15.75" customHeight="1">
      <c r="A22" s="1">
        <v>22.0</v>
      </c>
      <c r="B22" s="3" t="s">
        <v>22</v>
      </c>
      <c r="C22" s="3" t="str">
        <f>IFERROR(__xludf.DUMMYFUNCTION("GOOGLETRANSLATE(B22,""id"",""en"")"),"['Severe', 'Mending', 'Search', 'Brand', 'Sis',' Oath ',' Ngeselin ',' Package ',' Mbps', 'Speed', 'Mbps',' Ngak ',' Stable ',' complain ',' Silent ',' Speed ​​',' Sell ',' Mbps', ""]")</f>
        <v>['Severe', 'Mending', 'Search', 'Brand', 'Sis',' Oath ',' Ngeselin ',' Package ',' Mbps', 'Speed', 'Mbps',' Ngak ',' Stable ',' complain ',' Silent ',' Speed ​​',' Sell ',' Mbps', "]</v>
      </c>
      <c r="D22" s="3">
        <v>1.0</v>
      </c>
    </row>
    <row r="23" ht="15.75" customHeight="1">
      <c r="A23" s="1">
        <v>23.0</v>
      </c>
      <c r="B23" s="3" t="s">
        <v>23</v>
      </c>
      <c r="C23" s="3" t="str">
        <f>IFERROR(__xludf.DUMMYFUNCTION("GOOGLETRANSLATE(B23,""id"",""en"")"),"['Gaje', 'Bener', 'application', 'gave', 'number', 'OTP', 'gabisa', 'used']")</f>
        <v>['Gaje', 'Bener', 'application', 'gave', 'number', 'OTP', 'gabisa', 'used']</v>
      </c>
      <c r="D23" s="3">
        <v>1.0</v>
      </c>
    </row>
    <row r="24" ht="15.75" customHeight="1">
      <c r="A24" s="1">
        <v>24.0</v>
      </c>
      <c r="B24" s="3" t="s">
        <v>24</v>
      </c>
      <c r="C24" s="3" t="str">
        <f>IFERROR(__xludf.DUMMYFUNCTION("GOOGLETRANSLATE(B24,""id"",""en"")"),"['overnight', 'internet', 'disconnected', 'chat', 'obstacle', 'please', 'wait', 'clock', 'internet', 'modage', ""]")</f>
        <v>['overnight', 'internet', 'disconnected', 'chat', 'obstacle', 'please', 'wait', 'clock', 'internet', 'modage', "]</v>
      </c>
      <c r="D24" s="3">
        <v>1.0</v>
      </c>
    </row>
    <row r="25" ht="15.75" customHeight="1">
      <c r="A25" s="1">
        <v>25.0</v>
      </c>
      <c r="B25" s="3" t="s">
        <v>25</v>
      </c>
      <c r="C25" s="3" t="str">
        <f>IFERROR(__xludf.DUMMYFUNCTION("GOOGLETRANSLATE(B25,""id"",""en"")"),"['LEGE', 'INDIHOME', 'SKRNG', 'Bintang', 'Speaking', 'Udh', 'Leet', 'Nast', 'Star']")</f>
        <v>['LEGE', 'INDIHOME', 'SKRNG', 'Bintang', 'Speaking', 'Udh', 'Leet', 'Nast', 'Star']</v>
      </c>
      <c r="D25" s="3">
        <v>2.0</v>
      </c>
    </row>
    <row r="26" ht="15.75" customHeight="1">
      <c r="A26" s="1">
        <v>26.0</v>
      </c>
      <c r="B26" s="3" t="s">
        <v>26</v>
      </c>
      <c r="C26" s="3" t="str">
        <f>IFERROR(__xludf.DUMMYFUNCTION("GOOGLETRANSLATE(B26,""id"",""en"")"),"['Dear', 'Indihome', 'WiFi', 'Connect', 'already', 'already', 'report', 'number', 'queue', 'for days',' officer ',' Blm ',' internet ',' on ',' solution ',' pls', 'telephone', 'house', 'follow', 'function']")</f>
        <v>['Dear', 'Indihome', 'WiFi', 'Connect', 'already', 'already', 'report', 'number', 'queue', 'for days',' officer ',' Blm ',' internet ',' on ',' solution ',' pls', 'telephone', 'house', 'follow', 'function']</v>
      </c>
      <c r="D26" s="3">
        <v>1.0</v>
      </c>
    </row>
    <row r="27" ht="15.75" customHeight="1">
      <c r="A27" s="1">
        <v>27.0</v>
      </c>
      <c r="B27" s="3" t="s">
        <v>27</v>
      </c>
      <c r="C27" s="3" t="str">
        <f>IFERROR(__xludf.DUMMYFUNCTION("GOOGLETRANSLATE(B27,""id"",""en"")"),"['Tide', 'January', 'disorder', 'stop', 'stop', 'slow', 'play', 'broadcast', 'use', 'local', 'bored', 'complain', ' trs', 'rates',' reach ',' rts', 'thousand', 'usage', 'person', 'doank', 'at home', 'parent', 'krj', 'go home', 'off' , 'constrained', 'name"&amp;"', 'Telkom', 'quality', 'below', 'standard', 'price', 'skyrocketing', 'according to', 'name', 'doank', 'disappointed', ' heavy', '']")</f>
        <v>['Tide', 'January', 'disorder', 'stop', 'stop', 'slow', 'play', 'broadcast', 'use', 'local', 'bored', 'complain', ' trs', 'rates',' reach ',' rts', 'thousand', 'usage', 'person', 'doank', 'at home', 'parent', 'krj', 'go home', 'off' , 'constrained', 'name', 'Telkom', 'quality', 'below', 'standard', 'price', 'skyrocketing', 'according to', 'name', 'doank', 'disappointed', ' heavy', '']</v>
      </c>
      <c r="D27" s="3">
        <v>1.0</v>
      </c>
    </row>
    <row r="28" ht="15.75" customHeight="1">
      <c r="A28" s="1">
        <v>28.0</v>
      </c>
      <c r="B28" s="3" t="s">
        <v>28</v>
      </c>
      <c r="C28" s="3" t="str">
        <f>IFERROR(__xludf.DUMMYFUNCTION("GOOGLETRANSLATE(B28,""id"",""en"")"),"['wifi', 'lag', 'gajelas']")</f>
        <v>['wifi', 'lag', 'gajelas']</v>
      </c>
      <c r="D28" s="3">
        <v>1.0</v>
      </c>
    </row>
    <row r="29" ht="15.75" customHeight="1">
      <c r="A29" s="1">
        <v>29.0</v>
      </c>
      <c r="B29" s="3" t="s">
        <v>29</v>
      </c>
      <c r="C29" s="3" t="str">
        <f>IFERROR(__xludf.DUMMYFUNCTION("GOOGLETRANSLATE(B29,""id"",""en"")"),"['great', 'really', 'makes it easy', 'customer', 'check', 'bill', 'select', 'add', 'report', 'disorder', ""]")</f>
        <v>['great', 'really', 'makes it easy', 'customer', 'check', 'bill', 'select', 'add', 'report', 'disorder', "]</v>
      </c>
      <c r="D29" s="3">
        <v>5.0</v>
      </c>
    </row>
    <row r="30" ht="15.75" customHeight="1">
      <c r="A30" s="1">
        <v>30.0</v>
      </c>
      <c r="B30" s="3" t="s">
        <v>30</v>
      </c>
      <c r="C30" s="3" t="str">
        <f>IFERROR(__xludf.DUMMYFUNCTION("GOOGLETRANSLATE(B30,""id"",""en"")"),"['Network', 'dead', 'morning', 'high', 'skrg', 'complain', 'told', 'waiting', 'repair', 'late', 'pay', 'chased', ' Pay ',' chased ',' getting ',' fine ',' wants', 'Indihome', 'service', 'SPT', 'Sya', 'Daerh', 'Bekasi', 'East', 'Hello' , 'Hour', 'Indihome'"&amp;", 'dead', 'bills', 'cut', '']")</f>
        <v>['Network', 'dead', 'morning', 'high', 'skrg', 'complain', 'told', 'waiting', 'repair', 'late', 'pay', 'chased', ' Pay ',' chased ',' getting ',' fine ',' wants', 'Indihome', 'service', 'SPT', 'Sya', 'Daerh', 'Bekasi', 'East', 'Hello' , 'Hour', 'Indihome', 'dead', 'bills', 'cut', '']</v>
      </c>
      <c r="D30" s="3">
        <v>1.0</v>
      </c>
    </row>
    <row r="31" ht="15.75" customHeight="1">
      <c r="A31" s="1">
        <v>31.0</v>
      </c>
      <c r="B31" s="3" t="s">
        <v>31</v>
      </c>
      <c r="C31" s="3" t="str">
        <f>IFERROR(__xludf.DUMMYFUNCTION("GOOGLETRANSLATE(B31,""id"",""en"")"),"['subscribe', 'mini', 'concert', 'chat', 'indihome', 'activate', 'mini', 'concert', 'try', 'stop', 'ultrasion', 'application', ' Myindihome ',' Chanel ',' Most ',' and then ',' watch ',' Chanel ',' Please ',' Explanation ',' What ',' Stop ',' Chanel ']")</f>
        <v>['subscribe', 'mini', 'concert', 'chat', 'indihome', 'activate', 'mini', 'concert', 'try', 'stop', 'ultrasion', 'application', ' Myindihome ',' Chanel ',' Most ',' and then ',' watch ',' Chanel ',' Please ',' Explanation ',' What ',' Stop ',' Chanel ']</v>
      </c>
      <c r="D31" s="3">
        <v>4.0</v>
      </c>
    </row>
    <row r="32" ht="15.75" customHeight="1">
      <c r="A32" s="1">
        <v>32.0</v>
      </c>
      <c r="B32" s="3" t="s">
        <v>32</v>
      </c>
      <c r="C32" s="3" t="str">
        <f>IFERROR(__xludf.DUMMYFUNCTION("GOOGLETRANSLATE(B32,""id"",""en"")"),"['list', 'verification', 'technicians',' home ',' just ',' terminal ',' full ',' gag ',' masang ',' technician ',' application ',' trus', ' Email ',' SMS ',' Information ',' FAILURE ',' Waiting ',' Preparation ',' Network ',' Bener ',' FAILURE ',' Waiting"&amp;" ',' Please ',' apps', 'love' , 'complain', 'Online', 'Direct', 'Min', 'Thanks']")</f>
        <v>['list', 'verification', 'technicians',' home ',' just ',' terminal ',' full ',' gag ',' masang ',' technician ',' application ',' trus', ' Email ',' SMS ',' Information ',' FAILURE ',' Waiting ',' Preparation ',' Network ',' Bener ',' FAILURE ',' Waiting ',' Please ',' apps', 'love' , 'complain', 'Online', 'Direct', 'Min', 'Thanks']</v>
      </c>
      <c r="D32" s="3">
        <v>3.0</v>
      </c>
    </row>
    <row r="33" ht="15.75" customHeight="1">
      <c r="A33" s="1">
        <v>33.0</v>
      </c>
      <c r="B33" s="3" t="s">
        <v>33</v>
      </c>
      <c r="C33" s="3" t="str">
        <f>IFERROR(__xludf.DUMMYFUNCTION("GOOGLETRANSLATE(B33,""id"",""en"")"),"['Maghrib', 'Network', 'Lost', 'Terocoos', 'Sampe', 'Morning', ""]")</f>
        <v>['Maghrib', 'Network', 'Lost', 'Terocoos', 'Sampe', 'Morning', "]</v>
      </c>
      <c r="D33" s="3">
        <v>1.0</v>
      </c>
    </row>
    <row r="34" ht="15.75" customHeight="1">
      <c r="A34" s="1">
        <v>34.0</v>
      </c>
      <c r="B34" s="3" t="s">
        <v>34</v>
      </c>
      <c r="C34" s="3" t="str">
        <f>IFERROR(__xludf.DUMMYFUNCTION("GOOGLETRANSLATE(B34,""id"",""en"")"),"['night', 'money', 'deposit', 'moved', 'address',' jkt ',' tangerang ',' jakarta ',' turn off ',' money ',' deposit ',' requirements', ' Kidpeni ',' Please ',' Acceleration ',' Consistent ',' Talk ',' Maximal ',' Work ',' Confirmed ',' Work ',' Deposit ',"&amp;"' Right ', ""]")</f>
        <v>['night', 'money', 'deposit', 'moved', 'address',' jkt ',' tangerang ',' jakarta ',' turn off ',' money ',' deposit ',' requirements', ' Kidpeni ',' Please ',' Acceleration ',' Consistent ',' Talk ',' Maximal ',' Work ',' Confirmed ',' Work ',' Deposit ',' Right ', "]</v>
      </c>
      <c r="D34" s="3">
        <v>2.0</v>
      </c>
    </row>
    <row r="35" ht="15.75" customHeight="1">
      <c r="A35" s="1">
        <v>35.0</v>
      </c>
      <c r="B35" s="3" t="s">
        <v>35</v>
      </c>
      <c r="C35" s="3" t="str">
        <f>IFERROR(__xludf.DUMMYFUNCTION("GOOGLETRANSLATE(B35,""id"",""en"")"),"['Masang', 'Speed', 'Ever', 'yes',' cave ',' Mint ',' Not bad ',' Speed ​​',' TPI ',' Signal ',' ilang ',' Nilagan ',' Mulu ',' Minute ',' MLM ',' BEH ',' second ',' Times', 'Signal', 'ilang', 'Mulu']")</f>
        <v>['Masang', 'Speed', 'Ever', 'yes',' cave ',' Mint ',' Not bad ',' Speed ​​',' TPI ',' Signal ',' ilang ',' Nilagan ',' Mulu ',' Minute ',' MLM ',' BEH ',' second ',' Times', 'Signal', 'ilang', 'Mulu']</v>
      </c>
      <c r="D35" s="3">
        <v>1.0</v>
      </c>
    </row>
    <row r="36" ht="15.75" customHeight="1">
      <c r="A36" s="1">
        <v>36.0</v>
      </c>
      <c r="B36" s="3" t="s">
        <v>36</v>
      </c>
      <c r="C36" s="3" t="str">
        <f>IFERROR(__xludf.DUMMYFUNCTION("GOOGLETRANSLATE(B36,""id"",""en"")"),"['already', 'times', 'red', 'modem', 'times', 'Hello', 'Indihome', 'work', 'Bener', ""]")</f>
        <v>['already', 'times', 'red', 'modem', 'times', 'Hello', 'Indihome', 'work', 'Bener', "]</v>
      </c>
      <c r="D36" s="3">
        <v>1.0</v>
      </c>
    </row>
    <row r="37" ht="15.75" customHeight="1">
      <c r="A37" s="1">
        <v>37.0</v>
      </c>
      <c r="B37" s="3" t="s">
        <v>37</v>
      </c>
      <c r="C37" s="3" t="str">
        <f>IFERROR(__xludf.DUMMYFUNCTION("GOOGLETRANSLATE(B37,""id"",""en"")"),"['disorder', 'wonder', '']")</f>
        <v>['disorder', 'wonder', '']</v>
      </c>
      <c r="D37" s="3">
        <v>1.0</v>
      </c>
    </row>
    <row r="38" ht="15.75" customHeight="1">
      <c r="A38" s="1">
        <v>38.0</v>
      </c>
      <c r="B38" s="3" t="s">
        <v>38</v>
      </c>
      <c r="C38" s="3" t="str">
        <f>IFERROR(__xludf.DUMMYFUNCTION("GOOGLETRANSLATE(B38,""id"",""en"")"),"['Please', 'fix', 'wifi', 'dead', 'on']")</f>
        <v>['Please', 'fix', 'wifi', 'dead', 'on']</v>
      </c>
      <c r="D38" s="3">
        <v>1.0</v>
      </c>
    </row>
    <row r="39" ht="15.75" customHeight="1">
      <c r="A39" s="1">
        <v>39.0</v>
      </c>
      <c r="B39" s="3" t="s">
        <v>39</v>
      </c>
      <c r="C39" s="3" t="str">
        <f>IFERROR(__xludf.DUMMYFUNCTION("GOOGLETRANSLATE(B39,""id"",""en"")"),"['Internet', 'slow', 'DSRI', 'down', 'Rank', 'area', 'internet', 'already', 'replace', 'asuuuuu', 'inditod']")</f>
        <v>['Internet', 'slow', 'DSRI', 'down', 'Rank', 'area', 'internet', 'already', 'replace', 'asuuuuu', 'inditod']</v>
      </c>
      <c r="D39" s="3">
        <v>1.0</v>
      </c>
    </row>
    <row r="40" ht="15.75" customHeight="1">
      <c r="A40" s="1">
        <v>40.0</v>
      </c>
      <c r="B40" s="3" t="s">
        <v>40</v>
      </c>
      <c r="C40" s="3" t="str">
        <f>IFERROR(__xludf.DUMMYFUNCTION("GOOGLETRANSLATE(B40,""id"",""en"")"),"['application', 'it's easy', 'user', 'indihome']")</f>
        <v>['application', 'it's easy', 'user', 'indihome']</v>
      </c>
      <c r="D40" s="3">
        <v>5.0</v>
      </c>
    </row>
    <row r="41" ht="15.75" customHeight="1">
      <c r="A41" s="1">
        <v>41.0</v>
      </c>
      <c r="B41" s="3" t="s">
        <v>41</v>
      </c>
      <c r="C41" s="3" t="str">
        <f>IFERROR(__xludf.DUMMYFUNCTION("GOOGLETRANSLATE(B41,""id"",""en"")"),"['Login', 'difficult', 'code', 'send it', 'signal', 'drop', 'signal', 'if', 'server', 'wifi', 'replace', ""]")</f>
        <v>['Login', 'difficult', 'code', 'send it', 'signal', 'drop', 'signal', 'if', 'server', 'wifi', 'replace', "]</v>
      </c>
      <c r="D41" s="3">
        <v>1.0</v>
      </c>
    </row>
    <row r="42" ht="15.75" customHeight="1">
      <c r="A42" s="1">
        <v>42.0</v>
      </c>
      <c r="B42" s="3" t="s">
        <v>42</v>
      </c>
      <c r="C42" s="3" t="str">
        <f>IFERROR(__xludf.DUMMYFUNCTION("GOOGLETRANSLATE(B42,""id"",""en"")"),"['Malem', 'Sinyal', 'Bener', 'Bener', 'ugly', 'pending', 'understand', ""]")</f>
        <v>['Malem', 'Sinyal', 'Bener', 'Bener', 'ugly', 'pending', 'understand', "]</v>
      </c>
      <c r="D42" s="3">
        <v>1.0</v>
      </c>
    </row>
    <row r="43" ht="15.75" customHeight="1">
      <c r="A43" s="1">
        <v>43.0</v>
      </c>
      <c r="B43" s="3" t="s">
        <v>43</v>
      </c>
      <c r="C43" s="3" t="str">
        <f>IFERROR(__xludf.DUMMYFUNCTION("GOOGLETRANSLATE(B43,""id"",""en"")"),"['Install', 'Indihome', 'Uda', 'Disruption', '']")</f>
        <v>['Install', 'Indihome', 'Uda', 'Disruption', '']</v>
      </c>
      <c r="D43" s="3">
        <v>1.0</v>
      </c>
    </row>
    <row r="44" ht="15.75" customHeight="1">
      <c r="A44" s="1">
        <v>44.0</v>
      </c>
      <c r="B44" s="3" t="s">
        <v>44</v>
      </c>
      <c r="C44" s="3" t="str">
        <f>IFERROR(__xludf.DUMMYFUNCTION("GOOGLETRANSLATE(B44,""id"",""en"")"),"['Stop', 'subscribe', 'Indihome', 'gan', ""]")</f>
        <v>['Stop', 'subscribe', 'Indihome', 'gan', "]</v>
      </c>
      <c r="D44" s="3">
        <v>1.0</v>
      </c>
    </row>
    <row r="45" ht="15.75" customHeight="1">
      <c r="A45" s="1">
        <v>45.0</v>
      </c>
      <c r="B45" s="3" t="s">
        <v>45</v>
      </c>
      <c r="C45" s="3" t="str">
        <f>IFERROR(__xludf.DUMMYFUNCTION("GOOGLETRANSLATE(B45,""id"",""en"")"),"['application', 'satisfied', 'response', 'fast', 'response', 'service', 'really', 'disappointing', 'indihome', 'trouble', 'plus',' complaint ',' Via ',' Application ',' Following ',' Chancing ',' Obligation ',' Rights', 'Star', 'Service', 'Star', 'Applica"&amp;"tion', 'Salam', 'Customer', 'Disappointed' , '']")</f>
        <v>['application', 'satisfied', 'response', 'fast', 'response', 'service', 'really', 'disappointing', 'indihome', 'trouble', 'plus',' complaint ',' Via ',' Application ',' Following ',' Chancing ',' Obligation ',' Rights', 'Star', 'Service', 'Star', 'Application', 'Salam', 'Customer', 'Disappointed' , '']</v>
      </c>
      <c r="D45" s="3">
        <v>1.0</v>
      </c>
    </row>
    <row r="46" ht="15.75" customHeight="1">
      <c r="A46" s="1">
        <v>46.0</v>
      </c>
      <c r="B46" s="3" t="s">
        <v>46</v>
      </c>
      <c r="C46" s="3" t="str">
        <f>IFERROR(__xludf.DUMMYFUNCTION("GOOGLETRANSLATE(B46,""id"",""en"")"),"['BURIK', 'TROble']")</f>
        <v>['BURIK', 'TROble']</v>
      </c>
      <c r="D46" s="3">
        <v>1.0</v>
      </c>
    </row>
    <row r="47" ht="15.75" customHeight="1">
      <c r="A47" s="1">
        <v>47.0</v>
      </c>
      <c r="B47" s="3" t="s">
        <v>47</v>
      </c>
      <c r="C47" s="3" t="str">
        <f>IFERROR(__xludf.DUMMYFUNCTION("GOOGLETRANSLATE(B47,""id"",""en"")"),"['Fun', 'Application', 'Upload', 'KTP', 'Believe', 'Very', 'People', 'Cileungsi']")</f>
        <v>['Fun', 'Application', 'Upload', 'KTP', 'Believe', 'Very', 'People', 'Cileungsi']</v>
      </c>
      <c r="D47" s="3">
        <v>1.0</v>
      </c>
    </row>
    <row r="48" ht="15.75" customHeight="1">
      <c r="A48" s="1">
        <v>48.0</v>
      </c>
      <c r="B48" s="3" t="s">
        <v>48</v>
      </c>
      <c r="C48" s="3" t="str">
        <f>IFERROR(__xludf.DUMMYFUNCTION("GOOGLETRANSLATE(B48,""id"",""en"")"),"['Quality', 'Bad']")</f>
        <v>['Quality', 'Bad']</v>
      </c>
      <c r="D48" s="3">
        <v>1.0</v>
      </c>
    </row>
    <row r="49" ht="15.75" customHeight="1">
      <c r="A49" s="1">
        <v>49.0</v>
      </c>
      <c r="B49" s="3" t="s">
        <v>49</v>
      </c>
      <c r="C49" s="3" t="str">
        <f>IFERROR(__xludf.DUMMYFUNCTION("GOOGLETRANSLATE(B49,""id"",""en"")"),"['experience', 'wifi', 'dead', 'contact', 'person', 'none', 'person', 'normal', 'kmrin', 'night', 'kt', 'tomorrow', ' Skrng ',' sudh ',' clock ',' pecatten ',' eat ',' salary ',' blind ',' ']")</f>
        <v>['experience', 'wifi', 'dead', 'contact', 'person', 'none', 'person', 'normal', 'kmrin', 'night', 'kt', 'tomorrow', ' Skrng ',' sudh ',' clock ',' pecatten ',' eat ',' salary ',' blind ',' ']</v>
      </c>
      <c r="D49" s="3">
        <v>1.0</v>
      </c>
    </row>
    <row r="50" ht="15.75" customHeight="1">
      <c r="A50" s="1">
        <v>50.0</v>
      </c>
      <c r="B50" s="3" t="s">
        <v>50</v>
      </c>
      <c r="C50" s="3" t="str">
        <f>IFERROR(__xludf.DUMMYFUNCTION("GOOGLETRANSLATE(B50,""id"",""en"")"),"['Indihome', 'UDH', 'LEG', 'SOK', 'Sokan', 'seeing', 'wibesite', 'hand', 'dlu', 'mah', 'anjck', 'Udh', ' Leet ',' really ',' AMJC ',' Block ',' ']")</f>
        <v>['Indihome', 'UDH', 'LEG', 'SOK', 'Sokan', 'seeing', 'wibesite', 'hand', 'dlu', 'mah', 'anjck', 'Udh', ' Leet ',' really ',' AMJC ',' Block ',' ']</v>
      </c>
      <c r="D50" s="3">
        <v>1.0</v>
      </c>
    </row>
    <row r="51" ht="15.75" customHeight="1">
      <c r="A51" s="1">
        <v>51.0</v>
      </c>
      <c r="B51" s="3" t="s">
        <v>51</v>
      </c>
      <c r="C51" s="3" t="str">
        <f>IFERROR(__xludf.DUMMYFUNCTION("GOOGLETRANSLATE(B51,""id"",""en"")"),"['Service', 'SAGAT', 'BAD', 'Class',' Telkom ',' Indihome ',' Error ',' March ',' May ',' Report ',' Down ',' Ticket ',' Policy ',' Reduction ',' Costs', 'Payment', 'Normal', 'Full', 'Revocation', 'Fines',' Penalty ',' JT ',' RECOMMENDED ',' ']")</f>
        <v>['Service', 'SAGAT', 'BAD', 'Class',' Telkom ',' Indihome ',' Error ',' March ',' May ',' Report ',' Down ',' Ticket ',' Policy ',' Reduction ',' Costs', 'Payment', 'Normal', 'Full', 'Revocation', 'Fines',' Penalty ',' JT ',' RECOMMENDED ',' ']</v>
      </c>
      <c r="D51" s="3">
        <v>1.0</v>
      </c>
    </row>
    <row r="52" ht="15.75" customHeight="1">
      <c r="A52" s="1">
        <v>52.0</v>
      </c>
      <c r="B52" s="3" t="s">
        <v>52</v>
      </c>
      <c r="C52" s="3" t="str">
        <f>IFERROR(__xludf.DUMMYFUNCTION("GOOGLETRANSLATE(B52,""id"",""en"")"),"['OTP', 'FAIL', 'LOGIN']")</f>
        <v>['OTP', 'FAIL', 'LOGIN']</v>
      </c>
      <c r="D52" s="3">
        <v>1.0</v>
      </c>
    </row>
    <row r="53" ht="15.75" customHeight="1">
      <c r="A53" s="1">
        <v>54.0</v>
      </c>
      <c r="B53" s="3" t="s">
        <v>53</v>
      </c>
      <c r="C53" s="3" t="str">
        <f>IFERROR(__xludf.DUMMYFUNCTION("GOOGLETRANSLATE(B53,""id"",""en"")"),"['Login', 'Difficult', 'Mulu', 'OTP', 'Wrong', 'Mulu', 'Solution', ""]")</f>
        <v>['Login', 'Difficult', 'Mulu', 'OTP', 'Wrong', 'Mulu', 'Solution', "]</v>
      </c>
      <c r="D53" s="3">
        <v>3.0</v>
      </c>
    </row>
    <row r="54" ht="15.75" customHeight="1">
      <c r="A54" s="1">
        <v>55.0</v>
      </c>
      <c r="B54" s="3" t="s">
        <v>54</v>
      </c>
      <c r="C54" s="3" t="str">
        <f>IFERROR(__xludf.DUMMYFUNCTION("GOOGLETRANSLATE(B54,""id"",""en"")"),"['Mbps', 'slow', '']")</f>
        <v>['Mbps', 'slow', '']</v>
      </c>
      <c r="D54" s="3">
        <v>2.0</v>
      </c>
    </row>
    <row r="55" ht="15.75" customHeight="1">
      <c r="A55" s="1">
        <v>56.0</v>
      </c>
      <c r="B55" s="3" t="s">
        <v>55</v>
      </c>
      <c r="C55" s="3" t="str">
        <f>IFERROR(__xludf.DUMMYFUNCTION("GOOGLETRANSLATE(B55,""id"",""en"")"),"['signal', 'ugly', 'really', 'replace', 'laaahh', 'high school']")</f>
        <v>['signal', 'ugly', 'really', 'replace', 'laaahh', 'high school']</v>
      </c>
      <c r="D55" s="3">
        <v>1.0</v>
      </c>
    </row>
    <row r="56" ht="15.75" customHeight="1">
      <c r="A56" s="1">
        <v>57.0</v>
      </c>
      <c r="B56" s="3" t="s">
        <v>56</v>
      </c>
      <c r="C56" s="3" t="str">
        <f>IFERROR(__xludf.DUMMYFUNCTION("GOOGLETRANSLATE(B56,""id"",""en"")"),"['Package', 'Mbps',' Stable ',' TLP ',' Addition ',' Speed ​​',' Understanding ',' Affairs', 'Related', 'Indihome', 'Offering', 'Really', ' polite ',' force ',' talk ',' difference ',' TLP ',' Buru ',' turned off ',' Customer ',' forced ',' offer ',' deta"&amp;"il ',' detailed ',' that's' , 'please', 'service', 'fix', 'thank', 'love']")</f>
        <v>['Package', 'Mbps',' Stable ',' TLP ',' Addition ',' Speed ​​',' Understanding ',' Affairs', 'Related', 'Indihome', 'Offering', 'Really', ' polite ',' force ',' talk ',' difference ',' TLP ',' Buru ',' turned off ',' Customer ',' forced ',' offer ',' detail ',' detailed ',' that's' , 'please', 'service', 'fix', 'thank', 'love']</v>
      </c>
      <c r="D56" s="3">
        <v>2.0</v>
      </c>
    </row>
    <row r="57" ht="15.75" customHeight="1">
      <c r="A57" s="1">
        <v>58.0</v>
      </c>
      <c r="B57" s="3" t="s">
        <v>57</v>
      </c>
      <c r="C57" s="3" t="str">
        <f>IFERROR(__xludf.DUMMYFUNCTION("GOOGLETRANSLATE(B57,""id"",""en"")"),"['iFlix', 'diindihome', 'appears', 'subtitle', 'choice', 'kana', 'choice', 'sub', 'udh', 'several', '']")</f>
        <v>['iFlix', 'diindihome', 'appears', 'subtitle', 'choice', 'kana', 'choice', 'sub', 'udh', 'several', '']</v>
      </c>
      <c r="D57" s="3">
        <v>4.0</v>
      </c>
    </row>
    <row r="58" ht="15.75" customHeight="1">
      <c r="A58" s="1">
        <v>59.0</v>
      </c>
      <c r="B58" s="3" t="s">
        <v>58</v>
      </c>
      <c r="C58" s="3" t="str">
        <f>IFERROR(__xludf.DUMMYFUNCTION("GOOGLETRANSLATE(B58,""id"",""en"")"),"['Severe', 'BNGT', 'Indihome', 'already', 'response', 'improvement', 'region', 'city', 'Tangerang', 'Jatiuwung', 'kelurahan', 'keroncong', ' name ',' Fitri ',' setiawati ',' right ',' payment ',' full ',' cut ',' ']")</f>
        <v>['Severe', 'BNGT', 'Indihome', 'already', 'response', 'improvement', 'region', 'city', 'Tangerang', 'Jatiuwung', 'kelurahan', 'keroncong', ' name ',' Fitri ',' setiawati ',' right ',' payment ',' full ',' cut ',' ']</v>
      </c>
      <c r="D58" s="3">
        <v>5.0</v>
      </c>
    </row>
    <row r="59" ht="15.75" customHeight="1">
      <c r="A59" s="1">
        <v>60.0</v>
      </c>
      <c r="B59" s="3" t="s">
        <v>59</v>
      </c>
      <c r="C59" s="3" t="str">
        <f>IFERROR(__xludf.DUMMYFUNCTION("GOOGLETRANSLATE(B59,""id"",""en"")"),"['App', 'good', 'help', 'tks']")</f>
        <v>['App', 'good', 'help', 'tks']</v>
      </c>
      <c r="D59" s="3">
        <v>5.0</v>
      </c>
    </row>
    <row r="60" ht="15.75" customHeight="1">
      <c r="A60" s="1">
        <v>61.0</v>
      </c>
      <c r="B60" s="3" t="s">
        <v>6</v>
      </c>
      <c r="C60" s="3" t="str">
        <f>IFERROR(__xludf.DUMMYFUNCTION("GOOGLETRANSLATE(B60,""id"",""en"")"),"['Help', 'good', ""]")</f>
        <v>['Help', 'good', "]</v>
      </c>
      <c r="D60" s="3">
        <v>5.0</v>
      </c>
    </row>
    <row r="61" ht="15.75" customHeight="1">
      <c r="A61" s="1">
        <v>62.0</v>
      </c>
      <c r="B61" s="3" t="s">
        <v>60</v>
      </c>
      <c r="C61" s="3" t="str">
        <f>IFERROR(__xludf.DUMMYFUNCTION("GOOGLETRANSLATE(B61,""id"",""en"")"),"['Login', 'application', 'difficult', 'website']")</f>
        <v>['Login', 'application', 'difficult', 'website']</v>
      </c>
      <c r="D61" s="3">
        <v>1.0</v>
      </c>
    </row>
    <row r="62" ht="15.75" customHeight="1">
      <c r="A62" s="1">
        <v>63.0</v>
      </c>
      <c r="B62" s="3" t="s">
        <v>61</v>
      </c>
      <c r="C62" s="3" t="str">
        <f>IFERROR(__xludf.DUMMYFUNCTION("GOOGLETRANSLATE(B62,""id"",""en"")"),"['The application', 'help', 'really', 'make it easy', 'see', 'bill', 'finish', 'pay', 'direct', 'update', 'application', 'good']")</f>
        <v>['The application', 'help', 'really', 'make it easy', 'see', 'bill', 'finish', 'pay', 'direct', 'update', 'application', 'good']</v>
      </c>
      <c r="D62" s="3">
        <v>5.0</v>
      </c>
    </row>
    <row r="63" ht="15.75" customHeight="1">
      <c r="A63" s="1">
        <v>64.0</v>
      </c>
      <c r="B63" s="3" t="s">
        <v>62</v>
      </c>
      <c r="C63" s="3" t="str">
        <f>IFERROR(__xludf.DUMMYFUNCTION("GOOGLETRANSLATE(B63,""id"",""en"")"),"['Input', 'Code', 'OTP', 'FAIL', 'DAMPLOW']")</f>
        <v>['Input', 'Code', 'OTP', 'FAIL', 'DAMPLOW']</v>
      </c>
      <c r="D63" s="3">
        <v>1.0</v>
      </c>
    </row>
    <row r="64" ht="15.75" customHeight="1">
      <c r="A64" s="1">
        <v>65.0</v>
      </c>
      <c r="B64" s="3" t="s">
        <v>63</v>
      </c>
      <c r="C64" s="3" t="str">
        <f>IFERROR(__xludf.DUMMYFUNCTION("GOOGLETRANSLATE(B64,""id"",""en"")"),"['Indihome', 'defective', 'match', 'gamers']")</f>
        <v>['Indihome', 'defective', 'match', 'gamers']</v>
      </c>
      <c r="D64" s="3">
        <v>1.0</v>
      </c>
    </row>
    <row r="65" ht="15.75" customHeight="1">
      <c r="A65" s="1">
        <v>66.0</v>
      </c>
      <c r="B65" s="3" t="s">
        <v>64</v>
      </c>
      <c r="C65" s="3" t="str">
        <f>IFERROR(__xludf.DUMMYFUNCTION("GOOGLETRANSLATE(B65,""id"",""en"")"),"['Application', 'serving', 'complaint', 'Pay', 'RB', 'Network', 'Leet', 'Connect']")</f>
        <v>['Application', 'serving', 'complaint', 'Pay', 'RB', 'Network', 'Leet', 'Connect']</v>
      </c>
      <c r="D65" s="3">
        <v>1.0</v>
      </c>
    </row>
    <row r="66" ht="15.75" customHeight="1">
      <c r="A66" s="1">
        <v>67.0</v>
      </c>
      <c r="B66" s="3" t="s">
        <v>65</v>
      </c>
      <c r="C66" s="3" t="str">
        <f>IFERROR(__xludf.DUMMYFUNCTION("GOOGLETRANSLATE(B66,""id"",""en"")"),"['', 'intention', 'application', 'code', 'verification', 'sent', 'entry', 'enter']")</f>
        <v>['', 'intention', 'application', 'code', 'verification', 'sent', 'entry', 'enter']</v>
      </c>
      <c r="D66" s="3">
        <v>1.0</v>
      </c>
    </row>
    <row r="67" ht="15.75" customHeight="1">
      <c r="A67" s="1">
        <v>68.0</v>
      </c>
      <c r="B67" s="3" t="s">
        <v>66</v>
      </c>
      <c r="C67" s="3" t="str">
        <f>IFERROR(__xludf.DUMMYFUNCTION("GOOGLETRANSLATE(B67,""id"",""en"")"),"['admin', 'please', 'assisted', 'transfer', 'address',' prioritized ',' stop ',' subscribe ',' get ',' penalty ',' installed ',' Kamk ',' Contact ',' processed ',' slow ',' clock ',' confirm ',' hopefully ',' step ',' concrete ',' already ',' following ',"&amp;"' procedure ',' suggested ',' thank you ' ]")</f>
        <v>['admin', 'please', 'assisted', 'transfer', 'address',' prioritized ',' stop ',' subscribe ',' get ',' penalty ',' installed ',' Kamk ',' Contact ',' processed ',' slow ',' clock ',' confirm ',' hopefully ',' step ',' concrete ',' already ',' following ',' procedure ',' suggested ',' thank you ' ]</v>
      </c>
      <c r="D67" s="3">
        <v>4.0</v>
      </c>
    </row>
    <row r="68" ht="15.75" customHeight="1">
      <c r="A68" s="1">
        <v>69.0</v>
      </c>
      <c r="B68" s="3" t="s">
        <v>67</v>
      </c>
      <c r="C68" s="3" t="str">
        <f>IFERROR(__xludf.DUMMYFUNCTION("GOOGLETRANSLATE(B68,""id"",""en"")"),"['Login', 'Code', 'Verification', 'Send', 'PDAH', 'Complain', 'WiFi', 'Problematic', 'Report', 'Officer', 'Indihomen', 'Complain', ' Application ',' how ',' NIII ',' Meeting ',' Gabisa ', ""]")</f>
        <v>['Login', 'Code', 'Verification', 'Send', 'PDAH', 'Complain', 'WiFi', 'Problematic', 'Report', 'Officer', 'Indihomen', 'Complain', ' Application ',' how ',' NIII ',' Meeting ',' Gabisa ', "]</v>
      </c>
      <c r="D68" s="3">
        <v>1.0</v>
      </c>
    </row>
    <row r="69" ht="15.75" customHeight="1">
      <c r="A69" s="1">
        <v>70.0</v>
      </c>
      <c r="B69" s="3" t="s">
        <v>68</v>
      </c>
      <c r="C69" s="3" t="str">
        <f>IFERROR(__xludf.DUMMYFUNCTION("GOOGLETRANSLATE(B69,""id"",""en"")"),"['Recommended', 'subscribe', 'Indihome', 'servica', 'disappointing', 'name', 'Need', 'times',' clock ',' clarity ',' DELVN ',' angry ',' TLVN ',' confirm ',' name ',' rough ',' recommended ',' ']")</f>
        <v>['Recommended', 'subscribe', 'Indihome', 'servica', 'disappointing', 'name', 'Need', 'times',' clock ',' clarity ',' DELVN ',' angry ',' TLVN ',' confirm ',' name ',' rough ',' recommended ',' ']</v>
      </c>
      <c r="D69" s="3">
        <v>1.0</v>
      </c>
    </row>
    <row r="70" ht="15.75" customHeight="1">
      <c r="A70" s="1">
        <v>71.0</v>
      </c>
      <c r="B70" s="3" t="s">
        <v>69</v>
      </c>
      <c r="C70" s="3" t="str">
        <f>IFERROR(__xludf.DUMMYFUNCTION("GOOGLETRANSLATE(B70,""id"",""en"")"),"['NLFN', 'Yesterday', 'clock', 'noon', 'yesterday', 'technician', 'dtg', 'night', 'dtg', 'bln', 'calm', 'wifi', ' nlfn ',' complaints', 'bln', 'pay', 'bln', 'nlfn', 'budek', 'tlfn', 'trs',' bln ',' krna ',' complain ',' work ' , 'Wait', 'Complained', 'Nai"&amp;"kan', 'Quality', 'Quantity', 'Customer', 'Satisfied', 'Pay', 'sincere']")</f>
        <v>['NLFN', 'Yesterday', 'clock', 'noon', 'yesterday', 'technician', 'dtg', 'night', 'dtg', 'bln', 'calm', 'wifi', ' nlfn ',' complaints', 'bln', 'pay', 'bln', 'nlfn', 'budek', 'tlfn', 'trs',' bln ',' krna ',' complain ',' work ' , 'Wait', 'Complained', 'Naikan', 'Quality', 'Quantity', 'Customer', 'Satisfied', 'Pay', 'sincere']</v>
      </c>
      <c r="D70" s="3">
        <v>1.0</v>
      </c>
    </row>
    <row r="71" ht="15.75" customHeight="1">
      <c r="A71" s="1">
        <v>72.0</v>
      </c>
      <c r="B71" s="3" t="s">
        <v>70</v>
      </c>
      <c r="C71" s="3" t="str">
        <f>IFERROR(__xludf.DUMMYFUNCTION("GOOGLETRANSLATE(B71,""id"",""en"")"),"['Network', 'Down', 'Mbps', 'Serasa', 'Mbps']")</f>
        <v>['Network', 'Down', 'Mbps', 'Serasa', 'Mbps']</v>
      </c>
      <c r="D71" s="3">
        <v>2.0</v>
      </c>
    </row>
    <row r="72" ht="15.75" customHeight="1">
      <c r="A72" s="1">
        <v>73.0</v>
      </c>
      <c r="B72" s="3" t="s">
        <v>71</v>
      </c>
      <c r="C72" s="3" t="str">
        <f>IFERROR(__xludf.DUMMYFUNCTION("GOOGLETRANSLATE(B72,""id"",""en"")"),"['application', 'report', 'handling', 'slow', 'please', 'for you', 'indihome', 'please', 'handling', 'speed', 'slow', '']")</f>
        <v>['application', 'report', 'handling', 'slow', 'please', 'for you', 'indihome', 'please', 'handling', 'speed', 'slow', '']</v>
      </c>
      <c r="D72" s="3">
        <v>1.0</v>
      </c>
    </row>
    <row r="73" ht="15.75" customHeight="1">
      <c r="A73" s="1">
        <v>74.0</v>
      </c>
      <c r="B73" s="3" t="s">
        <v>72</v>
      </c>
      <c r="C73" s="3" t="str">
        <f>IFERROR(__xludf.DUMMYFUNCTION("GOOGLETRANSLATE(B73,""id"",""en"")"),"['Internet', 'a month', 'UDH', 'Error', 'Times', 'PEAH', 'VAUT', 'TELKOM']")</f>
        <v>['Internet', 'a month', 'UDH', 'Error', 'Times', 'PEAH', 'VAUT', 'TELKOM']</v>
      </c>
      <c r="D73" s="3">
        <v>1.0</v>
      </c>
    </row>
    <row r="74" ht="15.75" customHeight="1">
      <c r="A74" s="1">
        <v>75.0</v>
      </c>
      <c r="B74" s="3" t="s">
        <v>73</v>
      </c>
      <c r="C74" s="3" t="str">
        <f>IFERROR(__xludf.DUMMYFUNCTION("GOOGLETRANSLATE(B74,""id"",""en"")"),"['Login', 'difficult']")</f>
        <v>['Login', 'difficult']</v>
      </c>
      <c r="D74" s="3">
        <v>5.0</v>
      </c>
    </row>
    <row r="75" ht="15.75" customHeight="1">
      <c r="A75" s="1">
        <v>77.0</v>
      </c>
      <c r="B75" s="3" t="s">
        <v>74</v>
      </c>
      <c r="C75" s="3" t="str">
        <f>IFERROR(__xludf.DUMMYFUNCTION("GOOGLETRANSLATE(B75,""id"",""en"")"),"['Here', 'Good', 'Indihome', 'Severe', 'Bad', 'Network', 'Pay', 'Boss', 'Free', 'Mbps', 'Did "",' Then ',' network ',' Bener ',' bad ', ""]")</f>
        <v>['Here', 'Good', 'Indihome', 'Severe', 'Bad', 'Network', 'Pay', 'Boss', 'Free', 'Mbps', 'Did ",' Then ',' network ',' Bener ',' bad ', "]</v>
      </c>
      <c r="D75" s="3">
        <v>1.0</v>
      </c>
    </row>
    <row r="76" ht="15.75" customHeight="1">
      <c r="A76" s="1">
        <v>78.0</v>
      </c>
      <c r="B76" s="3" t="s">
        <v>75</v>
      </c>
      <c r="C76" s="3" t="str">
        <f>IFERROR(__xludf.DUMMYFUNCTION("GOOGLETRANSLATE(B76,""id"",""en"")"),"['application', 'admin', 'knp', 'star', 'response', 'fix', 'application', 'emang', 'person', 'money', 'lazy', 'handle it', ' Note ',' ']")</f>
        <v>['application', 'admin', 'knp', 'star', 'response', 'fix', 'application', 'emang', 'person', 'money', 'lazy', 'handle it', ' Note ',' ']</v>
      </c>
      <c r="D76" s="3">
        <v>1.0</v>
      </c>
    </row>
    <row r="77" ht="15.75" customHeight="1">
      <c r="A77" s="1">
        <v>79.0</v>
      </c>
      <c r="B77" s="3" t="s">
        <v>76</v>
      </c>
      <c r="C77" s="3" t="str">
        <f>IFERROR(__xludf.DUMMYFUNCTION("GOOGLETRANSLATE(B77,""id"",""en"")"),"['Useful', 'Helping', 'Activities', 'Indihome']")</f>
        <v>['Useful', 'Helping', 'Activities', 'Indihome']</v>
      </c>
      <c r="D77" s="3">
        <v>5.0</v>
      </c>
    </row>
    <row r="78" ht="15.75" customHeight="1">
      <c r="A78" s="1">
        <v>80.0</v>
      </c>
      <c r="B78" s="3" t="s">
        <v>77</v>
      </c>
      <c r="C78" s="3" t="str">
        <f>IFERROR(__xludf.DUMMYFUNCTION("GOOGLETRANSLATE(B78,""id"",""en"")"),"['okay']")</f>
        <v>['okay']</v>
      </c>
      <c r="D78" s="3">
        <v>5.0</v>
      </c>
    </row>
    <row r="79" ht="15.75" customHeight="1">
      <c r="A79" s="1">
        <v>81.0</v>
      </c>
      <c r="B79" s="3" t="s">
        <v>78</v>
      </c>
      <c r="C79" s="3" t="str">
        <f>IFERROR(__xludf.DUMMYFUNCTION("GOOGLETRANSLATE(B79,""id"",""en"")"),"['application', 'informative', 'display', 'according to', 'walk']]")</f>
        <v>['application', 'informative', 'display', 'according to', 'walk']]</v>
      </c>
      <c r="D79" s="3">
        <v>1.0</v>
      </c>
    </row>
    <row r="80" ht="15.75" customHeight="1">
      <c r="A80" s="1">
        <v>82.0</v>
      </c>
      <c r="B80" s="3" t="s">
        <v>79</v>
      </c>
      <c r="C80" s="3" t="str">
        <f>IFERROR(__xludf.DUMMYFUNCTION("GOOGLETRANSLATE(B80,""id"",""en"")"),"['Indihome', 'slow', 'Ethiquad', 'Customs',' Untung ',' Customer ',' Loss', 'Untung', 'Snuntun', 'Pay', 'Package', 'Expensive', ' ']")</f>
        <v>['Indihome', 'slow', 'Ethiquad', 'Customs',' Untung ',' Customer ',' Loss', 'Untung', 'Snuntun', 'Pay', 'Package', 'Expensive', ' ']</v>
      </c>
      <c r="D80" s="3">
        <v>1.0</v>
      </c>
    </row>
    <row r="81" ht="15.75" customHeight="1">
      <c r="A81" s="1">
        <v>83.0</v>
      </c>
      <c r="B81" s="3" t="s">
        <v>80</v>
      </c>
      <c r="C81" s="3" t="str">
        <f>IFERROR(__xludf.DUMMYFUNCTION("GOOGLETRANSLATE(B81,""id"",""en"")"),"['Application', 'Its Function', 'Report', 'Disruption', 'Disruption', 'Day', 'Until', 'Afternoon', 'Response', 'Send', 'Ticket', 'Report', ' ']")</f>
        <v>['Application', 'Its Function', 'Report', 'Disruption', 'Disruption', 'Day', 'Until', 'Afternoon', 'Response', 'Send', 'Ticket', 'Report', ' ']</v>
      </c>
      <c r="D81" s="3">
        <v>1.0</v>
      </c>
    </row>
    <row r="82" ht="15.75" customHeight="1">
      <c r="A82" s="1">
        <v>84.0</v>
      </c>
      <c r="B82" s="3" t="s">
        <v>81</v>
      </c>
      <c r="C82" s="3" t="str">
        <f>IFERROR(__xludf.DUMMYFUNCTION("GOOGLETRANSLATE(B82,""id"",""en"")"),"['Internet', 'ngelag', 'bln', 'mbps',' just ',' both ',' use ',' radius', 'km', 'use', 'indihome', 'please', ' Service ',' repaired ']")</f>
        <v>['Internet', 'ngelag', 'bln', 'mbps',' just ',' both ',' use ',' radius', 'km', 'use', 'indihome', 'please', ' Service ',' repaired ']</v>
      </c>
      <c r="D82" s="3">
        <v>1.0</v>
      </c>
    </row>
    <row r="83" ht="15.75" customHeight="1">
      <c r="A83" s="1">
        <v>85.0</v>
      </c>
      <c r="B83" s="3" t="s">
        <v>82</v>
      </c>
      <c r="C83" s="3" t="str">
        <f>IFERROR(__xludf.DUMMYFUNCTION("GOOGLETRANSLATE(B83,""id"",""en"")"),"['Gabisa', 'Login', 'Gaada', 'Code', 'OTP', 'What']")</f>
        <v>['Gabisa', 'Login', 'Gaada', 'Code', 'OTP', 'What']</v>
      </c>
      <c r="D83" s="3">
        <v>1.0</v>
      </c>
    </row>
    <row r="84" ht="15.75" customHeight="1">
      <c r="A84" s="1">
        <v>86.0</v>
      </c>
      <c r="B84" s="3" t="s">
        <v>83</v>
      </c>
      <c r="C84" s="3" t="str">
        <f>IFERROR(__xludf.DUMMYFUNCTION("GOOGLETRANSLATE(B84,""id"",""en"")"),"['application', 'zonk', 'mending', 'no']")</f>
        <v>['application', 'zonk', 'mending', 'no']</v>
      </c>
      <c r="D84" s="3">
        <v>1.0</v>
      </c>
    </row>
    <row r="85" ht="15.75" customHeight="1">
      <c r="A85" s="1">
        <v>87.0</v>
      </c>
      <c r="B85" s="3" t="s">
        <v>84</v>
      </c>
      <c r="C85" s="3" t="str">
        <f>IFERROR(__xludf.DUMMYFUNCTION("GOOGLETRANSLATE(B85,""id"",""en"")"),"['Good', 'add', 'package', 'pay', 'hope', 'nagus', 'like', 'gini', ""]")</f>
        <v>['Good', 'add', 'package', 'pay', 'hope', 'nagus', 'like', 'gini', "]</v>
      </c>
      <c r="D85" s="3">
        <v>5.0</v>
      </c>
    </row>
    <row r="86" ht="15.75" customHeight="1">
      <c r="A86" s="1">
        <v>88.0</v>
      </c>
      <c r="B86" s="3" t="s">
        <v>85</v>
      </c>
      <c r="C86" s="3" t="str">
        <f>IFERROR(__xludf.DUMMYFUNCTION("GOOGLETRANSLATE(B86,""id"",""en"")"),"['Appsi', 'iFlix', 'Subtitles', 'Knp', '']")</f>
        <v>['Appsi', 'iFlix', 'Subtitles', 'Knp', '']</v>
      </c>
      <c r="D86" s="3">
        <v>2.0</v>
      </c>
    </row>
    <row r="87" ht="15.75" customHeight="1">
      <c r="A87" s="1">
        <v>89.0</v>
      </c>
      <c r="B87" s="3" t="s">
        <v>86</v>
      </c>
      <c r="C87" s="3" t="str">
        <f>IFERROR(__xludf.DUMMYFUNCTION("GOOGLETRANSLATE(B87,""id"",""en"")"),"['The features', 'complete', 'good', 'promo', 'hope', 'network', 'is repagable', '']")</f>
        <v>['The features', 'complete', 'good', 'promo', 'hope', 'network', 'is repagable', '']</v>
      </c>
      <c r="D87" s="3">
        <v>5.0</v>
      </c>
    </row>
    <row r="88" ht="15.75" customHeight="1">
      <c r="A88" s="1">
        <v>90.0</v>
      </c>
      <c r="B88" s="3" t="s">
        <v>87</v>
      </c>
      <c r="C88" s="3" t="str">
        <f>IFERROR(__xludf.DUMMYFUNCTION("GOOGLETRANSLATE(B88,""id"",""en"")"),"['already', 'add', 'Mbps', 'signal', 'Bangat', 'UDH', 'Pay', 'Expensive', 'Anjingggg']")</f>
        <v>['already', 'add', 'Mbps', 'signal', 'Bangat', 'UDH', 'Pay', 'Expensive', 'Anjingggg']</v>
      </c>
      <c r="D88" s="3">
        <v>1.0</v>
      </c>
    </row>
    <row r="89" ht="15.75" customHeight="1">
      <c r="A89" s="1">
        <v>91.0</v>
      </c>
      <c r="B89" s="3" t="s">
        <v>88</v>
      </c>
      <c r="C89" s="3" t="str">
        <f>IFERROR(__xludf.DUMMYFUNCTION("GOOGLETRANSLATE(B89,""id"",""en"")"),"['blinking', 'red']")</f>
        <v>['blinking', 'red']</v>
      </c>
      <c r="D89" s="3">
        <v>1.0</v>
      </c>
    </row>
    <row r="90" ht="15.75" customHeight="1">
      <c r="A90" s="1">
        <v>92.0</v>
      </c>
      <c r="B90" s="3" t="s">
        <v>89</v>
      </c>
      <c r="C90" s="3" t="str">
        <f>IFERROR(__xludf.DUMMYFUNCTION("GOOGLETRANSLATE(B90,""id"",""en"")"),"['Section']")</f>
        <v>['Section']</v>
      </c>
      <c r="D90" s="3">
        <v>1.0</v>
      </c>
    </row>
    <row r="91" ht="15.75" customHeight="1">
      <c r="A91" s="1">
        <v>93.0</v>
      </c>
      <c r="B91" s="3" t="s">
        <v>90</v>
      </c>
      <c r="C91" s="3" t="str">
        <f>IFERROR(__xludf.DUMMYFUNCTION("GOOGLETRANSLATE(B91,""id"",""en"")"),"['useful', 'useful', 'convoluted', 'turned', 'pulse', 'truncated', 'customer', 'service', 'efficient', 'change', 'application', 'system', ' Simple ',' convoluted ',' turned ',' full ',' imaging ',' reality ',' beautiful ',' reality ']")</f>
        <v>['useful', 'useful', 'convoluted', 'turned', 'pulse', 'truncated', 'customer', 'service', 'efficient', 'change', 'application', 'system', ' Simple ',' convoluted ',' turned ',' full ',' imaging ',' reality ',' beautiful ',' reality ']</v>
      </c>
      <c r="D91" s="3">
        <v>1.0</v>
      </c>
    </row>
    <row r="92" ht="15.75" customHeight="1">
      <c r="A92" s="1">
        <v>94.0</v>
      </c>
      <c r="B92" s="3" t="s">
        <v>91</v>
      </c>
      <c r="C92" s="3" t="str">
        <f>IFERROR(__xludf.DUMMYFUNCTION("GOOGLETRANSLATE(B92,""id"",""en"")"),"['Service', 'garbage', '']")</f>
        <v>['Service', 'garbage', '']</v>
      </c>
      <c r="D92" s="3">
        <v>1.0</v>
      </c>
    </row>
    <row r="93" ht="15.75" customHeight="1">
      <c r="A93" s="1">
        <v>95.0</v>
      </c>
      <c r="B93" s="3" t="s">
        <v>92</v>
      </c>
      <c r="C93" s="3" t="str">
        <f>IFERROR(__xludf.DUMMYFUNCTION("GOOGLETRANSLATE(B93,""id"",""en"")"),"['Mantab', 'the application', 'makes it easy', 'help', 'Thank', ""]")</f>
        <v>['Mantab', 'the application', 'makes it easy', 'help', 'Thank', "]</v>
      </c>
      <c r="D93" s="3">
        <v>5.0</v>
      </c>
    </row>
    <row r="94" ht="15.75" customHeight="1">
      <c r="A94" s="1">
        <v>96.0</v>
      </c>
      <c r="B94" s="3" t="s">
        <v>93</v>
      </c>
      <c r="C94" s="3" t="str">
        <f>IFERROR(__xludf.DUMMYFUNCTION("GOOGLETRANSLATE(B94,""id"",""en"")"),"['application', 'makes it easy', 'shape', 'pity', 'check', 'bill', 'cool', '']")</f>
        <v>['application', 'makes it easy', 'shape', 'pity', 'check', 'bill', 'cool', '']</v>
      </c>
      <c r="D94" s="3">
        <v>5.0</v>
      </c>
    </row>
    <row r="95" ht="15.75" customHeight="1">
      <c r="A95" s="1">
        <v>97.0</v>
      </c>
      <c r="B95" s="3" t="s">
        <v>94</v>
      </c>
      <c r="C95" s="3" t="str">
        <f>IFERROR(__xludf.DUMMYFUNCTION("GOOGLETRANSLATE(B95,""id"",""en"")"),"['People', 'Indihome', 'Gaje', 'Masang', 'Gara', 'ODP', 'Balesan', 'Explanation', 'Install', ""]")</f>
        <v>['People', 'Indihome', 'Gaje', 'Masang', 'Gara', 'ODP', 'Balesan', 'Explanation', 'Install', "]</v>
      </c>
      <c r="D95" s="3">
        <v>1.0</v>
      </c>
    </row>
    <row r="96" ht="15.75" customHeight="1">
      <c r="A96" s="1">
        <v>98.0</v>
      </c>
      <c r="B96" s="3" t="s">
        <v>95</v>
      </c>
      <c r="C96" s="3" t="str">
        <f>IFERROR(__xludf.DUMMYFUNCTION("GOOGLETRANSLATE(B96,""id"",""en"")"),"['Input', 'please', 'Mas',' Indihome ',' Benerin ',' STB ',' modem ',' confirm ',' date ',' clock ',' kaga ',' say ',' home ',' just ',' maid ',' ngabarin ',' in front ',' home ', ""]")</f>
        <v>['Input', 'please', 'Mas',' Indihome ',' Benerin ',' STB ',' modem ',' confirm ',' date ',' clock ',' kaga ',' say ',' home ',' just ',' maid ',' ngabarin ',' in front ',' home ', "]</v>
      </c>
      <c r="D96" s="3">
        <v>1.0</v>
      </c>
    </row>
    <row r="97" ht="15.75" customHeight="1">
      <c r="A97" s="1">
        <v>99.0</v>
      </c>
      <c r="B97" s="3" t="s">
        <v>96</v>
      </c>
      <c r="C97" s="3" t="str">
        <f>IFERROR(__xludf.DUMMYFUNCTION("GOOGLETRANSLATE(B97,""id"",""en"")"),"['Disappointing', 'Install', 'Indihome', 'Most', 'Disorders',' Paying ',' Objects', 'Function', 'Function', 'Ujung', 'SDAH', 'annoyed', ' Remove ',' waste ',' garbage ', ""]")</f>
        <v>['Disappointing', 'Install', 'Indihome', 'Most', 'Disorders',' Paying ',' Objects', 'Function', 'Function', 'Ujung', 'SDAH', 'annoyed', ' Remove ',' waste ',' garbage ', "]</v>
      </c>
      <c r="D97" s="3">
        <v>1.0</v>
      </c>
    </row>
    <row r="98" ht="15.75" customHeight="1">
      <c r="A98" s="1">
        <v>100.0</v>
      </c>
      <c r="B98" s="3" t="s">
        <v>97</v>
      </c>
      <c r="C98" s="3" t="str">
        <f>IFERROR(__xludf.DUMMYFUNCTION("GOOGLETRANSLATE(B98,""id"",""en"")"),"['lag', 'really']")</f>
        <v>['lag', 'really']</v>
      </c>
      <c r="D98" s="3">
        <v>4.0</v>
      </c>
    </row>
    <row r="99" ht="15.75" customHeight="1">
      <c r="A99" s="1">
        <v>101.0</v>
      </c>
      <c r="B99" s="3" t="s">
        <v>98</v>
      </c>
      <c r="C99" s="3" t="str">
        <f>IFERROR(__xludf.DUMMYFUNCTION("GOOGLETRANSLATE(B99,""id"",""en"")"),"['Dear', 'Team', 'Myindihome', 'Experience', 'Constraints',' Application ',' Myindihome ',' Term ',' Use ',' Quota ',' Internet ',' Real ',' Application ',' Sync ',' Where ',' Usage ',' Real ',' Reach ',' GB ',' Application ',' Myindihome ',' Menu ',' See"&amp;" ',' Use ',' GB ' , 'try', 'install', 'application', 'result', 'try', 'access',' via ',' website ',' result ',' beg ',' team ',' myindihome ',' Tracking ',' bug ',' application ',' myindihome ']")</f>
        <v>['Dear', 'Team', 'Myindihome', 'Experience', 'Constraints',' Application ',' Myindihome ',' Term ',' Use ',' Quota ',' Internet ',' Real ',' Application ',' Sync ',' Where ',' Usage ',' Real ',' Reach ',' GB ',' Application ',' Myindihome ',' Menu ',' See ',' Use ',' GB ' , 'try', 'install', 'application', 'result', 'try', 'access',' via ',' website ',' result ',' beg ',' team ',' myindihome ',' Tracking ',' bug ',' application ',' myindihome ']</v>
      </c>
      <c r="D99" s="3">
        <v>3.0</v>
      </c>
    </row>
    <row r="100" ht="15.75" customHeight="1">
      <c r="A100" s="1">
        <v>102.0</v>
      </c>
      <c r="B100" s="3" t="s">
        <v>99</v>
      </c>
      <c r="C100" s="3" t="str">
        <f>IFERROR(__xludf.DUMMYFUNCTION("GOOGLETRANSLATE(B100,""id"",""en"")"),"['Tribel']")</f>
        <v>['Tribel']</v>
      </c>
      <c r="D100" s="3">
        <v>5.0</v>
      </c>
    </row>
    <row r="101" ht="15.75" customHeight="1">
      <c r="A101" s="1">
        <v>103.0</v>
      </c>
      <c r="B101" s="3" t="s">
        <v>100</v>
      </c>
      <c r="C101" s="3" t="str">
        <f>IFERROR(__xludf.DUMMYFUNCTION("GOOGLETRANSLATE(B101,""id"",""en"")"),"['Network', 'ugly', 'really', 'play', 'game', 'Nobile', 'Legend', 'stable']")</f>
        <v>['Network', 'ugly', 'really', 'play', 'game', 'Nobile', 'Legend', 'stable']</v>
      </c>
      <c r="D101" s="3">
        <v>1.0</v>
      </c>
    </row>
    <row r="102" ht="15.75" customHeight="1">
      <c r="A102" s="1">
        <v>104.0</v>
      </c>
      <c r="B102" s="3" t="s">
        <v>101</v>
      </c>
      <c r="C102" s="3" t="str">
        <f>IFERROR(__xludf.DUMMYFUNCTION("GOOGLETRANSLATE(B102,""id"",""en"")"),"['Failed', 'Login', 'Code', 'OTP']")</f>
        <v>['Failed', 'Login', 'Code', 'OTP']</v>
      </c>
      <c r="D102" s="3">
        <v>1.0</v>
      </c>
    </row>
    <row r="103" ht="15.75" customHeight="1">
      <c r="A103" s="1">
        <v>105.0</v>
      </c>
      <c r="B103" s="3" t="s">
        <v>102</v>
      </c>
      <c r="C103" s="3" t="str">
        <f>IFERROR(__xludf.DUMMYFUNCTION("GOOGLETRANSLATE(B103,""id"",""en"")"),"['Bug', '']")</f>
        <v>['Bug', '']</v>
      </c>
      <c r="D103" s="3">
        <v>1.0</v>
      </c>
    </row>
    <row r="104" ht="15.75" customHeight="1">
      <c r="A104" s="1">
        <v>107.0</v>
      </c>
      <c r="B104" s="3" t="s">
        <v>103</v>
      </c>
      <c r="C104" s="3" t="str">
        <f>IFERROR(__xludf.DUMMYFUNCTION("GOOGLETRANSLATE(B104,""id"",""en"")"),"['ugly', 'amet', 'wifi', 'disorder', 'mulu', 'rich', 'chaotic', 'wifi', 'skrang', 'lie', 'pairs',' wifi ',' repair']")</f>
        <v>['ugly', 'amet', 'wifi', 'disorder', 'mulu', 'rich', 'chaotic', 'wifi', 'skrang', 'lie', 'pairs',' wifi ',' repair']</v>
      </c>
      <c r="D104" s="3">
        <v>2.0</v>
      </c>
    </row>
    <row r="105" ht="15.75" customHeight="1">
      <c r="A105" s="1">
        <v>108.0</v>
      </c>
      <c r="B105" s="3" t="s">
        <v>104</v>
      </c>
      <c r="C105" s="3" t="str">
        <f>IFERROR(__xludf.DUMMYFUNCTION("GOOGLETRANSLATE(B105,""id"",""en"")"),"['Bagusmbatu']")</f>
        <v>['Bagusmbatu']</v>
      </c>
      <c r="D105" s="3">
        <v>5.0</v>
      </c>
    </row>
    <row r="106" ht="15.75" customHeight="1">
      <c r="A106" s="1">
        <v>109.0</v>
      </c>
      <c r="B106" s="3" t="s">
        <v>105</v>
      </c>
      <c r="C106" s="3" t="str">
        <f>IFERROR(__xludf.DUMMYFUNCTION("GOOGLETRANSLATE(B106,""id"",""en"")"),"['already', 'via', 'email', 'report', 'imperfect', 'Success',' Genesis', 'blink', 'Red', 'Spedy', 'wifi', 'Massa', ' handling ',' slow ',' already ',' report ',' via ',' email ',' via ',' application ',' dateng ',' sampe ',' customer ',' blur ',' results'"&amp;" , 'disappointing', 'please', 'processed', '']")</f>
        <v>['already', 'via', 'email', 'report', 'imperfect', 'Success',' Genesis', 'blink', 'Red', 'Spedy', 'wifi', 'Massa', ' handling ',' slow ',' already ',' report ',' via ',' email ',' via ',' application ',' dateng ',' sampe ',' customer ',' blur ',' results' , 'disappointing', 'please', 'processed', '']</v>
      </c>
      <c r="D106" s="3">
        <v>1.0</v>
      </c>
    </row>
    <row r="107" ht="15.75" customHeight="1">
      <c r="A107" s="1">
        <v>110.0</v>
      </c>
      <c r="B107" s="3" t="s">
        <v>106</v>
      </c>
      <c r="C107" s="3" t="str">
        <f>IFERROR(__xludf.DUMMYFUNCTION("GOOGLETRANSLATE(B107,""id"",""en"")"),"['Delete', 'account']")</f>
        <v>['Delete', 'account']</v>
      </c>
      <c r="D107" s="3">
        <v>1.0</v>
      </c>
    </row>
    <row r="108" ht="15.75" customHeight="1">
      <c r="A108" s="1">
        <v>111.0</v>
      </c>
      <c r="B108" s="3" t="s">
        <v>107</v>
      </c>
      <c r="C108" s="3" t="str">
        <f>IFERROR(__xludf.DUMMYFUNCTION("GOOGLETRANSLATE(B108,""id"",""en"")"),"['The network', 'slow', 'really', 'install', 'Indihome', 'okay', 'I', 'uninstall']")</f>
        <v>['The network', 'slow', 'really', 'install', 'Indihome', 'okay', 'I', 'uninstall']</v>
      </c>
      <c r="D108" s="3">
        <v>1.0</v>
      </c>
    </row>
    <row r="109" ht="15.75" customHeight="1">
      <c r="A109" s="1">
        <v>112.0</v>
      </c>
      <c r="B109" s="3" t="s">
        <v>108</v>
      </c>
      <c r="C109" s="3" t="str">
        <f>IFERROR(__xludf.DUMMYFUNCTION("GOOGLETRANSLATE(B109,""id"",""en"")"),"['Network', 'stupid', 'ngelag', 'slow']")</f>
        <v>['Network', 'stupid', 'ngelag', 'slow']</v>
      </c>
      <c r="D109" s="3">
        <v>1.0</v>
      </c>
    </row>
    <row r="110" ht="15.75" customHeight="1">
      <c r="A110" s="1">
        <v>113.0</v>
      </c>
      <c r="B110" s="3" t="s">
        <v>109</v>
      </c>
      <c r="C110" s="3" t="str">
        <f>IFERROR(__xludf.DUMMYFUNCTION("GOOGLETRANSLATE(B110,""id"",""en"")"),"['The network', 'good', 'installation', 'doang']")</f>
        <v>['The network', 'good', 'installation', 'doang']</v>
      </c>
      <c r="D110" s="3">
        <v>5.0</v>
      </c>
    </row>
    <row r="111" ht="15.75" customHeight="1">
      <c r="A111" s="1">
        <v>114.0</v>
      </c>
      <c r="B111" s="3" t="s">
        <v>110</v>
      </c>
      <c r="C111" s="3" t="str">
        <f>IFERROR(__xludf.DUMMYFUNCTION("GOOGLETRANSLATE(B111,""id"",""en"")"),"['Internet', 'Dead', 'Complaints',' Application ',' Ticket ',' Repair ',' Contact ',' Help ',' Follow ',' Contact ',' Kali ',' Send ',' Record ',' Disappointed ',' Service ',' Indihome ']")</f>
        <v>['Internet', 'Dead', 'Complaints',' Application ',' Ticket ',' Repair ',' Contact ',' Help ',' Follow ',' Contact ',' Kali ',' Send ',' Record ',' Disappointed ',' Service ',' Indihome ']</v>
      </c>
      <c r="D111" s="3">
        <v>1.0</v>
      </c>
    </row>
    <row r="112" ht="15.75" customHeight="1">
      <c r="A112" s="1">
        <v>115.0</v>
      </c>
      <c r="B112" s="3" t="s">
        <v>111</v>
      </c>
      <c r="C112" s="3" t="str">
        <f>IFERROR(__xludf.DUMMYFUNCTION("GOOGLETRANSLATE(B112,""id"",""en"")"),"['It's easy', 'help', 'app', 'tks']")</f>
        <v>['It's easy', 'help', 'app', 'tks']</v>
      </c>
      <c r="D112" s="3">
        <v>5.0</v>
      </c>
    </row>
    <row r="113" ht="15.75" customHeight="1">
      <c r="A113" s="1">
        <v>116.0</v>
      </c>
      <c r="B113" s="3" t="s">
        <v>112</v>
      </c>
      <c r="C113" s="3" t="str">
        <f>IFERROR(__xludf.DUMMYFUNCTION("GOOGLETRANSLATE(B113,""id"",""en"")"),"['Mendelek', 'response', 'Bat', 'driven', 'Mending']")</f>
        <v>['Mendelek', 'response', 'Bat', 'driven', 'Mending']</v>
      </c>
      <c r="D113" s="3">
        <v>1.0</v>
      </c>
    </row>
    <row r="114" ht="15.75" customHeight="1">
      <c r="A114" s="1">
        <v>117.0</v>
      </c>
      <c r="B114" s="3" t="s">
        <v>113</v>
      </c>
      <c r="C114" s="3" t="str">
        <f>IFERROR(__xludf.DUMMYFUNCTION("GOOGLETRANSLATE(B114,""id"",""en"")"),"['Fikirik', 'use', 'brain', 'use', 'wifi', 'knapa', 'hit', 'arrears', 'think', 'logic']")</f>
        <v>['Fikirik', 'use', 'brain', 'use', 'wifi', 'knapa', 'hit', 'arrears', 'think', 'logic']</v>
      </c>
      <c r="D114" s="3">
        <v>1.0</v>
      </c>
    </row>
    <row r="115" ht="15.75" customHeight="1">
      <c r="A115" s="1">
        <v>118.0</v>
      </c>
      <c r="B115" s="3" t="s">
        <v>114</v>
      </c>
      <c r="C115" s="3" t="str">
        <f>IFERROR(__xludf.DUMMYFUNCTION("GOOGLETRANSLATE(B115,""id"",""en"")"),"['Fast', 'response']")</f>
        <v>['Fast', 'response']</v>
      </c>
      <c r="D115" s="3">
        <v>5.0</v>
      </c>
    </row>
    <row r="116" ht="15.75" customHeight="1">
      <c r="A116" s="1">
        <v>119.0</v>
      </c>
      <c r="B116" s="3" t="s">
        <v>115</v>
      </c>
      <c r="C116" s="3" t="str">
        <f>IFERROR(__xludf.DUMMYFUNCTION("GOOGLETRANSLATE(B116,""id"",""en"")"),"['Yesterday', 'price', 'VAT', 'okay', 'thank', 'logic', 'bln', 'payment', 'change', 'skrg', 'disappointed', 'network', ' use ',' how ',' Mbps', 'Mbps',' what ',' proof ',' position ',' happy ',' satisfied ',' service ',' fraud ',' network ',' error ' , 't"&amp;"hank', 'love', 'disappointed', 'bln', '']")</f>
        <v>['Yesterday', 'price', 'VAT', 'okay', 'thank', 'logic', 'bln', 'payment', 'change', 'skrg', 'disappointed', 'network', ' use ',' how ',' Mbps', 'Mbps',' what ',' proof ',' position ',' happy ',' satisfied ',' service ',' fraud ',' network ',' error ' , 'thank', 'love', 'disappointed', 'bln', '']</v>
      </c>
      <c r="D116" s="3">
        <v>1.0</v>
      </c>
    </row>
    <row r="117" ht="15.75" customHeight="1">
      <c r="A117" s="1">
        <v>120.0</v>
      </c>
      <c r="B117" s="3" t="s">
        <v>116</v>
      </c>
      <c r="C117" s="3" t="str">
        <f>IFERROR(__xludf.DUMMYFUNCTION("GOOGLETRANSLATE(B117,""id"",""en"")"),"['application', 'here', 'chaotic', 'service', 'disorder', 'used', 'handling', 'complement', 'slow', 'parahhhh', '']")</f>
        <v>['application', 'here', 'chaotic', 'service', 'disorder', 'used', 'handling', 'complement', 'slow', 'parahhhh', '']</v>
      </c>
      <c r="D117" s="3">
        <v>1.0</v>
      </c>
    </row>
    <row r="118" ht="15.75" customHeight="1">
      <c r="A118" s="1">
        <v>121.0</v>
      </c>
      <c r="B118" s="3" t="s">
        <v>117</v>
      </c>
      <c r="C118" s="3" t="str">
        <f>IFERROR(__xludf.DUMMYFUNCTION("GOOGLETRANSLATE(B118,""id"",""en"")"),"['Log', 'Via', 'APK', 'PDHL', 'OTP', 'System', 'Wrong', ""]")</f>
        <v>['Log', 'Via', 'APK', 'PDHL', 'OTP', 'System', 'Wrong', "]</v>
      </c>
      <c r="D118" s="3">
        <v>1.0</v>
      </c>
    </row>
    <row r="119" ht="15.75" customHeight="1">
      <c r="A119" s="1">
        <v>122.0</v>
      </c>
      <c r="B119" s="3" t="s">
        <v>118</v>
      </c>
      <c r="C119" s="3" t="str">
        <f>IFERROR(__xludf.DUMMYFUNCTION("GOOGLETRANSLATE(B119,""id"",""en"")"),"['', 'Choice', 'Add', 'Speed', 'Demand', '']")</f>
        <v>['', 'Choice', 'Add', 'Speed', 'Demand', '']</v>
      </c>
      <c r="D119" s="3">
        <v>4.0</v>
      </c>
    </row>
    <row r="120" ht="15.75" customHeight="1">
      <c r="A120" s="1">
        <v>125.0</v>
      </c>
      <c r="B120" s="3" t="s">
        <v>119</v>
      </c>
      <c r="C120" s="3" t="str">
        <f>IFERROR(__xludf.DUMMYFUNCTION("GOOGLETRANSLATE(B120,""id"",""en"")"),"['application', 'replace', 'name', 'password', 'wifi', 'indihome', '']")</f>
        <v>['application', 'replace', 'name', 'password', 'wifi', 'indihome', '']</v>
      </c>
      <c r="D120" s="3">
        <v>3.0</v>
      </c>
    </row>
    <row r="121" ht="15.75" customHeight="1">
      <c r="A121" s="1">
        <v>126.0</v>
      </c>
      <c r="B121" s="3" t="s">
        <v>120</v>
      </c>
      <c r="C121" s="3" t="str">
        <f>IFERROR(__xludf.DUMMYFUNCTION("GOOGLETRANSLATE(B121,""id"",""en"")"),"['turn', 'late', 'pay', 'isolir', 'fine', 'disturbance', 'compensation', 'mending', 'change', 'network', 'republic', 'good', ' The service is', '']")</f>
        <v>['turn', 'late', 'pay', 'isolir', 'fine', 'disturbance', 'compensation', 'mending', 'change', 'network', 'republic', 'good', ' The service is', '']</v>
      </c>
      <c r="D121" s="3">
        <v>1.0</v>
      </c>
    </row>
    <row r="122" ht="15.75" customHeight="1">
      <c r="A122" s="1">
        <v>127.0</v>
      </c>
      <c r="B122" s="3" t="s">
        <v>121</v>
      </c>
      <c r="C122" s="3" t="str">
        <f>IFERROR(__xludf.DUMMYFUNCTION("GOOGLETRANSLATE(B122,""id"",""en"")"),"Of course")</f>
        <v>Of course</v>
      </c>
      <c r="D122" s="3">
        <v>1.0</v>
      </c>
    </row>
    <row r="123" ht="15.75" customHeight="1">
      <c r="A123" s="1">
        <v>128.0</v>
      </c>
      <c r="B123" s="3" t="s">
        <v>122</v>
      </c>
      <c r="C123" s="3" t="str">
        <f>IFERROR(__xludf.DUMMYFUNCTION("GOOGLETRANSLATE(B123,""id"",""en"")"),"['', 'TELP', 'told', 'improvement', 'network', 'segini', 'expensive', 'add', 'customer', 'survive', 'luck', 'pole', 'next door ',' Muter ',' muter ',' home ',' gave ',' brochure ',' interesting ', ""]")</f>
        <v>['', 'TELP', 'told', 'improvement', 'network', 'segini', 'expensive', 'add', 'customer', 'survive', 'luck', 'pole', 'next door ',' Muter ',' muter ',' home ',' gave ',' brochure ',' interesting ', "]</v>
      </c>
      <c r="D123" s="3">
        <v>1.0</v>
      </c>
    </row>
    <row r="124" ht="15.75" customHeight="1">
      <c r="A124" s="1">
        <v>129.0</v>
      </c>
      <c r="B124" s="3" t="s">
        <v>123</v>
      </c>
      <c r="C124" s="3" t="str">
        <f>IFERROR(__xludf.DUMMYFUNCTION("GOOGLETRANSLATE(B124,""id"",""en"")"),"['lag', 'Until', 'Losetreak', 'Mobile', 'Legend', 'Times', 'Thank', 'Love', 'Experience', 'Fun']")</f>
        <v>['lag', 'Until', 'Losetreak', 'Mobile', 'Legend', 'Times', 'Thank', 'Love', 'Experience', 'Fun']</v>
      </c>
      <c r="D124" s="3">
        <v>1.0</v>
      </c>
    </row>
    <row r="125" ht="15.75" customHeight="1">
      <c r="A125" s="1">
        <v>130.0</v>
      </c>
      <c r="B125" s="3" t="s">
        <v>124</v>
      </c>
      <c r="C125" s="3" t="str">
        <f>IFERROR(__xludf.DUMMYFUNCTION("GOOGLETRANSLATE(B125,""id"",""en"")"),"['', 'Hawla', 'walaa', 'kuwwata', 'illa', 'billah']")</f>
        <v>['', 'Hawla', 'walaa', 'kuwwata', 'illa', 'billah']</v>
      </c>
      <c r="D125" s="3">
        <v>1.0</v>
      </c>
    </row>
    <row r="126" ht="15.75" customHeight="1">
      <c r="A126" s="1">
        <v>131.0</v>
      </c>
      <c r="B126" s="3" t="s">
        <v>125</v>
      </c>
      <c r="C126" s="3" t="str">
        <f>IFERROR(__xludf.DUMMYFUNCTION("GOOGLETRANSLATE(B126,""id"",""en"")"),"['', 'worth', 'use', 'switch', 'monopoly', 'service', 'minus', 'not', 'recommended', 'brats']")</f>
        <v>['', 'worth', 'use', 'switch', 'monopoly', 'service', 'minus', 'not', 'recommended', 'brats']</v>
      </c>
      <c r="D126" s="3">
        <v>1.0</v>
      </c>
    </row>
    <row r="127" ht="15.75" customHeight="1">
      <c r="A127" s="1">
        <v>132.0</v>
      </c>
      <c r="B127" s="3" t="s">
        <v>126</v>
      </c>
      <c r="C127" s="3" t="str">
        <f>IFERROR(__xludf.DUMMYFUNCTION("GOOGLETRANSLATE(B127,""id"",""en"")"),"['Bagusss', 'Plis', 'Addin', 'Addon', 'Netflix', 'Seruu', '']")</f>
        <v>['Bagusss', 'Plis', 'Addin', 'Addon', 'Netflix', 'Seruu', '']</v>
      </c>
      <c r="D127" s="3">
        <v>5.0</v>
      </c>
    </row>
    <row r="128" ht="15.75" customHeight="1">
      <c r="A128" s="1">
        <v>133.0</v>
      </c>
      <c r="B128" s="3" t="s">
        <v>127</v>
      </c>
      <c r="C128" s="3" t="str">
        <f>IFERROR(__xludf.DUMMYFUNCTION("GOOGLETRANSLATE(B128,""id"",""en"")"),"['Tide', 'Download', 'Indihome']")</f>
        <v>['Tide', 'Download', 'Indihome']</v>
      </c>
      <c r="D128" s="3">
        <v>3.0</v>
      </c>
    </row>
    <row r="129" ht="15.75" customHeight="1">
      <c r="A129" s="1">
        <v>134.0</v>
      </c>
      <c r="B129" s="3" t="s">
        <v>128</v>
      </c>
      <c r="C129" s="3" t="str">
        <f>IFERROR(__xludf.DUMMYFUNCTION("GOOGLETRANSLATE(B129,""id"",""en"")"),"['original', 'tasty', 'here', 'package', 'doang', 'expensive', 'signal', 'full', 'internet', 'slow', 'mina', 'mercy', ' week ',' wifi ',' disorder ',' ampe ',' severe ',' response ',' slow ',' telephone ',' satisfying ',' have ']")</f>
        <v>['original', 'tasty', 'here', 'package', 'doang', 'expensive', 'signal', 'full', 'internet', 'slow', 'mina', 'mercy', ' week ',' wifi ',' disorder ',' ampe ',' severe ',' response ',' slow ',' telephone ',' satisfying ',' have ']</v>
      </c>
      <c r="D129" s="3">
        <v>1.0</v>
      </c>
    </row>
    <row r="130" ht="15.75" customHeight="1">
      <c r="A130" s="1">
        <v>135.0</v>
      </c>
      <c r="B130" s="3" t="s">
        <v>129</v>
      </c>
      <c r="C130" s="3" t="str">
        <f>IFERROR(__xludf.DUMMYFUNCTION("GOOGLETRANSLATE(B130,""id"",""en"")"),"['handling', 'complaint', 'process', 'Different', 'application', 'PLN', 'mobile', 'complaint', 'Minutes', 'Direct', 'respond']")</f>
        <v>['handling', 'complaint', 'process', 'Different', 'application', 'PLN', 'mobile', 'complaint', 'Minutes', 'Direct', 'respond']</v>
      </c>
      <c r="D130" s="3">
        <v>1.0</v>
      </c>
    </row>
    <row r="131" ht="15.75" customHeight="1">
      <c r="A131" s="1">
        <v>136.0</v>
      </c>
      <c r="B131" s="3" t="s">
        <v>130</v>
      </c>
      <c r="C131" s="3" t="str">
        <f>IFERROR(__xludf.DUMMYFUNCTION("GOOGLETRANSLATE(B131,""id"",""en"")"),"['Guud']")</f>
        <v>['Guud']</v>
      </c>
      <c r="D131" s="3">
        <v>5.0</v>
      </c>
    </row>
    <row r="132" ht="15.75" customHeight="1">
      <c r="A132" s="1">
        <v>137.0</v>
      </c>
      <c r="B132" s="3" t="s">
        <v>131</v>
      </c>
      <c r="C132" s="3" t="str">
        <f>IFERROR(__xludf.DUMMYFUNCTION("GOOGLETRANSLATE(B132,""id"",""en"")"),"['Want', 'Move', 'Indihome', 'Klw', 'Network', 'Lemot']")</f>
        <v>['Want', 'Move', 'Indihome', 'Klw', 'Network', 'Lemot']</v>
      </c>
      <c r="D132" s="3">
        <v>1.0</v>
      </c>
    </row>
    <row r="133" ht="15.75" customHeight="1">
      <c r="A133" s="1">
        <v>138.0</v>
      </c>
      <c r="B133" s="3" t="s">
        <v>132</v>
      </c>
      <c r="C133" s="3" t="str">
        <f>IFERROR(__xludf.DUMMYFUNCTION("GOOGLETRANSLATE(B133,""id"",""en"")"),"['Disappointed', 'Tekhinisi', 'Report', 'Cable', 'Optics',' Disconnect ',' Respond ',' PDHL ',' Tide ',' A Day ',' Hub ',' Hub ',' PDHL ',' installation ',' bawelin ',' please ']")</f>
        <v>['Disappointed', 'Tekhinisi', 'Report', 'Cable', 'Optics',' Disconnect ',' Respond ',' PDHL ',' Tide ',' A Day ',' Hub ',' Hub ',' PDHL ',' installation ',' bawelin ',' please ']</v>
      </c>
      <c r="D133" s="3">
        <v>1.0</v>
      </c>
    </row>
    <row r="134" ht="15.75" customHeight="1">
      <c r="A134" s="1">
        <v>139.0</v>
      </c>
      <c r="B134" s="3" t="s">
        <v>133</v>
      </c>
      <c r="C134" s="3" t="str">
        <f>IFERROR(__xludf.DUMMYFUNCTION("GOOGLETRANSLATE(B134,""id"",""en"")"),"['Success', 'Maintain', 'Network', 'Strong']")</f>
        <v>['Success', 'Maintain', 'Network', 'Strong']</v>
      </c>
      <c r="D134" s="3">
        <v>5.0</v>
      </c>
    </row>
    <row r="135" ht="15.75" customHeight="1">
      <c r="A135" s="1">
        <v>140.0</v>
      </c>
      <c r="B135" s="3" t="s">
        <v>134</v>
      </c>
      <c r="C135" s="3" t="str">
        <f>IFERROR(__xludf.DUMMYFUNCTION("GOOGLETRANSLATE(B135,""id"",""en"")"),"['phone', 'dead', 'name', 'fraud', 'spent', 'credit', 'solution', 'wifi', 'dead', 'kzl', ""]")</f>
        <v>['phone', 'dead', 'name', 'fraud', 'spent', 'credit', 'solution', 'wifi', 'dead', 'kzl', "]</v>
      </c>
      <c r="D135" s="3">
        <v>1.0</v>
      </c>
    </row>
    <row r="136" ht="15.75" customHeight="1">
      <c r="A136" s="1">
        <v>141.0</v>
      </c>
      <c r="B136" s="3" t="s">
        <v>135</v>
      </c>
      <c r="C136" s="3" t="str">
        <f>IFERROR(__xludf.DUMMYFUNCTION("GOOGLETRANSLATE(B136,""id"",""en"")"),"['Dirren', 'Until', 'Dead', 'yes', 'help', ""]")</f>
        <v>['Dirren', 'Until', 'Dead', 'yes', 'help', "]</v>
      </c>
      <c r="D136" s="3">
        <v>1.0</v>
      </c>
    </row>
    <row r="137" ht="15.75" customHeight="1">
      <c r="A137" s="1">
        <v>142.0</v>
      </c>
      <c r="B137" s="3" t="s">
        <v>136</v>
      </c>
      <c r="C137" s="3" t="str">
        <f>IFERROR(__xludf.DUMMYFUNCTION("GOOGLETRANSLATE(B137,""id"",""en"")"),"['APK', 'Myindihome', 'Displays', 'Mbps', 'menu', 'refresh', 'visits', 'appears', 'Mbps', 'flavor', '']")</f>
        <v>['APK', 'Myindihome', 'Displays', 'Mbps', 'menu', 'refresh', 'visits', 'appears', 'Mbps', 'flavor', '']</v>
      </c>
      <c r="D137" s="3">
        <v>5.0</v>
      </c>
    </row>
    <row r="138" ht="15.75" customHeight="1">
      <c r="A138" s="1">
        <v>143.0</v>
      </c>
      <c r="B138" s="3" t="s">
        <v>137</v>
      </c>
      <c r="C138" s="3" t="str">
        <f>IFERROR(__xludf.DUMMYFUNCTION("GOOGLETRANSLATE(B138,""id"",""en"")"),"['Exchange', 'Points', 'Fail', '']")</f>
        <v>['Exchange', 'Points', 'Fail', '']</v>
      </c>
      <c r="D138" s="3">
        <v>1.0</v>
      </c>
    </row>
    <row r="139" ht="15.75" customHeight="1">
      <c r="A139" s="1">
        <v>144.0</v>
      </c>
      <c r="B139" s="3" t="s">
        <v>138</v>
      </c>
      <c r="C139" s="3" t="str">
        <f>IFERROR(__xludf.DUMMYFUNCTION("GOOGLETRANSLATE(B139,""id"",""en"")"),"['OTP', 'FAIL', 'Login', 'Stupid', 'Verifikasi']")</f>
        <v>['OTP', 'FAIL', 'Login', 'Stupid', 'Verifikasi']</v>
      </c>
      <c r="D139" s="3">
        <v>1.0</v>
      </c>
    </row>
    <row r="140" ht="15.75" customHeight="1">
      <c r="A140" s="1">
        <v>145.0</v>
      </c>
      <c r="B140" s="3" t="s">
        <v>139</v>
      </c>
      <c r="C140" s="3" t="str">
        <f>IFERROR(__xludf.DUMMYFUNCTION("GOOGLETRANSLATE(B140,""id"",""en"")"),"['Service', 'bad', 'internet', 'disconnected', 'handle', 'told', 'report', 'lgi', 'replace', 'technician', 'come', 'report', ' LGI ',' Office ',' Over ',' Technician ',' LGI ',' Ouch ',' Indihome ',' Priority ',' Pieces', 'Pay', 'Monthly', 'Genesis',' tro"&amp;"ubling ' , 'Promise', 'Mulu', 'Hopefully', 'rivals',' Dri ',' Private ',' Indihome ',' abandoned ',' LGI ',' era ',' flexy ',' DLU ',' ']")</f>
        <v>['Service', 'bad', 'internet', 'disconnected', 'handle', 'told', 'report', 'lgi', 'replace', 'technician', 'come', 'report', ' LGI ',' Office ',' Over ',' Technician ',' LGI ',' Ouch ',' Indihome ',' Priority ',' Pieces', 'Pay', 'Monthly', 'Genesis',' troubling ' , 'Promise', 'Mulu', 'Hopefully', 'rivals',' Dri ',' Private ',' Indihome ',' abandoned ',' LGI ',' era ',' flexy ',' DLU ',' ']</v>
      </c>
      <c r="D140" s="3">
        <v>1.0</v>
      </c>
    </row>
    <row r="141" ht="15.75" customHeight="1">
      <c r="A141" s="1">
        <v>146.0</v>
      </c>
      <c r="B141" s="3" t="s">
        <v>140</v>
      </c>
      <c r="C141" s="3" t="str">
        <f>IFERROR(__xludf.DUMMYFUNCTION("GOOGLETRANSLATE(B141,""id"",""en"")"),"['Good', 'help', ""]")</f>
        <v>['Good', 'help', "]</v>
      </c>
      <c r="D141" s="3">
        <v>4.0</v>
      </c>
    </row>
    <row r="142" ht="15.75" customHeight="1">
      <c r="A142" s="1">
        <v>147.0</v>
      </c>
      <c r="B142" s="3" t="s">
        <v>141</v>
      </c>
      <c r="C142" s="3" t="str">
        <f>IFERROR(__xludf.DUMMYFUNCTION("GOOGLETRANSLATE(B142,""id"",""en"")"),"['', 'upgrade', 'speed', 'internet', 'teramabh', 'slow', 'fix', 'nets', 'kalimantan', 'busy', 'promo']")</f>
        <v>['', 'upgrade', 'speed', 'internet', 'teramabh', 'slow', 'fix', 'nets', 'kalimantan', 'busy', 'promo']</v>
      </c>
      <c r="D142" s="3">
        <v>1.0</v>
      </c>
    </row>
    <row r="143" ht="15.75" customHeight="1">
      <c r="A143" s="1">
        <v>148.0</v>
      </c>
      <c r="B143" s="3" t="s">
        <v>142</v>
      </c>
      <c r="C143" s="3" t="str">
        <f>IFERROR(__xludf.DUMMYFUNCTION("GOOGLETRANSLATE(B143,""id"",""en"")"),"['already', 'enter', 'code', 'OTP', 'enter', 'code', 'napeee', 'sihhh', '']")</f>
        <v>['already', 'enter', 'code', 'OTP', 'enter', 'code', 'napeee', 'sihhh', '']</v>
      </c>
      <c r="D143" s="3">
        <v>1.0</v>
      </c>
    </row>
    <row r="144" ht="15.75" customHeight="1">
      <c r="A144" s="1">
        <v>149.0</v>
      </c>
      <c r="B144" s="3" t="s">
        <v>143</v>
      </c>
      <c r="C144" s="3" t="str">
        <f>IFERROR(__xludf.DUMMYFUNCTION("GOOGLETRANSLATE(B144,""id"",""en"")"),"['Login', 'code', 'already', 'right', 'situ', 'wrong', 'mulu', 'wonder']")</f>
        <v>['Login', 'code', 'already', 'right', 'situ', 'wrong', 'mulu', 'wonder']</v>
      </c>
      <c r="D144" s="3">
        <v>2.0</v>
      </c>
    </row>
    <row r="145" ht="15.75" customHeight="1">
      <c r="A145" s="1">
        <v>150.0</v>
      </c>
      <c r="B145" s="3" t="s">
        <v>144</v>
      </c>
      <c r="C145" s="3" t="str">
        <f>IFERROR(__xludf.DUMMYFUNCTION("GOOGLETRANSLATE(B145,""id"",""en"")"),"['Service', 'cable', 'signal', 'signal', 'good']")</f>
        <v>['Service', 'cable', 'signal', 'signal', 'good']</v>
      </c>
      <c r="D145" s="3">
        <v>1.0</v>
      </c>
    </row>
    <row r="146" ht="15.75" customHeight="1">
      <c r="A146" s="1">
        <v>151.0</v>
      </c>
      <c r="B146" s="3" t="s">
        <v>145</v>
      </c>
      <c r="C146" s="3" t="str">
        <f>IFERROR(__xludf.DUMMYFUNCTION("GOOGLETRANSLATE(B146,""id"",""en"")"),"['Logout', 'Login', 'Mintai', 'Code', 'OTP', 'Code', 'OTP', 'Send', 'Asked', 'Application', 'Code', 'Enter', ' according to ',' code ',' OTP ',' code ',' OTP ',' enter ',' wrong ',' code ',' OTP ',' third ',' appears', 'Notif', 'code' , 'OTP', 'Times', 'H"&amp;"allloooo', 'Times', 'Wait', 'Wait', 'Clock', 'Application']")</f>
        <v>['Logout', 'Login', 'Mintai', 'Code', 'OTP', 'Code', 'OTP', 'Send', 'Asked', 'Application', 'Code', 'Enter', ' according to ',' code ',' OTP ',' code ',' OTP ',' enter ',' wrong ',' code ',' OTP ',' third ',' appears', 'Notif', 'code' , 'OTP', 'Times', 'Hallloooo', 'Times', 'Wait', 'Wait', 'Clock', 'Application']</v>
      </c>
      <c r="D146" s="3">
        <v>1.0</v>
      </c>
    </row>
    <row r="147" ht="15.75" customHeight="1">
      <c r="A147" s="1">
        <v>152.0</v>
      </c>
      <c r="B147" s="3" t="s">
        <v>146</v>
      </c>
      <c r="C147" s="3" t="str">
        <f>IFERROR(__xludf.DUMMYFUNCTION("GOOGLETRANSLATE(B147,""id"",""en"")"),"['Ngeleg', 'Severe', 'Most', 'Yangrating', 'Star', 'Quality', 'Indihome', 'Bad', 'Disabled', 'Lemot', 'Gaguna']")</f>
        <v>['Ngeleg', 'Severe', 'Most', 'Yangrating', 'Star', 'Quality', 'Indihome', 'Bad', 'Disabled', 'Lemot', 'Gaguna']</v>
      </c>
      <c r="D147" s="3">
        <v>1.0</v>
      </c>
    </row>
    <row r="148" ht="15.75" customHeight="1">
      <c r="A148" s="1">
        <v>153.0</v>
      </c>
      <c r="B148" s="3" t="s">
        <v>147</v>
      </c>
      <c r="C148" s="3" t="str">
        <f>IFERROR(__xludf.DUMMYFUNCTION("GOOGLETRANSLATE(B148,""id"",""en"")"),"['service', 'poor']")</f>
        <v>['service', 'poor']</v>
      </c>
      <c r="D148" s="3">
        <v>1.0</v>
      </c>
    </row>
    <row r="149" ht="15.75" customHeight="1">
      <c r="A149" s="1">
        <v>154.0</v>
      </c>
      <c r="B149" s="3" t="s">
        <v>148</v>
      </c>
      <c r="C149" s="3" t="str">
        <f>IFERROR(__xludf.DUMMYFUNCTION("GOOGLETRANSLATE(B149,""id"",""en"")"),"['Internet', 'Lost', 'Mulu', 'Dear', 'how', 'work', 'online', 'at home', 'wifi', 'poor', 'service', 'his web', ' according to ',' offered ']")</f>
        <v>['Internet', 'Lost', 'Mulu', 'Dear', 'how', 'work', 'online', 'at home', 'wifi', 'poor', 'service', 'his web', ' according to ',' offered ']</v>
      </c>
      <c r="D149" s="3">
        <v>1.0</v>
      </c>
    </row>
    <row r="150" ht="15.75" customHeight="1">
      <c r="A150" s="1">
        <v>155.0</v>
      </c>
      <c r="B150" s="3" t="s">
        <v>121</v>
      </c>
      <c r="C150" s="3" t="str">
        <f>IFERROR(__xludf.DUMMYFUNCTION("GOOGLETRANSLATE(B150,""id"",""en"")"),"Of course")</f>
        <v>Of course</v>
      </c>
      <c r="D150" s="3">
        <v>5.0</v>
      </c>
    </row>
    <row r="151" ht="15.75" customHeight="1">
      <c r="A151" s="1">
        <v>156.0</v>
      </c>
      <c r="B151" s="3" t="s">
        <v>149</v>
      </c>
      <c r="C151" s="3" t="str">
        <f>IFERROR(__xludf.DUMMYFUNCTION("GOOGLETRANSLATE(B151,""id"",""en"")"),"['really', 'disorder']")</f>
        <v>['really', 'disorder']</v>
      </c>
      <c r="D151" s="3">
        <v>1.0</v>
      </c>
    </row>
    <row r="152" ht="15.75" customHeight="1">
      <c r="A152" s="1">
        <v>157.0</v>
      </c>
      <c r="B152" s="3" t="s">
        <v>150</v>
      </c>
      <c r="C152" s="3" t="str">
        <f>IFERROR(__xludf.DUMMYFUNCTION("GOOGLETRANSLATE(B152,""id"",""en"")"),"['APL', 'slow', 'server', 'ugly']")</f>
        <v>['APL', 'slow', 'server', 'ugly']</v>
      </c>
      <c r="D152" s="3">
        <v>1.0</v>
      </c>
    </row>
    <row r="153" ht="15.75" customHeight="1">
      <c r="A153" s="1">
        <v>158.0</v>
      </c>
      <c r="B153" s="3" t="s">
        <v>151</v>
      </c>
      <c r="C153" s="3" t="str">
        <f>IFERROR(__xludf.DUMMYFUNCTION("GOOGLETRANSLATE(B153,""id"",""en"")"),"['Application', 'Error', 'Mulu']")</f>
        <v>['Application', 'Error', 'Mulu']</v>
      </c>
      <c r="D153" s="3">
        <v>4.0</v>
      </c>
    </row>
    <row r="154" ht="15.75" customHeight="1">
      <c r="A154" s="1">
        <v>159.0</v>
      </c>
      <c r="B154" s="3" t="s">
        <v>152</v>
      </c>
      <c r="C154" s="3" t="str">
        <f>IFERROR(__xludf.DUMMYFUNCTION("GOOGLETRANSLATE(B154,""id"",""en"")"),"['Waste', 'Indihome', 'Network', 'Low', 'Pay', 'Expensive', 'Quality', 'Cheap', 'Sinyal', 'Weak', 'According to', 'Price', ' price ',' quality ',' bad ',' garbage ']")</f>
        <v>['Waste', 'Indihome', 'Network', 'Low', 'Pay', 'Expensive', 'Quality', 'Cheap', 'Sinyal', 'Weak', 'According to', 'Price', ' price ',' quality ',' bad ',' garbage ']</v>
      </c>
      <c r="D154" s="3">
        <v>1.0</v>
      </c>
    </row>
    <row r="155" ht="15.75" customHeight="1">
      <c r="A155" s="1">
        <v>160.0</v>
      </c>
      <c r="B155" s="3" t="s">
        <v>153</v>
      </c>
      <c r="C155" s="3" t="str">
        <f>IFERROR(__xludf.DUMMYFUNCTION("GOOGLETRANSLATE(B155,""id"",""en"")"),"['application', 'ugly', 'dngn', 'internet', 'proud']")</f>
        <v>['application', 'ugly', 'dngn', 'internet', 'proud']</v>
      </c>
      <c r="D155" s="3">
        <v>1.0</v>
      </c>
    </row>
    <row r="156" ht="15.75" customHeight="1">
      <c r="A156" s="1">
        <v>161.0</v>
      </c>
      <c r="B156" s="3" t="s">
        <v>154</v>
      </c>
      <c r="C156" s="3" t="str">
        <f>IFERROR(__xludf.DUMMYFUNCTION("GOOGLETRANSLATE(B156,""id"",""en"")"),"['application', 'good', 'application', 'myindihome', 'telephone', 'picture', 'arrow', 'bulet', 'or', 'reload', 'check', 'channel', ' SDI ',' Tel ',' Speed ​​',' Internet ',' Subscriptions', 'Loading', 'Like', 'Please', 'Love', 'Best', 'Customer']")</f>
        <v>['application', 'good', 'application', 'myindihome', 'telephone', 'picture', 'arrow', 'bulet', 'or', 'reload', 'check', 'channel', ' SDI ',' Tel ',' Speed ​​',' Internet ',' Subscriptions', 'Loading', 'Like', 'Please', 'Love', 'Best', 'Customer']</v>
      </c>
      <c r="D156" s="3">
        <v>2.0</v>
      </c>
    </row>
    <row r="157" ht="15.75" customHeight="1">
      <c r="A157" s="1">
        <v>162.0</v>
      </c>
      <c r="B157" s="3" t="s">
        <v>155</v>
      </c>
      <c r="C157" s="3" t="str">
        <f>IFERROR(__xludf.DUMMYFUNCTION("GOOGLETRANSLATE(B157,""id"",""en"")"),"['late', 'spawning', 'bills',' monthly ',' wear ',' fine ',' service ',' disturbed ',' Please ',' Costs', 'Bill', 'Cut', ' Profitable ',' Search ',' Customer ',' Benefit ',' Service ',' Increase ',' Cutting ',' Costs', 'Bill', 'Disruption', 'Service', 'Fi"&amp;"ne', 'Customer' , '']")</f>
        <v>['late', 'spawning', 'bills',' monthly ',' wear ',' fine ',' service ',' disturbed ',' Please ',' Costs', 'Bill', 'Cut', ' Profitable ',' Search ',' Customer ',' Benefit ',' Service ',' Increase ',' Cutting ',' Costs', 'Bill', 'Disruption', 'Service', 'Fine', 'Customer' , '']</v>
      </c>
      <c r="D157" s="3">
        <v>2.0</v>
      </c>
    </row>
    <row r="158" ht="15.75" customHeight="1">
      <c r="A158" s="1">
        <v>163.0</v>
      </c>
      <c r="B158" s="3" t="s">
        <v>156</v>
      </c>
      <c r="C158" s="3" t="str">
        <f>IFERROR(__xludf.DUMMYFUNCTION("GOOGLETRANSLATE(B158,""id"",""en"")"),"['Ryesel', 'really', 'cave', 'replace', 'wifi', 'indihome', 'promo', 'doang', 'full', 'speed', 'ngegame', 'gadget', ' ping ',' stable ',' green ',' red ',' tnpa ',' pause ',' yellow ',' cave ',' pakek ',' business', 'warkop', 'wifi', 'lonely' , 'Gara', 'w"&amp;"ifi', 'bangkee', 'UDH', 'Many', 'times',' complaint ',' weve ',' trobel ',' trobble ',' Naturally ',' clock ',' hours', 'woy', 'cave', 'stop', 'stop', 'cave', 'got', 'fine', 'warkop', 'cave', 'lonely', 'cok', ""]")</f>
        <v>['Ryesel', 'really', 'cave', 'replace', 'wifi', 'indihome', 'promo', 'doang', 'full', 'speed', 'ngegame', 'gadget', ' ping ',' stable ',' green ',' red ',' tnpa ',' pause ',' yellow ',' cave ',' pakek ',' business', 'warkop', 'wifi', 'lonely' , 'Gara', 'wifi', 'bangkee', 'UDH', 'Many', 'times',' complaint ',' weve ',' trobel ',' trobble ',' Naturally ',' clock ',' hours', 'woy', 'cave', 'stop', 'stop', 'cave', 'got', 'fine', 'warkop', 'cave', 'lonely', 'cok', "]</v>
      </c>
      <c r="D158" s="3">
        <v>1.0</v>
      </c>
    </row>
    <row r="159" ht="15.75" customHeight="1">
      <c r="A159" s="1">
        <v>164.0</v>
      </c>
      <c r="B159" s="3" t="s">
        <v>157</v>
      </c>
      <c r="C159" s="3" t="str">
        <f>IFERROR(__xludf.DUMMYFUNCTION("GOOGLETRANSLATE(B159,""id"",""en"")"),"['Lemot', 'The application', 'Heavy']")</f>
        <v>['Lemot', 'The application', 'Heavy']</v>
      </c>
      <c r="D159" s="3">
        <v>2.0</v>
      </c>
    </row>
    <row r="160" ht="15.75" customHeight="1">
      <c r="A160" s="1">
        <v>165.0</v>
      </c>
      <c r="B160" s="3" t="s">
        <v>158</v>
      </c>
      <c r="C160" s="3" t="str">
        <f>IFERROR(__xludf.DUMMYFUNCTION("GOOGLETRANSLATE(B160,""id"",""en"")"),"['disappointing', 'useful', 'WiFi', 'Haram', 'Andai', 'Region', 'WiFi', 'Indidog', 'Choose', 'Maen', 'Game', 'Disconnect', ' Haram ',' Haram ',' Money ',' Eat ',' sincere ',' wifi ',' break up ',' broke ',' trosss', 'signal', 'down', 'closed', 'company' ,"&amp;" 'pulp', ""]")</f>
        <v>['disappointing', 'useful', 'WiFi', 'Haram', 'Andai', 'Region', 'WiFi', 'Indidog', 'Choose', 'Maen', 'Game', 'Disconnect', ' Haram ',' Haram ',' Money ',' Eat ',' sincere ',' wifi ',' break up ',' broke ',' trosss', 'signal', 'down', 'closed', 'company' , 'pulp', "]</v>
      </c>
      <c r="D160" s="3">
        <v>1.0</v>
      </c>
    </row>
    <row r="161" ht="15.75" customHeight="1">
      <c r="A161" s="1">
        <v>166.0</v>
      </c>
      <c r="B161" s="3" t="s">
        <v>159</v>
      </c>
      <c r="C161" s="3" t="str">
        <f>IFERROR(__xludf.DUMMYFUNCTION("GOOGLETRANSLATE(B161,""id"",""en"")"),"['UDH', 'Routine', 'Pay', 'The Network', 'Severe', '']")</f>
        <v>['UDH', 'Routine', 'Pay', 'The Network', 'Severe', '']</v>
      </c>
      <c r="D161" s="3">
        <v>1.0</v>
      </c>
    </row>
    <row r="162" ht="15.75" customHeight="1">
      <c r="A162" s="1">
        <v>167.0</v>
      </c>
      <c r="B162" s="3" t="s">
        <v>160</v>
      </c>
      <c r="C162" s="3" t="str">
        <f>IFERROR(__xludf.DUMMYFUNCTION("GOOGLETRANSLATE(B162,""id"",""en"")"),"['Please', 'make it difficult', 'person', 'stop', 'subscribing', 'adds', ""]")</f>
        <v>['Please', 'make it difficult', 'person', 'stop', 'subscribing', 'adds', "]</v>
      </c>
      <c r="D162" s="3">
        <v>1.0</v>
      </c>
    </row>
    <row r="163" ht="15.75" customHeight="1">
      <c r="A163" s="1">
        <v>168.0</v>
      </c>
      <c r="B163" s="3" t="s">
        <v>161</v>
      </c>
      <c r="C163" s="3" t="str">
        <f>IFERROR(__xludf.DUMMYFUNCTION("GOOGLETRANSLATE(B163,""id"",""en"")"),"['handle', 'slow', 'broke', 'network', 'internet', 'blum', 'top', 'until', 'improvement', 'estimation', 'repair', ""]")</f>
        <v>['handle', 'slow', 'broke', 'network', 'internet', 'blum', 'top', 'until', 'improvement', 'estimation', 'repair', "]</v>
      </c>
      <c r="D163" s="3">
        <v>1.0</v>
      </c>
    </row>
    <row r="164" ht="15.75" customHeight="1">
      <c r="A164" s="1">
        <v>169.0</v>
      </c>
      <c r="B164" s="3" t="s">
        <v>162</v>
      </c>
      <c r="C164" s="3" t="str">
        <f>IFERROR(__xludf.DUMMYFUNCTION("GOOGLETRANSLATE(B164,""id"",""en"")"),"['GBU']")</f>
        <v>['GBU']</v>
      </c>
      <c r="D164" s="3">
        <v>3.0</v>
      </c>
    </row>
    <row r="165" ht="15.75" customHeight="1">
      <c r="A165" s="1">
        <v>170.0</v>
      </c>
      <c r="B165" s="3" t="s">
        <v>163</v>
      </c>
      <c r="C165" s="3" t="str">
        <f>IFERROR(__xludf.DUMMYFUNCTION("GOOGLETRANSLATE(B165,""id"",""en"")"),"['Disruption', 'response', 'report', 'Mending', 'Disconnect', 'Indihome', ""]")</f>
        <v>['Disruption', 'response', 'report', 'Mending', 'Disconnect', 'Indihome', "]</v>
      </c>
      <c r="D165" s="3">
        <v>1.0</v>
      </c>
    </row>
    <row r="166" ht="15.75" customHeight="1">
      <c r="A166" s="1">
        <v>171.0</v>
      </c>
      <c r="B166" s="3" t="s">
        <v>164</v>
      </c>
      <c r="C166" s="3" t="str">
        <f>IFERROR(__xludf.DUMMYFUNCTION("GOOGLETRANSLATE(B166,""id"",""en"")"),"['Disappointed', 'Package', 'Indihome', 'yes', 'unlimited', 'overwriting', 'usage', 'speed', 'direct', 'decreases', ""]")</f>
        <v>['Disappointed', 'Package', 'Indihome', 'yes', 'unlimited', 'overwriting', 'usage', 'speed', 'direct', 'decreases', "]</v>
      </c>
      <c r="D166" s="3">
        <v>1.0</v>
      </c>
    </row>
    <row r="167" ht="15.75" customHeight="1">
      <c r="A167" s="1">
        <v>172.0</v>
      </c>
      <c r="B167" s="3" t="s">
        <v>165</v>
      </c>
      <c r="C167" s="3" t="str">
        <f>IFERROR(__xludf.DUMMYFUNCTION("GOOGLETRANSLATE(B167,""id"",""en"")"),"['Service', 'Indihome', 'Oky', 'Report', 'Direct', 'Ditangini']")</f>
        <v>['Service', 'Indihome', 'Oky', 'Report', 'Direct', 'Ditangini']</v>
      </c>
      <c r="D167" s="3">
        <v>5.0</v>
      </c>
    </row>
    <row r="168" ht="15.75" customHeight="1">
      <c r="A168" s="1">
        <v>174.0</v>
      </c>
      <c r="B168" s="3" t="s">
        <v>166</v>
      </c>
      <c r="C168" s="3" t="str">
        <f>IFERROR(__xludf.DUMMYFUNCTION("GOOGLETRANSLATE(B168,""id"",""en"")"),"['application', 'help', 'serve', 'customer']")</f>
        <v>['application', 'help', 'serve', 'customer']</v>
      </c>
      <c r="D168" s="3">
        <v>5.0</v>
      </c>
    </row>
    <row r="169" ht="15.75" customHeight="1">
      <c r="A169" s="1">
        <v>175.0</v>
      </c>
      <c r="B169" s="3" t="s">
        <v>167</v>
      </c>
      <c r="C169" s="3" t="str">
        <f>IFERROR(__xludf.DUMMYFUNCTION("GOOGLETRANSLATE(B169,""id"",""en"")"),"['', '']")</f>
        <v>['', '']</v>
      </c>
      <c r="D169" s="3">
        <v>4.0</v>
      </c>
    </row>
    <row r="170" ht="15.75" customHeight="1">
      <c r="A170" s="1">
        <v>176.0</v>
      </c>
      <c r="B170" s="3" t="s">
        <v>168</v>
      </c>
      <c r="C170" s="3" t="str">
        <f>IFERROR(__xludf.DUMMYFUNCTION("GOOGLETRANSLATE(B170,""id"",""en"")"),"['season', 'rain', 'connection', 'internet', 'disorder']")</f>
        <v>['season', 'rain', 'connection', 'internet', 'disorder']</v>
      </c>
      <c r="D170" s="3">
        <v>3.0</v>
      </c>
    </row>
    <row r="171" ht="15.75" customHeight="1">
      <c r="A171" s="1">
        <v>177.0</v>
      </c>
      <c r="B171" s="3" t="s">
        <v>169</v>
      </c>
      <c r="C171" s="3" t="str">
        <f>IFERROR(__xludf.DUMMYFUNCTION("GOOGLETRANSLATE(B171,""id"",""en"")"),"['wifi', 'Kont', 'slow', 'really', 'anjg', 'pay', 'expensive', 'jqnckk']")</f>
        <v>['wifi', 'Kont', 'slow', 'really', 'anjg', 'pay', 'expensive', 'jqnckk']</v>
      </c>
      <c r="D171" s="3">
        <v>1.0</v>
      </c>
    </row>
    <row r="172" ht="15.75" customHeight="1">
      <c r="A172" s="1">
        <v>179.0</v>
      </c>
      <c r="B172" s="3" t="s">
        <v>170</v>
      </c>
      <c r="C172" s="3" t="str">
        <f>IFERROR(__xludf.DUMMYFUNCTION("GOOGLETRANSLATE(B172,""id"",""en"")"),"['Upgrade', 'Mbps', 'difficult']")</f>
        <v>['Upgrade', 'Mbps', 'difficult']</v>
      </c>
      <c r="D172" s="3">
        <v>1.0</v>
      </c>
    </row>
    <row r="173" ht="15.75" customHeight="1">
      <c r="A173" s="1">
        <v>180.0</v>
      </c>
      <c r="B173" s="3" t="s">
        <v>171</v>
      </c>
      <c r="C173" s="3" t="str">
        <f>IFERROR(__xludf.DUMMYFUNCTION("GOOGLETRANSLATE(B173,""id"",""en"")"),"['Code', 'OTP', 'FAILURE', 'Service', 'Enhanced', 'Rich', 'Gini']")</f>
        <v>['Code', 'OTP', 'FAILURE', 'Service', 'Enhanced', 'Rich', 'Gini']</v>
      </c>
      <c r="D173" s="3">
        <v>1.0</v>
      </c>
    </row>
    <row r="174" ht="15.75" customHeight="1">
      <c r="A174" s="1">
        <v>181.0</v>
      </c>
      <c r="B174" s="3" t="s">
        <v>172</v>
      </c>
      <c r="C174" s="3" t="str">
        <f>IFERROR(__xludf.DUMMYFUNCTION("GOOGLETRANSLATE(B174,""id"",""en"")"),"['Please', 'Indihome', 'already', 'break up', 'bill', 'mass', 'pay']")</f>
        <v>['Please', 'Indihome', 'already', 'break up', 'bill', 'mass', 'pay']</v>
      </c>
      <c r="D174" s="3">
        <v>1.0</v>
      </c>
    </row>
    <row r="175" ht="15.75" customHeight="1">
      <c r="A175" s="1">
        <v>182.0</v>
      </c>
      <c r="B175" s="3" t="s">
        <v>173</v>
      </c>
      <c r="C175" s="3" t="str">
        <f>IFERROR(__xludf.DUMMYFUNCTION("GOOGLETRANSLATE(B175,""id"",""en"")"),"['application', 'blank', '']")</f>
        <v>['application', 'blank', '']</v>
      </c>
      <c r="D175" s="3">
        <v>1.0</v>
      </c>
    </row>
    <row r="176" ht="15.75" customHeight="1">
      <c r="A176" s="1">
        <v>183.0</v>
      </c>
      <c r="B176" s="3" t="s">
        <v>174</v>
      </c>
      <c r="C176" s="3" t="str">
        <f>IFERROR(__xludf.DUMMYFUNCTION("GOOGLETRANSLATE(B176,""id"",""en"")"),"['Pay', 'smooth', 'network', 'disorder']")</f>
        <v>['Pay', 'smooth', 'network', 'disorder']</v>
      </c>
      <c r="D176" s="3">
        <v>1.0</v>
      </c>
    </row>
    <row r="177" ht="15.75" customHeight="1">
      <c r="A177" s="1">
        <v>184.0</v>
      </c>
      <c r="B177" s="3" t="s">
        <v>175</v>
      </c>
      <c r="C177" s="3" t="str">
        <f>IFERROR(__xludf.DUMMYFUNCTION("GOOGLETRANSLATE(B177,""id"",""en"")"),"['', 'Sunday', 'Mbps',' Network ',' Leet ',' Mbps', 'Mbps',' Test ',' Speed ​​',' Mbps', 'Clock', 'Night', 'Until ',' morning ',' slow ',' work ',' week ',' disturbed ',' complement ',' result ',' anything ',' tetep ',' slow ', ""]")</f>
        <v>['', 'Sunday', 'Mbps',' Network ',' Leet ',' Mbps', 'Mbps',' Test ',' Speed ​​',' Mbps', 'Clock', 'Night', 'Until ',' morning ',' slow ',' work ',' week ',' disturbed ',' complement ',' result ',' anything ',' tetep ',' slow ', "]</v>
      </c>
      <c r="D177" s="3">
        <v>1.0</v>
      </c>
    </row>
    <row r="178" ht="15.75" customHeight="1">
      <c r="A178" s="1">
        <v>185.0</v>
      </c>
      <c r="B178" s="3" t="s">
        <v>176</v>
      </c>
      <c r="C178" s="3" t="str">
        <f>IFERROR(__xludf.DUMMYFUNCTION("GOOGLETRANSLATE(B178,""id"",""en"")"),"['wifi', 'already', 'die', 'clock', 'noon', 'until', 'night', 'life', 'kati', 'clock', 'night', 'sampe', ' hours', 'night', 'problem', 'technicians',' field ',' proportional ',' cable ',' dislodged ',' pairs', 'cable', 'pelangan', 'the wisse', 'pelangan' "&amp;", 'Pay', 'please', 'technical', 'field', 'search', 'money', 'halal', 'jagan', 'bother', 'person', 'Gara', 'Gara', ' Work ',' delayed ',' already ',' times', 'special', '']")</f>
        <v>['wifi', 'already', 'die', 'clock', 'noon', 'until', 'night', 'life', 'kati', 'clock', 'night', 'sampe', ' hours', 'night', 'problem', 'technicians',' field ',' proportional ',' cable ',' dislodged ',' pairs', 'cable', 'pelangan', 'the wisse', 'pelangan' , 'Pay', 'please', 'technical', 'field', 'search', 'money', 'halal', 'jagan', 'bother', 'person', 'Gara', 'Gara', ' Work ',' delayed ',' already ',' times', 'special', '']</v>
      </c>
      <c r="D178" s="3">
        <v>5.0</v>
      </c>
    </row>
    <row r="179" ht="15.75" customHeight="1">
      <c r="A179" s="1">
        <v>186.0</v>
      </c>
      <c r="B179" s="3" t="s">
        <v>177</v>
      </c>
      <c r="C179" s="3" t="str">
        <f>IFERROR(__xludf.DUMMYFUNCTION("GOOGLETRANSLATE(B179,""id"",""en"")"),"['Network', 'garbage']")</f>
        <v>['Network', 'garbage']</v>
      </c>
      <c r="D179" s="3">
        <v>1.0</v>
      </c>
    </row>
    <row r="180" ht="15.75" customHeight="1">
      <c r="A180" s="1">
        <v>187.0</v>
      </c>
      <c r="B180" s="3" t="s">
        <v>178</v>
      </c>
      <c r="C180" s="3" t="str">
        <f>IFERROR(__xludf.DUMMYFUNCTION("GOOGLETRANSLATE(B180,""id"",""en"")"),"['code', 'kagak', 'enter', 'enter']")</f>
        <v>['code', 'kagak', 'enter', 'enter']</v>
      </c>
      <c r="D180" s="3">
        <v>1.0</v>
      </c>
    </row>
    <row r="181" ht="15.75" customHeight="1">
      <c r="A181" s="1">
        <v>188.0</v>
      </c>
      <c r="B181" s="3" t="s">
        <v>179</v>
      </c>
      <c r="C181" s="3" t="str">
        <f>IFERROR(__xludf.DUMMYFUNCTION("GOOGLETRANSLATE(B181,""id"",""en"")"),"['Internet', 'Dead', 'Date', 'Report', 'Indihome', 'Maxima', 'Internetl', 'Norma', 'Date', 'date', 'Dead', 'report', ' Constraints', 'Application', 'Myindihome', 'Response', 'Facebook', 'Instagram', 'users',' Internet ',' Services', 'Indihome', 'A Year', "&amp;"'Disappointed', 'Constraints' , 'Internet', 'Dead', 'Lost', 'Thank you', 'Disappointed', '']")</f>
        <v>['Internet', 'Dead', 'Date', 'Report', 'Indihome', 'Maxima', 'Internetl', 'Norma', 'Date', 'date', 'Dead', 'report', ' Constraints', 'Application', 'Myindihome', 'Response', 'Facebook', 'Instagram', 'users',' Internet ',' Services', 'Indihome', 'A Year', 'Disappointed', 'Constraints' , 'Internet', 'Dead', 'Lost', 'Thank you', 'Disappointed', '']</v>
      </c>
      <c r="D181" s="3">
        <v>1.0</v>
      </c>
    </row>
    <row r="182" ht="15.75" customHeight="1">
      <c r="A182" s="1">
        <v>189.0</v>
      </c>
      <c r="B182" s="3" t="s">
        <v>180</v>
      </c>
      <c r="C182" s="3" t="str">
        <f>IFERROR(__xludf.DUMMYFUNCTION("GOOGLETRANSLATE(B182,""id"",""en"")"),"['Check', 'FUP', 'Reload', 'Mulu', 'Krna', 'Commissioner', 'Jdi', 'ugly', 'bgin', 'service']")</f>
        <v>['Check', 'FUP', 'Reload', 'Mulu', 'Krna', 'Commissioner', 'Jdi', 'ugly', 'bgin', 'service']</v>
      </c>
      <c r="D182" s="3">
        <v>1.0</v>
      </c>
    </row>
    <row r="183" ht="15.75" customHeight="1">
      <c r="A183" s="1">
        <v>190.0</v>
      </c>
      <c r="B183" s="3" t="s">
        <v>181</v>
      </c>
      <c r="C183" s="3" t="str">
        <f>IFERROR(__xludf.DUMMYFUNCTION("GOOGLETRANSLATE(B183,""id"",""en"")"),"['Error', 'code', 'verification', 'accepted']")</f>
        <v>['Error', 'code', 'verification', 'accepted']</v>
      </c>
      <c r="D183" s="3">
        <v>1.0</v>
      </c>
    </row>
    <row r="184" ht="15.75" customHeight="1">
      <c r="A184" s="1">
        <v>191.0</v>
      </c>
      <c r="B184" s="3" t="s">
        <v>182</v>
      </c>
      <c r="C184" s="3" t="str">
        <f>IFERROR(__xludf.DUMMYFUNCTION("GOOGLETRANSLATE(B184,""id"",""en"")"),"['Login', 'Application', 'Account', 'Active', 'Number', 'Registered', 'Response', 'Email', 'Lamban']")</f>
        <v>['Login', 'Application', 'Account', 'Active', 'Number', 'Registered', 'Response', 'Email', 'Lamban']</v>
      </c>
      <c r="D184" s="3">
        <v>1.0</v>
      </c>
    </row>
    <row r="185" ht="15.75" customHeight="1">
      <c r="A185" s="1">
        <v>192.0</v>
      </c>
      <c r="B185" s="3" t="s">
        <v>183</v>
      </c>
      <c r="C185" s="3" t="str">
        <f>IFERROR(__xludf.DUMMYFUNCTION("GOOGLETRANSLATE(B185,""id"",""en"")"),"['Congratulations', 'Morning', 'MLM', 'Sampe', 'USETV', 'Place', 'MSH', 'Disruption', ""]")</f>
        <v>['Congratulations', 'Morning', 'MLM', 'Sampe', 'USETV', 'Place', 'MSH', 'Disruption', "]</v>
      </c>
      <c r="D185" s="3">
        <v>5.0</v>
      </c>
    </row>
    <row r="186" ht="15.75" customHeight="1">
      <c r="A186" s="1">
        <v>193.0</v>
      </c>
      <c r="B186" s="3" t="s">
        <v>184</v>
      </c>
      <c r="C186" s="3" t="str">
        <f>IFERROR(__xludf.DUMMYFUNCTION("GOOGLETRANSLATE(B186,""id"",""en"")"),"['enter', 'application', 'difficult', 'code', 'verification', 'no', 'sent', 'complain', 'tried', 'many', 'no']")</f>
        <v>['enter', 'application', 'difficult', 'code', 'verification', 'no', 'sent', 'complain', 'tried', 'many', 'no']</v>
      </c>
      <c r="D186" s="3">
        <v>1.0</v>
      </c>
    </row>
    <row r="187" ht="15.75" customHeight="1">
      <c r="A187" s="1">
        <v>194.0</v>
      </c>
      <c r="B187" s="3" t="s">
        <v>185</v>
      </c>
      <c r="C187" s="3" t="str">
        <f>IFERROR(__xludf.DUMMYFUNCTION("GOOGLETRANSLATE(B187,""id"",""en"")"),"['application', 'ugly']")</f>
        <v>['application', 'ugly']</v>
      </c>
      <c r="D187" s="3">
        <v>1.0</v>
      </c>
    </row>
    <row r="188" ht="15.75" customHeight="1">
      <c r="A188" s="1">
        <v>195.0</v>
      </c>
      <c r="B188" s="3" t="s">
        <v>186</v>
      </c>
      <c r="C188" s="3" t="str">
        <f>IFERROR(__xludf.DUMMYFUNCTION("GOOGLETRANSLATE(B188,""id"",""en"")"),"['Mincara', 'stop', 'subscribe', 'gameqoo', 'what', 'min', 'udh', 'stop', 'subscribe', 'kaga', 'min', 'error']")</f>
        <v>['Mincara', 'stop', 'subscribe', 'gameqoo', 'what', 'min', 'udh', 'stop', 'subscribe', 'kaga', 'min', 'error']</v>
      </c>
      <c r="D188" s="3">
        <v>3.0</v>
      </c>
    </row>
    <row r="189" ht="15.75" customHeight="1">
      <c r="A189" s="1">
        <v>196.0</v>
      </c>
      <c r="B189" s="3" t="s">
        <v>187</v>
      </c>
      <c r="C189" s="3" t="str">
        <f>IFERROR(__xludf.DUMMYFUNCTION("GOOGLETRANSLATE(B189,""id"",""en"")"),"['Appany', 'Ngelag', 'Gajelas']")</f>
        <v>['Appany', 'Ngelag', 'Gajelas']</v>
      </c>
      <c r="D189" s="3">
        <v>1.0</v>
      </c>
    </row>
    <row r="190" ht="15.75" customHeight="1">
      <c r="A190" s="1">
        <v>197.0</v>
      </c>
      <c r="B190" s="3" t="s">
        <v>188</v>
      </c>
      <c r="C190" s="3" t="str">
        <f>IFERROR(__xludf.DUMMYFUNCTION("GOOGLETRANSLATE(B190,""id"",""en"")"),"['destroyed', 'signal', 'little', 'internet', 'Nge', 'lag', 'just', 'told', 'report', 'said', 'server', 'Mulu', ' Uda ',' Murah ',' Tetep ',' Restart ',' WiFi ',' Tetep ',' Changed ',' Hadeh ',' Money ',' Subscribe ',' hehehehe ']")</f>
        <v>['destroyed', 'signal', 'little', 'internet', 'Nge', 'lag', 'just', 'told', 'report', 'said', 'server', 'Mulu', ' Uda ',' Murah ',' Tetep ',' Restart ',' WiFi ',' Tetep ',' Changed ',' Hadeh ',' Money ',' Subscribe ',' hehehehe ']</v>
      </c>
      <c r="D190" s="3">
        <v>1.0</v>
      </c>
    </row>
    <row r="191" ht="15.75" customHeight="1">
      <c r="A191" s="1">
        <v>198.0</v>
      </c>
      <c r="B191" s="3" t="s">
        <v>189</v>
      </c>
      <c r="C191" s="3" t="str">
        <f>IFERROR(__xludf.DUMMYFUNCTION("GOOGLETRANSLATE(B191,""id"",""en"")"),"['Enter', 'Verivikasi', 'Registration']")</f>
        <v>['Enter', 'Verivikasi', 'Registration']</v>
      </c>
      <c r="D191" s="3">
        <v>1.0</v>
      </c>
    </row>
    <row r="192" ht="15.75" customHeight="1">
      <c r="A192" s="1">
        <v>199.0</v>
      </c>
      <c r="B192" s="3" t="s">
        <v>190</v>
      </c>
      <c r="C192" s="3" t="str">
        <f>IFERROR(__xludf.DUMMYFUNCTION("GOOGLETRANSLATE(B192,""id"",""en"")"),"['code', 'verification', 'entry', 'repeated', 'many', 'times', 'severe', 'service', '']")</f>
        <v>['code', 'verification', 'entry', 'repeated', 'many', 'times', 'severe', 'service', '']</v>
      </c>
      <c r="D192" s="3">
        <v>1.0</v>
      </c>
    </row>
    <row r="193" ht="15.75" customHeight="1">
      <c r="A193" s="1">
        <v>200.0</v>
      </c>
      <c r="B193" s="3" t="s">
        <v>167</v>
      </c>
      <c r="C193" s="3" t="str">
        <f>IFERROR(__xludf.DUMMYFUNCTION("GOOGLETRANSLATE(B193,""id"",""en"")"),"['', '']")</f>
        <v>['', '']</v>
      </c>
      <c r="D193" s="3">
        <v>5.0</v>
      </c>
    </row>
    <row r="194" ht="15.75" customHeight="1">
      <c r="A194" s="1">
        <v>201.0</v>
      </c>
      <c r="B194" s="3" t="s">
        <v>191</v>
      </c>
      <c r="C194" s="3" t="str">
        <f>IFERROR(__xludf.DUMMYFUNCTION("GOOGLETRANSLATE(B194,""id"",""en"")"),"['Disruption', 'Teros', 'Leet', 'Repair', 'Babar', 'Pisan', 'Indihome', 'Doang', 'Expensive', 'Plus', 'Leet', 'Severe']")</f>
        <v>['Disruption', 'Teros', 'Leet', 'Repair', 'Babar', 'Pisan', 'Indihome', 'Doang', 'Expensive', 'Plus', 'Leet', 'Severe']</v>
      </c>
      <c r="D194" s="3">
        <v>1.0</v>
      </c>
    </row>
    <row r="195" ht="15.75" customHeight="1">
      <c r="A195" s="1">
        <v>202.0</v>
      </c>
      <c r="B195" s="3" t="s">
        <v>192</v>
      </c>
      <c r="C195" s="3" t="str">
        <f>IFERROR(__xludf.DUMMYFUNCTION("GOOGLETRANSLATE(B195,""id"",""en"")"),"['kagak', 'ajah', 'poor', 'indihom', 'easy', 'change', 'provider', ""]")</f>
        <v>['kagak', 'ajah', 'poor', 'indihom', 'easy', 'change', 'provider', "]</v>
      </c>
      <c r="D195" s="3">
        <v>1.0</v>
      </c>
    </row>
    <row r="196" ht="15.75" customHeight="1">
      <c r="A196" s="1">
        <v>203.0</v>
      </c>
      <c r="B196" s="3" t="s">
        <v>193</v>
      </c>
      <c r="C196" s="3" t="str">
        <f>IFERROR(__xludf.DUMMYFUNCTION("GOOGLETRANSLATE(B196,""id"",""en"")"),"['service', 'bad', 'quality', 'bad', '']")</f>
        <v>['service', 'bad', 'quality', 'bad', '']</v>
      </c>
      <c r="D196" s="3">
        <v>1.0</v>
      </c>
    </row>
    <row r="197" ht="15.75" customHeight="1">
      <c r="A197" s="1">
        <v>204.0</v>
      </c>
      <c r="B197" s="3" t="s">
        <v>194</v>
      </c>
      <c r="C197" s="3" t="str">
        <f>IFERROR(__xludf.DUMMYFUNCTION("GOOGLETRANSLATE(B197,""id"",""en"")"),"['Service', 'ugly', 'internet', 'disorder', 'a week', 'connects',' internet ',' bill ',' mah ',' tetep ',' no ',' compensation ',' Whatever ',' disappointed ',' heavy ',' ']")</f>
        <v>['Service', 'ugly', 'internet', 'disorder', 'a week', 'connects',' internet ',' bill ',' mah ',' tetep ',' no ',' compensation ',' Whatever ',' disappointed ',' heavy ',' ']</v>
      </c>
      <c r="D197" s="3">
        <v>1.0</v>
      </c>
    </row>
    <row r="198" ht="15.75" customHeight="1">
      <c r="A198" s="1">
        <v>205.0</v>
      </c>
      <c r="B198" s="3" t="s">
        <v>195</v>
      </c>
      <c r="C198" s="3" t="str">
        <f>IFERROR(__xludf.DUMMYFUNCTION("GOOGLETRANSLATE(B198,""id"",""en"")"),"['Service', 'Telkom', 'Region', 'Week', 'Install', 'Indihome', 'Confirm', 'Telkom', 'Center', 'Telkom', 'Region', 'Leha', ' Leha ',' installed ',' ']")</f>
        <v>['Service', 'Telkom', 'Region', 'Week', 'Install', 'Indihome', 'Confirm', 'Telkom', 'Center', 'Telkom', 'Region', 'Leha', ' Leha ',' installed ',' ']</v>
      </c>
      <c r="D198" s="3">
        <v>1.0</v>
      </c>
    </row>
    <row r="199" ht="15.75" customHeight="1">
      <c r="A199" s="1">
        <v>207.0</v>
      </c>
      <c r="B199" s="3" t="s">
        <v>196</v>
      </c>
      <c r="C199" s="3" t="str">
        <f>IFERROR(__xludf.DUMMYFUNCTION("GOOGLETRANSLATE(B199,""id"",""en"")"),"['Sort', 'Service', 'Slalu', 'Error', 'Technology', 'Difficulty', 'Entering', 'Service', ""]")</f>
        <v>['Sort', 'Service', 'Slalu', 'Error', 'Technology', 'Difficulty', 'Entering', 'Service', "]</v>
      </c>
      <c r="D199" s="3">
        <v>1.0</v>
      </c>
    </row>
    <row r="200" ht="15.75" customHeight="1">
      <c r="A200" s="1">
        <v>208.0</v>
      </c>
      <c r="B200" s="3" t="s">
        <v>197</v>
      </c>
      <c r="C200" s="3" t="str">
        <f>IFERROR(__xludf.DUMMYFUNCTION("GOOGLETRANSLATE(B200,""id"",""en"")"),"['bad', 'network', 'internet', 'moved', 'network', 'moved', 'darling', 'mnc', 'group', 'entry', 'kampung', '']")</f>
        <v>['bad', 'network', 'internet', 'moved', 'network', 'moved', 'darling', 'mnc', 'group', 'entry', 'kampung', '']</v>
      </c>
      <c r="D200" s="3">
        <v>1.0</v>
      </c>
    </row>
    <row r="201" ht="15.75" customHeight="1">
      <c r="A201" s="1">
        <v>209.0</v>
      </c>
      <c r="B201" s="3" t="s">
        <v>198</v>
      </c>
      <c r="C201" s="3" t="str">
        <f>IFERROR(__xludf.DUMMYFUNCTION("GOOGLETRANSLATE(B201,""id"",""en"")"),"['Langgasana', 'Langgasana', 'Indihome', 'Fast', 'Response', 'Overcome', 'Problems', 'Connection', 'LEG', 'CS', 'Fast', 'Response']")</f>
        <v>['Langgasana', 'Langgasana', 'Indihome', 'Fast', 'Response', 'Overcome', 'Problems', 'Connection', 'LEG', 'CS', 'Fast', 'Response']</v>
      </c>
      <c r="D201" s="3">
        <v>5.0</v>
      </c>
    </row>
    <row r="202" ht="15.75" customHeight="1">
      <c r="A202" s="1">
        <v>210.0</v>
      </c>
      <c r="B202" s="3" t="s">
        <v>199</v>
      </c>
      <c r="C202" s="3" t="str">
        <f>IFERROR(__xludf.DUMMYFUNCTION("GOOGLETRANSLATE(B202,""id"",""en"")"),"['help', '']")</f>
        <v>['help', '']</v>
      </c>
      <c r="D202" s="3">
        <v>5.0</v>
      </c>
    </row>
    <row r="203" ht="15.75" customHeight="1">
      <c r="A203" s="1">
        <v>211.0</v>
      </c>
      <c r="B203" s="3" t="s">
        <v>200</v>
      </c>
      <c r="C203" s="3" t="str">
        <f>IFERROR(__xludf.DUMMYFUNCTION("GOOGLETRANSLATE(B203,""id"",""en"")"),"['connection', 'missing', 'lost', 'bill', 'paid', 'missing', 'lost', 'internet']")</f>
        <v>['connection', 'missing', 'lost', 'bill', 'paid', 'missing', 'lost', 'internet']</v>
      </c>
      <c r="D203" s="3">
        <v>1.0</v>
      </c>
    </row>
    <row r="204" ht="15.75" customHeight="1">
      <c r="A204" s="1">
        <v>212.0</v>
      </c>
      <c r="B204" s="3" t="s">
        <v>201</v>
      </c>
      <c r="C204" s="3" t="str">
        <f>IFERROR(__xludf.DUMMYFUNCTION("GOOGLETRANSLATE(B204,""id"",""en"")"),"['Login', 'Susaj', 'OTP', 'Send', 'according to', 'FAIL', '']")</f>
        <v>['Login', 'Susaj', 'OTP', 'Send', 'according to', 'FAIL', '']</v>
      </c>
      <c r="D204" s="3">
        <v>1.0</v>
      </c>
    </row>
    <row r="205" ht="15.75" customHeight="1">
      <c r="A205" s="1">
        <v>213.0</v>
      </c>
      <c r="B205" s="3" t="s">
        <v>202</v>
      </c>
      <c r="C205" s="3" t="str">
        <f>IFERROR(__xludf.DUMMYFUNCTION("GOOGLETRANSLATE(B205,""id"",""en"")"),"['Network', 'Disappointed']")</f>
        <v>['Network', 'Disappointed']</v>
      </c>
      <c r="D205" s="3">
        <v>1.0</v>
      </c>
    </row>
    <row r="206" ht="15.75" customHeight="1">
      <c r="A206" s="1">
        <v>214.0</v>
      </c>
      <c r="B206" s="3" t="s">
        <v>203</v>
      </c>
      <c r="C206" s="3" t="str">
        <f>IFERROR(__xludf.DUMMYFUNCTION("GOOGLETRANSLATE(B206,""id"",""en"")"),"['Maap', 'lag', '']")</f>
        <v>['Maap', 'lag', '']</v>
      </c>
      <c r="D206" s="3">
        <v>1.0</v>
      </c>
    </row>
    <row r="207" ht="15.75" customHeight="1">
      <c r="A207" s="1">
        <v>215.0</v>
      </c>
      <c r="B207" s="3" t="s">
        <v>204</v>
      </c>
      <c r="C207" s="3" t="str">
        <f>IFERROR(__xludf.DUMMYFUNCTION("GOOGLETRANSLATE(B207,""id"",""en"")"),"['', 'Banjarmasin', 'Tatah', 'Semperi', 'Install', 'Indihome', 'already', 'Disruption', 'Lights',' Los', 'Flashing', 'Install', 'TGL ',' UDH ',' Used ',' Disruption ',' now ',' date ',' msh ',' his technical ',' udh ',' dtg ',' krumah ',' nyelesain ', ""]")</f>
        <v>['', 'Banjarmasin', 'Tatah', 'Semperi', 'Install', 'Indihome', 'already', 'Disruption', 'Lights',' Los', 'Flashing', 'Install', 'TGL ',' UDH ',' Used ',' Disruption ',' now ',' date ',' msh ',' his technical ',' udh ',' dtg ',' krumah ',' nyelesain ', "]</v>
      </c>
      <c r="D207" s="3">
        <v>1.0</v>
      </c>
    </row>
    <row r="208" ht="15.75" customHeight="1">
      <c r="A208" s="1">
        <v>216.0</v>
      </c>
      <c r="B208" s="3" t="s">
        <v>205</v>
      </c>
      <c r="C208" s="3" t="str">
        <f>IFERROR(__xludf.DUMMYFUNCTION("GOOGLETRANSLATE(B208,""id"",""en"")"),"['', 'Myindihome', 'Nurtasim', 'Address',' Sports', 'Raga', 'Warung', 'Corner', 'Babeh', 'Mustache', 'Memory', 'Photos',' Coppy ',' Seport ',' center ',' complaints', 'please', 'help', 'plane', 'please', 'active', 'internet', 'indihome', 'thank', 'love', "&amp;"'Nurtasim', '']")</f>
        <v>['', 'Myindihome', 'Nurtasim', 'Address',' Sports', 'Raga', 'Warung', 'Corner', 'Babeh', 'Mustache', 'Memory', 'Photos',' Coppy ',' Seport ',' center ',' complaints', 'please', 'help', 'plane', 'please', 'active', 'internet', 'indihome', 'thank', 'love', 'Nurtasim', '']</v>
      </c>
      <c r="D208" s="3">
        <v>5.0</v>
      </c>
    </row>
    <row r="209" ht="15.75" customHeight="1">
      <c r="A209" s="1">
        <v>217.0</v>
      </c>
      <c r="B209" s="3" t="s">
        <v>206</v>
      </c>
      <c r="C209" s="3" t="str">
        <f>IFERROR(__xludf.DUMMYFUNCTION("GOOGLETRANSLATE(B209,""id"",""en"")"),"['how to', 'upgrade', 'speed']")</f>
        <v>['how to', 'upgrade', 'speed']</v>
      </c>
      <c r="D209" s="3">
        <v>3.0</v>
      </c>
    </row>
    <row r="210" ht="15.75" customHeight="1">
      <c r="A210" s="1">
        <v>218.0</v>
      </c>
      <c r="B210" s="3" t="s">
        <v>207</v>
      </c>
      <c r="C210" s="3" t="str">
        <f>IFERROR(__xludf.DUMMYFUNCTION("GOOGLETRANSLATE(B210,""id"",""en"")"),"['network', 'slow', 'Mbps', 'slow', 'subscribe', 'indohome', 'regret', '']")</f>
        <v>['network', 'slow', 'Mbps', 'slow', 'subscribe', 'indohome', 'regret', '']</v>
      </c>
      <c r="D210" s="3">
        <v>1.0</v>
      </c>
    </row>
    <row r="211" ht="15.75" customHeight="1">
      <c r="A211" s="1">
        <v>219.0</v>
      </c>
      <c r="B211" s="3" t="s">
        <v>208</v>
      </c>
      <c r="C211" s="3" t="str">
        <f>IFERROR(__xludf.DUMMYFUNCTION("GOOGLETRANSLATE(B211,""id"",""en"")"),"['TOP', 'INDIHOME']")</f>
        <v>['TOP', 'INDIHOME']</v>
      </c>
      <c r="D211" s="3">
        <v>5.0</v>
      </c>
    </row>
    <row r="212" ht="15.75" customHeight="1">
      <c r="A212" s="1">
        <v>220.0</v>
      </c>
      <c r="B212" s="3" t="s">
        <v>209</v>
      </c>
      <c r="C212" s="3" t="str">
        <f>IFERROR(__xludf.DUMMYFUNCTION("GOOGLETRANSLATE(B212,""id"",""en"")"),"['BUMN', 'Quality', 'Private']")</f>
        <v>['BUMN', 'Quality', 'Private']</v>
      </c>
      <c r="D212" s="3">
        <v>1.0</v>
      </c>
    </row>
    <row r="213" ht="15.75" customHeight="1">
      <c r="A213" s="1">
        <v>221.0</v>
      </c>
      <c r="B213" s="3" t="s">
        <v>210</v>
      </c>
      <c r="C213" s="3" t="str">
        <f>IFERROR(__xludf.DUMMYFUNCTION("GOOGLETRANSLATE(B213,""id"",""en"")"),"['brain', 'little', 'pity', 'person', 'old', 'pay', 'ngelag', 'slow', 'school', 'ngelag', 'game', 'ngelag', ' Pay ',' late ',' ngelag ',' brain ',' GBLK ',' pity ',' parents', 'pay']")</f>
        <v>['brain', 'little', 'pity', 'person', 'old', 'pay', 'ngelag', 'slow', 'school', 'ngelag', 'game', 'ngelag', ' Pay ',' late ',' ngelag ',' brain ',' GBLK ',' pity ',' parents', 'pay']</v>
      </c>
      <c r="D213" s="3">
        <v>1.0</v>
      </c>
    </row>
    <row r="214" ht="15.75" customHeight="1">
      <c r="A214" s="1">
        <v>222.0</v>
      </c>
      <c r="B214" s="3" t="s">
        <v>211</v>
      </c>
      <c r="C214" s="3" t="str">
        <f>IFERROR(__xludf.DUMMYFUNCTION("GOOGLETRANSLATE(B214,""id"",""en"")"),"['network', 'kek', 'snail', 'garbage', 'provider', 'garbage']")</f>
        <v>['network', 'kek', 'snail', 'garbage', 'provider', 'garbage']</v>
      </c>
      <c r="D214" s="3">
        <v>1.0</v>
      </c>
    </row>
    <row r="215" ht="15.75" customHeight="1">
      <c r="A215" s="1">
        <v>223.0</v>
      </c>
      <c r="B215" s="3" t="s">
        <v>212</v>
      </c>
      <c r="C215" s="3" t="str">
        <f>IFERROR(__xludf.DUMMYFUNCTION("GOOGLETRANSLATE(B215,""id"",""en"")"),"['Clarification', 'Napa', 'slow', 'then', 'Januri', 'Ampe', 'June', 'Indihome', 'Manager', 'Corruption', 'Fraud', 'Technician', ' Nipu ',' bang ',' ']")</f>
        <v>['Clarification', 'Napa', 'slow', 'then', 'Januri', 'Ampe', 'June', 'Indihome', 'Manager', 'Corruption', 'Fraud', 'Technician', ' Nipu ',' bang ',' ']</v>
      </c>
      <c r="D215" s="3">
        <v>1.0</v>
      </c>
    </row>
    <row r="216" ht="15.75" customHeight="1">
      <c r="A216" s="1">
        <v>224.0</v>
      </c>
      <c r="B216" s="3" t="s">
        <v>213</v>
      </c>
      <c r="C216" s="3" t="str">
        <f>IFERROR(__xludf.DUMMYFUNCTION("GOOGLETRANSLATE(B216,""id"",""en"")"),"['signal', '']")</f>
        <v>['signal', '']</v>
      </c>
      <c r="D216" s="3">
        <v>1.0</v>
      </c>
    </row>
    <row r="217" ht="15.75" customHeight="1">
      <c r="A217" s="1">
        <v>225.0</v>
      </c>
      <c r="B217" s="3" t="s">
        <v>214</v>
      </c>
      <c r="C217" s="3" t="str">
        <f>IFERROR(__xludf.DUMMYFUNCTION("GOOGLETRANSLATE(B217,""id"",""en"")"),"['', 'Indihome', 'Reservoir']")</f>
        <v>['', 'Indihome', 'Reservoir']</v>
      </c>
      <c r="D217" s="3">
        <v>1.0</v>
      </c>
    </row>
    <row r="218" ht="15.75" customHeight="1">
      <c r="A218" s="1">
        <v>226.0</v>
      </c>
      <c r="B218" s="3" t="s">
        <v>215</v>
      </c>
      <c r="C218" s="3" t="str">
        <f>IFERROR(__xludf.DUMMYFUNCTION("GOOGLETRANSLATE(B218,""id"",""en"")"),"['Pay', 'expensive', 'internet', 'bad', 'legend', 'down', 'epic']")</f>
        <v>['Pay', 'expensive', 'internet', 'bad', 'legend', 'down', 'epic']</v>
      </c>
      <c r="D218" s="3">
        <v>1.0</v>
      </c>
    </row>
    <row r="219" ht="15.75" customHeight="1">
      <c r="A219" s="1">
        <v>227.0</v>
      </c>
      <c r="B219" s="3" t="s">
        <v>216</v>
      </c>
      <c r="C219" s="3" t="str">
        <f>IFERROR(__xludf.DUMMYFUNCTION("GOOGLETRANSLATE(B219,""id"",""en"")"),"['column', 'comment', 'Official', 'Non', 'Activate', '']")</f>
        <v>['column', 'comment', 'Official', 'Non', 'Activate', '']</v>
      </c>
      <c r="D219" s="3">
        <v>1.0</v>
      </c>
    </row>
    <row r="220" ht="15.75" customHeight="1">
      <c r="A220" s="1">
        <v>228.0</v>
      </c>
      <c r="B220" s="3" t="s">
        <v>217</v>
      </c>
      <c r="C220" s="3" t="str">
        <f>IFERROR(__xludf.DUMMYFUNCTION("GOOGLETRANSLATE(B220,""id"",""en"")"),"['Login', 'Must', 'repeated', 'code', 'OTP', 'times',' inputted ',' number ',' OTP ',' according to ',' sms', 'ttapi', ' Slalu ',' blamed ',' ']")</f>
        <v>['Login', 'Must', 'repeated', 'code', 'OTP', 'times',' inputted ',' number ',' OTP ',' according to ',' sms', 'ttapi', ' Slalu ',' blamed ',' ']</v>
      </c>
      <c r="D220" s="3">
        <v>1.0</v>
      </c>
    </row>
    <row r="221" ht="15.75" customHeight="1">
      <c r="A221" s="1">
        <v>229.0</v>
      </c>
      <c r="B221" s="3" t="s">
        <v>218</v>
      </c>
      <c r="C221" s="3" t="str">
        <f>IFERROR(__xludf.DUMMYFUNCTION("GOOGLETRANSLATE(B221,""id"",""en"")"),"['experience', 'complaint', 'complaint', 'night', 'tomorrow', 'noon', 'person', 'complaint', 'fix', 'suggestion', 'record', 'number', ' Phones', 'people', 'repairs',' disorders', 'please', 'people', 'love', 'number', 'riket', 'complaints',' fast ',' actio"&amp;"n ',' area ' , 'Different', 'easy', 'hopefully', 'in all', 'area', '']")</f>
        <v>['experience', 'complaint', 'complaint', 'night', 'tomorrow', 'noon', 'person', 'complaint', 'fix', 'suggestion', 'record', 'number', ' Phones', 'people', 'repairs',' disorders', 'please', 'people', 'love', 'number', 'riket', 'complaints',' fast ',' action ',' area ' , 'Different', 'easy', 'hopefully', 'in all', 'area', '']</v>
      </c>
      <c r="D221" s="3">
        <v>5.0</v>
      </c>
    </row>
    <row r="222" ht="15.75" customHeight="1">
      <c r="A222" s="1">
        <v>230.0</v>
      </c>
      <c r="B222" s="3" t="s">
        <v>219</v>
      </c>
      <c r="C222" s="3" t="str">
        <f>IFERROR(__xludf.DUMMYFUNCTION("GOOGLETRANSLATE(B222,""id"",""en"")"),"['Koplok', 'No', 'Stop', 'Taun']")</f>
        <v>['Koplok', 'No', 'Stop', 'Taun']</v>
      </c>
      <c r="D222" s="3">
        <v>1.0</v>
      </c>
    </row>
    <row r="223" ht="15.75" customHeight="1">
      <c r="A223" s="1">
        <v>232.0</v>
      </c>
      <c r="B223" s="3" t="s">
        <v>220</v>
      </c>
      <c r="C223" s="3" t="str">
        <f>IFERROR(__xludf.DUMMYFUNCTION("GOOGLETRANSLATE(B223,""id"",""en"")"),"['IndiHome', 'really', 'Los',' Red ',' Teroooss', 'Cape', 'really', 'complaint', 'there', 'here', 'test', 'patience', ' It's better ',' cave ',' buy ',' quota ',' pairs', 'wifi', 'pairs',' indihome ',' think ',' think ',' deh ',' hahaha ',' worth ' , 'rea"&amp;"lly', 'oath', '']")</f>
        <v>['IndiHome', 'really', 'Los',' Red ',' Teroooss', 'Cape', 'really', 'complaint', 'there', 'here', 'test', 'patience', ' It's better ',' cave ',' buy ',' quota ',' pairs', 'wifi', 'pairs',' indihome ',' think ',' think ',' deh ',' hahaha ',' worth ' , 'really', 'oath', '']</v>
      </c>
      <c r="D223" s="3">
        <v>1.0</v>
      </c>
    </row>
    <row r="224" ht="15.75" customHeight="1">
      <c r="A224" s="1">
        <v>233.0</v>
      </c>
      <c r="B224" s="3" t="s">
        <v>221</v>
      </c>
      <c r="C224" s="3" t="str">
        <f>IFERROR(__xludf.DUMMYFUNCTION("GOOGLETRANSLATE(B224,""id"",""en"")"),"['Pay', 'Doang', 'Expensive', 'Network', 'Ngelag', 'Mulu']")</f>
        <v>['Pay', 'Doang', 'Expensive', 'Network', 'Ngelag', 'Mulu']</v>
      </c>
      <c r="D224" s="3">
        <v>5.0</v>
      </c>
    </row>
    <row r="225" ht="15.75" customHeight="1">
      <c r="A225" s="1">
        <v>234.0</v>
      </c>
      <c r="B225" s="3" t="s">
        <v>222</v>
      </c>
      <c r="C225" s="3" t="str">
        <f>IFERROR(__xludf.DUMMYFUNCTION("GOOGLETRANSLATE(B225,""id"",""en"")"),"['Damaged', 'ngak', 'opened', '']")</f>
        <v>['Damaged', 'ngak', 'opened', '']</v>
      </c>
      <c r="D225" s="3">
        <v>1.0</v>
      </c>
    </row>
    <row r="226" ht="15.75" customHeight="1">
      <c r="A226" s="1">
        <v>235.0</v>
      </c>
      <c r="B226" s="3" t="s">
        <v>223</v>
      </c>
      <c r="C226" s="3" t="str">
        <f>IFERROR(__xludf.DUMMYFUNCTION("GOOGLETRANSLATE(B226,""id"",""en"")"),"['Disappointed', 'Connection', 'Internet', 'Lost', 'Lost', 'Disconnect', 'Disconnect', 'Install', 'Sunday', 'Determined', 'Disappointed', 'Doang', ' It feels like ',' Tide ',' Rich ',' No "", 'Many', 'times', 'Complaints', 'Processed', 'Processed', 'Point"&amp;"', 'Bright', 'Complaint', 'Change' , 'Please', 'fast', 'repaired', 'customer', 'comfortable', 'Pay', 'expensive', 'expensive', 'felt', 'regret', ""]")</f>
        <v>['Disappointed', 'Connection', 'Internet', 'Lost', 'Lost', 'Disconnect', 'Disconnect', 'Install', 'Sunday', 'Determined', 'Disappointed', 'Doang', ' It feels like ',' Tide ',' Rich ',' No ", 'Many', 'times', 'Complaints', 'Processed', 'Processed', 'Point', 'Bright', 'Complaint', 'Change' , 'Please', 'fast', 'repaired', 'customer', 'comfortable', 'Pay', 'expensive', 'expensive', 'felt', 'regret', "]</v>
      </c>
      <c r="D226" s="3">
        <v>1.0</v>
      </c>
    </row>
    <row r="227" ht="15.75" customHeight="1">
      <c r="A227" s="1">
        <v>236.0</v>
      </c>
      <c r="B227" s="3" t="s">
        <v>224</v>
      </c>
      <c r="C227" s="3" t="str">
        <f>IFERROR(__xludf.DUMMYFUNCTION("GOOGLETRANSLATE(B227,""id"",""en"")"),"['Need', 'Improved', '']")</f>
        <v>['Need', 'Improved', '']</v>
      </c>
      <c r="D227" s="3">
        <v>4.0</v>
      </c>
    </row>
    <row r="228" ht="15.75" customHeight="1">
      <c r="A228" s="1">
        <v>237.0</v>
      </c>
      <c r="B228" s="3" t="s">
        <v>225</v>
      </c>
      <c r="C228" s="3" t="str">
        <f>IFERROR(__xludf.DUMMYFUNCTION("GOOGLETRANSLATE(B228,""id"",""en"")"),"['why', 'enter', 'application', 'Myindihome', 'Tecknisi', 'Selint', 'Contact', 'EIAP', 'Enter', 'Code', 'OTP', 'Wrong', ' gmna ',' solution ',' kidibpas', 'pairs',' dtlpnin ',' mulu ',' after ',' rich ',' gini ',' response ',' poor ']")</f>
        <v>['why', 'enter', 'application', 'Myindihome', 'Tecknisi', 'Selint', 'Contact', 'EIAP', 'Enter', 'Code', 'OTP', 'Wrong', ' gmna ',' solution ',' kidibpas', 'pairs',' dtlpnin ',' mulu ',' after ',' rich ',' gini ',' response ',' poor ']</v>
      </c>
      <c r="D228" s="3">
        <v>1.0</v>
      </c>
    </row>
    <row r="229" ht="15.75" customHeight="1">
      <c r="A229" s="1">
        <v>238.0</v>
      </c>
      <c r="B229" s="3" t="s">
        <v>226</v>
      </c>
      <c r="C229" s="3" t="str">
        <f>IFERROR(__xludf.DUMMYFUNCTION("GOOGLETRANSLATE(B229,""id"",""en"")"),"['Code', 'OTP', 'Verification', 'Wrong', 'System', 'How', 'Wait', 'Clock']")</f>
        <v>['Code', 'OTP', 'Verification', 'Wrong', 'System', 'How', 'Wait', 'Clock']</v>
      </c>
      <c r="D229" s="3">
        <v>1.0</v>
      </c>
    </row>
    <row r="230" ht="15.75" customHeight="1">
      <c r="A230" s="1">
        <v>239.0</v>
      </c>
      <c r="B230" s="3" t="s">
        <v>227</v>
      </c>
      <c r="C230" s="3" t="str">
        <f>IFERROR(__xludf.DUMMYFUNCTION("GOOGLETRANSLATE(B230,""id"",""en"")"),"['Indihome', 'signal', 'good', 'installation', 'sisters',' dilapidated ',' improvement ',' quality ',' network ',' prioritizes', 'profit', 'appeal', ' customer complain']")</f>
        <v>['Indihome', 'signal', 'good', 'installation', 'sisters',' dilapidated ',' improvement ',' quality ',' network ',' prioritizes', 'profit', 'appeal', ' customer complain']</v>
      </c>
      <c r="D230" s="3">
        <v>1.0</v>
      </c>
    </row>
    <row r="231" ht="15.75" customHeight="1">
      <c r="A231" s="1">
        <v>240.0</v>
      </c>
      <c r="B231" s="3" t="s">
        <v>228</v>
      </c>
      <c r="C231" s="3" t="str">
        <f>IFERROR(__xludf.DUMMYFUNCTION("GOOGLETRANSLATE(B231,""id"",""en"")"),"['strangehh', 'repeat', 'times', 'login', 'OTP', 'send', 'Slalu', 'failed']")</f>
        <v>['strangehh', 'repeat', 'times', 'login', 'OTP', 'send', 'Slalu', 'failed']</v>
      </c>
      <c r="D231" s="3">
        <v>1.0</v>
      </c>
    </row>
    <row r="232" ht="15.75" customHeight="1">
      <c r="A232" s="1">
        <v>241.0</v>
      </c>
      <c r="B232" s="3" t="s">
        <v>229</v>
      </c>
      <c r="C232" s="3" t="str">
        <f>IFERROR(__xludf.DUMMYFUNCTION("GOOGLETRANSLATE(B232,""id"",""en"")"),"['Customer', 'Indihome', 'Network', 'WiFi', 'Indihome', 'Bad', 'Download', 'Mbps',' Mbps', 'Perdicon', 'Ancur', 'Network', ' Bad ',' Download ',' File ',' Video ',' Song ',' Minutes', 'Download', 'File', 'How', 'Indihome', 'Submit', 'Complaint', 'Nomer' ,"&amp;" 'WhatsApp', 'center', 'service', 'Indihome', 'response', 'suggest', 'move', 'package', 'expensive', 'crazy', 'indihome', 'smakin', ' Rich ',' TPI ',' Quality ',' ']")</f>
        <v>['Customer', 'Indihome', 'Network', 'WiFi', 'Indihome', 'Bad', 'Download', 'Mbps',' Mbps', 'Perdicon', 'Ancur', 'Network', ' Bad ',' Download ',' File ',' Video ',' Song ',' Minutes', 'Download', 'File', 'How', 'Indihome', 'Submit', 'Complaint', 'Nomer' , 'WhatsApp', 'center', 'service', 'Indihome', 'response', 'suggest', 'move', 'package', 'expensive', 'crazy', 'indihome', 'smakin', ' Rich ',' TPI ',' Quality ',' ']</v>
      </c>
      <c r="D232" s="3">
        <v>1.0</v>
      </c>
    </row>
    <row r="233" ht="15.75" customHeight="1">
      <c r="A233" s="1">
        <v>242.0</v>
      </c>
      <c r="B233" s="3" t="s">
        <v>230</v>
      </c>
      <c r="C233" s="3" t="str">
        <f>IFERROR(__xludf.DUMMYFUNCTION("GOOGLETRANSLATE(B233,""id"",""en"")"),"['Original', 'update']")</f>
        <v>['Original', 'update']</v>
      </c>
      <c r="D233" s="3">
        <v>2.0</v>
      </c>
    </row>
    <row r="234" ht="15.75" customHeight="1">
      <c r="A234" s="1">
        <v>244.0</v>
      </c>
      <c r="B234" s="3" t="s">
        <v>231</v>
      </c>
      <c r="C234" s="3" t="str">
        <f>IFERROR(__xludf.DUMMYFUNCTION("GOOGLETRANSLATE(B234,""id"",""en"")"),"['service', 'bad', 'connection', 'area', 'a week', 'speed', 'package', 'bored', 'report', 'a day', 'solution', 'regarding' Loss', 'Customer', 'late', 'Pay']")</f>
        <v>['service', 'bad', 'connection', 'area', 'a week', 'speed', 'package', 'bored', 'report', 'a day', 'solution', 'regarding' Loss', 'Customer', 'late', 'Pay']</v>
      </c>
      <c r="D234" s="3">
        <v>1.0</v>
      </c>
    </row>
    <row r="235" ht="15.75" customHeight="1">
      <c r="A235" s="1">
        <v>245.0</v>
      </c>
      <c r="B235" s="3" t="s">
        <v>232</v>
      </c>
      <c r="C235" s="3" t="str">
        <f>IFERROR(__xludf.DUMMYFUNCTION("GOOGLETRANSLATE(B235,""id"",""en"")"),"['info', 'network', 'like', 'please', 'repair']")</f>
        <v>['info', 'network', 'like', 'please', 'repair']</v>
      </c>
      <c r="D235" s="3">
        <v>2.0</v>
      </c>
    </row>
    <row r="236" ht="15.75" customHeight="1">
      <c r="A236" s="1">
        <v>246.0</v>
      </c>
      <c r="B236" s="3" t="s">
        <v>233</v>
      </c>
      <c r="C236" s="3" t="str">
        <f>IFERROR(__xludf.DUMMYFUNCTION("GOOGLETRANSLATE(B236,""id"",""en"")"),"['Provider', 'Mbps', 'for', 'offer', 'Mbps', 'for', 'Agree', 'No', 'What' do ',' offer ',' No ',' Stress ',' ']")</f>
        <v>['Provider', 'Mbps', 'for', 'offer', 'Mbps', 'for', 'Agree', 'No', 'What' do ',' offer ',' No ',' Stress ',' ']</v>
      </c>
      <c r="D236" s="3">
        <v>1.0</v>
      </c>
    </row>
    <row r="237" ht="15.75" customHeight="1">
      <c r="A237" s="1">
        <v>247.0</v>
      </c>
      <c r="B237" s="3" t="s">
        <v>234</v>
      </c>
      <c r="C237" s="3" t="str">
        <f>IFERROR(__xludf.DUMMYFUNCTION("GOOGLETRANSLATE(B237,""id"",""en"")"),"['', 'check', 'use', 'data', 'already', 'uninstall', 'install']")</f>
        <v>['', 'check', 'use', 'data', 'already', 'uninstall', 'install']</v>
      </c>
      <c r="D237" s="3">
        <v>2.0</v>
      </c>
    </row>
    <row r="238" ht="15.75" customHeight="1">
      <c r="A238" s="1">
        <v>248.0</v>
      </c>
      <c r="B238" s="3" t="s">
        <v>235</v>
      </c>
      <c r="C238" s="3" t="str">
        <f>IFERROR(__xludf.DUMMYFUNCTION("GOOGLETRANSLATE(B238,""id"",""en"")"),"['wifinya', 'ghaib', 'kek', 'name']")</f>
        <v>['wifinya', 'ghaib', 'kek', 'name']</v>
      </c>
      <c r="D238" s="3">
        <v>1.0</v>
      </c>
    </row>
    <row r="239" ht="15.75" customHeight="1">
      <c r="A239" s="1">
        <v>249.0</v>
      </c>
      <c r="B239" s="3" t="s">
        <v>236</v>
      </c>
      <c r="C239" s="3" t="str">
        <f>IFERROR(__xludf.DUMMYFUNCTION("GOOGLETRANSLATE(B239,""id"",""en"")"),"['Really good']")</f>
        <v>['Really good']</v>
      </c>
      <c r="D239" s="3">
        <v>5.0</v>
      </c>
    </row>
    <row r="240" ht="15.75" customHeight="1">
      <c r="A240" s="1">
        <v>250.0</v>
      </c>
      <c r="B240" s="3" t="s">
        <v>237</v>
      </c>
      <c r="C240" s="3" t="str">
        <f>IFERROR(__xludf.DUMMYFUNCTION("GOOGLETRANSLATE(B240,""id"",""en"")"),"['Provider', 'Ampassss', 'complain', 'Ribet', 'Samapahhhh']")</f>
        <v>['Provider', 'Ampassss', 'complain', 'Ribet', 'Samapahhhh']</v>
      </c>
      <c r="D240" s="3">
        <v>1.0</v>
      </c>
    </row>
    <row r="241" ht="15.75" customHeight="1">
      <c r="A241" s="1">
        <v>251.0</v>
      </c>
      <c r="B241" s="3" t="s">
        <v>238</v>
      </c>
      <c r="C241" s="3" t="str">
        <f>IFERROR(__xludf.DUMMYFUNCTION("GOOGLETRANSLATE(B241,""id"",""en"")"),"['woi', 'enter', 'code', 'otp', 'wrong', 'woooiiiii', '']")</f>
        <v>['woi', 'enter', 'code', 'otp', 'wrong', 'woooiiiii', '']</v>
      </c>
      <c r="D241" s="3">
        <v>1.0</v>
      </c>
    </row>
    <row r="242" ht="15.75" customHeight="1">
      <c r="A242" s="1">
        <v>252.0</v>
      </c>
      <c r="B242" s="3" t="s">
        <v>239</v>
      </c>
      <c r="C242" s="3" t="str">
        <f>IFERROR(__xludf.DUMMYFUNCTION("GOOGLETRANSLATE(B242,""id"",""en"")"),"['Log', 'already', 'send', 'code', 'otp', 'fit', 'enter', 'data', 'input', 'wrong', 'mean', 'try', ' Bosen ',' bill ']")</f>
        <v>['Log', 'already', 'send', 'code', 'otp', 'fit', 'enter', 'data', 'input', 'wrong', 'mean', 'try', ' Bosen ',' bill ']</v>
      </c>
      <c r="D242" s="3">
        <v>1.0</v>
      </c>
    </row>
    <row r="243" ht="15.75" customHeight="1">
      <c r="A243" s="1">
        <v>253.0</v>
      </c>
      <c r="B243" s="3" t="s">
        <v>240</v>
      </c>
      <c r="C243" s="3" t="str">
        <f>IFERROR(__xludf.DUMMYFUNCTION("GOOGLETRANSLATE(B243,""id"",""en"")"),"['handling', 'complaint', 'slow', 'internet', 'home', 'scheduled', 'on the day']")</f>
        <v>['handling', 'complaint', 'slow', 'internet', 'home', 'scheduled', 'on the day']</v>
      </c>
      <c r="D243" s="3">
        <v>1.0</v>
      </c>
    </row>
    <row r="244" ht="15.75" customHeight="1">
      <c r="A244" s="1">
        <v>254.0</v>
      </c>
      <c r="B244" s="3" t="s">
        <v>241</v>
      </c>
      <c r="C244" s="3" t="str">
        <f>IFERROR(__xludf.DUMMYFUNCTION("GOOGLETRANSLATE(B244,""id"",""en"")"),"['Easy', 'check']")</f>
        <v>['Easy', 'check']</v>
      </c>
      <c r="D244" s="3">
        <v>5.0</v>
      </c>
    </row>
    <row r="245" ht="15.75" customHeight="1">
      <c r="A245" s="1">
        <v>255.0</v>
      </c>
      <c r="B245" s="3" t="s">
        <v>242</v>
      </c>
      <c r="C245" s="3" t="str">
        <f>IFERROR(__xludf.DUMMYFUNCTION("GOOGLETRANSLATE(B245,""id"",""en"")"),"['satisfied']")</f>
        <v>['satisfied']</v>
      </c>
      <c r="D245" s="3">
        <v>5.0</v>
      </c>
    </row>
    <row r="246" ht="15.75" customHeight="1">
      <c r="A246" s="1">
        <v>256.0</v>
      </c>
      <c r="B246" s="3" t="s">
        <v>243</v>
      </c>
      <c r="C246" s="3" t="str">
        <f>IFERROR(__xludf.DUMMYFUNCTION("GOOGLETRANSLATE(B246,""id"",""en"")"),"['Service', 'fast']")</f>
        <v>['Service', 'fast']</v>
      </c>
      <c r="D246" s="3">
        <v>5.0</v>
      </c>
    </row>
    <row r="247" ht="15.75" customHeight="1">
      <c r="A247" s="1">
        <v>257.0</v>
      </c>
      <c r="B247" s="3" t="s">
        <v>244</v>
      </c>
      <c r="C247" s="3" t="str">
        <f>IFERROR(__xludf.DUMMYFUNCTION("GOOGLETRANSLATE(B247,""id"",""en"")"),"['Mantab']")</f>
        <v>['Mantab']</v>
      </c>
      <c r="D247" s="3">
        <v>5.0</v>
      </c>
    </row>
    <row r="248" ht="15.75" customHeight="1">
      <c r="A248" s="1">
        <v>258.0</v>
      </c>
      <c r="B248" s="3" t="s">
        <v>245</v>
      </c>
      <c r="C248" s="3" t="str">
        <f>IFERROR(__xludf.DUMMYFUNCTION("GOOGLETRANSLATE(B248,""id"",""en"")"),"['server', 'application', 'bad', 'provider', 'ISP']")</f>
        <v>['server', 'application', 'bad', 'provider', 'ISP']</v>
      </c>
      <c r="D248" s="3">
        <v>1.0</v>
      </c>
    </row>
    <row r="249" ht="15.75" customHeight="1">
      <c r="A249" s="1">
        <v>259.0</v>
      </c>
      <c r="B249" s="3" t="s">
        <v>246</v>
      </c>
      <c r="C249" s="3" t="str">
        <f>IFERROR(__xludf.DUMMYFUNCTION("GOOGLETRANSLATE(B249,""id"",""en"")"),"['Complaints',' Many ',' Complaints', 'Process',' Mulu ',' Bill ',' Late ',' Pay ',' Direct ',' Disconnect ',' Connection ',' Money ',' Work ',' BERES ',' Disappointed ',' Company ',' Plat ',' Red ',' ']")</f>
        <v>['Complaints',' Many ',' Complaints', 'Process',' Mulu ',' Bill ',' Late ',' Pay ',' Direct ',' Disconnect ',' Connection ',' Money ',' Work ',' BERES ',' Disappointed ',' Company ',' Plat ',' Red ',' ']</v>
      </c>
      <c r="D249" s="3">
        <v>1.0</v>
      </c>
    </row>
    <row r="250" ht="15.75" customHeight="1">
      <c r="A250" s="1">
        <v>260.0</v>
      </c>
      <c r="B250" s="3" t="s">
        <v>247</v>
      </c>
      <c r="C250" s="3" t="str">
        <f>IFERROR(__xludf.DUMMYFUNCTION("GOOGLETRANSLATE(B250,""id"",""en"")"),"['Severe', 'UDH', 'Used', 'Pas',' Nelp ',' Orng ',' Indihomen ',' BLG ',' Error ',' System ',' Pay ',' TPI ',' Used ',' turn ',' late ',' bills', 'fine', 'turn', 'PMBlayan', 'The network', 'error', 'Sayng', 'pay', 'Disappointed' ]")</f>
        <v>['Severe', 'UDH', 'Used', 'Pas',' Nelp ',' Orng ',' Indihomen ',' BLG ',' Error ',' System ',' Pay ',' TPI ',' Used ',' turn ',' late ',' bills', 'fine', 'turn', 'PMBlayan', 'The network', 'error', 'Sayng', 'pay', 'Disappointed' ]</v>
      </c>
      <c r="D250" s="3">
        <v>1.0</v>
      </c>
    </row>
    <row r="251" ht="15.75" customHeight="1">
      <c r="A251" s="1">
        <v>261.0</v>
      </c>
      <c r="B251" s="3" t="s">
        <v>248</v>
      </c>
      <c r="C251" s="3" t="str">
        <f>IFERROR(__xludf.DUMMYFUNCTION("GOOGLETRANSLATE(B251,""id"",""en"")"),"['promo', 'vigorous',' already ',' list ',' ehh ',' survey ',' doank ',' nongol ',' hubgi ',' many ',' response ',' lazy ',' Install ',' Indihom ']")</f>
        <v>['promo', 'vigorous',' already ',' list ',' ehh ',' survey ',' doank ',' nongol ',' hubgi ',' many ',' response ',' lazy ',' Install ',' Indihom ']</v>
      </c>
      <c r="D251" s="3">
        <v>1.0</v>
      </c>
    </row>
    <row r="252" ht="15.75" customHeight="1">
      <c r="A252" s="1">
        <v>262.0</v>
      </c>
      <c r="B252" s="3" t="s">
        <v>249</v>
      </c>
      <c r="C252" s="3" t="str">
        <f>IFERROR(__xludf.DUMMYFUNCTION("GOOGLETRANSLATE(B252,""id"",""en"")"),"['list', 'number', 'registered', 'Nga', 'application', 'cheater']")</f>
        <v>['list', 'number', 'registered', 'Nga', 'application', 'cheater']</v>
      </c>
      <c r="D252" s="3">
        <v>1.0</v>
      </c>
    </row>
    <row r="253" ht="15.75" customHeight="1">
      <c r="A253" s="1">
        <v>263.0</v>
      </c>
      <c r="B253" s="3" t="s">
        <v>250</v>
      </c>
      <c r="C253" s="3" t="str">
        <f>IFERROR(__xludf.DUMMYFUNCTION("GOOGLETRANSLATE(B253,""id"",""en"")"),"['Network', 'defective']")</f>
        <v>['Network', 'defective']</v>
      </c>
      <c r="D253" s="3">
        <v>1.0</v>
      </c>
    </row>
    <row r="254" ht="15.75" customHeight="1">
      <c r="A254" s="1">
        <v>264.0</v>
      </c>
      <c r="B254" s="3" t="s">
        <v>251</v>
      </c>
      <c r="C254" s="3" t="str">
        <f>IFERROR(__xludf.DUMMYFUNCTION("GOOGLETRANSLATE(B254,""id"",""en"")"),"['Sometimes', 'not', 'responding', 'internet', 'Connect']")</f>
        <v>['Sometimes', 'not', 'responding', 'internet', 'Connect']</v>
      </c>
      <c r="D254" s="3">
        <v>1.0</v>
      </c>
    </row>
    <row r="255" ht="15.75" customHeight="1">
      <c r="A255" s="1">
        <v>265.0</v>
      </c>
      <c r="B255" s="3" t="s">
        <v>252</v>
      </c>
      <c r="C255" s="3" t="str">
        <f>IFERROR(__xludf.DUMMYFUNCTION("GOOGLETRANSLATE(B255,""id"",""en"")"),"['Good', 'APK', 'Heavy', 'Open', 'APK', '']")</f>
        <v>['Good', 'APK', 'Heavy', 'Open', 'APK', '']</v>
      </c>
      <c r="D255" s="3">
        <v>4.0</v>
      </c>
    </row>
    <row r="256" ht="15.75" customHeight="1">
      <c r="A256" s="1">
        <v>266.0</v>
      </c>
      <c r="B256" s="3" t="s">
        <v>253</v>
      </c>
      <c r="C256" s="3" t="str">
        <f>IFERROR(__xludf.DUMMYFUNCTION("GOOGLETRANSLATE(B256,""id"",""en"")"),"['idiot', 'network', 'until', 'cave', 'already', 'pay', 'network', 'belom', 'ciptain', 'network', 'mending', 'forced', ' Poor ',' Customer ',' Pay ',' Expensive ',' Network ',' Indinyet ', ""]")</f>
        <v>['idiot', 'network', 'until', 'cave', 'already', 'pay', 'network', 'belom', 'ciptain', 'network', 'mending', 'forced', ' Poor ',' Customer ',' Pay ',' Expensive ',' Network ',' Indinyet ', "]</v>
      </c>
      <c r="D256" s="3">
        <v>1.0</v>
      </c>
    </row>
    <row r="257" ht="15.75" customHeight="1">
      <c r="A257" s="1">
        <v>267.0</v>
      </c>
      <c r="B257" s="3" t="s">
        <v>254</v>
      </c>
      <c r="C257" s="3" t="str">
        <f>IFERROR(__xludf.DUMMYFUNCTION("GOOGLETRANSLATE(B257,""id"",""en"")"),"['ugly', 'like', 'error', 'hank', 'information', 'FUP', 'sucks',' addlagi ',' speed ',' demond ',' remove ',' monopoly ',' dirty', '']")</f>
        <v>['ugly', 'like', 'error', 'hank', 'information', 'FUP', 'sucks',' addlagi ',' speed ',' demond ',' remove ',' monopoly ',' dirty', '']</v>
      </c>
      <c r="D257" s="3">
        <v>1.0</v>
      </c>
    </row>
    <row r="258" ht="15.75" customHeight="1">
      <c r="A258" s="1">
        <v>268.0</v>
      </c>
      <c r="B258" s="3" t="s">
        <v>255</v>
      </c>
      <c r="C258" s="3" t="str">
        <f>IFERROR(__xludf.DUMMYFUNCTION("GOOGLETRANSLATE(B258,""id"",""en"")"),"['Internet', 'super', 'slow', 'broke', 'connection', 'bill', 'expensive', 'forgiveness', 'off', 'search', 'internet', 'home']")</f>
        <v>['Internet', 'super', 'slow', 'broke', 'connection', 'bill', 'expensive', 'forgiveness', 'off', 'search', 'internet', 'home']</v>
      </c>
      <c r="D258" s="3">
        <v>1.0</v>
      </c>
    </row>
    <row r="259" ht="15.75" customHeight="1">
      <c r="A259" s="1">
        <v>269.0</v>
      </c>
      <c r="B259" s="3" t="s">
        <v>256</v>
      </c>
      <c r="C259" s="3" t="str">
        <f>IFERROR(__xludf.DUMMYFUNCTION("GOOGLETRANSLATE(B259,""id"",""en"")"),"['application', 'class',' provider ',' plate ',' red ',' number ',' ugly ',' service ',' bill ',' detail ',' use ',' update ',' Profile ',' difficult ',' shy ',' country ',' recruit ',' person ',' smart ',' application ',' good ']")</f>
        <v>['application', 'class',' provider ',' plate ',' red ',' number ',' ugly ',' service ',' bill ',' detail ',' use ',' update ',' Profile ',' difficult ',' shy ',' country ',' recruit ',' person ',' smart ',' application ',' good ']</v>
      </c>
      <c r="D259" s="3">
        <v>1.0</v>
      </c>
    </row>
    <row r="260" ht="15.75" customHeight="1">
      <c r="A260" s="1">
        <v>270.0</v>
      </c>
      <c r="B260" s="3" t="s">
        <v>257</v>
      </c>
      <c r="C260" s="3" t="str">
        <f>IFERROR(__xludf.DUMMYFUNCTION("GOOGLETRANSLATE(B260,""id"",""en"")"),"['complain', 'get', 'solution', 'told', 'reset', 'doang']")</f>
        <v>['complain', 'get', 'solution', 'told', 'reset', 'doang']</v>
      </c>
      <c r="D260" s="3">
        <v>1.0</v>
      </c>
    </row>
    <row r="261" ht="15.75" customHeight="1">
      <c r="A261" s="1">
        <v>271.0</v>
      </c>
      <c r="B261" s="3" t="s">
        <v>258</v>
      </c>
      <c r="C261" s="3" t="str">
        <f>IFERROR(__xludf.DUMMYFUNCTION("GOOGLETRANSLATE(B261,""id"",""en"")"),"['', 'NAV', 'Sya', 'Uda', 'confirmation', 'dngn', 'consmer', 'hours',' wifi ',' sya ',' kndla ',' los', 'can it ',' prbaiki ',' ']")</f>
        <v>['', 'NAV', 'Sya', 'Uda', 'confirmation', 'dngn', 'consmer', 'hours',' wifi ',' sya ',' kndla ',' los', 'can it ',' prbaiki ',' ']</v>
      </c>
      <c r="D261" s="3">
        <v>5.0</v>
      </c>
    </row>
    <row r="262" ht="15.75" customHeight="1">
      <c r="A262" s="1">
        <v>272.0</v>
      </c>
      <c r="B262" s="3" t="s">
        <v>259</v>
      </c>
      <c r="C262" s="3" t="str">
        <f>IFERROR(__xludf.DUMMYFUNCTION("GOOGLETRANSLATE(B262,""id"",""en"")"),"['Indihomo', 'Network', 'Worth', 'Use', 'Speed', 'Network', 'Indihomo', ""]")</f>
        <v>['Indihomo', 'Network', 'Worth', 'Use', 'Speed', 'Network', 'Indihomo', "]</v>
      </c>
      <c r="D262" s="3">
        <v>1.0</v>
      </c>
    </row>
    <row r="263" ht="15.75" customHeight="1">
      <c r="A263" s="1">
        <v>273.0</v>
      </c>
      <c r="B263" s="3" t="s">
        <v>260</v>
      </c>
      <c r="C263" s="3" t="str">
        <f>IFERROR(__xludf.DUMMYFUNCTION("GOOGLETRANSLATE(B263,""id"",""en"")"),"['Process', 'Verification', 'KTP', 'Min', 'already', 'Upgrade', 'Speed', 'Internet']")</f>
        <v>['Process', 'Verification', 'KTP', 'Min', 'already', 'Upgrade', 'Speed', 'Internet']</v>
      </c>
      <c r="D263" s="3">
        <v>2.0</v>
      </c>
    </row>
    <row r="264" ht="15.75" customHeight="1">
      <c r="A264" s="1">
        <v>274.0</v>
      </c>
      <c r="B264" s="3" t="s">
        <v>261</v>
      </c>
      <c r="C264" s="3" t="str">
        <f>IFERROR(__xludf.DUMMYFUNCTION("GOOGLETRANSLATE(B264,""id"",""en"")"),"['Enter', 'already', 'enter', 'code', 'OTP', 'SLL', 'FAIL']")</f>
        <v>['Enter', 'already', 'enter', 'code', 'OTP', 'SLL', 'FAIL']</v>
      </c>
      <c r="D264" s="3">
        <v>2.0</v>
      </c>
    </row>
    <row r="265" ht="15.75" customHeight="1">
      <c r="A265" s="1">
        <v>275.0</v>
      </c>
      <c r="B265" s="3" t="s">
        <v>262</v>
      </c>
      <c r="C265" s="3" t="str">
        <f>IFERROR(__xludf.DUMMYFUNCTION("GOOGLETRANSLATE(B265,""id"",""en"")"),"['Indihome', 'Severe', 'Sinyal']")</f>
        <v>['Indihome', 'Severe', 'Sinyal']</v>
      </c>
      <c r="D265" s="3">
        <v>2.0</v>
      </c>
    </row>
    <row r="266" ht="15.75" customHeight="1">
      <c r="A266" s="1">
        <v>276.0</v>
      </c>
      <c r="B266" s="3" t="s">
        <v>263</v>
      </c>
      <c r="C266" s="3" t="str">
        <f>IFERROR(__xludf.DUMMYFUNCTION("GOOGLETRANSLATE(B266,""id"",""en"")"),"['Application', 'run', 'Normal', '']")</f>
        <v>['Application', 'run', 'Normal', '']</v>
      </c>
      <c r="D266" s="3">
        <v>2.0</v>
      </c>
    </row>
    <row r="267" ht="15.75" customHeight="1">
      <c r="A267" s="1">
        <v>277.0</v>
      </c>
      <c r="B267" s="3" t="s">
        <v>264</v>
      </c>
      <c r="C267" s="3" t="str">
        <f>IFERROR(__xludf.DUMMYFUNCTION("GOOGLETRANSLATE(B267,""id"",""en"")"),"['internet', 'disruption', 'Loading', 'accessed', 'forced', 'package', 'data']")</f>
        <v>['internet', 'disruption', 'Loading', 'accessed', 'forced', 'package', 'data']</v>
      </c>
      <c r="D267" s="3">
        <v>1.0</v>
      </c>
    </row>
    <row r="268" ht="15.75" customHeight="1">
      <c r="A268" s="1">
        <v>278.0</v>
      </c>
      <c r="B268" s="3" t="s">
        <v>265</v>
      </c>
      <c r="C268" s="3" t="str">
        <f>IFERROR(__xludf.DUMMYFUNCTION("GOOGLETRANSLATE(B268,""id"",""en"")"),"['Service', 'ugly', 'network', 'slow', 'kenceng', 'doang', '']")</f>
        <v>['Service', 'ugly', 'network', 'slow', 'kenceng', 'doang', '']</v>
      </c>
      <c r="D268" s="3">
        <v>1.0</v>
      </c>
    </row>
    <row r="269" ht="15.75" customHeight="1">
      <c r="A269" s="1">
        <v>279.0</v>
      </c>
      <c r="B269" s="3" t="s">
        <v>266</v>
      </c>
      <c r="C269" s="3" t="str">
        <f>IFERROR(__xludf.DUMMYFUNCTION("GOOGLETRANSLATE(B269,""id"",""en"")"),"['code', 'verification', 'sent', 'send']")</f>
        <v>['code', 'verification', 'sent', 'send']</v>
      </c>
      <c r="D269" s="3">
        <v>1.0</v>
      </c>
    </row>
    <row r="270" ht="15.75" customHeight="1">
      <c r="A270" s="1">
        <v>280.0</v>
      </c>
      <c r="B270" s="3" t="s">
        <v>267</v>
      </c>
      <c r="C270" s="3" t="str">
        <f>IFERROR(__xludf.DUMMYFUNCTION("GOOGLETRANSLATE(B270,""id"",""en"")"),"['already', 'enter', 'code', '']")</f>
        <v>['already', 'enter', 'code', '']</v>
      </c>
      <c r="D270" s="3">
        <v>1.0</v>
      </c>
    </row>
    <row r="271" ht="15.75" customHeight="1">
      <c r="A271" s="1">
        <v>281.0</v>
      </c>
      <c r="B271" s="3" t="s">
        <v>268</v>
      </c>
      <c r="C271" s="3" t="str">
        <f>IFERROR(__xludf.DUMMYFUNCTION("GOOGLETRANSLATE(B271,""id"",""en"")"),"['Network', 'ugly', 'play', 'game', 'stable']")</f>
        <v>['Network', 'ugly', 'play', 'game', 'stable']</v>
      </c>
      <c r="D271" s="3">
        <v>1.0</v>
      </c>
    </row>
    <row r="272" ht="15.75" customHeight="1">
      <c r="A272" s="1">
        <v>282.0</v>
      </c>
      <c r="B272" s="3" t="s">
        <v>269</v>
      </c>
      <c r="C272" s="3" t="str">
        <f>IFERROR(__xludf.DUMMYFUNCTION("GOOGLETRANSLATE(B272,""id"",""en"")"),"['Connection', 'Network', 'Stable', 'Contact', 'Fix', 'Change', 'Connection', 'Network', ""]")</f>
        <v>['Connection', 'Network', 'Stable', 'Contact', 'Fix', 'Change', 'Connection', 'Network', "]</v>
      </c>
      <c r="D272" s="3">
        <v>1.0</v>
      </c>
    </row>
    <row r="273" ht="15.75" customHeight="1">
      <c r="A273" s="1">
        <v>283.0</v>
      </c>
      <c r="B273" s="3" t="s">
        <v>270</v>
      </c>
      <c r="C273" s="3" t="str">
        <f>IFERROR(__xludf.DUMMYFUNCTION("GOOGLETRANSLATE(B273,""id"",""en"")"),"['Area', 'Subdistrict', 'Enter', 'Area', 'Indihome', 'Distance', 'Home', 'Please', 'Addition', 'Line', 'Sis', ""]")</f>
        <v>['Area', 'Subdistrict', 'Enter', 'Area', 'Indihome', 'Distance', 'Home', 'Please', 'Addition', 'Line', 'Sis', "]</v>
      </c>
      <c r="D273" s="3">
        <v>3.0</v>
      </c>
    </row>
    <row r="274" ht="15.75" customHeight="1">
      <c r="A274" s="1">
        <v>284.0</v>
      </c>
      <c r="B274" s="3" t="s">
        <v>271</v>
      </c>
      <c r="C274" s="3" t="str">
        <f>IFERROR(__xludf.DUMMYFUNCTION("GOOGLETRANSLATE(B274,""id"",""en"")"),"['Indihome', 'ugly', 'skrng', 'slow', 'udh', 'that's', 'Called', 'pay', 'expensive', ""]")</f>
        <v>['Indihome', 'ugly', 'skrng', 'slow', 'udh', 'that's', 'Called', 'pay', 'expensive', "]</v>
      </c>
      <c r="D274" s="3">
        <v>1.0</v>
      </c>
    </row>
    <row r="275" ht="15.75" customHeight="1">
      <c r="A275" s="1">
        <v>285.0</v>
      </c>
      <c r="B275" s="3" t="s">
        <v>272</v>
      </c>
      <c r="C275" s="3" t="str">
        <f>IFERROR(__xludf.DUMMYFUNCTION("GOOGLETRANSLATE(B275,""id"",""en"")"),"['Login', 'Enter', 'Code', 'Registration', 'Detected', 'Wrong', 'Times', ""]")</f>
        <v>['Login', 'Enter', 'Code', 'Registration', 'Detected', 'Wrong', 'Times', "]</v>
      </c>
      <c r="D275" s="3">
        <v>1.0</v>
      </c>
    </row>
    <row r="276" ht="15.75" customHeight="1">
      <c r="A276" s="1">
        <v>286.0</v>
      </c>
      <c r="B276" s="3" t="s">
        <v>273</v>
      </c>
      <c r="C276" s="3" t="str">
        <f>IFERROR(__xludf.DUMMYFUNCTION("GOOGLETRANSLATE(B276,""id"",""en"")"),"['service', 'installation', 'slow', 'please', 'fix', 'procedure', 'source', 'power', 'humanity', '']")</f>
        <v>['service', 'installation', 'slow', 'please', 'fix', 'procedure', 'source', 'power', 'humanity', '']</v>
      </c>
      <c r="D276" s="3">
        <v>1.0</v>
      </c>
    </row>
    <row r="277" ht="15.75" customHeight="1">
      <c r="A277" s="1">
        <v>287.0</v>
      </c>
      <c r="B277" s="3" t="s">
        <v>274</v>
      </c>
      <c r="C277" s="3" t="str">
        <f>IFERROR(__xludf.DUMMYFUNCTION("GOOGLETRANSLATE(B277,""id"",""en"")"),"['Connected', 'connected']")</f>
        <v>['Connected', 'connected']</v>
      </c>
      <c r="D277" s="3">
        <v>3.0</v>
      </c>
    </row>
    <row r="278" ht="15.75" customHeight="1">
      <c r="A278" s="1">
        <v>288.0</v>
      </c>
      <c r="B278" s="3" t="s">
        <v>275</v>
      </c>
      <c r="C278" s="3" t="str">
        <f>IFERROR(__xludf.DUMMYFUNCTION("GOOGLETRANSLATE(B278,""id"",""en"")"),"['Bagud']")</f>
        <v>['Bagud']</v>
      </c>
      <c r="D278" s="3">
        <v>5.0</v>
      </c>
    </row>
    <row r="279" ht="15.75" customHeight="1">
      <c r="A279" s="1">
        <v>289.0</v>
      </c>
      <c r="B279" s="3" t="s">
        <v>276</v>
      </c>
      <c r="C279" s="3" t="str">
        <f>IFERROR(__xludf.DUMMYFUNCTION("GOOGLETRANSLATE(B279,""id"",""en"")"),"['handling', 'obstacles', 'indibabi']")</f>
        <v>['handling', 'obstacles', 'indibabi']</v>
      </c>
      <c r="D279" s="3">
        <v>1.0</v>
      </c>
    </row>
    <row r="280" ht="15.75" customHeight="1">
      <c r="A280" s="1">
        <v>290.0</v>
      </c>
      <c r="B280" s="3" t="s">
        <v>277</v>
      </c>
      <c r="C280" s="3" t="str">
        <f>IFERROR(__xludf.DUMMYFUNCTION("GOOGLETRANSLATE(B280,""id"",""en"")"),"['Login', 'account', 'Indihome', 'right', 'enter', 'use', 'code', 'OTP', 'enter', 'code', 'OTP', 'code', ' wrong ',' until ',' times', 'repeat', 'wait', 'hours',' what ',' report ',' obstacle ',' me ',' natural ',' contact ',' his technician ' , 'Technici"&amp;"ans',' Uda ',' Stop ',' Indihome ',' Report ',' Where ',' WiFi ',' Syaa ',' Disconnected ',' Late ',' Pay ',' Phone ',' Then ',' User ',' Indihome ',' No ',' Pay ',' Use ',' ']")</f>
        <v>['Login', 'account', 'Indihome', 'right', 'enter', 'use', 'code', 'OTP', 'enter', 'code', 'OTP', 'code', ' wrong ',' until ',' times', 'repeat', 'wait', 'hours',' what ',' report ',' obstacle ',' me ',' natural ',' contact ',' his technician ' , 'Technicians',' Uda ',' Stop ',' Indihome ',' Report ',' Where ',' WiFi ',' Syaa ',' Disconnected ',' Late ',' Pay ',' Phone ',' Then ',' User ',' Indihome ',' No ',' Pay ',' Use ',' ']</v>
      </c>
      <c r="D280" s="3">
        <v>2.0</v>
      </c>
    </row>
    <row r="281" ht="15.75" customHeight="1">
      <c r="A281" s="1">
        <v>291.0</v>
      </c>
      <c r="B281" s="3" t="s">
        <v>278</v>
      </c>
      <c r="C281" s="3" t="str">
        <f>IFERROR(__xludf.DUMMYFUNCTION("GOOGLETRANSLATE(B281,""id"",""en"")"),"['Entering', 'number', 'subscription', 'IndiHome', 'Sorry', 'number', 'Indihome', 'recognized', 'system', 'connection', 'internet', 'wifi', ' available ',' payment ',' June ',' enter ',' mail ',' where ',' complaint ',' obstacle ',' service ',' number ','"&amp;" indihomen ',' recognizable ',' system ' , '']")</f>
        <v>['Entering', 'number', 'subscription', 'IndiHome', 'Sorry', 'number', 'Indihome', 'recognized', 'system', 'connection', 'internet', 'wifi', ' available ',' payment ',' June ',' enter ',' mail ',' where ',' complaint ',' obstacle ',' service ',' number ',' indihomen ',' recognizable ',' system ' , '']</v>
      </c>
      <c r="D281" s="3">
        <v>1.0</v>
      </c>
    </row>
    <row r="282" ht="15.75" customHeight="1">
      <c r="A282" s="1">
        <v>292.0</v>
      </c>
      <c r="B282" s="3" t="s">
        <v>279</v>
      </c>
      <c r="C282" s="3" t="str">
        <f>IFERROR(__xludf.DUMMYFUNCTION("GOOGLETRANSLATE(B282,""id"",""en"")"),"['Gerangan', 'friend', 'yes',' signal ',' Telkomsel ',' fast ',' wifi ',' speed ',' Mbps', 'intention', 'work', 'please', ' repaired ',' signal ']")</f>
        <v>['Gerangan', 'friend', 'yes',' signal ',' Telkomsel ',' fast ',' wifi ',' speed ',' Mbps', 'intention', 'work', 'please', ' repaired ',' signal ']</v>
      </c>
      <c r="D282" s="3">
        <v>1.0</v>
      </c>
    </row>
    <row r="283" ht="15.75" customHeight="1">
      <c r="A283" s="1">
        <v>293.0</v>
      </c>
      <c r="B283" s="3" t="s">
        <v>280</v>
      </c>
      <c r="C283" s="3" t="str">
        <f>IFERROR(__xludf.DUMMYFUNCTION("GOOGLETRANSLATE(B283,""id"",""en"")"),"['bad', 'according to', 'expectations', 'talk', 'sweet', 'sales', 'skip', 'chaotic', 'disappointing', '']")</f>
        <v>['bad', 'according to', 'expectations', 'talk', 'sweet', 'sales', 'skip', 'chaotic', 'disappointing', '']</v>
      </c>
      <c r="D283" s="3">
        <v>1.0</v>
      </c>
    </row>
    <row r="284" ht="15.75" customHeight="1">
      <c r="A284" s="1">
        <v>294.0</v>
      </c>
      <c r="B284" s="3" t="s">
        <v>281</v>
      </c>
      <c r="C284" s="3" t="str">
        <f>IFERROR(__xludf.DUMMYFUNCTION("GOOGLETRANSLATE(B284,""id"",""en"")"),"['fast', 'response', 'Not bad', 'control', 'internet', 'tum']")</f>
        <v>['fast', 'response', 'Not bad', 'control', 'internet', 'tum']</v>
      </c>
      <c r="D284" s="3">
        <v>5.0</v>
      </c>
    </row>
    <row r="285" ht="15.75" customHeight="1">
      <c r="A285" s="1">
        <v>295.0</v>
      </c>
      <c r="B285" s="3" t="s">
        <v>282</v>
      </c>
      <c r="C285" s="3" t="str">
        <f>IFERROR(__xludf.DUMMYFUNCTION("GOOGLETRANSLATE(B285,""id"",""en"")"),"['', 'How', 'Login', 'Ticking', 'Code', 'OTP', 'Sent', 'said', 'code', 'OTP', 'Wrong', 'Mulu', 'Indihome ',' CARE ',' Gada ',' response ',' please ']")</f>
        <v>['', 'How', 'Login', 'Ticking', 'Code', 'OTP', 'Sent', 'said', 'code', 'OTP', 'Wrong', 'Mulu', 'Indihome ',' CARE ',' Gada ',' response ',' please ']</v>
      </c>
      <c r="D285" s="3">
        <v>1.0</v>
      </c>
    </row>
    <row r="286" ht="15.75" customHeight="1">
      <c r="A286" s="1">
        <v>296.0</v>
      </c>
      <c r="B286" s="3" t="s">
        <v>283</v>
      </c>
      <c r="C286" s="3" t="str">
        <f>IFERROR(__xludf.DUMMYFUNCTION("GOOGLETRANSLATE(B286,""id"",""en"")"),"['Indhome', 'Dihatin']")</f>
        <v>['Indhome', 'Dihatin']</v>
      </c>
      <c r="D286" s="3">
        <v>5.0</v>
      </c>
    </row>
    <row r="287" ht="15.75" customHeight="1">
      <c r="A287" s="1">
        <v>297.0</v>
      </c>
      <c r="B287" s="3" t="s">
        <v>284</v>
      </c>
      <c r="C287" s="3" t="str">
        <f>IFERROR(__xludf.DUMMYFUNCTION("GOOGLETRANSLATE(B287,""id"",""en"")"),"['Please', 'repaired', 'application', 'usage', 'a week', 'access', '']")</f>
        <v>['Please', 'repaired', 'application', 'usage', 'a week', 'access', '']</v>
      </c>
      <c r="D287" s="3">
        <v>3.0</v>
      </c>
    </row>
    <row r="288" ht="15.75" customHeight="1">
      <c r="A288" s="1">
        <v>298.0</v>
      </c>
      <c r="B288" s="3" t="s">
        <v>285</v>
      </c>
      <c r="C288" s="3" t="str">
        <f>IFERROR(__xludf.DUMMYFUNCTION("GOOGLETRANSLATE(B288,""id"",""en"")"),"['A month', 'Order', 'Action', 'Dri', 'Indihome', 'Application', 'TPI']")</f>
        <v>['A month', 'Order', 'Action', 'Dri', 'Indihome', 'Application', 'TPI']</v>
      </c>
      <c r="D288" s="3">
        <v>1.0</v>
      </c>
    </row>
    <row r="289" ht="15.75" customHeight="1">
      <c r="A289" s="1">
        <v>299.0</v>
      </c>
      <c r="B289" s="3" t="s">
        <v>286</v>
      </c>
      <c r="C289" s="3" t="str">
        <f>IFERROR(__xludf.DUMMYFUNCTION("GOOGLETRANSLATE(B289,""id"",""en"")"),"['Service', 'sales', 'technicians', 'bad', 'Syaa', 'contact', 'Via', 'chat', 'checklist', 'replied', 'read', 'sad']")</f>
        <v>['Service', 'sales', 'technicians', 'bad', 'Syaa', 'contact', 'Via', 'chat', 'checklist', 'replied', 'read', 'sad']</v>
      </c>
      <c r="D289" s="3">
        <v>1.0</v>
      </c>
    </row>
    <row r="290" ht="15.75" customHeight="1">
      <c r="A290" s="1">
        <v>300.0</v>
      </c>
      <c r="B290" s="3" t="s">
        <v>287</v>
      </c>
      <c r="C290" s="3" t="str">
        <f>IFERROR(__xludf.DUMMYFUNCTION("GOOGLETRANSLATE(B290,""id"",""en"")"),"['The application', 'Error', 'mechanism', 'complaint', 'Disorders', 'Useful', 'Disappointing']")</f>
        <v>['The application', 'Error', 'mechanism', 'complaint', 'Disorders', 'Useful', 'Disappointing']</v>
      </c>
      <c r="D290" s="3">
        <v>1.0</v>
      </c>
    </row>
    <row r="291" ht="15.75" customHeight="1">
      <c r="A291" s="1">
        <v>301.0</v>
      </c>
      <c r="B291" s="3" t="s">
        <v>288</v>
      </c>
      <c r="C291" s="3" t="str">
        <f>IFERROR(__xludf.DUMMYFUNCTION("GOOGLETRANSLATE(B291,""id"",""en"")"),"['payment', 'card', 'credit', 'page', 'Finpay', 'appears', 'perfect', 'tlg', 'fix', '']")</f>
        <v>['payment', 'card', 'credit', 'page', 'Finpay', 'appears', 'perfect', 'tlg', 'fix', '']</v>
      </c>
      <c r="D291" s="3">
        <v>4.0</v>
      </c>
    </row>
    <row r="292" ht="15.75" customHeight="1">
      <c r="A292" s="1">
        <v>302.0</v>
      </c>
      <c r="B292" s="3" t="s">
        <v>289</v>
      </c>
      <c r="C292" s="3" t="str">
        <f>IFERROR(__xludf.DUMMYFUNCTION("GOOGLETRANSLATE(B292,""id"",""en"")"),"['TOP']")</f>
        <v>['TOP']</v>
      </c>
      <c r="D292" s="3">
        <v>5.0</v>
      </c>
    </row>
    <row r="293" ht="15.75" customHeight="1">
      <c r="A293" s="1">
        <v>303.0</v>
      </c>
      <c r="B293" s="3" t="s">
        <v>290</v>
      </c>
      <c r="C293" s="3" t="str">
        <f>IFERROR(__xludf.DUMMYFUNCTION("GOOGLETRANSLATE(B293,""id"",""en"")"),"['How''s' difficult ',' contact you ',' Indihome ',' customer ',' bills', 'according to', 'responded', 'chat', 'limit', 'payment', 'status',' Processed ',' Visit ',' Slese ',' Network ',' Call ',' Center ',' Facilities', 'Chat', 'Responded', 'Face', 'Telk"&amp;"om', 'Guess',' Please ' , 'features', 'complaint', 'in fact', 'resolved', '']")</f>
        <v>['How''s' difficult ',' contact you ',' Indihome ',' customer ',' bills', 'according to', 'responded', 'chat', 'limit', 'payment', 'status',' Processed ',' Visit ',' Slese ',' Network ',' Call ',' Center ',' Facilities', 'Chat', 'Responded', 'Face', 'Telkom', 'Guess',' Please ' , 'features', 'complaint', 'in fact', 'resolved', '']</v>
      </c>
      <c r="D293" s="3">
        <v>1.0</v>
      </c>
    </row>
    <row r="294" ht="15.75" customHeight="1">
      <c r="A294" s="1">
        <v>304.0</v>
      </c>
      <c r="B294" s="3" t="s">
        <v>291</v>
      </c>
      <c r="C294" s="3" t="str">
        <f>IFERROR(__xludf.DUMMYFUNCTION("GOOGLETRANSLATE(B294,""id"",""en"")"),"['apk', 'error', 'hnya', 'controller', 'bill', 'turn', 'pngaduan', 'gngguan', 'etc.', 'bad', 'pray for', 'hope', ' Fast ',' rich ',' results', 'work', '']")</f>
        <v>['apk', 'error', 'hnya', 'controller', 'bill', 'turn', 'pngaduan', 'gngguan', 'etc.', 'bad', 'pray for', 'hope', ' Fast ',' rich ',' results', 'work', '']</v>
      </c>
      <c r="D294" s="3">
        <v>1.0</v>
      </c>
    </row>
    <row r="295" ht="15.75" customHeight="1">
      <c r="A295" s="1">
        <v>305.0</v>
      </c>
      <c r="B295" s="3" t="s">
        <v>292</v>
      </c>
      <c r="C295" s="3" t="str">
        <f>IFERROR(__xludf.DUMMYFUNCTION("GOOGLETRANSLATE(B295,""id"",""en"")"),"['make it difficult', 'user', 'obstacle', 'appears',' warning ',' failed ',' told ',' Wait ',' contacted ',' officer ',' info ',' officer ',' ']")</f>
        <v>['make it difficult', 'user', 'obstacle', 'appears',' warning ',' failed ',' told ',' Wait ',' contacted ',' officer ',' info ',' officer ',' ']</v>
      </c>
      <c r="D295" s="3">
        <v>1.0</v>
      </c>
    </row>
    <row r="296" ht="15.75" customHeight="1">
      <c r="A296" s="1">
        <v>306.0</v>
      </c>
      <c r="B296" s="3" t="s">
        <v>293</v>
      </c>
      <c r="C296" s="3" t="str">
        <f>IFERROR(__xludf.DUMMYFUNCTION("GOOGLETRANSLATE(B296,""id"",""en"")"),"['already', 'enter', 'OTP', 'Many', 'times', 'said', 'data', 'according to', 'Wait', 'clock']")</f>
        <v>['already', 'enter', 'OTP', 'Many', 'times', 'said', 'data', 'according to', 'Wait', 'clock']</v>
      </c>
      <c r="D296" s="3">
        <v>1.0</v>
      </c>
    </row>
    <row r="297" ht="15.75" customHeight="1">
      <c r="A297" s="1">
        <v>307.0</v>
      </c>
      <c r="B297" s="3" t="s">
        <v>294</v>
      </c>
      <c r="C297" s="3" t="str">
        <f>IFERROR(__xludf.DUMMYFUNCTION("GOOGLETRANSLATE(B297,""id"",""en"")"),"['Indihome', 'Ngelag', 'Teross', 'Display']")</f>
        <v>['Indihome', 'Ngelag', 'Teross', 'Display']</v>
      </c>
      <c r="D297" s="3">
        <v>1.0</v>
      </c>
    </row>
    <row r="298" ht="15.75" customHeight="1">
      <c r="A298" s="1">
        <v>308.0</v>
      </c>
      <c r="B298" s="3" t="s">
        <v>295</v>
      </c>
      <c r="C298" s="3" t="str">
        <f>IFERROR(__xludf.DUMMYFUNCTION("GOOGLETRANSLATE(B298,""id"",""en"")"),"['already', 'processes',' login ',' stage ',' input ',' number ',' verification ',' send ',' sms', 'right', 'open', 'sms',' zonk ',' send ',' number ',' please ',' evaluation ',' tks']")</f>
        <v>['already', 'processes',' login ',' stage ',' input ',' number ',' verification ',' send ',' sms', 'right', 'open', 'sms',' zonk ',' send ',' number ',' please ',' evaluation ',' tks']</v>
      </c>
      <c r="D298" s="3">
        <v>1.0</v>
      </c>
    </row>
    <row r="299" ht="15.75" customHeight="1">
      <c r="A299" s="1">
        <v>309.0</v>
      </c>
      <c r="B299" s="3" t="s">
        <v>296</v>
      </c>
      <c r="C299" s="3" t="str">
        <f>IFERROR(__xludf.DUMMYFUNCTION("GOOGLETRANSLATE(B299,""id"",""en"")"),"['APAN', 'Code', 'OTP', 'Entering', 'Tetep', 'Wrong', 'Mulu', ""]")</f>
        <v>['APAN', 'Code', 'OTP', 'Entering', 'Tetep', 'Wrong', 'Mulu', "]</v>
      </c>
      <c r="D299" s="3">
        <v>1.0</v>
      </c>
    </row>
    <row r="300" ht="15.75" customHeight="1">
      <c r="A300" s="1">
        <v>310.0</v>
      </c>
      <c r="B300" s="3" t="s">
        <v>297</v>
      </c>
      <c r="C300" s="3" t="str">
        <f>IFERROR(__xludf.DUMMYFUNCTION("GOOGLETRANSLATE(B300,""id"",""en"")"),"['White', 'Screen', 'Mulu', '']")</f>
        <v>['White', 'Screen', 'Mulu', '']</v>
      </c>
      <c r="D300" s="3">
        <v>2.0</v>
      </c>
    </row>
    <row r="301" ht="15.75" customHeight="1">
      <c r="A301" s="1">
        <v>312.0</v>
      </c>
      <c r="B301" s="3" t="s">
        <v>298</v>
      </c>
      <c r="C301" s="3" t="str">
        <f>IFERROR(__xludf.DUMMYFUNCTION("GOOGLETRANSLATE(B301,""id"",""en"")"),"['Difficult', 'Login', 'Wait', 'OTP', 'Enter', 'UDH', 'Times', 'NgeT', 'Clock']")</f>
        <v>['Difficult', 'Login', 'Wait', 'OTP', 'Enter', 'UDH', 'Times', 'NgeT', 'Clock']</v>
      </c>
      <c r="D301" s="3">
        <v>1.0</v>
      </c>
    </row>
    <row r="302" ht="15.75" customHeight="1">
      <c r="A302" s="1">
        <v>313.0</v>
      </c>
      <c r="B302" s="3" t="s">
        <v>299</v>
      </c>
      <c r="C302" s="3" t="str">
        <f>IFERROR(__xludf.DUMMYFUNCTION("GOOGLETRANSLATE(B302,""id"",""en"")"),"['payment', 'choice', 'balance', 'access', 'top', 'gmn', '']")</f>
        <v>['payment', 'choice', 'balance', 'access', 'top', 'gmn', '']</v>
      </c>
      <c r="D302" s="3">
        <v>3.0</v>
      </c>
    </row>
    <row r="303" ht="15.75" customHeight="1">
      <c r="A303" s="1">
        <v>314.0</v>
      </c>
      <c r="B303" s="3" t="s">
        <v>300</v>
      </c>
      <c r="C303" s="3" t="str">
        <f>IFERROR(__xludf.DUMMYFUNCTION("GOOGLETRANSLATE(B303,""id"",""en"")"),"['Hate', 'Indihome', 'Since', 'Stop', 'Wear', 'Indihome', 'Life', 'Thank', 'Love', 'Indihome', ""]")</f>
        <v>['Hate', 'Indihome', 'Since', 'Stop', 'Wear', 'Indihome', 'Life', 'Thank', 'Love', 'Indihome', "]</v>
      </c>
      <c r="D303" s="3">
        <v>5.0</v>
      </c>
    </row>
    <row r="304" ht="15.75" customHeight="1">
      <c r="A304" s="1">
        <v>315.0</v>
      </c>
      <c r="B304" s="3" t="s">
        <v>301</v>
      </c>
      <c r="C304" s="3" t="str">
        <f>IFERROR(__xludf.DUMMYFUNCTION("GOOGLETRANSLATE(B304,""id"",""en"")"),"['error', 'menu', 'sod', 'renew', 'speed', 'repeated', 'complaint']")</f>
        <v>['error', 'menu', 'sod', 'renew', 'speed', 'repeated', 'complaint']</v>
      </c>
      <c r="D304" s="3">
        <v>1.0</v>
      </c>
    </row>
    <row r="305" ht="15.75" customHeight="1">
      <c r="A305" s="1">
        <v>316.0</v>
      </c>
      <c r="B305" s="3" t="s">
        <v>302</v>
      </c>
      <c r="C305" s="3" t="str">
        <f>IFERROR(__xludf.DUMMYFUNCTION("GOOGLETRANSLATE(B305,""id"",""en"")"),"['Get', 'Info', 'Login', 'Login', 'Nomer', 'Gmail', 'OTP', 'Sent', 'Login', ""]")</f>
        <v>['Get', 'Info', 'Login', 'Login', 'Nomer', 'Gmail', 'OTP', 'Sent', 'Login', "]</v>
      </c>
      <c r="D305" s="3">
        <v>3.0</v>
      </c>
    </row>
    <row r="306" ht="15.75" customHeight="1">
      <c r="A306" s="1">
        <v>317.0</v>
      </c>
      <c r="B306" s="3" t="s">
        <v>303</v>
      </c>
      <c r="C306" s="3" t="str">
        <f>IFERROR(__xludf.DUMMYFUNCTION("GOOGLETRANSLATE(B306,""id"",""en"")"),"['application', 'mbok', 'right', 'login', 'input', 'otp', 'failed', 'code', 'wrong', 'smpe', 'reset', 'wrong', ' How ',' Login ',' ']")</f>
        <v>['application', 'mbok', 'right', 'login', 'input', 'otp', 'failed', 'code', 'wrong', 'smpe', 'reset', 'wrong', ' How ',' Login ',' ']</v>
      </c>
      <c r="D306" s="3">
        <v>1.0</v>
      </c>
    </row>
    <row r="307" ht="15.75" customHeight="1">
      <c r="A307" s="1">
        <v>320.0</v>
      </c>
      <c r="B307" s="3" t="s">
        <v>304</v>
      </c>
      <c r="C307" s="3" t="str">
        <f>IFERROR(__xludf.DUMMYFUNCTION("GOOGLETRANSLATE(B307,""id"",""en"")"),"['Application', 'eak', 'Enter', 'code', 'OTP', 'according to', 'said', 'wrong', 'tried', 'wrong', 'tip', 'end', ' Login ',' Locked ',' Wait ',' Clock ']")</f>
        <v>['Application', 'eak', 'Enter', 'code', 'OTP', 'according to', 'said', 'wrong', 'tried', 'wrong', 'tip', 'end', ' Login ',' Locked ',' Wait ',' Clock ']</v>
      </c>
      <c r="D307" s="3">
        <v>1.0</v>
      </c>
    </row>
    <row r="308" ht="15.75" customHeight="1">
      <c r="A308" s="1">
        <v>321.0</v>
      </c>
      <c r="B308" s="3" t="s">
        <v>305</v>
      </c>
      <c r="C308" s="3" t="str">
        <f>IFERROR(__xludf.DUMMYFUNCTION("GOOGLETRANSLATE(B308,""id"",""en"")"),"['rubbish']")</f>
        <v>['rubbish']</v>
      </c>
      <c r="D308" s="3">
        <v>1.0</v>
      </c>
    </row>
    <row r="309" ht="15.75" customHeight="1">
      <c r="A309" s="1">
        <v>322.0</v>
      </c>
      <c r="B309" s="3" t="s">
        <v>306</v>
      </c>
      <c r="C309" s="3" t="str">
        <f>IFERROR(__xludf.DUMMYFUNCTION("GOOGLETRANSLATE(B309,""id"",""en"")"),"['Complaints',' Internet ',' Disconnect ',' Application ',' Myindihome ',' Complaints', 'IN', 'XXX', 'Service', 'STLH', 'Clock', 'Response', ' Via ',' Service ',' Disruption ',' Application ',' MyIndihome ',' All ',' Digmbt ',' Response ',' Application ',"&amp;"' Myindihome ',' Stlh ',' Wait ',' Clock ' , 'TLP', 'pulse', 'direct', 'responded', 'hrpkkan', 'future', 'application', 'fast', 'respond', 'complaint', 'consumer', 'sampe', ' hours', 'until', 'ttp', 'help', 'ptgs',' until ',' finish ',' ']")</f>
        <v>['Complaints',' Internet ',' Disconnect ',' Application ',' Myindihome ',' Complaints', 'IN', 'XXX', 'Service', 'STLH', 'Clock', 'Response', ' Via ',' Service ',' Disruption ',' Application ',' MyIndihome ',' All ',' Digmbt ',' Response ',' Application ',' Myindihome ',' Stlh ',' Wait ',' Clock ' , 'TLP', 'pulse', 'direct', 'responded', 'hrpkkan', 'future', 'application', 'fast', 'respond', 'complaint', 'consumer', 'sampe', ' hours', 'until', 'ttp', 'help', 'ptgs',' until ',' finish ',' ']</v>
      </c>
      <c r="D309" s="3">
        <v>1.0</v>
      </c>
    </row>
    <row r="310" ht="15.75" customHeight="1">
      <c r="A310" s="1">
        <v>323.0</v>
      </c>
      <c r="B310" s="3" t="s">
        <v>307</v>
      </c>
      <c r="C310" s="3" t="str">
        <f>IFERROR(__xludf.DUMMYFUNCTION("GOOGLETRANSLATE(B310,""id"",""en"")"),"['Application', 'Say "",' Convenience ',' Ribet ',' Emotion ']")</f>
        <v>['Application', 'Say ",' Convenience ',' Ribet ',' Emotion ']</v>
      </c>
      <c r="D310" s="3">
        <v>1.0</v>
      </c>
    </row>
    <row r="311" ht="15.75" customHeight="1">
      <c r="A311" s="1">
        <v>324.0</v>
      </c>
      <c r="B311" s="3" t="s">
        <v>308</v>
      </c>
      <c r="C311" s="3" t="str">
        <f>IFERROR(__xludf.DUMMYFUNCTION("GOOGLETRANSLATE(B311,""id"",""en"")"),"['boro', 'Ladenin', 'ganguan', 'Nyampe', 'a week', 'Biarin', 'officer', 'his field', 'Roko', 'coffee', 'doang']")</f>
        <v>['boro', 'Ladenin', 'ganguan', 'Nyampe', 'a week', 'Biarin', 'officer', 'his field', 'Roko', 'coffee', 'doang']</v>
      </c>
      <c r="D311" s="3">
        <v>1.0</v>
      </c>
    </row>
    <row r="312" ht="15.75" customHeight="1">
      <c r="A312" s="1">
        <v>326.0</v>
      </c>
      <c r="B312" s="3" t="s">
        <v>309</v>
      </c>
      <c r="C312" s="3" t="str">
        <f>IFERROR(__xludf.DUMMYFUNCTION("GOOGLETRANSLATE(B312,""id"",""en"")"),"['rival', 'APK', 'BUMN', 'The info', 'cheap', 'bandwitch', 'email', 'Customer', 'Telkom', 'responded', 'Severe', 'APK', ' Karuan ',' TLP ',' Original ',' Severe ',' Slow ',' Response ',' APK ',' Email ',' Severe ',' Abis', 'Under', 'Bintang', 'Submit' , '"&amp;"minus', 'star', 'no', 'function']")</f>
        <v>['rival', 'APK', 'BUMN', 'The info', 'cheap', 'bandwitch', 'email', 'Customer', 'Telkom', 'responded', 'Severe', 'APK', ' Karuan ',' TLP ',' Original ',' Severe ',' Slow ',' Response ',' APK ',' Email ',' Severe ',' Abis', 'Under', 'Bintang', 'Submit' , 'minus', 'star', 'no', 'function']</v>
      </c>
      <c r="D312" s="3">
        <v>1.0</v>
      </c>
    </row>
    <row r="313" ht="15.75" customHeight="1">
      <c r="A313" s="1">
        <v>327.0</v>
      </c>
      <c r="B313" s="3" t="s">
        <v>310</v>
      </c>
      <c r="C313" s="3" t="str">
        <f>IFERROR(__xludf.DUMMYFUNCTION("GOOGLETRANSLATE(B313,""id"",""en"")"),"['low rating', 'low', 'budget', 'trobel', 'times', 'total', 'trobe', 'forgiveness', 'what']")</f>
        <v>['low rating', 'low', 'budget', 'trobel', 'times', 'total', 'trobe', 'forgiveness', 'what']</v>
      </c>
      <c r="D313" s="3">
        <v>1.0</v>
      </c>
    </row>
    <row r="314" ht="15.75" customHeight="1">
      <c r="A314" s="1">
        <v>328.0</v>
      </c>
      <c r="B314" s="3" t="s">
        <v>311</v>
      </c>
      <c r="C314" s="3" t="str">
        <f>IFERROR(__xludf.DUMMYFUNCTION("GOOGLETRANSLATE(B314,""id"",""en"")"),"['comfort', 'wifi', 'task', 'late', 'how', 'lag', 'open', 'web', 'open', 'link', 'mbs',' lie ',' KBS ']")</f>
        <v>['comfort', 'wifi', 'task', 'late', 'how', 'lag', 'open', 'web', 'open', 'link', 'mbs',' lie ',' KBS ']</v>
      </c>
      <c r="D314" s="3">
        <v>1.0</v>
      </c>
    </row>
    <row r="315" ht="15.75" customHeight="1">
      <c r="A315" s="1">
        <v>329.0</v>
      </c>
      <c r="B315" s="3" t="s">
        <v>312</v>
      </c>
      <c r="C315" s="3" t="str">
        <f>IFERROR(__xludf.DUMMYFUNCTION("GOOGLETRANSLATE(B315,""id"",""en"")"),"['Idiot', 'work', 'Bener', 'The application', 'class', 'company', 'National', ""]")</f>
        <v>['Idiot', 'work', 'Bener', 'The application', 'class', 'company', 'National', "]</v>
      </c>
      <c r="D315" s="3">
        <v>1.0</v>
      </c>
    </row>
    <row r="316" ht="15.75" customHeight="1">
      <c r="A316" s="1">
        <v>330.0</v>
      </c>
      <c r="B316" s="3" t="s">
        <v>313</v>
      </c>
      <c r="C316" s="3" t="str">
        <f>IFERROR(__xludf.DUMMYFUNCTION("GOOGLETRANSLATE(B316,""id"",""en"")"),"['crazy', 'network', 'worst', 'world', 'good', 'kntle']")</f>
        <v>['crazy', 'network', 'worst', 'world', 'good', 'kntle']</v>
      </c>
      <c r="D316" s="3">
        <v>1.0</v>
      </c>
    </row>
    <row r="317" ht="15.75" customHeight="1">
      <c r="A317" s="1">
        <v>331.0</v>
      </c>
      <c r="B317" s="3" t="s">
        <v>314</v>
      </c>
      <c r="C317" s="3" t="str">
        <f>IFERROR(__xludf.DUMMYFUNCTION("GOOGLETRANSLATE(B317,""id"",""en"")"),"['list', 'subscription', 'ADD', 'ONS', 'OK', 'CUSS', 'Direct', 'Berkadil', 'Turn', 'Stop', 'Subscribe', 'Ngga', ' Rich ',' trap ',' Batman ',' parahhhh ']")</f>
        <v>['list', 'subscription', 'ADD', 'ONS', 'OK', 'CUSS', 'Direct', 'Berkadil', 'Turn', 'Stop', 'Subscribe', 'Ngga', ' Rich ',' trap ',' Batman ',' parahhhh ']</v>
      </c>
      <c r="D317" s="3">
        <v>1.0</v>
      </c>
    </row>
    <row r="318" ht="15.75" customHeight="1">
      <c r="A318" s="1">
        <v>332.0</v>
      </c>
      <c r="B318" s="3" t="s">
        <v>315</v>
      </c>
      <c r="C318" s="3" t="str">
        <f>IFERROR(__xludf.DUMMYFUNCTION("GOOGLETRANSLATE(B318,""id"",""en"")"),"['wifi', 'broken', 'ngelag', 'truss', 'asw']")</f>
        <v>['wifi', 'broken', 'ngelag', 'truss', 'asw']</v>
      </c>
      <c r="D318" s="3">
        <v>1.0</v>
      </c>
    </row>
    <row r="319" ht="15.75" customHeight="1">
      <c r="A319" s="1">
        <v>333.0</v>
      </c>
      <c r="B319" s="3" t="s">
        <v>316</v>
      </c>
      <c r="C319" s="3" t="str">
        <f>IFERROR(__xludf.DUMMYFUNCTION("GOOGLETRANSLATE(B319,""id"",""en"")"),"['Indihome', 'Gara', 'Lostreak', 'Mulu', 'Kntol']")</f>
        <v>['Indihome', 'Gara', 'Lostreak', 'Mulu', 'Kntol']</v>
      </c>
      <c r="D319" s="3">
        <v>1.0</v>
      </c>
    </row>
    <row r="320" ht="15.75" customHeight="1">
      <c r="A320" s="1">
        <v>334.0</v>
      </c>
      <c r="B320" s="3" t="s">
        <v>317</v>
      </c>
      <c r="C320" s="3" t="str">
        <f>IFERROR(__xludf.DUMMYFUNCTION("GOOGLETRANSLATE(B320,""id"",""en"")"),"['Pay', 'ngeleg', 'intention', 'delete']")</f>
        <v>['Pay', 'ngeleg', 'intention', 'delete']</v>
      </c>
      <c r="D320" s="3">
        <v>1.0</v>
      </c>
    </row>
    <row r="321" ht="15.75" customHeight="1">
      <c r="A321" s="1">
        <v>335.0</v>
      </c>
      <c r="B321" s="3" t="s">
        <v>318</v>
      </c>
      <c r="C321" s="3" t="str">
        <f>IFERROR(__xludf.DUMMYFUNCTION("GOOGLETRANSLATE(B321,""id"",""en"")"),"['bad']")</f>
        <v>['bad']</v>
      </c>
      <c r="D321" s="3">
        <v>1.0</v>
      </c>
    </row>
    <row r="322" ht="15.75" customHeight="1">
      <c r="A322" s="1">
        <v>336.0</v>
      </c>
      <c r="B322" s="3" t="s">
        <v>319</v>
      </c>
      <c r="C322" s="3" t="str">
        <f>IFERROR(__xludf.DUMMYFUNCTION("GOOGLETRANSLATE(B322,""id"",""en"")"),"['strange', 'enter', 'code', 'OTP', 'Wrong', 'code', 'otp', 'according to', 'enter', 'sms',' until ',' skrg ',' Gabisa ',' Login ']")</f>
        <v>['strange', 'enter', 'code', 'OTP', 'Wrong', 'code', 'otp', 'according to', 'enter', 'sms',' until ',' skrg ',' Gabisa ',' Login ']</v>
      </c>
      <c r="D322" s="3">
        <v>1.0</v>
      </c>
    </row>
    <row r="323" ht="15.75" customHeight="1">
      <c r="A323" s="1">
        <v>337.0</v>
      </c>
      <c r="B323" s="3" t="s">
        <v>320</v>
      </c>
      <c r="C323" s="3" t="str">
        <f>IFERROR(__xludf.DUMMYFUNCTION("GOOGLETRANSLATE(B323,""id"",""en"")"),"['Indihome', 'Trouble', 'Saturday', 'Afternoon', 'Tricks',' Reduces', 'Use', 'Internet', 'User', 'Unlimited', 'SINGX', 'Truoble', ' Saturday ',' Afternoon ',' handling ',' fast ',' process', 'Monday', 'week', 'holiday', 'user', 'Certain', 'service', 'inte"&amp;"rnet', 'Nice' , 'trick']")</f>
        <v>['Indihome', 'Trouble', 'Saturday', 'Afternoon', 'Tricks',' Reduces', 'Use', 'Internet', 'User', 'Unlimited', 'SINGX', 'Truoble', ' Saturday ',' Afternoon ',' handling ',' fast ',' process', 'Monday', 'week', 'holiday', 'user', 'Certain', 'service', 'internet', 'Nice' , 'trick']</v>
      </c>
      <c r="D323" s="3">
        <v>1.0</v>
      </c>
    </row>
    <row r="324" ht="15.75" customHeight="1">
      <c r="A324" s="1">
        <v>338.0</v>
      </c>
      <c r="B324" s="3" t="s">
        <v>321</v>
      </c>
      <c r="C324" s="3" t="str">
        <f>IFERROR(__xludf.DUMMYFUNCTION("GOOGLETRANSLATE(B324,""id"",""en"")"),"['Please', 'Indihome', 'Address',' Exact ',' Jln ',' Cicalengka ',' Majalaya ',' Bojong ',' Village ',' Cikuya ',' RW ',' Kecamatan ',' Cicalengka ',' Bandung ',' access', 'Internet', 'Indihome', 'unfortunate', 'Please', 'Indihome', 'Install', 'Network', "&amp;"'around', 'Area', ""]")</f>
        <v>['Please', 'Indihome', 'Address',' Exact ',' Jln ',' Cicalengka ',' Majalaya ',' Bojong ',' Village ',' Cikuya ',' RW ',' Kecamatan ',' Cicalengka ',' Bandung ',' access', 'Internet', 'Indihome', 'unfortunate', 'Please', 'Indihome', 'Install', 'Network', 'around', 'Area', "]</v>
      </c>
      <c r="D324" s="3">
        <v>3.0</v>
      </c>
    </row>
    <row r="325" ht="15.75" customHeight="1">
      <c r="A325" s="1">
        <v>339.0</v>
      </c>
      <c r="B325" s="3" t="s">
        <v>322</v>
      </c>
      <c r="C325" s="3" t="str">
        <f>IFERROR(__xludf.DUMMYFUNCTION("GOOGLETRANSLATE(B325,""id"",""en"")"),"['APK', 'good', 'contents', 'balance', 'good', 'developer', 'update', 'method', 'payment', 'indomaret', 'missing', ""]")</f>
        <v>['APK', 'good', 'contents', 'balance', 'good', 'developer', 'update', 'method', 'payment', 'indomaret', 'missing', "]</v>
      </c>
      <c r="D325" s="3">
        <v>4.0</v>
      </c>
    </row>
    <row r="326" ht="15.75" customHeight="1">
      <c r="A326" s="1">
        <v>340.0</v>
      </c>
      <c r="B326" s="3" t="s">
        <v>323</v>
      </c>
      <c r="C326" s="3" t="str">
        <f>IFERROR(__xludf.DUMMYFUNCTION("GOOGLETRANSLATE(B326,""id"",""en"")"),"['wifi', 'said', 'just', 'love', 'suggestion', 'restart', 'modem', ""]")</f>
        <v>['wifi', 'said', 'just', 'love', 'suggestion', 'restart', 'modem', "]</v>
      </c>
      <c r="D326" s="3">
        <v>1.0</v>
      </c>
    </row>
    <row r="327" ht="15.75" customHeight="1">
      <c r="A327" s="1">
        <v>341.0</v>
      </c>
      <c r="B327" s="3" t="s">
        <v>324</v>
      </c>
      <c r="C327" s="3" t="str">
        <f>IFERROR(__xludf.DUMMYFUNCTION("GOOGLETRANSLATE(B327,""id"",""en"")"),"['wahh', 'the network', 'speed', 'snail', 'slow', 'use', 'sorry']")</f>
        <v>['wahh', 'the network', 'speed', 'snail', 'slow', 'use', 'sorry']</v>
      </c>
      <c r="D327" s="3">
        <v>1.0</v>
      </c>
    </row>
    <row r="328" ht="15.75" customHeight="1">
      <c r="A328" s="1">
        <v>342.0</v>
      </c>
      <c r="B328" s="3" t="s">
        <v>325</v>
      </c>
      <c r="C328" s="3" t="str">
        <f>IFERROR(__xludf.DUMMYFUNCTION("GOOGLETRANSLATE(B328,""id"",""en"")"),"['Mintak', 'Please', 'Remember', 'Technicians', 'Charges', 'Good', 'Network', 'Ruffled', 'Network', 'Damaged']")</f>
        <v>['Mintak', 'Please', 'Remember', 'Technicians', 'Charges', 'Good', 'Network', 'Ruffled', 'Network', 'Damaged']</v>
      </c>
      <c r="D328" s="3">
        <v>3.0</v>
      </c>
    </row>
    <row r="329" ht="15.75" customHeight="1">
      <c r="A329" s="1">
        <v>343.0</v>
      </c>
      <c r="B329" s="3" t="s">
        <v>326</v>
      </c>
      <c r="C329" s="3" t="str">
        <f>IFERROR(__xludf.DUMMYFUNCTION("GOOGLETRANSLATE(B329,""id"",""en"")"),"['Ngellag', 'really', 'anjg', 'BURIK']")</f>
        <v>['Ngellag', 'really', 'anjg', 'BURIK']</v>
      </c>
      <c r="D329" s="3">
        <v>1.0</v>
      </c>
    </row>
    <row r="330" ht="15.75" customHeight="1">
      <c r="A330" s="1">
        <v>344.0</v>
      </c>
      <c r="B330" s="3" t="s">
        <v>327</v>
      </c>
      <c r="C330" s="3" t="str">
        <f>IFERROR(__xludf.DUMMYFUNCTION("GOOGLETRANSLATE(B330,""id"",""en"")"),"['Indihome', 'network', 'destroyed', 'Mbps',' Mbps', 'then', 'Costumer', 'Service', 'SMA', 'Skali', 'Help', 'Full', ' Full ',' told ',' artisan ',' home ',' every time ',' TLP ',' Costumer ',' Service ',' checked ',' home ',' Anyway ',' Jangn ',' use ' , "&amp;"'Indihome', 'Deh', 'Raying', ""]")</f>
        <v>['Indihome', 'network', 'destroyed', 'Mbps',' Mbps', 'then', 'Costumer', 'Service', 'SMA', 'Skali', 'Help', 'Full', ' Full ',' told ',' artisan ',' home ',' every time ',' TLP ',' Costumer ',' Service ',' checked ',' home ',' Anyway ',' Jangn ',' use ' , 'Indihome', 'Deh', 'Raying', "]</v>
      </c>
      <c r="D330" s="3">
        <v>1.0</v>
      </c>
    </row>
    <row r="331" ht="15.75" customHeight="1">
      <c r="A331" s="1">
        <v>345.0</v>
      </c>
      <c r="B331" s="3" t="s">
        <v>328</v>
      </c>
      <c r="C331" s="3" t="str">
        <f>IFERROR(__xludf.DUMMYFUNCTION("GOOGLETRANSLATE(B331,""id"",""en"")"),"['Indihome', 'Very', 'Fast', 'Internet', 'The', 'World']")</f>
        <v>['Indihome', 'Very', 'Fast', 'Internet', 'The', 'World']</v>
      </c>
      <c r="D331" s="3">
        <v>3.0</v>
      </c>
    </row>
    <row r="332" ht="15.75" customHeight="1">
      <c r="A332" s="1">
        <v>346.0</v>
      </c>
      <c r="B332" s="3" t="s">
        <v>329</v>
      </c>
      <c r="C332" s="3" t="str">
        <f>IFERROR(__xludf.DUMMYFUNCTION("GOOGLETRANSLATE(B332,""id"",""en"")"),"['Please', 'repaired', 'application', 'input', 'number', 'subscription', 'login', 'then', 'e-mail', 'used', 'number', 'subscription', ' It's easy ',' info ',' changed ',' ']")</f>
        <v>['Please', 'repaired', 'application', 'input', 'number', 'subscription', 'login', 'then', 'e-mail', 'used', 'number', 'subscription', ' It's easy ',' info ',' changed ',' ']</v>
      </c>
      <c r="D332" s="3">
        <v>1.0</v>
      </c>
    </row>
    <row r="333" ht="15.75" customHeight="1">
      <c r="A333" s="1">
        <v>347.0</v>
      </c>
      <c r="B333" s="3" t="s">
        <v>330</v>
      </c>
      <c r="C333" s="3" t="str">
        <f>IFERROR(__xludf.DUMMYFUNCTION("GOOGLETRANSLATE(B333,""id"",""en"")"),"['steady', '']")</f>
        <v>['steady', '']</v>
      </c>
      <c r="D333" s="3">
        <v>2.0</v>
      </c>
    </row>
    <row r="334" ht="15.75" customHeight="1">
      <c r="A334" s="1">
        <v>348.0</v>
      </c>
      <c r="B334" s="3" t="s">
        <v>331</v>
      </c>
      <c r="C334" s="3" t="str">
        <f>IFERROR(__xludf.DUMMYFUNCTION("GOOGLETRANSLATE(B334,""id"",""en"")"),"['Login', 'code', 'OTP', 'Ngadat', 'enter', 'code', 'reset', 'enter', 'via', 'sms', 'code']")</f>
        <v>['Login', 'code', 'OTP', 'Ngadat', 'enter', 'code', 'reset', 'enter', 'via', 'sms', 'code']</v>
      </c>
      <c r="D334" s="3">
        <v>2.0</v>
      </c>
    </row>
    <row r="335" ht="15.75" customHeight="1">
      <c r="A335" s="1">
        <v>349.0</v>
      </c>
      <c r="B335" s="3" t="s">
        <v>332</v>
      </c>
      <c r="C335" s="3" t="str">
        <f>IFERROR(__xludf.DUMMYFUNCTION("GOOGLETRANSLATE(B335,""id"",""en"")"),"['application', 'use', 'contents', 'customer', 'failed']")</f>
        <v>['application', 'use', 'contents', 'customer', 'failed']</v>
      </c>
      <c r="D335" s="3">
        <v>1.0</v>
      </c>
    </row>
    <row r="336" ht="15.75" customHeight="1">
      <c r="A336" s="1">
        <v>350.0</v>
      </c>
      <c r="B336" s="3" t="s">
        <v>333</v>
      </c>
      <c r="C336" s="3" t="str">
        <f>IFERROR(__xludf.DUMMYFUNCTION("GOOGLETRANSLATE(B336,""id"",""en"")"),"['date', 'June', 'message', 'disorder', 'device', 'network', 'date', 'June', 'already', 'repair', 'normal', 'telephone', ' Calls', 'accept', 'call', 'report', 'APL', 'Myindihome', 'Males',' Please ',' concern ',' Error ',' Thank you ']")</f>
        <v>['date', 'June', 'message', 'disorder', 'device', 'network', 'date', 'June', 'already', 'repair', 'normal', 'telephone', ' Calls', 'accept', 'call', 'report', 'APL', 'Myindihome', 'Males',' Please ',' concern ',' Error ',' Thank you ']</v>
      </c>
      <c r="D336" s="3">
        <v>3.0</v>
      </c>
    </row>
    <row r="337" ht="15.75" customHeight="1">
      <c r="A337" s="1">
        <v>351.0</v>
      </c>
      <c r="B337" s="3" t="s">
        <v>334</v>
      </c>
      <c r="C337" s="3" t="str">
        <f>IFERROR(__xludf.DUMMYFUNCTION("GOOGLETRANSLATE(B337,""id"",""en"")"),"['date', 'June', 'get', 'message', 'device', 'network', 'disorder', 'June', 'already', 'normal', 'June', 'telephone', ' functioning ',' Receive ',' report ',' Myindihom ',' Males', 'really', 'Error', 'Error', 'Please', 'His attention', 'Thank you']")</f>
        <v>['date', 'June', 'get', 'message', 'device', 'network', 'disorder', 'June', 'already', 'normal', 'June', 'telephone', ' functioning ',' Receive ',' report ',' Myindihom ',' Males', 'really', 'Error', 'Error', 'Please', 'His attention', 'Thank you']</v>
      </c>
      <c r="D337" s="3">
        <v>3.0</v>
      </c>
    </row>
    <row r="338" ht="15.75" customHeight="1">
      <c r="A338" s="1">
        <v>352.0</v>
      </c>
      <c r="B338" s="3" t="s">
        <v>335</v>
      </c>
      <c r="C338" s="3" t="str">
        <f>IFERROR(__xludf.DUMMYFUNCTION("GOOGLETRANSLATE(B338,""id"",""en"")"),"['Thank you', 'internet', 'smooth', '']")</f>
        <v>['Thank you', 'internet', 'smooth', '']</v>
      </c>
      <c r="D338" s="3">
        <v>5.0</v>
      </c>
    </row>
    <row r="339" ht="15.75" customHeight="1">
      <c r="A339" s="1">
        <v>353.0</v>
      </c>
      <c r="B339" s="3" t="s">
        <v>336</v>
      </c>
      <c r="C339" s="3" t="str">
        <f>IFERROR(__xludf.DUMMYFUNCTION("GOOGLETRANSLATE(B339,""id"",""en"")"),"['Enk']")</f>
        <v>['Enk']</v>
      </c>
      <c r="D339" s="3">
        <v>1.0</v>
      </c>
    </row>
    <row r="340" ht="15.75" customHeight="1">
      <c r="A340" s="1">
        <v>354.0</v>
      </c>
      <c r="B340" s="3" t="s">
        <v>337</v>
      </c>
      <c r="C340" s="3" t="str">
        <f>IFERROR(__xludf.DUMMYFUNCTION("GOOGLETRANSLATE(B340,""id"",""en"")"),"['Please', 'fix', 'the application', 'pay', 'bill', 'sometimes', 'input', 'card', 'bill', 'fail', 'please', 'help']")</f>
        <v>['Please', 'fix', 'the application', 'pay', 'bill', 'sometimes', 'input', 'card', 'bill', 'fail', 'please', 'help']</v>
      </c>
      <c r="D340" s="3">
        <v>1.0</v>
      </c>
    </row>
    <row r="341" ht="15.75" customHeight="1">
      <c r="A341" s="1">
        <v>355.0</v>
      </c>
      <c r="B341" s="3" t="s">
        <v>338</v>
      </c>
      <c r="C341" s="3" t="str">
        <f>IFERROR(__xludf.DUMMYFUNCTION("GOOGLETRANSLATE(B341,""id"",""en"")"),"['Ribet', 'Log', '']")</f>
        <v>['Ribet', 'Log', '']</v>
      </c>
      <c r="D341" s="3">
        <v>1.0</v>
      </c>
    </row>
    <row r="342" ht="15.75" customHeight="1">
      <c r="A342" s="1">
        <v>356.0</v>
      </c>
      <c r="B342" s="3" t="s">
        <v>339</v>
      </c>
      <c r="C342" s="3" t="str">
        <f>IFERROR(__xludf.DUMMYFUNCTION("GOOGLETRANSLATE(B342,""id"",""en"")"),"['service', 'handling', 'disruption', 'complaint', 'slow', 'a week', 'served', 'pay', 'a month', 'report', 'application', 'report', ' Messenger ',' Report ',' Office ',' Nearest ',' Try ',' Love ',' Report ',' Where ',' ']")</f>
        <v>['service', 'handling', 'disruption', 'complaint', 'slow', 'a week', 'served', 'pay', 'a month', 'report', 'application', 'report', ' Messenger ',' Report ',' Office ',' Nearest ',' Try ',' Love ',' Report ',' Where ',' ']</v>
      </c>
      <c r="D342" s="3">
        <v>1.0</v>
      </c>
    </row>
    <row r="343" ht="15.75" customHeight="1">
      <c r="A343" s="1">
        <v>358.0</v>
      </c>
      <c r="B343" s="3" t="s">
        <v>340</v>
      </c>
      <c r="C343" s="3" t="str">
        <f>IFERROR(__xludf.DUMMYFUNCTION("GOOGLETRANSLATE(B343,""id"",""en"")"),"['Inditod', 'Ngeleg', 'Severe', 'Suuuuuuuu']")</f>
        <v>['Inditod', 'Ngeleg', 'Severe', 'Suuuuuuuu']</v>
      </c>
      <c r="D343" s="3">
        <v>1.0</v>
      </c>
    </row>
    <row r="344" ht="15.75" customHeight="1">
      <c r="A344" s="1">
        <v>359.0</v>
      </c>
      <c r="B344" s="3" t="s">
        <v>341</v>
      </c>
      <c r="C344" s="3" t="str">
        <f>IFERROR(__xludf.DUMMYFUNCTION("GOOGLETRANSLATE(B344,""id"",""en"")"),"['Helping', 'Waiting', 'Update', 'Latest', 'Improve', 'Service']")</f>
        <v>['Helping', 'Waiting', 'Update', 'Latest', 'Improve', 'Service']</v>
      </c>
      <c r="D344" s="3">
        <v>5.0</v>
      </c>
    </row>
    <row r="345" ht="15.75" customHeight="1">
      <c r="A345" s="1">
        <v>361.0</v>
      </c>
      <c r="B345" s="3" t="s">
        <v>342</v>
      </c>
      <c r="C345" s="3" t="str">
        <f>IFERROR(__xludf.DUMMYFUNCTION("GOOGLETRANSLATE(B345,""id"",""en"")"),"['Tacing', 'stop', 'subscribe', 'Please', 'responded', '']")</f>
        <v>['Tacing', 'stop', 'subscribe', 'Please', 'responded', '']</v>
      </c>
      <c r="D345" s="3">
        <v>2.0</v>
      </c>
    </row>
    <row r="346" ht="15.75" customHeight="1">
      <c r="A346" s="1">
        <v>362.0</v>
      </c>
      <c r="B346" s="3" t="s">
        <v>343</v>
      </c>
      <c r="C346" s="3" t="str">
        <f>IFERROR(__xludf.DUMMYFUNCTION("GOOGLETRANSLATE(B346,""id"",""en"")"),"['bad', 'service', 'network', 'stable', 'rto']")</f>
        <v>['bad', 'service', 'network', 'stable', 'rto']</v>
      </c>
      <c r="D346" s="3">
        <v>1.0</v>
      </c>
    </row>
    <row r="347" ht="15.75" customHeight="1">
      <c r="A347" s="1">
        <v>363.0</v>
      </c>
      <c r="B347" s="3" t="s">
        <v>344</v>
      </c>
      <c r="C347" s="3" t="str">
        <f>IFERROR(__xludf.DUMMYFUNCTION("GOOGLETRANSLATE(B347,""id"",""en"")"),"['Lemotttt']")</f>
        <v>['Lemotttt']</v>
      </c>
      <c r="D347" s="3">
        <v>5.0</v>
      </c>
    </row>
    <row r="348" ht="15.75" customHeight="1">
      <c r="A348" s="1">
        <v>365.0</v>
      </c>
      <c r="B348" s="3" t="s">
        <v>345</v>
      </c>
      <c r="C348" s="3" t="str">
        <f>IFERROR(__xludf.DUMMYFUNCTION("GOOGLETRANSLATE(B348,""id"",""en"")"),"['App', 'difficult', 'Login', 'Perdana', 'Ribet']")</f>
        <v>['App', 'difficult', 'Login', 'Perdana', 'Ribet']</v>
      </c>
      <c r="D348" s="3">
        <v>1.0</v>
      </c>
    </row>
    <row r="349" ht="15.75" customHeight="1">
      <c r="A349" s="1">
        <v>366.0</v>
      </c>
      <c r="B349" s="3" t="s">
        <v>346</v>
      </c>
      <c r="C349" s="3" t="str">
        <f>IFERROR(__xludf.DUMMYFUNCTION("GOOGLETRANSLATE(B349,""id"",""en"")"),"['reply', 'slow', 'difficult', 'communication']")</f>
        <v>['reply', 'slow', 'difficult', 'communication']</v>
      </c>
      <c r="D349" s="3">
        <v>1.0</v>
      </c>
    </row>
    <row r="350" ht="15.75" customHeight="1">
      <c r="A350" s="1">
        <v>367.0</v>
      </c>
      <c r="B350" s="3" t="s">
        <v>347</v>
      </c>
      <c r="C350" s="3" t="str">
        <f>IFERROR(__xludf.DUMMYFUNCTION("GOOGLETRANSLATE(B350,""id"",""en"")"),"['Severe', 'a month', 'times',' internet ',' dead ',' all day ',' say it ',' disorder ',' mass', 'neighbor', 'no', 'dead', ' Complaints', 'Application', 'hope', 'Follow', 'DITLP', 'Out', 'Tens',' thousand ',' no ',' feed ',' back ',' pay ',' minutes' , 'D"&amp;"irect', 'Dipotus',' Turn ',' Mutusin ',' Network ',' Not ',' Calculated ',' Loss', 'BRP', 'Internet', 'Ngga', 'Road', ' easy ',' provider ',' rival ',' literacy ']")</f>
        <v>['Severe', 'a month', 'times',' internet ',' dead ',' all day ',' say it ',' disorder ',' mass', 'neighbor', 'no', 'dead', ' Complaints', 'Application', 'hope', 'Follow', 'DITLP', 'Out', 'Tens',' thousand ',' no ',' feed ',' back ',' pay ',' minutes' , 'Direct', 'Dipotus',' Turn ',' Mutusin ',' Network ',' Not ',' Calculated ',' Loss', 'BRP', 'Internet', 'Ngga', 'Road', ' easy ',' provider ',' rival ',' literacy ']</v>
      </c>
      <c r="D350" s="3">
        <v>1.0</v>
      </c>
    </row>
    <row r="351" ht="15.75" customHeight="1">
      <c r="A351" s="1">
        <v>368.0</v>
      </c>
      <c r="B351" s="3" t="s">
        <v>348</v>
      </c>
      <c r="C351" s="3" t="str">
        <f>IFERROR(__xludf.DUMMYFUNCTION("GOOGLETRANSLATE(B351,""id"",""en"")"),"['enter', 'login', 'difficult']")</f>
        <v>['enter', 'login', 'difficult']</v>
      </c>
      <c r="D351" s="3">
        <v>1.0</v>
      </c>
    </row>
    <row r="352" ht="15.75" customHeight="1">
      <c r="A352" s="1">
        <v>369.0</v>
      </c>
      <c r="B352" s="3" t="s">
        <v>349</v>
      </c>
      <c r="C352" s="3" t="str">
        <f>IFERROR(__xludf.DUMMYFUNCTION("GOOGLETRANSLATE(B352,""id"",""en"")"),"['Lelat', '']")</f>
        <v>['Lelat', '']</v>
      </c>
      <c r="D352" s="3">
        <v>1.0</v>
      </c>
    </row>
    <row r="353" ht="15.75" customHeight="1">
      <c r="A353" s="1">
        <v>370.0</v>
      </c>
      <c r="B353" s="3" t="s">
        <v>350</v>
      </c>
      <c r="C353" s="3" t="str">
        <f>IFERROR(__xludf.DUMMYFUNCTION("GOOGLETRANSLATE(B353,""id"",""en"")"),"['Login', 'Application', 'Indihome', 'Number', 'Registered', 'Code', 'OTP', 'Wrong', 'Jdi', 'Enter', 'Application', 'Indihome', ' ']")</f>
        <v>['Login', 'Application', 'Indihome', 'Number', 'Registered', 'Code', 'OTP', 'Wrong', 'Jdi', 'Enter', 'Application', 'Indihome', ' ']</v>
      </c>
      <c r="D353" s="3">
        <v>1.0</v>
      </c>
    </row>
    <row r="354" ht="15.75" customHeight="1">
      <c r="A354" s="1">
        <v>371.0</v>
      </c>
      <c r="B354" s="3" t="s">
        <v>351</v>
      </c>
      <c r="C354" s="3" t="str">
        <f>IFERROR(__xludf.DUMMYFUNCTION("GOOGLETRANSLATE(B354,""id"",""en"")"),"['GooOood', 'help']")</f>
        <v>['GooOood', 'help']</v>
      </c>
      <c r="D354" s="3">
        <v>5.0</v>
      </c>
    </row>
    <row r="355" ht="15.75" customHeight="1">
      <c r="A355" s="1">
        <v>372.0</v>
      </c>
      <c r="B355" s="3" t="s">
        <v>352</v>
      </c>
      <c r="C355" s="3" t="str">
        <f>IFERROR(__xludf.DUMMYFUNCTION("GOOGLETRANSLATE(B355,""id"",""en"")"),"['Mantab', '']")</f>
        <v>['Mantab', '']</v>
      </c>
      <c r="D355" s="3">
        <v>5.0</v>
      </c>
    </row>
    <row r="356" ht="15.75" customHeight="1">
      <c r="A356" s="1">
        <v>373.0</v>
      </c>
      <c r="B356" s="3" t="s">
        <v>353</v>
      </c>
      <c r="C356" s="3" t="str">
        <f>IFERROR(__xludf.DUMMYFUNCTION("GOOGLETRANSLATE(B356,""id"",""en"")"),"['Muke', 'gile', 'Indihome', 'Pay', 'Date', 'June', 'already', 'dated', 'date', 'June', 'Ngaco', ' Change ',' current ',' it seems', '']")</f>
        <v>['Muke', 'gile', 'Indihome', 'Pay', 'Date', 'June', 'already', 'dated', 'date', 'June', 'Ngaco', ' Change ',' current ',' it seems', '']</v>
      </c>
      <c r="D356" s="3">
        <v>1.0</v>
      </c>
    </row>
    <row r="357" ht="15.75" customHeight="1">
      <c r="A357" s="1">
        <v>374.0</v>
      </c>
      <c r="B357" s="3" t="s">
        <v>354</v>
      </c>
      <c r="C357" s="3" t="str">
        <f>IFERROR(__xludf.DUMMYFUNCTION("GOOGLETRANSLATE(B357,""id"",""en"")"),"['Dapet', 'Verification', 'SLL', 'Wrong', 'Wrong', 'Send', 'APK', 'Lunching', ""]")</f>
        <v>['Dapet', 'Verification', 'SLL', 'Wrong', 'Wrong', 'Send', 'APK', 'Lunching', "]</v>
      </c>
      <c r="D357" s="3">
        <v>1.0</v>
      </c>
    </row>
    <row r="358" ht="15.75" customHeight="1">
      <c r="A358" s="1">
        <v>375.0</v>
      </c>
      <c r="B358" s="3" t="s">
        <v>355</v>
      </c>
      <c r="C358" s="3" t="str">
        <f>IFERROR(__xludf.DUMMYFUNCTION("GOOGLETRANSLATE(B358,""id"",""en"")"),"['Indihome', 'bankrupt', 'demon', 'ane', 'masang', 'wifi', 'disorder', 'report', 'difficult', 'slow', 'tin', 'disorder', ' Terms', 'Hour', 'Uda', 'Pakek', ""]")</f>
        <v>['Indihome', 'bankrupt', 'demon', 'ane', 'masang', 'wifi', 'disorder', 'report', 'difficult', 'slow', 'tin', 'disorder', ' Terms', 'Hour', 'Uda', 'Pakek', "]</v>
      </c>
      <c r="D358" s="3">
        <v>1.0</v>
      </c>
    </row>
    <row r="359" ht="15.75" customHeight="1">
      <c r="A359" s="1">
        <v>376.0</v>
      </c>
      <c r="B359" s="3" t="s">
        <v>356</v>
      </c>
      <c r="C359" s="3" t="str">
        <f>IFERROR(__xludf.DUMMYFUNCTION("GOOGLETRANSLATE(B359,""id"",""en"")"),"['Ngellag', 'idiot']")</f>
        <v>['Ngellag', 'idiot']</v>
      </c>
      <c r="D359" s="3">
        <v>1.0</v>
      </c>
    </row>
    <row r="360" ht="15.75" customHeight="1">
      <c r="A360" s="1">
        <v>377.0</v>
      </c>
      <c r="B360" s="3" t="s">
        <v>357</v>
      </c>
      <c r="C360" s="3" t="str">
        <f>IFERROR(__xludf.DUMMYFUNCTION("GOOGLETRANSLATE(B360,""id"",""en"")"),"['Response', 'repair']")</f>
        <v>['Response', 'repair']</v>
      </c>
      <c r="D360" s="3">
        <v>5.0</v>
      </c>
    </row>
    <row r="361" ht="15.75" customHeight="1">
      <c r="A361" s="1">
        <v>379.0</v>
      </c>
      <c r="B361" s="3" t="s">
        <v>358</v>
      </c>
      <c r="C361" s="3" t="str">
        <f>IFERROR(__xludf.DUMMYFUNCTION("GOOGLETRANSLATE(B361,""id"",""en"")"),"['Main', 'game', 'stable', 'answer', 'restar', 'just', 'delicious', 'grenade', 'indihome', 'pig']")</f>
        <v>['Main', 'game', 'stable', 'answer', 'restar', 'just', 'delicious', 'grenade', 'indihome', 'pig']</v>
      </c>
      <c r="D361" s="3">
        <v>1.0</v>
      </c>
    </row>
    <row r="362" ht="15.75" customHeight="1">
      <c r="A362" s="1">
        <v>380.0</v>
      </c>
      <c r="B362" s="3" t="s">
        <v>359</v>
      </c>
      <c r="C362" s="3" t="str">
        <f>IFERROR(__xludf.DUMMYFUNCTION("GOOGLETRANSLATE(B362,""id"",""en"")"),"['GMN', 'Error', '']")</f>
        <v>['GMN', 'Error', '']</v>
      </c>
      <c r="D362" s="3">
        <v>3.0</v>
      </c>
    </row>
    <row r="363" ht="15.75" customHeight="1">
      <c r="A363" s="1">
        <v>381.0</v>
      </c>
      <c r="B363" s="3" t="s">
        <v>360</v>
      </c>
      <c r="C363" s="3" t="str">
        <f>IFERROR(__xludf.DUMMYFUNCTION("GOOGLETRANSLATE(B363,""id"",""en"")"),"['happy', 'like', '']")</f>
        <v>['happy', 'like', '']</v>
      </c>
      <c r="D363" s="3">
        <v>5.0</v>
      </c>
    </row>
    <row r="364" ht="15.75" customHeight="1">
      <c r="A364" s="1">
        <v>383.0</v>
      </c>
      <c r="B364" s="3" t="s">
        <v>361</v>
      </c>
      <c r="C364" s="3" t="str">
        <f>IFERROR(__xludf.DUMMYFUNCTION("GOOGLETRANSLATE(B364,""id"",""en"")"),"['Severe', 'login', 'difficult', 'relations',' JGA ',' HARD ',' Please ',' Wait ',' Until ',' An hour ',' TTP ',' That's', ' Changed ',' skrg ',' report ',' disorder ',' app ',' bkin ',' lbh ',' difficult ',' number ',' indihome ',' difficult ',' report '"&amp;",' jga ' , 'difficult', 'Ribet', 'company']")</f>
        <v>['Severe', 'login', 'difficult', 'relations',' JGA ',' HARD ',' Please ',' Wait ',' Until ',' An hour ',' TTP ',' That's', ' Changed ',' skrg ',' report ',' disorder ',' app ',' bkin ',' lbh ',' difficult ',' number ',' indihome ',' difficult ',' report ',' jga ' , 'difficult', 'Ribet', 'company']</v>
      </c>
      <c r="D364" s="3">
        <v>1.0</v>
      </c>
    </row>
    <row r="365" ht="15.75" customHeight="1">
      <c r="A365" s="1">
        <v>384.0</v>
      </c>
      <c r="B365" s="3" t="s">
        <v>362</v>
      </c>
      <c r="C365" s="3" t="str">
        <f>IFERROR(__xludf.DUMMYFUNCTION("GOOGLETRANSLATE(B365,""id"",""en"")"),"['UDH', 'Dinaikin', 'Mbps', 'Ngelag', 'Teros', 'Network', 'ugly']")</f>
        <v>['UDH', 'Dinaikin', 'Mbps', 'Ngelag', 'Teros', 'Network', 'ugly']</v>
      </c>
      <c r="D365" s="3">
        <v>1.0</v>
      </c>
    </row>
    <row r="366" ht="15.75" customHeight="1">
      <c r="A366" s="1">
        <v>385.0</v>
      </c>
      <c r="B366" s="3" t="s">
        <v>363</v>
      </c>
      <c r="C366" s="3" t="str">
        <f>IFERROR(__xludf.DUMMYFUNCTION("GOOGLETRANSLATE(B366,""id"",""en"")"),"['Login', 'Try', 'A Week', 'Code', 'OTP', 'Entered', 'Slalu', 'Wrong', 'parahhhhhhh']")</f>
        <v>['Login', 'Try', 'A Week', 'Code', 'OTP', 'Entered', 'Slalu', 'Wrong', 'parahhhhhhh']</v>
      </c>
      <c r="D366" s="3">
        <v>1.0</v>
      </c>
    </row>
    <row r="367" ht="15.75" customHeight="1">
      <c r="A367" s="1">
        <v>386.0</v>
      </c>
      <c r="B367" s="3" t="s">
        <v>364</v>
      </c>
      <c r="C367" s="3" t="str">
        <f>IFERROR(__xludf.DUMMYFUNCTION("GOOGLETRANSLATE(B367,""id"",""en"")"),"['Please', 'repaired', 'use', 'internet', 'month', 'internet', 'package', 'thank you', ""]")</f>
        <v>['Please', 'repaired', 'use', 'internet', 'month', 'internet', 'package', 'thank you', "]</v>
      </c>
      <c r="D367" s="3">
        <v>5.0</v>
      </c>
    </row>
    <row r="368" ht="15.75" customHeight="1">
      <c r="A368" s="1">
        <v>387.0</v>
      </c>
      <c r="B368" s="3" t="s">
        <v>365</v>
      </c>
      <c r="C368" s="3" t="str">
        <f>IFERROR(__xludf.DUMMYFUNCTION("GOOGLETRANSLATE(B368,""id"",""en"")"),"['Internet', 'Lawak', 'Abis', 'upgraded', 'Nge', 'lag', 'right', 'Ujan']")</f>
        <v>['Internet', 'Lawak', 'Abis', 'upgraded', 'Nge', 'lag', 'right', 'Ujan']</v>
      </c>
      <c r="D368" s="3">
        <v>1.0</v>
      </c>
    </row>
    <row r="369" ht="15.75" customHeight="1">
      <c r="A369" s="1">
        <v>388.0</v>
      </c>
      <c r="B369" s="3" t="s">
        <v>366</v>
      </c>
      <c r="C369" s="3" t="str">
        <f>IFERROR(__xludf.DUMMYFUNCTION("GOOGLETRANSLATE(B369,""id"",""en"")"),"['repair']")</f>
        <v>['repair']</v>
      </c>
      <c r="D369" s="3">
        <v>4.0</v>
      </c>
    </row>
    <row r="370" ht="15.75" customHeight="1">
      <c r="A370" s="1">
        <v>389.0</v>
      </c>
      <c r="B370" s="3" t="s">
        <v>367</v>
      </c>
      <c r="C370" s="3" t="str">
        <f>IFERROR(__xludf.DUMMYFUNCTION("GOOGLETRANSLATE(B370,""id"",""en"")"),"['Application', 'Nurunin', 'Mbps', 'Upgrade', '']")</f>
        <v>['Application', 'Nurunin', 'Mbps', 'Upgrade', '']</v>
      </c>
      <c r="D370" s="3">
        <v>3.0</v>
      </c>
    </row>
    <row r="371" ht="15.75" customHeight="1">
      <c r="A371" s="1">
        <v>390.0</v>
      </c>
      <c r="B371" s="3" t="s">
        <v>368</v>
      </c>
      <c r="C371" s="3" t="str">
        <f>IFERROR(__xludf.DUMMYFUNCTION("GOOGLETRANSLATE(B371,""id"",""en"")"),"['Ohohohooo']")</f>
        <v>['Ohohohooo']</v>
      </c>
      <c r="D371" s="3">
        <v>4.0</v>
      </c>
    </row>
    <row r="372" ht="15.75" customHeight="1">
      <c r="A372" s="1">
        <v>391.0</v>
      </c>
      <c r="B372" s="3" t="s">
        <v>369</v>
      </c>
      <c r="C372" s="3" t="str">
        <f>IFERROR(__xludf.DUMMYFUNCTION("GOOGLETRANSLATE(B372,""id"",""en"")"),"['Gausah', 'explained', 'already', ""]")</f>
        <v>['Gausah', 'explained', 'already', "]</v>
      </c>
      <c r="D372" s="3">
        <v>1.0</v>
      </c>
    </row>
    <row r="373" ht="15.75" customHeight="1">
      <c r="A373" s="1">
        <v>392.0</v>
      </c>
      <c r="B373" s="3" t="s">
        <v>370</v>
      </c>
      <c r="C373" s="3" t="str">
        <f>IFERROR(__xludf.DUMMYFUNCTION("GOOGLETRANSLATE(B373,""id"",""en"")"),"['application', 'Log', 'sent', 'code', 'OTP', 'Send', 'fit', 'enter', 'wrong', 'strange', 'right', 'try', ' told to ',' try ',' clock ',' gajelas', ""]")</f>
        <v>['application', 'Log', 'sent', 'code', 'OTP', 'Send', 'fit', 'enter', 'wrong', 'strange', 'right', 'try', ' told to ',' try ',' clock ',' gajelas', "]</v>
      </c>
      <c r="D373" s="3">
        <v>1.0</v>
      </c>
    </row>
    <row r="374" ht="15.75" customHeight="1">
      <c r="A374" s="1">
        <v>393.0</v>
      </c>
      <c r="B374" s="3" t="s">
        <v>371</v>
      </c>
      <c r="C374" s="3" t="str">
        <f>IFERROR(__xludf.DUMMYFUNCTION("GOOGLETRANSLATE(B374,""id"",""en"")"),"['Los', 'light up', 'complaint', 'service', 'sda', 'acts']")</f>
        <v>['Los', 'light up', 'complaint', 'service', 'sda', 'acts']</v>
      </c>
      <c r="D374" s="3">
        <v>1.0</v>
      </c>
    </row>
    <row r="375" ht="15.75" customHeight="1">
      <c r="A375" s="1">
        <v>394.0</v>
      </c>
      <c r="B375" s="3" t="s">
        <v>372</v>
      </c>
      <c r="C375" s="3" t="str">
        <f>IFERROR(__xludf.DUMMYFUNCTION("GOOGLETRANSLATE(B375,""id"",""en"")"),"['Please', 'Fix', 'Login', 'Code', 'OTP', 'Appear', 'Notice', 'Wrong', 'How', 'Pay']")</f>
        <v>['Please', 'Fix', 'Login', 'Code', 'OTP', 'Appear', 'Notice', 'Wrong', 'How', 'Pay']</v>
      </c>
      <c r="D375" s="3">
        <v>1.0</v>
      </c>
    </row>
    <row r="376" ht="15.75" customHeight="1">
      <c r="A376" s="1">
        <v>395.0</v>
      </c>
      <c r="B376" s="3" t="s">
        <v>373</v>
      </c>
      <c r="C376" s="3" t="str">
        <f>IFERROR(__xludf.DUMMYFUNCTION("GOOGLETRANSLATE(B376,""id"",""en"")"),"['Good', '']")</f>
        <v>['Good', '']</v>
      </c>
      <c r="D376" s="3">
        <v>5.0</v>
      </c>
    </row>
    <row r="377" ht="15.75" customHeight="1">
      <c r="A377" s="1">
        <v>396.0</v>
      </c>
      <c r="B377" s="3" t="s">
        <v>374</v>
      </c>
      <c r="C377" s="3" t="str">
        <f>IFERROR(__xludf.DUMMYFUNCTION("GOOGLETRANSLATE(B377,""id"",""en"")"),"['Taeee', 'progress']")</f>
        <v>['Taeee', 'progress']</v>
      </c>
      <c r="D377" s="3">
        <v>1.0</v>
      </c>
    </row>
    <row r="378" ht="15.75" customHeight="1">
      <c r="A378" s="1">
        <v>398.0</v>
      </c>
      <c r="B378" s="3" t="s">
        <v>375</v>
      </c>
      <c r="C378" s="3" t="str">
        <f>IFERROR(__xludf.DUMMYFUNCTION("GOOGLETRANSLATE(B378,""id"",""en"")"),"['Please', 'Update', 'The Application', 'Addin', 'Menu', 'FUB', 'Designation', '']")</f>
        <v>['Please', 'Update', 'The Application', 'Addin', 'Menu', 'FUB', 'Designation', '']</v>
      </c>
      <c r="D378" s="3">
        <v>2.0</v>
      </c>
    </row>
    <row r="379" ht="15.75" customHeight="1">
      <c r="A379" s="1">
        <v>399.0</v>
      </c>
      <c r="B379" s="3" t="s">
        <v>376</v>
      </c>
      <c r="C379" s="3" t="str">
        <f>IFERROR(__xludf.DUMMYFUNCTION("GOOGLETRANSLATE(B379,""id"",""en"")"),"['UDH', 'technicians', 'home', 'Benerin', 'Thank you', 'Easy', 'Zonk', 'Results', 'Good', 'God willing']")</f>
        <v>['UDH', 'technicians', 'home', 'Benerin', 'Thank you', 'Easy', 'Zonk', 'Results', 'Good', 'God willing']</v>
      </c>
      <c r="D379" s="3">
        <v>1.0</v>
      </c>
    </row>
    <row r="380" ht="15.75" customHeight="1">
      <c r="A380" s="1">
        <v>400.0</v>
      </c>
      <c r="B380" s="3" t="s">
        <v>377</v>
      </c>
      <c r="C380" s="3" t="str">
        <f>IFERROR(__xludf.DUMMYFUNCTION("GOOGLETRANSLATE(B380,""id"",""en"")"),"['Login', 'Application', 'Difficult', 'Disruption', 'Indihome', 'Severe', 'No "",' Finish ',' Finish ',' Use ',' Indihome ',' Ryesel ']")</f>
        <v>['Login', 'Application', 'Difficult', 'Disruption', 'Indihome', 'Severe', 'No ",' Finish ',' Finish ',' Use ',' Indihome ',' Ryesel ']</v>
      </c>
      <c r="D380" s="3">
        <v>1.0</v>
      </c>
    </row>
    <row r="381" ht="15.75" customHeight="1">
      <c r="A381" s="1">
        <v>401.0</v>
      </c>
      <c r="B381" s="3" t="s">
        <v>378</v>
      </c>
      <c r="C381" s="3" t="str">
        <f>IFERROR(__xludf.DUMMYFUNCTION("GOOGLETRANSLATE(B381,""id"",""en"")"),"['application', 'slow', 'add', 'number', 'hank', 'screen', 'white', 'complaint', 'suru', 'pkai', 'application', 'phone']")</f>
        <v>['application', 'slow', 'add', 'number', 'hank', 'screen', 'white', 'complaint', 'suru', 'pkai', 'application', 'phone']</v>
      </c>
      <c r="D381" s="3">
        <v>1.0</v>
      </c>
    </row>
    <row r="382" ht="15.75" customHeight="1">
      <c r="A382" s="1">
        <v>402.0</v>
      </c>
      <c r="B382" s="3" t="s">
        <v>379</v>
      </c>
      <c r="C382" s="3" t="str">
        <f>IFERROR(__xludf.DUMMYFUNCTION("GOOGLETRANSLATE(B382,""id"",""en"")"),"['work', 'Fast', 'Cool', 'Thank you', 'Indihome']")</f>
        <v>['work', 'Fast', 'Cool', 'Thank you', 'Indihome']</v>
      </c>
      <c r="D382" s="3">
        <v>5.0</v>
      </c>
    </row>
    <row r="383" ht="15.75" customHeight="1">
      <c r="A383" s="1">
        <v>403.0</v>
      </c>
      <c r="B383" s="3" t="s">
        <v>380</v>
      </c>
      <c r="C383" s="3" t="str">
        <f>IFERROR(__xludf.DUMMYFUNCTION("GOOGLETRANSLATE(B383,""id"",""en"")"),"['Indihome', 'Love', 'Indihome']")</f>
        <v>['Indihome', 'Love', 'Indihome']</v>
      </c>
      <c r="D383" s="3">
        <v>5.0</v>
      </c>
    </row>
    <row r="384" ht="15.75" customHeight="1">
      <c r="A384" s="1">
        <v>404.0</v>
      </c>
      <c r="B384" s="3" t="s">
        <v>381</v>
      </c>
      <c r="C384" s="3" t="str">
        <f>IFERROR(__xludf.DUMMYFUNCTION("GOOGLETRANSLATE(B384,""id"",""en"")"),"['Code', 'OTP', 'Wrong', 'Huffff', '']")</f>
        <v>['Code', 'OTP', 'Wrong', 'Huffff', '']</v>
      </c>
      <c r="D384" s="3">
        <v>2.0</v>
      </c>
    </row>
    <row r="385" ht="15.75" customHeight="1">
      <c r="A385" s="1">
        <v>405.0</v>
      </c>
      <c r="B385" s="3" t="s">
        <v>167</v>
      </c>
      <c r="C385" s="3" t="str">
        <f>IFERROR(__xludf.DUMMYFUNCTION("GOOGLETRANSLATE(B385,""id"",""en"")"),"['', '']")</f>
        <v>['', '']</v>
      </c>
      <c r="D385" s="3">
        <v>5.0</v>
      </c>
    </row>
    <row r="386" ht="15.75" customHeight="1">
      <c r="A386" s="1">
        <v>406.0</v>
      </c>
      <c r="B386" s="3" t="s">
        <v>382</v>
      </c>
      <c r="C386" s="3" t="str">
        <f>IFERROR(__xludf.DUMMYFUNCTION("GOOGLETRANSLATE(B386,""id"",""en"")"),"['Indihome', 'forward']")</f>
        <v>['Indihome', 'forward']</v>
      </c>
      <c r="D386" s="3">
        <v>5.0</v>
      </c>
    </row>
    <row r="387" ht="15.75" customHeight="1">
      <c r="A387" s="1">
        <v>407.0</v>
      </c>
      <c r="B387" s="3" t="s">
        <v>383</v>
      </c>
      <c r="C387" s="3" t="str">
        <f>IFERROR(__xludf.DUMMYFUNCTION("GOOGLETRANSLATE(B387,""id"",""en"")"),"['oath', 'technicians',' Region ',' Tanjung ',' Pandan ',' Professional ',' complaints', 'Overcome', 'Ganguan', 'clock', 'already', 'clock', ' San ',' morning ',' home ']")</f>
        <v>['oath', 'technicians',' Region ',' Tanjung ',' Pandan ',' Professional ',' complaints', 'Overcome', 'Ganguan', 'clock', 'already', 'clock', ' San ',' morning ',' home ']</v>
      </c>
      <c r="D387" s="3">
        <v>2.0</v>
      </c>
    </row>
    <row r="388" ht="15.75" customHeight="1">
      <c r="A388" s="1">
        <v>408.0</v>
      </c>
      <c r="B388" s="3" t="s">
        <v>384</v>
      </c>
      <c r="C388" s="3" t="str">
        <f>IFERROR(__xludf.DUMMYFUNCTION("GOOGLETRANSLATE(B388,""id"",""en"")"),"['info', 'bill', 'please', 'ethitut', 'fix', 'territory', 'medan']")</f>
        <v>['info', 'bill', 'please', 'ethitut', 'fix', 'territory', 'medan']</v>
      </c>
      <c r="D388" s="3">
        <v>1.0</v>
      </c>
    </row>
    <row r="389" ht="15.75" customHeight="1">
      <c r="A389" s="1">
        <v>409.0</v>
      </c>
      <c r="B389" s="3" t="s">
        <v>385</v>
      </c>
      <c r="C389" s="3" t="str">
        <f>IFERROR(__xludf.DUMMYFUNCTION("GOOGLETRANSLATE(B389,""id"",""en"")"),"['Indihome', 'internet', 'disruption', 'right', 'report', 'account', 'indihome', 'open', 'then', 'login', 'reset', 'code', ' OTP ',' Wrong ', ""]")</f>
        <v>['Indihome', 'internet', 'disruption', 'right', 'report', 'account', 'indihome', 'open', 'then', 'login', 'reset', 'code', ' OTP ',' Wrong ', "]</v>
      </c>
      <c r="D389" s="3">
        <v>1.0</v>
      </c>
    </row>
    <row r="390" ht="15.75" customHeight="1">
      <c r="A390" s="1">
        <v>410.0</v>
      </c>
      <c r="B390" s="3" t="s">
        <v>386</v>
      </c>
      <c r="C390" s="3" t="str">
        <f>IFERROR(__xludf.DUMMYFUNCTION("GOOGLETRANSLATE(B390,""id"",""en"")"),"['application', 'useful', 'customer', 'response', 'ticket', 'slow', 'buy', 'add', 'chat', 'reply', 'robot', ""]")</f>
        <v>['application', 'useful', 'customer', 'response', 'ticket', 'slow', 'buy', 'add', 'chat', 'reply', 'robot', "]</v>
      </c>
      <c r="D390" s="3">
        <v>1.0</v>
      </c>
    </row>
    <row r="391" ht="15.75" customHeight="1">
      <c r="A391" s="1">
        <v>411.0</v>
      </c>
      <c r="B391" s="3" t="s">
        <v>387</v>
      </c>
      <c r="C391" s="3" t="str">
        <f>IFERROR(__xludf.DUMMYFUNCTION("GOOGLETRANSLATE(B391,""id"",""en"")"),"['a week', 'router', 'wifi', 'dead', 'minute', 'udh', 'nge', 'report', 'nge', 'come', 'artisan', 'service', ' Home ',' Sampe ',' Gaada ']")</f>
        <v>['a week', 'router', 'wifi', 'dead', 'minute', 'udh', 'nge', 'report', 'nge', 'come', 'artisan', 'service', ' Home ',' Sampe ',' Gaada ']</v>
      </c>
      <c r="D391" s="3">
        <v>1.0</v>
      </c>
    </row>
    <row r="392" ht="15.75" customHeight="1">
      <c r="A392" s="1">
        <v>412.0</v>
      </c>
      <c r="B392" s="3" t="s">
        <v>388</v>
      </c>
      <c r="C392" s="3" t="str">
        <f>IFERROR(__xludf.DUMMYFUNCTION("GOOGLETRANSLATE(B392,""id"",""en"")"),"['Code', 'OTP', 'Login']")</f>
        <v>['Code', 'OTP', 'Login']</v>
      </c>
      <c r="D392" s="3">
        <v>1.0</v>
      </c>
    </row>
    <row r="393" ht="15.75" customHeight="1">
      <c r="A393" s="1">
        <v>413.0</v>
      </c>
      <c r="B393" s="3" t="s">
        <v>389</v>
      </c>
      <c r="C393" s="3" t="str">
        <f>IFERROR(__xludf.DUMMYFUNCTION("GOOGLETRANSLATE(B393,""id"",""en"")"),"['Gajelas', 'ugly', 'really']")</f>
        <v>['Gajelas', 'ugly', 'really']</v>
      </c>
      <c r="D393" s="3">
        <v>1.0</v>
      </c>
    </row>
    <row r="394" ht="15.75" customHeight="1">
      <c r="A394" s="1">
        <v>414.0</v>
      </c>
      <c r="B394" s="3" t="s">
        <v>390</v>
      </c>
      <c r="C394" s="3" t="str">
        <f>IFERROR(__xludf.DUMMYFUNCTION("GOOGLETRANSLATE(B394,""id"",""en"")"),"['Login', 'Muser', 'Loading', 'Mulu', 'already', 'wooeee', 'until', 'already', 'Diuninstall', 'restart', 'msi', 'gtu', ' Mbps', 'Kyak', 'Mbps',' super ',' slow ',' turn ',' pay ',' sruh ',' suggest ',' while ',' Blum ',' use ',' Mending ' , 'Indihome', 'd"&amp;"isappointing', '']")</f>
        <v>['Login', 'Muser', 'Loading', 'Mulu', 'already', 'wooeee', 'until', 'already', 'Diuninstall', 'restart', 'msi', 'gtu', ' Mbps', 'Kyak', 'Mbps',' super ',' slow ',' turn ',' pay ',' sruh ',' suggest ',' while ',' Blum ',' use ',' Mending ' , 'Indihome', 'disappointing', '']</v>
      </c>
      <c r="D394" s="3">
        <v>1.0</v>
      </c>
    </row>
    <row r="395" ht="15.75" customHeight="1">
      <c r="A395" s="1">
        <v>415.0</v>
      </c>
      <c r="B395" s="3" t="s">
        <v>391</v>
      </c>
      <c r="C395" s="3" t="str">
        <f>IFERROR(__xludf.DUMMYFUNCTION("GOOGLETRANSLATE(B395,""id"",""en"")"),"['complaining', 'Register', 'Notice', 'Number', 'Registered', 'Login', 'Number', 'OTP', 'Entered', 'Wrong', 'Please', 'Help', ' ']")</f>
        <v>['complaining', 'Register', 'Notice', 'Number', 'Registered', 'Login', 'Number', 'OTP', 'Entered', 'Wrong', 'Please', 'Help', ' ']</v>
      </c>
      <c r="D395" s="3">
        <v>1.0</v>
      </c>
    </row>
    <row r="396" ht="15.75" customHeight="1">
      <c r="A396" s="1">
        <v>416.0</v>
      </c>
      <c r="B396" s="3" t="s">
        <v>392</v>
      </c>
      <c r="C396" s="3" t="str">
        <f>IFERROR(__xludf.DUMMYFUNCTION("GOOGLETRANSLATE(B396,""id"",""en"")"),"['Bug', 'gapernah', 'care', 'application']")</f>
        <v>['Bug', 'gapernah', 'care', 'application']</v>
      </c>
      <c r="D396" s="3">
        <v>1.0</v>
      </c>
    </row>
    <row r="397" ht="15.75" customHeight="1">
      <c r="A397" s="1">
        <v>417.0</v>
      </c>
      <c r="B397" s="3" t="s">
        <v>393</v>
      </c>
      <c r="C397" s="3" t="str">
        <f>IFERROR(__xludf.DUMMYFUNCTION("GOOGLETRANSLATE(B397,""id"",""en"")"),"['Maen', 'game', 'Nge', 'lag', 'forgiveness',' please ',' Murah ',' signal ',' Maen ',' game ',' already ',' long ',' Reach ',' Tetep ',' Nge ',' lag ',' broke ',' confused ',' please ',' as soon as possible ',' Flatancing ',' The network ',' friend ']")</f>
        <v>['Maen', 'game', 'Nge', 'lag', 'forgiveness',' please ',' Murah ',' signal ',' Maen ',' game ',' already ',' long ',' Reach ',' Tetep ',' Nge ',' lag ',' broke ',' confused ',' please ',' as soon as possible ',' Flatancing ',' The network ',' friend ']</v>
      </c>
      <c r="D397" s="3">
        <v>1.0</v>
      </c>
    </row>
    <row r="398" ht="15.75" customHeight="1">
      <c r="A398" s="1">
        <v>418.0</v>
      </c>
      <c r="B398" s="3" t="s">
        <v>394</v>
      </c>
      <c r="C398" s="3" t="str">
        <f>IFERROR(__xludf.DUMMYFUNCTION("GOOGLETRANSLATE(B398,""id"",""en"")"),"['finishing', 'problems', 'overcome', 'disappointed', 'response', 'overcome it', ""]")</f>
        <v>['finishing', 'problems', 'overcome', 'disappointed', 'response', 'overcome it', "]</v>
      </c>
      <c r="D398" s="3">
        <v>1.0</v>
      </c>
    </row>
    <row r="399" ht="15.75" customHeight="1">
      <c r="A399" s="1">
        <v>419.0</v>
      </c>
      <c r="B399" s="3" t="s">
        <v>395</v>
      </c>
      <c r="C399" s="3" t="str">
        <f>IFERROR(__xludf.DUMMYFUNCTION("GOOGLETRANSLATE(B399,""id"",""en"")"),"['Loss',' Teross', 'restart', 'modem', 'what' do ',' see ',' rating ',' star ',' Mending ',' use ',' slogan ']")</f>
        <v>['Loss',' Teross', 'restart', 'modem', 'what' do ',' see ',' rating ',' star ',' Mending ',' use ',' slogan ']</v>
      </c>
      <c r="D399" s="3">
        <v>1.0</v>
      </c>
    </row>
    <row r="400" ht="15.75" customHeight="1">
      <c r="A400" s="1">
        <v>420.0</v>
      </c>
      <c r="B400" s="3" t="s">
        <v>396</v>
      </c>
      <c r="C400" s="3" t="str">
        <f>IFERROR(__xludf.DUMMYFUNCTION("GOOGLETRANSLATE(B400,""id"",""en"")"),"['Report', 'subscription', 'Indihom', 'application', 'NGK', 'then', 'nge', 'customer', 'gave', 'star', 'myindihom', 'adower', ' Hard ',' enter ', ""]")</f>
        <v>['Report', 'subscription', 'Indihom', 'application', 'NGK', 'then', 'nge', 'customer', 'gave', 'star', 'myindihom', 'adower', ' Hard ',' enter ', "]</v>
      </c>
      <c r="D400" s="3">
        <v>1.0</v>
      </c>
    </row>
    <row r="401" ht="15.75" customHeight="1">
      <c r="A401" s="1">
        <v>421.0</v>
      </c>
      <c r="B401" s="3" t="s">
        <v>397</v>
      </c>
      <c r="C401" s="3" t="str">
        <f>IFERROR(__xludf.DUMMYFUNCTION("GOOGLETRANSLATE(B401,""id"",""en"")"),"['', 'Stiap', 'Register', 'number', 'email', 'Registered', 'Well', 'Login', 'Email', 'Sndiri', 'Email', 'Used', 'Account ',' number ',' person ',' number ',' every time ',' info ',' use ',' indihome ',' please ',' help ',' settlement ', ""]")</f>
        <v>['', 'Stiap', 'Register', 'number', 'email', 'Registered', 'Well', 'Login', 'Email', 'Sndiri', 'Email', 'Used', 'Account ',' number ',' person ',' number ',' every time ',' info ',' use ',' indihome ',' please ',' help ',' settlement ', "]</v>
      </c>
      <c r="D401" s="3">
        <v>1.0</v>
      </c>
    </row>
    <row r="402" ht="15.75" customHeight="1">
      <c r="A402" s="1">
        <v>422.0</v>
      </c>
      <c r="B402" s="3" t="s">
        <v>398</v>
      </c>
      <c r="C402" s="3" t="str">
        <f>IFERROR(__xludf.DUMMYFUNCTION("GOOGLETRANSLATE(B402,""id"",""en"")"),"['uda', 'weekly', 'wifi', 'ok', 'active', 'what', 'responsibility', 'pay', 'late', 'disappointed']")</f>
        <v>['uda', 'weekly', 'wifi', 'ok', 'active', 'what', 'responsibility', 'pay', 'late', 'disappointed']</v>
      </c>
      <c r="D402" s="3">
        <v>1.0</v>
      </c>
    </row>
    <row r="403" ht="15.75" customHeight="1">
      <c r="A403" s="1">
        <v>423.0</v>
      </c>
      <c r="B403" s="3" t="s">
        <v>399</v>
      </c>
      <c r="C403" s="3" t="str">
        <f>IFERROR(__xludf.DUMMYFUNCTION("GOOGLETRANSLATE(B403,""id"",""en"")"),"['oath', 'go bankrupt', 'telkom', 'junk', 'really', 'BUMN', 'download', 'function', 'application', 'complaint', 'difficult', ' really ',' connected ',' complaint ',' web ',' enter ',' code ',' verification ',' fail ',' hope ',' provider ',' unplug ',' ind"&amp;"ihome ',' emotion ' , 'Us Using', '']")</f>
        <v>['oath', 'go bankrupt', 'telkom', 'junk', 'really', 'BUMN', 'download', 'function', 'application', 'complaint', 'difficult', ' really ',' connected ',' complaint ',' web ',' enter ',' code ',' verification ',' fail ',' hope ',' provider ',' unplug ',' indihome ',' emotion ' , 'Us Using', '']</v>
      </c>
      <c r="D403" s="3">
        <v>1.0</v>
      </c>
    </row>
    <row r="404" ht="15.75" customHeight="1">
      <c r="A404" s="1">
        <v>424.0</v>
      </c>
      <c r="B404" s="3" t="s">
        <v>400</v>
      </c>
      <c r="C404" s="3" t="str">
        <f>IFERROR(__xludf.DUMMYFUNCTION("GOOGLETRANSLATE(B404,""id"",""en"")"),"['poor', 'obstacles', 'BUMN', '']")</f>
        <v>['poor', 'obstacles', 'BUMN', '']</v>
      </c>
      <c r="D404" s="3">
        <v>1.0</v>
      </c>
    </row>
    <row r="405" ht="15.75" customHeight="1">
      <c r="A405" s="1">
        <v>425.0</v>
      </c>
      <c r="B405" s="3" t="s">
        <v>401</v>
      </c>
      <c r="C405" s="3" t="str">
        <f>IFERROR(__xludf.DUMMYFUNCTION("GOOGLETRANSLATE(B405,""id"",""en"")"),"['Code', 'OTP', 'SLLU', 'Wrong', 'PDHL', 'Numbers', 'Difficult', 'Very', 'Msuk', 'Application', 'Indihome']")</f>
        <v>['Code', 'OTP', 'SLLU', 'Wrong', 'PDHL', 'Numbers', 'Difficult', 'Very', 'Msuk', 'Application', 'Indihome']</v>
      </c>
      <c r="D405" s="3">
        <v>3.0</v>
      </c>
    </row>
    <row r="406" ht="15.75" customHeight="1">
      <c r="A406" s="1">
        <v>426.0</v>
      </c>
      <c r="B406" s="3" t="s">
        <v>402</v>
      </c>
      <c r="C406" s="3" t="str">
        <f>IFERROR(__xludf.DUMMYFUNCTION("GOOGLETRANSLATE(B406,""id"",""en"")"),"['idiot', 'qpk', 'already', 'enter', 'code', 'otp', 'right']")</f>
        <v>['idiot', 'qpk', 'already', 'enter', 'code', 'otp', 'right']</v>
      </c>
      <c r="D406" s="3">
        <v>1.0</v>
      </c>
    </row>
    <row r="407" ht="15.75" customHeight="1">
      <c r="A407" s="1">
        <v>427.0</v>
      </c>
      <c r="B407" s="3" t="s">
        <v>403</v>
      </c>
      <c r="C407" s="3" t="str">
        <f>IFERROR(__xludf.DUMMYFUNCTION("GOOGLETRANSLATE(B407,""id"",""en"")"),"['Double', 'expensive', 'Doank', 'service', 'Kya', 'defecate', 'sekebon', 'regret', 'cave', 'indihome', 'lossiiiiiiiiiiiiiiii")</f>
        <v>['Double', 'expensive', 'Doank', 'service', 'Kya', 'defecate', 'sekebon', 'regret', 'cave', 'indihome', 'lossiiiiiiiiiiiiiiii</v>
      </c>
      <c r="D407" s="3">
        <v>1.0</v>
      </c>
    </row>
    <row r="408" ht="15.75" customHeight="1">
      <c r="A408" s="1">
        <v>428.0</v>
      </c>
      <c r="B408" s="3" t="s">
        <v>404</v>
      </c>
      <c r="C408" s="3" t="str">
        <f>IFERROR(__xludf.DUMMYFUNCTION("GOOGLETRANSLATE(B408,""id"",""en"")"),"['application', 'error', 'thx']")</f>
        <v>['application', 'error', 'thx']</v>
      </c>
      <c r="D408" s="3">
        <v>1.0</v>
      </c>
    </row>
    <row r="409" ht="15.75" customHeight="1">
      <c r="A409" s="1">
        <v>429.0</v>
      </c>
      <c r="B409" s="3" t="s">
        <v>405</v>
      </c>
      <c r="C409" s="3" t="str">
        <f>IFERROR(__xludf.DUMMYFUNCTION("GOOGLETRANSLATE(B409,""id"",""en"")"),"['Internet', 'kiosk', 'Disconnect', 'please', 'friend', 'orng', 'telkom', 'check', 'status',' off ',' payment ',' paid ',' appears', 'arrears',' bln ',' cut ',' dri ',' deposit ',' phone ',' orng ',' indihome ',' told ',' pay ',' system ',' use ' , 'Pay',"&amp;" 'GIMNA', 'Pay', 'status',' off ',' use ',' Amit ',' Amit ',' Dead ',' Dead ',' Bill ',' Souts', ' Families', 'hanging out', ""]")</f>
        <v>['Internet', 'kiosk', 'Disconnect', 'please', 'friend', 'orng', 'telkom', 'check', 'status',' off ',' payment ',' paid ',' appears', 'arrears',' bln ',' cut ',' dri ',' deposit ',' phone ',' orng ',' indihome ',' told ',' pay ',' system ',' use ' , 'Pay', 'GIMNA', 'Pay', 'status',' off ',' use ',' Amit ',' Amit ',' Dead ',' Dead ',' Bill ',' Souts', ' Families', 'hanging out', "]</v>
      </c>
      <c r="D409" s="3">
        <v>1.0</v>
      </c>
    </row>
    <row r="410" ht="15.75" customHeight="1">
      <c r="A410" s="1">
        <v>430.0</v>
      </c>
      <c r="B410" s="3" t="s">
        <v>406</v>
      </c>
      <c r="C410" s="3" t="str">
        <f>IFERROR(__xludf.DUMMYFUNCTION("GOOGLETRANSLATE(B410,""id"",""en"")"),"['Code', 'OTP', 'Wrong', 'Login']")</f>
        <v>['Code', 'OTP', 'Wrong', 'Login']</v>
      </c>
      <c r="D410" s="3">
        <v>1.0</v>
      </c>
    </row>
    <row r="411" ht="15.75" customHeight="1">
      <c r="A411" s="1">
        <v>431.0</v>
      </c>
      <c r="B411" s="3" t="s">
        <v>407</v>
      </c>
      <c r="C411" s="3" t="str">
        <f>IFERROR(__xludf.DUMMYFUNCTION("GOOGLETRANSLATE(B411,""id"",""en"")"),"['The network', 'slow', 'really', 'turn', 'check', 'test', 'speed', 'good', 'speed', 'turn', 'closed', 'Test', ' Speed ​​',' down ',' speed ',' the application ',' open ',' already ',' registration ',' repeat ',' tetep ',' fail ',' ']")</f>
        <v>['The network', 'slow', 'really', 'turn', 'check', 'test', 'speed', 'good', 'speed', 'turn', 'closed', 'Test', ' Speed ​​',' down ',' speed ',' the application ',' open ',' already ',' registration ',' repeat ',' tetep ',' fail ',' ']</v>
      </c>
      <c r="D411" s="3">
        <v>1.0</v>
      </c>
    </row>
    <row r="412" ht="15.75" customHeight="1">
      <c r="A412" s="1">
        <v>432.0</v>
      </c>
      <c r="B412" s="3" t="s">
        <v>408</v>
      </c>
      <c r="C412" s="3" t="str">
        <f>IFERROR(__xludf.DUMMYFUNCTION("GOOGLETRANSLATE(B412,""id"",""en"")"),"['application', 'slow', 'report', 'difficult', '']")</f>
        <v>['application', 'slow', 'report', 'difficult', '']</v>
      </c>
      <c r="D412" s="3">
        <v>1.0</v>
      </c>
    </row>
    <row r="413" ht="15.75" customHeight="1">
      <c r="A413" s="1">
        <v>433.0</v>
      </c>
      <c r="B413" s="3" t="s">
        <v>409</v>
      </c>
      <c r="C413" s="3" t="str">
        <f>IFERROR(__xludf.DUMMYFUNCTION("GOOGLETRANSLATE(B413,""id"",""en"")"),"['a week', 'already', 'list', 'Masi', 'belom', 'technician', 'install', ""]")</f>
        <v>['a week', 'already', 'list', 'Masi', 'belom', 'technician', 'install', "]</v>
      </c>
      <c r="D413" s="3">
        <v>1.0</v>
      </c>
    </row>
    <row r="414" ht="15.75" customHeight="1">
      <c r="A414" s="1">
        <v>434.0</v>
      </c>
      <c r="B414" s="3" t="s">
        <v>410</v>
      </c>
      <c r="C414" s="3" t="str">
        <f>IFERROR(__xludf.DUMMYFUNCTION("GOOGLETRANSLATE(B414,""id"",""en"")"),"['topup', 'balance', 'what']")</f>
        <v>['topup', 'balance', 'what']</v>
      </c>
      <c r="D414" s="3">
        <v>3.0</v>
      </c>
    </row>
    <row r="415" ht="15.75" customHeight="1">
      <c r="A415" s="1">
        <v>435.0</v>
      </c>
      <c r="B415" s="3" t="s">
        <v>411</v>
      </c>
      <c r="C415" s="3" t="str">
        <f>IFERROR(__xludf.DUMMYFUNCTION("GOOGLETRANSLATE(B415,""id"",""en"")"),"['Gakjelas', 'Lights', 'On', 'Red', 'Continating', 'Udh', 'Report', 'Send', 'Gmail', 'Balesan', 'Gakjelas', 'Haduh']")</f>
        <v>['Gakjelas', 'Lights', 'On', 'Red', 'Continating', 'Udh', 'Report', 'Send', 'Gmail', 'Balesan', 'Gakjelas', 'Haduh']</v>
      </c>
      <c r="D415" s="3">
        <v>1.0</v>
      </c>
    </row>
    <row r="416" ht="15.75" customHeight="1">
      <c r="A416" s="1">
        <v>436.0</v>
      </c>
      <c r="B416" s="3" t="s">
        <v>412</v>
      </c>
      <c r="C416" s="3" t="str">
        <f>IFERROR(__xludf.DUMMYFUNCTION("GOOGLETRANSLATE(B416,""id"",""en"")"),"['Malem', 'watch', 'catchplay', 'like', 'forgiveness', 'deh', 'like', 'error', 'reset']")</f>
        <v>['Malem', 'watch', 'catchplay', 'like', 'forgiveness', 'deh', 'like', 'error', 'reset']</v>
      </c>
      <c r="D416" s="3">
        <v>3.0</v>
      </c>
    </row>
    <row r="417" ht="15.75" customHeight="1">
      <c r="A417" s="1">
        <v>437.0</v>
      </c>
      <c r="B417" s="3" t="s">
        <v>413</v>
      </c>
      <c r="C417" s="3" t="str">
        <f>IFERROR(__xludf.DUMMYFUNCTION("GOOGLETRANSLATE(B417,""id"",""en"")"),"['', 'Lemoottt', 'Beetttt', 'Lemoottt', 'Patah', 'Broken']")</f>
        <v>['', 'Lemoottt', 'Beetttt', 'Lemoottt', 'Patah', 'Broken']</v>
      </c>
      <c r="D417" s="3">
        <v>1.0</v>
      </c>
    </row>
    <row r="418" ht="15.75" customHeight="1">
      <c r="A418" s="1">
        <v>438.0</v>
      </c>
      <c r="B418" s="3" t="s">
        <v>414</v>
      </c>
      <c r="C418" s="3" t="str">
        <f>IFERROR(__xludf.DUMMYFUNCTION("GOOGLETRANSLATE(B418,""id"",""en"")"),"['how', 'login', 'difficult']")</f>
        <v>['how', 'login', 'difficult']</v>
      </c>
      <c r="D418" s="3">
        <v>1.0</v>
      </c>
    </row>
    <row r="419" ht="15.75" customHeight="1">
      <c r="A419" s="1">
        <v>439.0</v>
      </c>
      <c r="B419" s="3" t="s">
        <v>415</v>
      </c>
      <c r="C419" s="3" t="str">
        <f>IFERROR(__xludf.DUMMYFUNCTION("GOOGLETRANSLATE(B419,""id"",""en"")"),"['service', 'rotten', 'money', 'doang', 'submission', 'change', 'modem', 'difficult', 'forgiveness',' the network ',' slow ',' please ',' Professional ',' expensive ',' quality ',' service ',' bad ']")</f>
        <v>['service', 'rotten', 'money', 'doang', 'submission', 'change', 'modem', 'difficult', 'forgiveness',' the network ',' slow ',' please ',' Professional ',' expensive ',' quality ',' service ',' bad ']</v>
      </c>
      <c r="D419" s="3">
        <v>1.0</v>
      </c>
    </row>
    <row r="420" ht="15.75" customHeight="1">
      <c r="A420" s="1">
        <v>440.0</v>
      </c>
      <c r="B420" s="3" t="s">
        <v>416</v>
      </c>
      <c r="C420" s="3" t="str">
        <f>IFERROR(__xludf.DUMMYFUNCTION("GOOGLETRANSLATE(B420,""id"",""en"")"),"['Disruption', 'Mass',' Daily ',' Report ',' Disruption ',' Application ',' Notification ',' Disruption ',' Mass', 'Duration', 'Disorders',' Report ',' disruption ',' tickets', 'disruption', 'yes',' technician ',' TPI ',' Bener ',' repair ',' UDH ',' conf"&amp;"irm ',' finish ',' process', ""]")</f>
        <v>['Disruption', 'Mass',' Daily ',' Report ',' Disruption ',' Application ',' Notification ',' Disruption ',' Mass', 'Duration', 'Disorders',' Report ',' disruption ',' tickets', 'disruption', 'yes',' technician ',' TPI ',' Bener ',' repair ',' UDH ',' confirm ',' finish ',' process', "]</v>
      </c>
      <c r="D420" s="3">
        <v>2.0</v>
      </c>
    </row>
    <row r="421" ht="15.75" customHeight="1">
      <c r="A421" s="1">
        <v>441.0</v>
      </c>
      <c r="B421" s="3" t="s">
        <v>417</v>
      </c>
      <c r="C421" s="3" t="str">
        <f>IFERROR(__xludf.DUMMYFUNCTION("GOOGLETRANSLATE(B421,""id"",""en"")"),"['Please', 'info', 'admin', 'wrong', 'input', 'code', 'otp', 'login']")</f>
        <v>['Please', 'info', 'admin', 'wrong', 'input', 'code', 'otp', 'login']</v>
      </c>
      <c r="D421" s="3">
        <v>2.0</v>
      </c>
    </row>
    <row r="422" ht="15.75" customHeight="1">
      <c r="A422" s="1">
        <v>443.0</v>
      </c>
      <c r="B422" s="3" t="s">
        <v>418</v>
      </c>
      <c r="C422" s="3" t="str">
        <f>IFERROR(__xludf.DUMMYFUNCTION("GOOGLETRANSLATE(B422,""id"",""en"")"),"['already', 'many', 'times',' login ',' input ',' code ',' disms', 'indihome', 'wrong', 'code', 'repeated', 'reset', ' enter']")</f>
        <v>['already', 'many', 'times',' login ',' input ',' code ',' disms', 'indihome', 'wrong', 'code', 'repeated', 'reset', ' enter']</v>
      </c>
      <c r="D422" s="3">
        <v>1.0</v>
      </c>
    </row>
    <row r="423" ht="15.75" customHeight="1">
      <c r="A423" s="1">
        <v>444.0</v>
      </c>
      <c r="B423" s="3" t="s">
        <v>419</v>
      </c>
      <c r="C423" s="3" t="str">
        <f>IFERROR(__xludf.DUMMYFUNCTION("GOOGLETRANSLATE(B423,""id"",""en"")"),"['slow network']")</f>
        <v>['slow network']</v>
      </c>
      <c r="D423" s="3">
        <v>1.0</v>
      </c>
    </row>
    <row r="424" ht="15.75" customHeight="1">
      <c r="A424" s="1">
        <v>445.0</v>
      </c>
      <c r="B424" s="3" t="s">
        <v>420</v>
      </c>
      <c r="C424" s="3" t="str">
        <f>IFERROR(__xludf.DUMMYFUNCTION("GOOGLETRANSLATE(B424,""id"",""en"")"),"['Good', 'The application']")</f>
        <v>['Good', 'The application']</v>
      </c>
      <c r="D424" s="3">
        <v>5.0</v>
      </c>
    </row>
    <row r="425" ht="15.75" customHeight="1">
      <c r="A425" s="1">
        <v>446.0</v>
      </c>
      <c r="B425" s="3" t="s">
        <v>421</v>
      </c>
      <c r="C425" s="3" t="str">
        <f>IFERROR(__xludf.DUMMYFUNCTION("GOOGLETRANSLATE(B425,""id"",""en"")"),"['confusing', 'check', 'quota']")</f>
        <v>['confusing', 'check', 'quota']</v>
      </c>
      <c r="D425" s="3">
        <v>2.0</v>
      </c>
    </row>
    <row r="426" ht="15.75" customHeight="1">
      <c r="A426" s="1">
        <v>447.0</v>
      </c>
      <c r="B426" s="3" t="s">
        <v>422</v>
      </c>
      <c r="C426" s="3" t="str">
        <f>IFERROR(__xludf.DUMMYFUNCTION("GOOGLETRANSLATE(B426,""id"",""en"")"),"['Indihome', 'The', 'Best', 'Reach', 'Spacious',' cheap ',' easy ',' service ',' friendly ',' polite ',' response ',' fast ',' Respond to ',' Jaya ',' Indihome ',' Love ',' Telkom ',' Indonesia ', ""]")</f>
        <v>['Indihome', 'The', 'Best', 'Reach', 'Spacious',' cheap ',' easy ',' service ',' friendly ',' polite ',' response ',' fast ',' Respond to ',' Jaya ',' Indihome ',' Love ',' Telkom ',' Indonesia ', "]</v>
      </c>
      <c r="D426" s="3">
        <v>5.0</v>
      </c>
    </row>
    <row r="427" ht="15.75" customHeight="1">
      <c r="A427" s="1">
        <v>448.0</v>
      </c>
      <c r="B427" s="3" t="s">
        <v>423</v>
      </c>
      <c r="C427" s="3" t="str">
        <f>IFERROR(__xludf.DUMMYFUNCTION("GOOGLETRANSLATE(B427,""id"",""en"")"),"['wifi', 'suck']")</f>
        <v>['wifi', 'suck']</v>
      </c>
      <c r="D427" s="3">
        <v>1.0</v>
      </c>
    </row>
    <row r="428" ht="15.75" customHeight="1">
      <c r="A428" s="1">
        <v>449.0</v>
      </c>
      <c r="B428" s="3" t="s">
        <v>424</v>
      </c>
      <c r="C428" s="3" t="str">
        <f>IFERROR(__xludf.DUMMYFUNCTION("GOOGLETRANSLATE(B428,""id"",""en"")"),"['appearance']")</f>
        <v>['appearance']</v>
      </c>
      <c r="D428" s="3">
        <v>5.0</v>
      </c>
    </row>
    <row r="429" ht="15.75" customHeight="1">
      <c r="A429" s="1">
        <v>450.0</v>
      </c>
      <c r="B429" s="3" t="s">
        <v>425</v>
      </c>
      <c r="C429" s="3" t="str">
        <f>IFERROR(__xludf.DUMMYFUNCTION("GOOGLETRANSLATE(B429,""id"",""en"")"),"['', 'Indihome', 'makes it easy', 'check', 'bill', 'check', 'use', 'History', 'transaction']")</f>
        <v>['', 'Indihome', 'makes it easy', 'check', 'bill', 'check', 'use', 'History', 'transaction']</v>
      </c>
      <c r="D429" s="3">
        <v>5.0</v>
      </c>
    </row>
    <row r="430" ht="15.75" customHeight="1">
      <c r="A430" s="1">
        <v>451.0</v>
      </c>
      <c r="B430" s="3" t="s">
        <v>426</v>
      </c>
      <c r="C430" s="3" t="str">
        <f>IFERROR(__xludf.DUMMYFUNCTION("GOOGLETRANSLATE(B430,""id"",""en"")"),"['good']")</f>
        <v>['good']</v>
      </c>
      <c r="D430" s="3">
        <v>5.0</v>
      </c>
    </row>
    <row r="431" ht="15.75" customHeight="1">
      <c r="A431" s="1">
        <v>453.0</v>
      </c>
      <c r="B431" s="3" t="s">
        <v>427</v>
      </c>
      <c r="C431" s="3" t="str">
        <f>IFERROR(__xludf.DUMMYFUNCTION("GOOGLETRANSLATE(B431,""id"",""en"")"),"['Try', 'Rating', 'Bad', 'Gajadi', 'Install', 'Raying', '']")</f>
        <v>['Try', 'Rating', 'Bad', 'Gajadi', 'Install', 'Raying', '']</v>
      </c>
      <c r="D431" s="3">
        <v>1.0</v>
      </c>
    </row>
    <row r="432" ht="15.75" customHeight="1">
      <c r="A432" s="1">
        <v>454.0</v>
      </c>
      <c r="B432" s="3" t="s">
        <v>428</v>
      </c>
      <c r="C432" s="3" t="str">
        <f>IFERROR(__xludf.DUMMYFUNCTION("GOOGLETRANSLATE(B432,""id"",""en"")"),"['Difficult', 'Registration', '']")</f>
        <v>['Difficult', 'Registration', '']</v>
      </c>
      <c r="D432" s="3">
        <v>1.0</v>
      </c>
    </row>
    <row r="433" ht="15.75" customHeight="1">
      <c r="A433" s="1">
        <v>455.0</v>
      </c>
      <c r="B433" s="3" t="s">
        <v>429</v>
      </c>
      <c r="C433" s="3" t="str">
        <f>IFERROR(__xludf.DUMMYFUNCTION("GOOGLETRANSLATE(B433,""id"",""en"")"),"['his actions', 'send', 'via', 'ticket', 'application', 'loading']")</f>
        <v>['his actions', 'send', 'via', 'ticket', 'application', 'loading']</v>
      </c>
      <c r="D433" s="3">
        <v>1.0</v>
      </c>
    </row>
    <row r="434" ht="15.75" customHeight="1">
      <c r="A434" s="1">
        <v>456.0</v>
      </c>
      <c r="B434" s="3" t="s">
        <v>430</v>
      </c>
      <c r="C434" s="3" t="str">
        <f>IFERROR(__xludf.DUMMYFUNCTION("GOOGLETRANSLATE(B434,""id"",""en"")"),"['Appaction', 'Helping', 'PEF Problems', 'Fast', 'Overcome', 'Trimakasih', 'Myindihome']")</f>
        <v>['Appaction', 'Helping', 'PEF Problems', 'Fast', 'Overcome', 'Trimakasih', 'Myindihome']</v>
      </c>
      <c r="D434" s="3">
        <v>5.0</v>
      </c>
    </row>
    <row r="435" ht="15.75" customHeight="1">
      <c r="A435" s="1">
        <v>457.0</v>
      </c>
      <c r="B435" s="3" t="s">
        <v>431</v>
      </c>
      <c r="C435" s="3" t="str">
        <f>IFERROR(__xludf.DUMMYFUNCTION("GOOGLETRANSLATE(B435,""id"",""en"")"),"['Hello', 'Indihome', 'Disable', 'WiFi', 'Matiin', 'How', 'Matiin', 'Pay', 'Fine', 'What', 'Pliss', 'Love']")</f>
        <v>['Hello', 'Indihome', 'Disable', 'WiFi', 'Matiin', 'How', 'Matiin', 'Pay', 'Fine', 'What', 'Pliss', 'Love']</v>
      </c>
      <c r="D435" s="3">
        <v>3.0</v>
      </c>
    </row>
    <row r="436" ht="15.75" customHeight="1">
      <c r="A436" s="1">
        <v>458.0</v>
      </c>
      <c r="B436" s="3" t="s">
        <v>432</v>
      </c>
      <c r="C436" s="3" t="str">
        <f>IFERROR(__xludf.DUMMYFUNCTION("GOOGLETRANSLATE(B436,""id"",""en"")"),"['Sis',' cheated ',' People ',' told ',' Paying ',' Telkom ',' Speedy ',' Help ',' Money ',' Payment ',' TSB ',' because ',' Money ',' TSB ',' Money ',' Money ',' TSB ',' Loan ',' Online ',' Shopee ',' Karna ',' Account ',' Shopee ',' Sya ',' Breakested '"&amp;" , 'person', '']")</f>
        <v>['Sis',' cheated ',' People ',' told ',' Paying ',' Telkom ',' Speedy ',' Help ',' Money ',' Payment ',' TSB ',' because ',' Money ',' TSB ',' Money ',' Money ',' TSB ',' Loan ',' Online ',' Shopee ',' Karna ',' Account ',' Shopee ',' Sya ',' Breakested ' , 'person', '']</v>
      </c>
      <c r="D436" s="3">
        <v>1.0</v>
      </c>
    </row>
    <row r="437" ht="15.75" customHeight="1">
      <c r="A437" s="1">
        <v>459.0</v>
      </c>
      <c r="B437" s="3" t="s">
        <v>433</v>
      </c>
      <c r="C437" s="3" t="str">
        <f>IFERROR(__xludf.DUMMYFUNCTION("GOOGLETRANSLATE(B437,""id"",""en"")"),"['Gussody', 'Dri', 'Minutes', 'All Day', 'Please', 'Fix', 'Engine', 'Disappointed']")</f>
        <v>['Gussody', 'Dri', 'Minutes', 'All Day', 'Please', 'Fix', 'Engine', 'Disappointed']</v>
      </c>
      <c r="D437" s="3">
        <v>1.0</v>
      </c>
    </row>
    <row r="438" ht="15.75" customHeight="1">
      <c r="A438" s="1">
        <v>460.0</v>
      </c>
      <c r="B438" s="3" t="s">
        <v>434</v>
      </c>
      <c r="C438" s="3" t="str">
        <f>IFERROR(__xludf.DUMMYFUNCTION("GOOGLETRANSLATE(B438,""id"",""en"")"),"['code', 'OTP', 'according to', 'SMS', 'sent', 'failed']")</f>
        <v>['code', 'OTP', 'according to', 'SMS', 'sent', 'failed']</v>
      </c>
      <c r="D438" s="3">
        <v>1.0</v>
      </c>
    </row>
    <row r="439" ht="15.75" customHeight="1">
      <c r="A439" s="1">
        <v>461.0</v>
      </c>
      <c r="B439" s="3" t="s">
        <v>435</v>
      </c>
      <c r="C439" s="3" t="str">
        <f>IFERROR(__xludf.DUMMYFUNCTION("GOOGLETRANSLATE(B439,""id"",""en"")"),"['satisfying']")</f>
        <v>['satisfying']</v>
      </c>
      <c r="D439" s="3">
        <v>4.0</v>
      </c>
    </row>
    <row r="440" ht="15.75" customHeight="1">
      <c r="A440" s="1">
        <v>462.0</v>
      </c>
      <c r="B440" s="3" t="s">
        <v>436</v>
      </c>
      <c r="C440" s="3" t="str">
        <f>IFERROR(__xludf.DUMMYFUNCTION("GOOGLETRANSLATE(B440,""id"",""en"")"),"['lag', 'really', 'plerr']")</f>
        <v>['lag', 'really', 'plerr']</v>
      </c>
      <c r="D440" s="3">
        <v>1.0</v>
      </c>
    </row>
    <row r="441" ht="15.75" customHeight="1">
      <c r="A441" s="1">
        <v>464.0</v>
      </c>
      <c r="B441" s="3" t="s">
        <v>437</v>
      </c>
      <c r="C441" s="3" t="str">
        <f>IFERROR(__xludf.DUMMYFUNCTION("GOOGLETRANSLATE(B441,""id"",""en"")"),"['Ksini', 'Bapuk', 'Kampret', 'Brasa', 'PKE', 'WiFi', 'Indihome', 'Current', 'Data', 'Bangkkutt']")</f>
        <v>['Ksini', 'Bapuk', 'Kampret', 'Brasa', 'PKE', 'WiFi', 'Indihome', 'Current', 'Data', 'Bangkkutt']</v>
      </c>
      <c r="D441" s="3">
        <v>1.0</v>
      </c>
    </row>
    <row r="442" ht="15.75" customHeight="1">
      <c r="A442" s="1">
        <v>465.0</v>
      </c>
      <c r="B442" s="3" t="s">
        <v>438</v>
      </c>
      <c r="C442" s="3" t="str">
        <f>IFERROR(__xludf.DUMMYFUNCTION("GOOGLETRANSLATE(B442,""id"",""en"")"),"['lag', 'network']")</f>
        <v>['lag', 'network']</v>
      </c>
      <c r="D442" s="3">
        <v>1.0</v>
      </c>
    </row>
    <row r="443" ht="15.75" customHeight="1">
      <c r="A443" s="1">
        <v>466.0</v>
      </c>
      <c r="B443" s="3" t="s">
        <v>318</v>
      </c>
      <c r="C443" s="3" t="str">
        <f>IFERROR(__xludf.DUMMYFUNCTION("GOOGLETRANSLATE(B443,""id"",""en"")"),"['bad']")</f>
        <v>['bad']</v>
      </c>
      <c r="D443" s="3">
        <v>1.0</v>
      </c>
    </row>
    <row r="444" ht="15.75" customHeight="1">
      <c r="A444" s="1">
        <v>467.0</v>
      </c>
      <c r="B444" s="3" t="s">
        <v>439</v>
      </c>
      <c r="C444" s="3" t="str">
        <f>IFERROR(__xludf.DUMMYFUNCTION("GOOGLETRANSLATE(B444,""id"",""en"")"),"['Help', 'satisfying']")</f>
        <v>['Help', 'satisfying']</v>
      </c>
      <c r="D444" s="3">
        <v>5.0</v>
      </c>
    </row>
    <row r="445" ht="15.75" customHeight="1">
      <c r="A445" s="1">
        <v>468.0</v>
      </c>
      <c r="B445" s="3" t="s">
        <v>440</v>
      </c>
      <c r="C445" s="3" t="str">
        <f>IFERROR(__xludf.DUMMYFUNCTION("GOOGLETRANSLATE(B445,""id"",""en"")"),"['hard', 'login', 'difficult', 'OTP', 'entered', 'wrong', 'then', 'already', 'input', 'according to', 'sms',' enter ',' turn ',' times', 'code', 'OTP', 'Direct', 'Closed', 'Wait', 'Clock', '']")</f>
        <v>['hard', 'login', 'difficult', 'OTP', 'entered', 'wrong', 'then', 'already', 'input', 'according to', 'sms',' enter ',' turn ',' times', 'code', 'OTP', 'Direct', 'Closed', 'Wait', 'Clock', '']</v>
      </c>
      <c r="D445" s="3">
        <v>1.0</v>
      </c>
    </row>
    <row r="446" ht="15.75" customHeight="1">
      <c r="A446" s="1">
        <v>469.0</v>
      </c>
      <c r="B446" s="3" t="s">
        <v>441</v>
      </c>
      <c r="C446" s="3" t="str">
        <f>IFERROR(__xludf.DUMMYFUNCTION("GOOGLETRANSLATE(B446,""id"",""en"")"),"['bapuk']")</f>
        <v>['bapuk']</v>
      </c>
      <c r="D446" s="3">
        <v>1.0</v>
      </c>
    </row>
    <row r="447" ht="15.75" customHeight="1">
      <c r="A447" s="1">
        <v>470.0</v>
      </c>
      <c r="B447" s="3" t="s">
        <v>442</v>
      </c>
      <c r="C447" s="3" t="str">
        <f>IFERROR(__xludf.DUMMYFUNCTION("GOOGLETRANSLATE(B447,""id"",""en"")"),"['Slow', 'response', 'handling', 'disorder', 'poor', ""]")</f>
        <v>['Slow', 'response', 'handling', 'disorder', 'poor', "]</v>
      </c>
      <c r="D447" s="3">
        <v>1.0</v>
      </c>
    </row>
    <row r="448" ht="15.75" customHeight="1">
      <c r="A448" s="1">
        <v>471.0</v>
      </c>
      <c r="B448" s="3" t="s">
        <v>443</v>
      </c>
      <c r="C448" s="3" t="str">
        <f>IFERROR(__xludf.DUMMYFUNCTION("GOOGLETRANSLATE(B448,""id"",""en"")"),"['Star', 'star', 'plus']")</f>
        <v>['Star', 'star', 'plus']</v>
      </c>
      <c r="D448" s="3">
        <v>3.0</v>
      </c>
    </row>
    <row r="449" ht="15.75" customHeight="1">
      <c r="A449" s="1">
        <v>472.0</v>
      </c>
      <c r="B449" s="3" t="s">
        <v>444</v>
      </c>
      <c r="C449" s="3" t="str">
        <f>IFERROR(__xludf.DUMMYFUNCTION("GOOGLETRANSLATE(B449,""id"",""en"")"),"['signal', 'WIFFI', 'Good', '']")</f>
        <v>['signal', 'WIFFI', 'Good', '']</v>
      </c>
      <c r="D449" s="3">
        <v>3.0</v>
      </c>
    </row>
    <row r="450" ht="15.75" customHeight="1">
      <c r="A450" s="1">
        <v>473.0</v>
      </c>
      <c r="B450" s="3" t="s">
        <v>445</v>
      </c>
      <c r="C450" s="3" t="str">
        <f>IFERROR(__xludf.DUMMYFUNCTION("GOOGLETRANSLATE(B450,""id"",""en"")"),"['Please', 'action', 'fast', 'handle', 'disorder', 'channel', 'indihome', 'clock', 'enjoy', 'network', 'indihome', 'information', ' officers', 'installation', 'center', 'wifi', 'internet', 'telephone', 'special', 'in place', 'in the area', 'industrial', '"&amp;"sekupang', 'batam', 'Islands' , 'Riau', ""]")</f>
        <v>['Please', 'action', 'fast', 'handle', 'disorder', 'channel', 'indihome', 'clock', 'enjoy', 'network', 'indihome', 'information', ' officers', 'installation', 'center', 'wifi', 'internet', 'telephone', 'special', 'in place', 'in the area', 'industrial', 'sekupang', 'batam', 'Islands' , 'Riau', "]</v>
      </c>
      <c r="D450" s="3">
        <v>1.0</v>
      </c>
    </row>
    <row r="451" ht="15.75" customHeight="1">
      <c r="A451" s="1">
        <v>474.0</v>
      </c>
      <c r="B451" s="3" t="s">
        <v>446</v>
      </c>
      <c r="C451" s="3" t="str">
        <f>IFERROR(__xludf.DUMMYFUNCTION("GOOGLETRANSLATE(B451,""id"",""en"")"),"['application', 'help', 'useful', 'hope', 'developing', ""]")</f>
        <v>['application', 'help', 'useful', 'hope', 'developing', "]</v>
      </c>
      <c r="D451" s="3">
        <v>5.0</v>
      </c>
    </row>
    <row r="452" ht="15.75" customHeight="1">
      <c r="A452" s="1">
        <v>475.0</v>
      </c>
      <c r="B452" s="3" t="s">
        <v>447</v>
      </c>
      <c r="C452" s="3" t="str">
        <f>IFERROR(__xludf.DUMMYFUNCTION("GOOGLETRANSLATE(B452,""id"",""en"")"),"['application', 'myindohome', 'customer', 'helped', 'hope', 'developing', 'thank', 'love', ""]")</f>
        <v>['application', 'myindohome', 'customer', 'helped', 'hope', 'developing', 'thank', 'love', "]</v>
      </c>
      <c r="D452" s="3">
        <v>5.0</v>
      </c>
    </row>
    <row r="453" ht="15.75" customHeight="1">
      <c r="A453" s="1">
        <v>476.0</v>
      </c>
      <c r="B453" s="3" t="s">
        <v>448</v>
      </c>
      <c r="C453" s="3" t="str">
        <f>IFERROR(__xludf.DUMMYFUNCTION("GOOGLETRANSLATE(B453,""id"",""en"")"),"['Register', 'number', 'internet', 'number', 'telephone', 'answer', 'known', 'system', 'please', 'explanation']")</f>
        <v>['Register', 'number', 'internet', 'number', 'telephone', 'answer', 'known', 'system', 'please', 'explanation']</v>
      </c>
      <c r="D453" s="3">
        <v>3.0</v>
      </c>
    </row>
    <row r="454" ht="15.75" customHeight="1">
      <c r="A454" s="1">
        <v>477.0</v>
      </c>
      <c r="B454" s="3" t="s">
        <v>449</v>
      </c>
      <c r="C454" s="3" t="str">
        <f>IFERROR(__xludf.DUMMYFUNCTION("GOOGLETRANSLATE(B454,""id"",""en"")"),"['Service', 'Best', 'Customer', 'Good', 'Job', '']")</f>
        <v>['Service', 'Best', 'Customer', 'Good', 'Job', '']</v>
      </c>
      <c r="D454" s="3">
        <v>5.0</v>
      </c>
    </row>
    <row r="455" ht="15.75" customHeight="1">
      <c r="A455" s="1">
        <v>478.0</v>
      </c>
      <c r="B455" s="3" t="s">
        <v>450</v>
      </c>
      <c r="C455" s="3" t="str">
        <f>IFERROR(__xludf.DUMMYFUNCTION("GOOGLETRANSLATE(B455,""id"",""en"")"),"['The application', 'help', 'worth', 'star', 'Unfortunately', '']")</f>
        <v>['The application', 'help', 'worth', 'star', 'Unfortunately', '']</v>
      </c>
      <c r="D455" s="3">
        <v>5.0</v>
      </c>
    </row>
    <row r="456" ht="15.75" customHeight="1">
      <c r="A456" s="1">
        <v>479.0</v>
      </c>
      <c r="B456" s="3" t="s">
        <v>451</v>
      </c>
      <c r="C456" s="3" t="str">
        <f>IFERROR(__xludf.DUMMYFUNCTION("GOOGLETRANSLATE(B456,""id"",""en"")"),"['Help', 'Easy', 'understandable', 'Great', 'App', '']")</f>
        <v>['Help', 'Easy', 'understandable', 'Great', 'App', '']</v>
      </c>
      <c r="D456" s="3">
        <v>5.0</v>
      </c>
    </row>
    <row r="457" ht="15.75" customHeight="1">
      <c r="A457" s="1">
        <v>480.0</v>
      </c>
      <c r="B457" s="3" t="s">
        <v>452</v>
      </c>
      <c r="C457" s="3" t="str">
        <f>IFERROR(__xludf.DUMMYFUNCTION("GOOGLETRANSLATE(B457,""id"",""en"")"),"['Help', 'Information', 'Complete', 'Regarding', 'Package', 'Indihome', ""]")</f>
        <v>['Help', 'Information', 'Complete', 'Regarding', 'Package', 'Indihome', "]</v>
      </c>
      <c r="D457" s="3">
        <v>5.0</v>
      </c>
    </row>
    <row r="458" ht="15.75" customHeight="1">
      <c r="A458" s="1">
        <v>481.0</v>
      </c>
      <c r="B458" s="3" t="s">
        <v>453</v>
      </c>
      <c r="C458" s="3" t="str">
        <f>IFERROR(__xludf.DUMMYFUNCTION("GOOGLETRANSLATE(B458,""id"",""en"")"),"['Cool', 'Application', 'Sudahin', 'really', 'at the time', 'situation', 'at home', ""]")</f>
        <v>['Cool', 'Application', 'Sudahin', 'really', 'at the time', 'situation', 'at home', "]</v>
      </c>
      <c r="D458" s="3">
        <v>5.0</v>
      </c>
    </row>
    <row r="459" ht="15.75" customHeight="1">
      <c r="A459" s="1">
        <v>482.0</v>
      </c>
      <c r="B459" s="3" t="s">
        <v>454</v>
      </c>
      <c r="C459" s="3" t="str">
        <f>IFERROR(__xludf.DUMMYFUNCTION("GOOGLETRANSLATE(B459,""id"",""en"")"),"['Myindihome', 'My Choice', 'Installation', 'Internet', 'Okay', 'Reach', 'Region', 'Knowing', 'Limit', 'Success',' Myindihome ',' Embracing ',' Present ',' real ',' real ',' ']")</f>
        <v>['Myindihome', 'My Choice', 'Installation', 'Internet', 'Okay', 'Reach', 'Region', 'Knowing', 'Limit', 'Success',' Myindihome ',' Embracing ',' Present ',' real ',' real ',' ']</v>
      </c>
      <c r="D459" s="3">
        <v>5.0</v>
      </c>
    </row>
    <row r="460" ht="15.75" customHeight="1">
      <c r="A460" s="1">
        <v>483.0</v>
      </c>
      <c r="B460" s="3" t="s">
        <v>455</v>
      </c>
      <c r="C460" s="3" t="str">
        <f>IFERROR(__xludf.DUMMYFUNCTION("GOOGLETRANSLATE(B460,""id"",""en"")"),"['features', 'complete', 'easy', 'good', 'application', '']")</f>
        <v>['features', 'complete', 'easy', 'good', 'application', '']</v>
      </c>
      <c r="D460" s="3">
        <v>5.0</v>
      </c>
    </row>
    <row r="461" ht="15.75" customHeight="1">
      <c r="A461" s="1">
        <v>484.0</v>
      </c>
      <c r="B461" s="3" t="s">
        <v>456</v>
      </c>
      <c r="C461" s="3" t="str">
        <f>IFERROR(__xludf.DUMMYFUNCTION("GOOGLETRANSLATE(B461,""id"",""en"")"),"['Love', 'Indihome', 'Network', 'Current', 'Service', 'Good', 'Thanks', 'Indihome']")</f>
        <v>['Love', 'Indihome', 'Network', 'Current', 'Service', 'Good', 'Thanks', 'Indihome']</v>
      </c>
      <c r="D461" s="3">
        <v>5.0</v>
      </c>
    </row>
    <row r="462" ht="15.75" customHeight="1">
      <c r="A462" s="1">
        <v>485.0</v>
      </c>
      <c r="B462" s="3" t="s">
        <v>457</v>
      </c>
      <c r="C462" s="3" t="str">
        <f>IFERROR(__xludf.DUMMYFUNCTION("GOOGLETRANSLATE(B462,""id"",""en"")"),"['application', 'help', 'service', 'complete', 'application', 'easy', 'bestkkk', 'pokonya', '']")</f>
        <v>['application', 'help', 'service', 'complete', 'application', 'easy', 'bestkkk', 'pokonya', '']</v>
      </c>
      <c r="D462" s="3">
        <v>5.0</v>
      </c>
    </row>
    <row r="463" ht="15.75" customHeight="1">
      <c r="A463" s="1">
        <v>486.0</v>
      </c>
      <c r="B463" s="3" t="s">
        <v>458</v>
      </c>
      <c r="C463" s="3" t="str">
        <f>IFERROR(__xludf.DUMMYFUNCTION("GOOGLETRANSLATE(B463,""id"",""en"")"),"['lucky', 'application', 'helped', 'my business', '']")</f>
        <v>['lucky', 'application', 'helped', 'my business', '']</v>
      </c>
      <c r="D463" s="3">
        <v>5.0</v>
      </c>
    </row>
    <row r="464" ht="15.75" customHeight="1">
      <c r="A464" s="1">
        <v>487.0</v>
      </c>
      <c r="B464" s="3" t="s">
        <v>459</v>
      </c>
      <c r="C464" s="3" t="str">
        <f>IFERROR(__xludf.DUMMYFUNCTION("GOOGLETRANSLATE(B464,""id"",""en"")"),"['application', 'Myindihome', 'Help', 'really', 'service', 'good', 'really', 'application', 'myindihome', 'diverse', 'information', 'complete', ' Enables', 'Package', 'Available', '']")</f>
        <v>['application', 'Myindihome', 'Help', 'really', 'service', 'good', 'really', 'application', 'myindihome', 'diverse', 'information', 'complete', ' Enables', 'Package', 'Available', '']</v>
      </c>
      <c r="D464" s="3">
        <v>5.0</v>
      </c>
    </row>
    <row r="465" ht="15.75" customHeight="1">
      <c r="A465" s="1">
        <v>489.0</v>
      </c>
      <c r="B465" s="3" t="s">
        <v>460</v>
      </c>
      <c r="C465" s="3" t="str">
        <f>IFERROR(__xludf.DUMMYFUNCTION("GOOGLETRANSLATE(B465,""id"",""en"")"),"['smg', 'good', 'singer', 'in the future']")</f>
        <v>['smg', 'good', 'singer', 'in the future']</v>
      </c>
      <c r="D465" s="3">
        <v>5.0</v>
      </c>
    </row>
    <row r="466" ht="15.75" customHeight="1">
      <c r="A466" s="1">
        <v>490.0</v>
      </c>
      <c r="B466" s="3" t="s">
        <v>461</v>
      </c>
      <c r="C466" s="3" t="str">
        <f>IFERROR(__xludf.DUMMYFUNCTION("GOOGLETRANSLATE(B466,""id"",""en"")"),"['Signal', 'slow', 'complaint', 'responded', 'bill', '']")</f>
        <v>['Signal', 'slow', 'complaint', 'responded', 'bill', '']</v>
      </c>
      <c r="D466" s="3">
        <v>1.0</v>
      </c>
    </row>
    <row r="467" ht="15.75" customHeight="1">
      <c r="A467" s="1">
        <v>491.0</v>
      </c>
      <c r="B467" s="3" t="s">
        <v>462</v>
      </c>
      <c r="C467" s="3" t="str">
        <f>IFERROR(__xludf.DUMMYFUNCTION("GOOGLETRANSLATE(B467,""id"",""en"")"),"['Kesekian', 'time', 'function', 'application', 'login', 'failed', 'pay', 'bill', 'fail']")</f>
        <v>['Kesekian', 'time', 'function', 'application', 'login', 'failed', 'pay', 'bill', 'fail']</v>
      </c>
      <c r="D467" s="3">
        <v>1.0</v>
      </c>
    </row>
    <row r="468" ht="15.75" customHeight="1">
      <c r="A468" s="1">
        <v>492.0</v>
      </c>
      <c r="B468" s="3" t="s">
        <v>463</v>
      </c>
      <c r="C468" s="3" t="str">
        <f>IFERROR(__xludf.DUMMYFUNCTION("GOOGLETRANSLATE(B468,""id"",""en"")"),"['Leet', 'really', 'network', '']")</f>
        <v>['Leet', 'really', 'network', '']</v>
      </c>
      <c r="D468" s="3">
        <v>1.0</v>
      </c>
    </row>
    <row r="469" ht="15.75" customHeight="1">
      <c r="A469" s="1">
        <v>493.0</v>
      </c>
      <c r="B469" s="3" t="s">
        <v>464</v>
      </c>
      <c r="C469" s="3" t="str">
        <f>IFERROR(__xludf.DUMMYFUNCTION("GOOGLETRANSLATE(B469,""id"",""en"")"),"['application', 'garbage', 'no']")</f>
        <v>['application', 'garbage', 'no']</v>
      </c>
      <c r="D469" s="3">
        <v>1.0</v>
      </c>
    </row>
    <row r="470" ht="15.75" customHeight="1">
      <c r="A470" s="1">
        <v>494.0</v>
      </c>
      <c r="B470" s="3" t="s">
        <v>465</v>
      </c>
      <c r="C470" s="3" t="str">
        <f>IFERROR(__xludf.DUMMYFUNCTION("GOOGLETRANSLATE(B470,""id"",""en"")"),"['Mehh', 'Not bad', 'given', 'Review', 'ugly', 'response']")</f>
        <v>['Mehh', 'Not bad', 'given', 'Review', 'ugly', 'response']</v>
      </c>
      <c r="D470" s="3">
        <v>4.0</v>
      </c>
    </row>
    <row r="471" ht="15.75" customHeight="1">
      <c r="A471" s="1">
        <v>495.0</v>
      </c>
      <c r="B471" s="3" t="s">
        <v>466</v>
      </c>
      <c r="C471" s="3" t="str">
        <f>IFERROR(__xludf.DUMMYFUNCTION("GOOGLETRANSLATE(B471,""id"",""en"")"),"['late', 'a day', 'fine', 'disorder', 'a week', 'action', 'already', 'reported', 'bnyak', 'times', 'action', ""]")</f>
        <v>['late', 'a day', 'fine', 'disorder', 'a week', 'action', 'already', 'reported', 'bnyak', 'times', 'action', "]</v>
      </c>
      <c r="D471" s="3">
        <v>1.0</v>
      </c>
    </row>
    <row r="472" ht="15.75" customHeight="1">
      <c r="A472" s="1">
        <v>496.0</v>
      </c>
      <c r="B472" s="3" t="s">
        <v>467</v>
      </c>
      <c r="C472" s="3" t="str">
        <f>IFERROR(__xludf.DUMMYFUNCTION("GOOGLETRANSLATE(B472,""id"",""en"")"),"['signal', 'pulp', 'Mbps', 'Mbps']")</f>
        <v>['signal', 'pulp', 'Mbps', 'Mbps']</v>
      </c>
      <c r="D472" s="3">
        <v>1.0</v>
      </c>
    </row>
    <row r="473" ht="15.75" customHeight="1">
      <c r="A473" s="1">
        <v>497.0</v>
      </c>
      <c r="B473" s="3" t="s">
        <v>468</v>
      </c>
      <c r="C473" s="3" t="str">
        <f>IFERROR(__xludf.DUMMYFUNCTION("GOOGLETRANSLATE(B473,""id"",""en"")"),"['Rating', 'Star', 'Do', 'Login', 'Application', 'Issible', 'Code', 'OTP', 'Wrong', 'Pay', 'Fast', 'Date', ' Determine ',' Watch Out ',' Sampe ',' Network ',' In the Future ',' Thinking ',' Times', 'Subscribe', 'Review', 'Playstore', 'Good', 'Level' , 'se"&amp;"rvice', 'Thinking', 'Indihome', 'employees', 'hit', 'mentally', 'customers', 'get', 'hypertension', ""]")</f>
        <v>['Rating', 'Star', 'Do', 'Login', 'Application', 'Issible', 'Code', 'OTP', 'Wrong', 'Pay', 'Fast', 'Date', ' Determine ',' Watch Out ',' Sampe ',' Network ',' In the Future ',' Thinking ',' Times', 'Subscribe', 'Review', 'Playstore', 'Good', 'Level' , 'service', 'Thinking', 'Indihome', 'employees', 'hit', 'mentally', 'customers', 'get', 'hypertension', "]</v>
      </c>
      <c r="D473" s="3">
        <v>1.0</v>
      </c>
    </row>
    <row r="474" ht="15.75" customHeight="1">
      <c r="A474" s="1">
        <v>498.0</v>
      </c>
      <c r="B474" s="3" t="s">
        <v>469</v>
      </c>
      <c r="C474" s="3" t="str">
        <f>IFERROR(__xludf.DUMMYFUNCTION("GOOGLETRANSLATE(B474,""id"",""en"")"),"['update', 'the application', 'please', 'update', 'tan', '']")</f>
        <v>['update', 'the application', 'please', 'update', 'tan', '']</v>
      </c>
      <c r="D474" s="3">
        <v>1.0</v>
      </c>
    </row>
    <row r="475" ht="15.75" customHeight="1">
      <c r="A475" s="1">
        <v>500.0</v>
      </c>
      <c r="B475" s="3" t="s">
        <v>470</v>
      </c>
      <c r="C475" s="3" t="str">
        <f>IFERROR(__xludf.DUMMYFUNCTION("GOOGLETRANSLATE(B475,""id"",""en"")"),"['Nambah', 'work', 'expenditure', 'intention', 'work', 'kgk', 'LAKNAT', 'already', 'called', 'many', 'times',' Hold ',' Until ',' Doang ',' Masahlah ',' KGK ',' Professional ',' Confused ',' Org ',' Give ',' Rating ', ""]")</f>
        <v>['Nambah', 'work', 'expenditure', 'intention', 'work', 'kgk', 'LAKNAT', 'already', 'called', 'many', 'times',' Hold ',' Until ',' Doang ',' Masahlah ',' KGK ',' Professional ',' Confused ',' Org ',' Give ',' Rating ', "]</v>
      </c>
      <c r="D475" s="3">
        <v>1.0</v>
      </c>
    </row>
    <row r="476" ht="15.75" customHeight="1">
      <c r="A476" s="1">
        <v>501.0</v>
      </c>
      <c r="B476" s="3" t="s">
        <v>471</v>
      </c>
      <c r="C476" s="3" t="str">
        <f>IFERROR(__xludf.DUMMYFUNCTION("GOOGLETRANSLATE(B476,""id"",""en"")"),"['Enter', 'Application', 'Input', 'OTP', 'Wrong']")</f>
        <v>['Enter', 'Application', 'Input', 'OTP', 'Wrong']</v>
      </c>
      <c r="D476" s="3">
        <v>1.0</v>
      </c>
    </row>
    <row r="477" ht="15.75" customHeight="1">
      <c r="A477" s="1">
        <v>502.0</v>
      </c>
      <c r="B477" s="3" t="s">
        <v>472</v>
      </c>
      <c r="C477" s="3" t="str">
        <f>IFERROR(__xludf.DUMMYFUNCTION("GOOGLETRANSLATE(B477,""id"",""en"")"),"['Upgrade']")</f>
        <v>['Upgrade']</v>
      </c>
      <c r="D477" s="3">
        <v>1.0</v>
      </c>
    </row>
    <row r="478" ht="15.75" customHeight="1">
      <c r="A478" s="1">
        <v>504.0</v>
      </c>
      <c r="B478" s="3" t="s">
        <v>473</v>
      </c>
      <c r="C478" s="3" t="str">
        <f>IFERROR(__xludf.DUMMYFUNCTION("GOOGLETRANSLATE(B478,""id"",""en"")"),"['Ilove', 'You']")</f>
        <v>['Ilove', 'You']</v>
      </c>
      <c r="D478" s="3">
        <v>4.0</v>
      </c>
    </row>
    <row r="479" ht="15.75" customHeight="1">
      <c r="A479" s="1">
        <v>505.0</v>
      </c>
      <c r="B479" s="3" t="s">
        <v>474</v>
      </c>
      <c r="C479" s="3" t="str">
        <f>IFERROR(__xludf.DUMMYFUNCTION("GOOGLETRANSLATE(B479,""id"",""en"")"),"['Try', 'enter', 'email', 'number', 'telephone', 'code', 'otp', 'failed', 'input']")</f>
        <v>['Try', 'enter', 'email', 'number', 'telephone', 'code', 'otp', 'failed', 'input']</v>
      </c>
      <c r="D479" s="3">
        <v>1.0</v>
      </c>
    </row>
    <row r="480" ht="15.75" customHeight="1">
      <c r="A480" s="1">
        <v>506.0</v>
      </c>
      <c r="B480" s="3" t="s">
        <v>475</v>
      </c>
      <c r="C480" s="3" t="str">
        <f>IFERROR(__xludf.DUMMYFUNCTION("GOOGLETRANSLATE(B480,""id"",""en"")"),"['Trouble', 'normally', 'wifi', 'slow', 'as fast', 'sanctions', 'fine', 'late', 'pay', 'dislodial', 'so', 'ajah']")</f>
        <v>['Trouble', 'normally', 'wifi', 'slow', 'as fast', 'sanctions', 'fine', 'late', 'pay', 'dislodial', 'so', 'ajah']</v>
      </c>
      <c r="D480" s="3">
        <v>1.0</v>
      </c>
    </row>
    <row r="481" ht="15.75" customHeight="1">
      <c r="A481" s="1">
        <v>507.0</v>
      </c>
      <c r="B481" s="3" t="s">
        <v>476</v>
      </c>
      <c r="C481" s="3" t="str">
        <f>IFERROR(__xludf.DUMMYFUNCTION("GOOGLETRANSLATE(B481,""id"",""en"")"),"['complaint', 'change', 'was applicable', 'msh', 'ttp', 'mbps', 'mbps']")</f>
        <v>['complaint', 'change', 'was applicable', 'msh', 'ttp', 'mbps', 'mbps']</v>
      </c>
      <c r="D481" s="3">
        <v>1.0</v>
      </c>
    </row>
    <row r="482" ht="15.75" customHeight="1">
      <c r="A482" s="1">
        <v>508.0</v>
      </c>
      <c r="B482" s="3" t="s">
        <v>477</v>
      </c>
      <c r="C482" s="3" t="str">
        <f>IFERROR(__xludf.DUMMYFUNCTION("GOOGLETRANSLATE(B482,""id"",""en"")"),"['Increases', 'Application', 'Features', 'Minimum', 'Change', 'Package', 'Application', '']")</f>
        <v>['Increases', 'Application', 'Features', 'Minimum', 'Change', 'Package', 'Application', '']</v>
      </c>
      <c r="D482" s="3">
        <v>1.0</v>
      </c>
    </row>
    <row r="483" ht="15.75" customHeight="1">
      <c r="A483" s="1">
        <v>509.0</v>
      </c>
      <c r="B483" s="3" t="s">
        <v>478</v>
      </c>
      <c r="C483" s="3" t="str">
        <f>IFERROR(__xludf.DUMMYFUNCTION("GOOGLETRANSLATE(B483,""id"",""en"")"),"['signal', 'bad', 'Switch', 'bnet', 'fit', 'friend', ""]")</f>
        <v>['signal', 'bad', 'Switch', 'bnet', 'fit', 'friend', "]</v>
      </c>
      <c r="D483" s="3">
        <v>1.0</v>
      </c>
    </row>
    <row r="484" ht="15.75" customHeight="1">
      <c r="A484" s="1">
        <v>510.0</v>
      </c>
      <c r="B484" s="3" t="s">
        <v>479</v>
      </c>
      <c r="C484" s="3" t="str">
        <f>IFERROR(__xludf.DUMMYFUNCTION("GOOGLETRANSLATE(B484,""id"",""en"")"),"['Increase', 'LOTIN', 'PROMO', 'GAN']")</f>
        <v>['Increase', 'LOTIN', 'PROMO', 'GAN']</v>
      </c>
      <c r="D484" s="3">
        <v>5.0</v>
      </c>
    </row>
    <row r="485" ht="15.75" customHeight="1">
      <c r="A485" s="1">
        <v>511.0</v>
      </c>
      <c r="B485" s="3" t="s">
        <v>480</v>
      </c>
      <c r="C485" s="3" t="str">
        <f>IFERROR(__xludf.DUMMYFUNCTION("GOOGLETRANSLATE(B485,""id"",""en"")"),"['', 'Times', 'Regisstration', 'Installed', 'WiFi', 'Officer', 'Location', 'Sharelok', 'Survey', ""]")</f>
        <v>['', 'Times', 'Regisstration', 'Installed', 'WiFi', 'Officer', 'Location', 'Sharelok', 'Survey', "]</v>
      </c>
      <c r="D485" s="3">
        <v>1.0</v>
      </c>
    </row>
    <row r="486" ht="15.75" customHeight="1">
      <c r="A486" s="1">
        <v>512.0</v>
      </c>
      <c r="B486" s="3" t="s">
        <v>481</v>
      </c>
      <c r="C486" s="3" t="str">
        <f>IFERROR(__xludf.DUMMYFUNCTION("GOOGLETRANSLATE(B486,""id"",""en"")"),"['Cik', 'ATH', 'URG', 'Tea', 'Hayang', 'Nyaho', 'Payment', 'Tea', 'Date', 'Siraraha', 'Naha', 'Teu', ' Asup ',' Asup ',' wae ',' enter ',' number ',' indhomenena ',' bgng ']")</f>
        <v>['Cik', 'ATH', 'URG', 'Tea', 'Hayang', 'Nyaho', 'Payment', 'Tea', 'Date', 'Siraraha', 'Naha', 'Teu', ' Asup ',' Asup ',' wae ',' enter ',' number ',' indhomenena ',' bgng ']</v>
      </c>
      <c r="D486" s="3">
        <v>1.0</v>
      </c>
    </row>
    <row r="487" ht="15.75" customHeight="1">
      <c r="A487" s="1">
        <v>513.0</v>
      </c>
      <c r="B487" s="3" t="s">
        <v>482</v>
      </c>
      <c r="C487" s="3" t="str">
        <f>IFERROR(__xludf.DUMMYFUNCTION("GOOGLETRANSLATE(B487,""id"",""en"")"),"['WiFi', 'Useful', 'Pay', 'Function']")</f>
        <v>['WiFi', 'Useful', 'Pay', 'Function']</v>
      </c>
      <c r="D487" s="3">
        <v>1.0</v>
      </c>
    </row>
    <row r="488" ht="15.75" customHeight="1">
      <c r="A488" s="1">
        <v>514.0</v>
      </c>
      <c r="B488" s="3" t="s">
        <v>483</v>
      </c>
      <c r="C488" s="3" t="str">
        <f>IFERROR(__xludf.DUMMYFUNCTION("GOOGLETRANSLATE(B488,""id"",""en"")"),"['Provide', 'access',' replacement ',' password ',' it is applicable ',' makes it easier ',' replace it ',' complain ',' Slowres', 'password', 'trapped', 'person', ' replace ',' password ',' harmed ',' person ',' responsible ',' Keindihome ',' paying ',' "&amp;"begging ',' Digni ',' password ',' complicated ',' enter ',' shown ' ]")</f>
        <v>['Provide', 'access',' replacement ',' password ',' it is applicable ',' makes it easier ',' replace it ',' complain ',' Slowres', 'password', 'trapped', 'person', ' replace ',' password ',' harmed ',' person ',' responsible ',' Keindihome ',' paying ',' begging ',' Digni ',' password ',' complicated ',' enter ',' shown ' ]</v>
      </c>
      <c r="D488" s="3">
        <v>1.0</v>
      </c>
    </row>
    <row r="489" ht="15.75" customHeight="1">
      <c r="A489" s="1">
        <v>515.0</v>
      </c>
      <c r="B489" s="3" t="s">
        <v>484</v>
      </c>
      <c r="C489" s="3" t="str">
        <f>IFERROR(__xludf.DUMMYFUNCTION("GOOGLETRANSLATE(B489,""id"",""en"")"),"['Steady', 'help']")</f>
        <v>['Steady', 'help']</v>
      </c>
      <c r="D489" s="3">
        <v>5.0</v>
      </c>
    </row>
    <row r="490" ht="15.75" customHeight="1">
      <c r="A490" s="1">
        <v>516.0</v>
      </c>
      <c r="B490" s="3" t="s">
        <v>485</v>
      </c>
      <c r="C490" s="3" t="str">
        <f>IFERROR(__xludf.DUMMYFUNCTION("GOOGLETRANSLATE(B490,""id"",""en"")"),"['Increase']")</f>
        <v>['Increase']</v>
      </c>
      <c r="D490" s="3">
        <v>5.0</v>
      </c>
    </row>
    <row r="491" ht="15.75" customHeight="1">
      <c r="A491" s="1">
        <v>517.0</v>
      </c>
      <c r="B491" s="3" t="s">
        <v>486</v>
      </c>
      <c r="C491" s="3" t="str">
        <f>IFERROR(__xludf.DUMMYFUNCTION("GOOGLETRANSLATE(B491,""id"",""en"")"),"['no', 'Log', 'already', 'Wait', 'Tetep', 'No', 'BSA', 'Login', 'PDHAL', 'S Before', 'BSA', 'GR', ' Reset ',' Login ',' ']")</f>
        <v>['no', 'Log', 'already', 'Wait', 'Tetep', 'No', 'BSA', 'Login', 'PDHAL', 'S Before', 'BSA', 'GR', ' Reset ',' Login ',' ']</v>
      </c>
      <c r="D491" s="3">
        <v>3.0</v>
      </c>
    </row>
    <row r="492" ht="15.75" customHeight="1">
      <c r="A492" s="1">
        <v>518.0</v>
      </c>
      <c r="B492" s="3" t="s">
        <v>487</v>
      </c>
      <c r="C492" s="3" t="str">
        <f>IFERROR(__xludf.DUMMYFUNCTION("GOOGLETRANSLATE(B492,""id"",""en"")"),"['BURIK', 'AJG', 'EPEP']")</f>
        <v>['BURIK', 'AJG', 'EPEP']</v>
      </c>
      <c r="D492" s="3">
        <v>1.0</v>
      </c>
    </row>
    <row r="493" ht="15.75" customHeight="1">
      <c r="A493" s="1">
        <v>519.0</v>
      </c>
      <c r="B493" s="3" t="s">
        <v>488</v>
      </c>
      <c r="C493" s="3" t="str">
        <f>IFERROR(__xludf.DUMMYFUNCTION("GOOGLETRANSLATE(B493,""id"",""en"")"),"['Code', 'OTP', 'Enter', 'Bener', 'Application', 'Bad']")</f>
        <v>['Code', 'OTP', 'Enter', 'Bener', 'Application', 'Bad']</v>
      </c>
      <c r="D493" s="3">
        <v>1.0</v>
      </c>
    </row>
    <row r="494" ht="15.75" customHeight="1">
      <c r="A494" s="1">
        <v>520.0</v>
      </c>
      <c r="B494" s="3" t="s">
        <v>489</v>
      </c>
      <c r="C494" s="3" t="str">
        <f>IFERROR(__xludf.DUMMYFUNCTION("GOOGLETRANSLATE(B494,""id"",""en"")"),"['Service', 'disappointed', 'complement', 'network', 'internet', 'Los',' response ',' Certainty ',' Indihome ',' revoked ',' fine ',' JT ',' hah ',' funny ',' service ',' payment ',' late ',' connection ',' already ',' troubled ',' gini ',' harmed ',' ind"&amp;"ihome ',' masang ',' wifi ' , 'Ujung', 'buy', 'package', 'quota', 'internet', '']")</f>
        <v>['Service', 'disappointed', 'complement', 'network', 'internet', 'Los',' response ',' Certainty ',' Indihome ',' revoked ',' fine ',' JT ',' hah ',' funny ',' service ',' payment ',' late ',' connection ',' already ',' troubled ',' gini ',' harmed ',' indihome ',' masang ',' wifi ' , 'Ujung', 'buy', 'package', 'quota', 'internet', '']</v>
      </c>
      <c r="D494" s="3">
        <v>1.0</v>
      </c>
    </row>
    <row r="495" ht="15.75" customHeight="1">
      <c r="A495" s="1">
        <v>521.0</v>
      </c>
      <c r="B495" s="3" t="s">
        <v>490</v>
      </c>
      <c r="C495" s="3" t="str">
        <f>IFERROR(__xludf.DUMMYFUNCTION("GOOGLETRANSLATE(B495,""id"",""en"")"),"['Thanks',' yes', 'myindihome', 'internet', 'activity', 'normal', 'times',' TLP ',' friendly ',' service ',' emang ',' damage ',' disruption ',' bulk ',' emang ',' Saturday ',' Sunday ',' late ',' tehnis', 'maklumi', 'disorder', 'bulk', 'neighbor', 'norma"&amp;"l', 'intrenet' , 'lane', 'Please', 'explanation', 'yes']")</f>
        <v>['Thanks',' yes', 'myindihome', 'internet', 'activity', 'normal', 'times',' TLP ',' friendly ',' service ',' emang ',' damage ',' disruption ',' bulk ',' emang ',' Saturday ',' Sunday ',' late ',' tehnis', 'maklumi', 'disorder', 'bulk', 'neighbor', 'normal', 'intrenet' , 'lane', 'Please', 'explanation', 'yes']</v>
      </c>
      <c r="D495" s="3">
        <v>4.0</v>
      </c>
    </row>
    <row r="496" ht="15.75" customHeight="1">
      <c r="A496" s="1">
        <v>522.0</v>
      </c>
      <c r="B496" s="3" t="s">
        <v>491</v>
      </c>
      <c r="C496" s="3" t="str">
        <f>IFERROR(__xludf.DUMMYFUNCTION("GOOGLETRANSLATE(B496,""id"",""en"")"),"['times', 'network', 'take', 'network', 'area', 'complaint', 'column', 'complaint', 'pay', 'point']")</f>
        <v>['times', 'network', 'take', 'network', 'area', 'complaint', 'column', 'complaint', 'pay', 'point']</v>
      </c>
      <c r="D496" s="3">
        <v>1.0</v>
      </c>
    </row>
    <row r="497" ht="15.75" customHeight="1">
      <c r="A497" s="1">
        <v>523.0</v>
      </c>
      <c r="B497" s="3" t="s">
        <v>492</v>
      </c>
      <c r="C497" s="3" t="str">
        <f>IFERROR(__xludf.DUMMYFUNCTION("GOOGLETRANSLATE(B497,""id"",""en"")"),"['IndiHome', 'sensitive', 'complaints',' users', 'team', 'related', 'fix', 'network', 'signal', 'stak', 'red', 'payment', ' Expensive ',' Quality ',' Severe ',' Performance ',' Indihome ',' BECUS ',' Overcome ',' Complaints', 'User', 'Disappointed', 'User"&amp;"', 'Overcome', 'Ticket' , 'Overcome', 'action', 'deft', 'name', 'person', 'smart', 'user', 'monitor', 'quality', 'signal', 'indihome', 'already', ' Be becus', 'Belom', 'performance', 'negligent', '']")</f>
        <v>['IndiHome', 'sensitive', 'complaints',' users', 'team', 'related', 'fix', 'network', 'signal', 'stak', 'red', 'payment', ' Expensive ',' Quality ',' Severe ',' Performance ',' Indihome ',' BECUS ',' Overcome ',' Complaints', 'User', 'Disappointed', 'User', 'Overcome', 'Ticket' , 'Overcome', 'action', 'deft', 'name', 'person', 'smart', 'user', 'monitor', 'quality', 'signal', 'indihome', 'already', ' Be becus', 'Belom', 'performance', 'negligent', '']</v>
      </c>
      <c r="D497" s="3">
        <v>1.0</v>
      </c>
    </row>
    <row r="498" ht="15.75" customHeight="1">
      <c r="A498" s="1">
        <v>524.0</v>
      </c>
      <c r="B498" s="3" t="s">
        <v>493</v>
      </c>
      <c r="C498" s="3" t="str">
        <f>IFERROR(__xludf.DUMMYFUNCTION("GOOGLETRANSLATE(B498,""id"",""en"")"),"['Internet', 'Download', 'Upload', 'Jadiian', 'AJG', 'garbage', 'really']")</f>
        <v>['Internet', 'Download', 'Upload', 'Jadiian', 'AJG', 'garbage', 'really']</v>
      </c>
      <c r="D498" s="3">
        <v>1.0</v>
      </c>
    </row>
    <row r="499" ht="15.75" customHeight="1">
      <c r="A499" s="1">
        <v>525.0</v>
      </c>
      <c r="B499" s="3" t="s">
        <v>494</v>
      </c>
      <c r="C499" s="3" t="str">
        <f>IFERROR(__xludf.DUMMYFUNCTION("GOOGLETRANSLATE(B499,""id"",""en"")"),"['Trash', 'Provider', 'WiFi', 'Trash', 'Login', 'Code', 'Verification', 'Tel', 'Send', 'Send', 'WiFi', 'Troubled', ' Complaints', 'Disruption', 'Bulk', 'IndaniTT', 'Troubled', 'Disconnect', 'Cable', 'Stop', 'Subscribe', 'Troubled', 'Fix', 'Application', '"&amp;"Network' , 'wifi']")</f>
        <v>['Trash', 'Provider', 'WiFi', 'Trash', 'Login', 'Code', 'Verification', 'Tel', 'Send', 'Send', 'WiFi', 'Troubled', ' Complaints', 'Disruption', 'Bulk', 'IndaniTT', 'Troubled', 'Disconnect', 'Cable', 'Stop', 'Subscribe', 'Troubled', 'Fix', 'Application', 'Network' , 'wifi']</v>
      </c>
      <c r="D499" s="3">
        <v>1.0</v>
      </c>
    </row>
    <row r="500" ht="15.75" customHeight="1">
      <c r="A500" s="1">
        <v>526.0</v>
      </c>
      <c r="B500" s="3" t="s">
        <v>495</v>
      </c>
      <c r="C500" s="3" t="str">
        <f>IFERROR(__xludf.DUMMYFUNCTION("GOOGLETRANSLATE(B500,""id"",""en"")"),"['', 'Monday, Thursday']")</f>
        <v>['', 'Monday, Thursday']</v>
      </c>
      <c r="D500" s="3">
        <v>1.0</v>
      </c>
    </row>
    <row r="501" ht="15.75" customHeight="1">
      <c r="A501" s="1">
        <v>527.0</v>
      </c>
      <c r="B501" s="3" t="s">
        <v>496</v>
      </c>
      <c r="C501" s="3" t="str">
        <f>IFERROR(__xludf.DUMMYFUNCTION("GOOGLETRANSLATE(B501,""id"",""en"")"),"['application', 'PKI', 'use', 'money', 'guarantee', 'pretentious', 'ngancing', 'fine', 'million', 'kill', ""]")</f>
        <v>['application', 'PKI', 'use', 'money', 'guarantee', 'pretentious', 'ngancing', 'fine', 'million', 'kill', "]</v>
      </c>
      <c r="D501" s="3">
        <v>1.0</v>
      </c>
    </row>
    <row r="502" ht="15.75" customHeight="1">
      <c r="A502" s="1">
        <v>528.0</v>
      </c>
      <c r="B502" s="3" t="s">
        <v>497</v>
      </c>
      <c r="C502" s="3" t="str">
        <f>IFERROR(__xludf.DUMMYFUNCTION("GOOGLETRANSLATE(B502,""id"",""en"")"),"['easy', 'fast', 'success', '']")</f>
        <v>['easy', 'fast', 'success', '']</v>
      </c>
      <c r="D502" s="3">
        <v>5.0</v>
      </c>
    </row>
    <row r="503" ht="15.75" customHeight="1">
      <c r="A503" s="1">
        <v>530.0</v>
      </c>
      <c r="B503" s="3" t="s">
        <v>498</v>
      </c>
      <c r="C503" s="3" t="str">
        <f>IFERROR(__xludf.DUMMYFUNCTION("GOOGLETRANSLATE(B503,""id"",""en"")"),"['Please', 'Many', 'times', 'Send', 'OTP', 'Login', 'Indihome', '']")</f>
        <v>['Please', 'Many', 'times', 'Send', 'OTP', 'Login', 'Indihome', '']</v>
      </c>
      <c r="D503" s="3">
        <v>1.0</v>
      </c>
    </row>
    <row r="504" ht="15.75" customHeight="1">
      <c r="A504" s="1">
        <v>531.0</v>
      </c>
      <c r="B504" s="3" t="s">
        <v>499</v>
      </c>
      <c r="C504" s="3" t="str">
        <f>IFERROR(__xludf.DUMMYFUNCTION("GOOGLETRANSLATE(B504,""id"",""en"")"),"['already', 'disorder', 'asuuuu', 'asuuu', 'turn', 'pay', 'call']")</f>
        <v>['already', 'disorder', 'asuuuu', 'asuuu', 'turn', 'pay', 'call']</v>
      </c>
      <c r="D504" s="3">
        <v>1.0</v>
      </c>
    </row>
    <row r="505" ht="15.75" customHeight="1">
      <c r="A505" s="1">
        <v>532.0</v>
      </c>
      <c r="B505" s="3" t="s">
        <v>500</v>
      </c>
      <c r="C505" s="3" t="str">
        <f>IFERROR(__xludf.DUMMYFUNCTION("GOOGLETRANSLATE(B505,""id"",""en"")"),"['wifi', 'cave', 'morning', 'network', 'slow', 'really', 'friend', 'cave', 'clock', 'clock', 'wifi', 'like', ' error ',' employees', 'Indihom', 'sleep', 'until', 'morning', 'morning', 'sleepy', 'network', 'slow', 'gmn', 'sihh', 'mls' , 'cave']")</f>
        <v>['wifi', 'cave', 'morning', 'network', 'slow', 'really', 'friend', 'cave', 'clock', 'clock', 'wifi', 'like', ' error ',' employees', 'Indihom', 'sleep', 'until', 'morning', 'morning', 'sleepy', 'network', 'slow', 'gmn', 'sihh', 'mls' , 'cave']</v>
      </c>
      <c r="D505" s="3">
        <v>1.0</v>
      </c>
    </row>
    <row r="506" ht="15.75" customHeight="1">
      <c r="A506" s="1">
        <v>533.0</v>
      </c>
      <c r="B506" s="3" t="s">
        <v>501</v>
      </c>
      <c r="C506" s="3" t="str">
        <f>IFERROR(__xludf.DUMMYFUNCTION("GOOGLETRANSLATE(B506,""id"",""en"")"),"['verification', '']")</f>
        <v>['verification', '']</v>
      </c>
      <c r="D506" s="3">
        <v>2.0</v>
      </c>
    </row>
    <row r="507" ht="15.75" customHeight="1">
      <c r="A507" s="1">
        <v>534.0</v>
      </c>
      <c r="B507" s="3" t="s">
        <v>502</v>
      </c>
      <c r="C507" s="3" t="str">
        <f>IFERROR(__xludf.DUMMYFUNCTION("GOOGLETRANSLATE(B507,""id"",""en"")"),"['Provider', 'garbage', ""]")</f>
        <v>['Provider', 'garbage', "]</v>
      </c>
      <c r="D507" s="3">
        <v>1.0</v>
      </c>
    </row>
    <row r="508" ht="15.75" customHeight="1">
      <c r="A508" s="1">
        <v>535.0</v>
      </c>
      <c r="B508" s="3" t="s">
        <v>503</v>
      </c>
      <c r="C508" s="3" t="str">
        <f>IFERROR(__xludf.DUMMYFUNCTION("GOOGLETRANSLATE(B508,""id"",""en"")"),"['Pairs', 'Pay', 'Disruption', 'Direct', 'Internet', 'Response', 'Slow', 'Respond']")</f>
        <v>['Pairs', 'Pay', 'Disruption', 'Direct', 'Internet', 'Response', 'Slow', 'Respond']</v>
      </c>
      <c r="D508" s="3">
        <v>1.0</v>
      </c>
    </row>
    <row r="509" ht="15.75" customHeight="1">
      <c r="A509" s="1">
        <v>537.0</v>
      </c>
      <c r="B509" s="3" t="s">
        <v>504</v>
      </c>
      <c r="C509" s="3" t="str">
        <f>IFERROR(__xludf.DUMMYFUNCTION("GOOGLETRANSLATE(B509,""id"",""en"")"),"['Enter', 'code', 'OTP', 'error', 'code', 'OTP', 'Sent', '']")</f>
        <v>['Enter', 'code', 'OTP', 'error', 'code', 'OTP', 'Sent', '']</v>
      </c>
      <c r="D509" s="3">
        <v>1.0</v>
      </c>
    </row>
    <row r="510" ht="15.75" customHeight="1">
      <c r="A510" s="1">
        <v>538.0</v>
      </c>
      <c r="B510" s="3" t="s">
        <v>505</v>
      </c>
      <c r="C510" s="3" t="str">
        <f>IFERROR(__xludf.DUMMYFUNCTION("GOOGLETRANSLATE(B510,""id"",""en"")"),"['wifi', 'Danta', 'just', 'read', 'comics',' Google ',' Chrome ',' slow ',' forgiveness', 'speed', 'Mbps',' comics', ' Website ',' light ',' really ',' taking ',' signal ']")</f>
        <v>['wifi', 'Danta', 'just', 'read', 'comics',' Google ',' Chrome ',' slow ',' forgiveness', 'speed', 'Mbps',' comics', ' Website ',' light ',' really ',' taking ',' signal ']</v>
      </c>
      <c r="D510" s="3">
        <v>1.0</v>
      </c>
    </row>
    <row r="511" ht="15.75" customHeight="1">
      <c r="A511" s="1">
        <v>539.0</v>
      </c>
      <c r="B511" s="3" t="s">
        <v>506</v>
      </c>
      <c r="C511" s="3" t="str">
        <f>IFERROR(__xludf.DUMMYFUNCTION("GOOGLETRANSLATE(B511,""id"",""en"")"),"['masang', 'package', 'internet', 'package', 'internet', 'a week', 'used', 'installed', 'reasons',' technicians', 'constrained', 'disorder', ' Neighbors', 'installation', 'together', 'Asking', 'Register', 'Register', 'Technicians',' Explanation ',' Techni"&amp;"cians', 'News',' blur ',' Please ',' repaired ' , 'performance', 'disappointing', 'customers', 'thank you']")</f>
        <v>['masang', 'package', 'internet', 'package', 'internet', 'a week', 'used', 'installed', 'reasons',' technicians', 'constrained', 'disorder', ' Neighbors', 'installation', 'together', 'Asking', 'Register', 'Register', 'Technicians',' Explanation ',' Technicians', 'News',' blur ',' Please ',' repaired ' , 'performance', 'disappointing', 'customers', 'thank you']</v>
      </c>
      <c r="D511" s="3">
        <v>1.0</v>
      </c>
    </row>
    <row r="512" ht="15.75" customHeight="1">
      <c r="A512" s="1">
        <v>540.0</v>
      </c>
      <c r="B512" s="3" t="s">
        <v>507</v>
      </c>
      <c r="C512" s="3" t="str">
        <f>IFERROR(__xludf.DUMMYFUNCTION("GOOGLETRANSLATE(B512,""id"",""en"")"),"['weapon']")</f>
        <v>['weapon']</v>
      </c>
      <c r="D512" s="3">
        <v>5.0</v>
      </c>
    </row>
    <row r="513" ht="15.75" customHeight="1">
      <c r="A513" s="1">
        <v>541.0</v>
      </c>
      <c r="B513" s="3" t="s">
        <v>508</v>
      </c>
      <c r="C513" s="3" t="str">
        <f>IFERROR(__xludf.DUMMYFUNCTION("GOOGLETRANSLATE(B513,""id"",""en"")"),"['loss', 'signal', 'annoying', 'user', 'need', 'internet', 'stable', 'indihome']")</f>
        <v>['loss', 'signal', 'annoying', 'user', 'need', 'internet', 'stable', 'indihome']</v>
      </c>
      <c r="D513" s="3">
        <v>1.0</v>
      </c>
    </row>
    <row r="514" ht="15.75" customHeight="1">
      <c r="A514" s="1">
        <v>542.0</v>
      </c>
      <c r="B514" s="3" t="s">
        <v>509</v>
      </c>
      <c r="C514" s="3" t="str">
        <f>IFERROR(__xludf.DUMMYFUNCTION("GOOGLETRANSLATE(B514,""id"",""en"")"),"['hope', 'wifi', 'newest', 'indihome', 'direct', 'moved', 'subscription']")</f>
        <v>['hope', 'wifi', 'newest', 'indihome', 'direct', 'moved', 'subscription']</v>
      </c>
      <c r="D514" s="3">
        <v>1.0</v>
      </c>
    </row>
    <row r="515" ht="15.75" customHeight="1">
      <c r="A515" s="1">
        <v>543.0</v>
      </c>
      <c r="B515" s="3" t="s">
        <v>510</v>
      </c>
      <c r="C515" s="3" t="str">
        <f>IFERROR(__xludf.DUMMYFUNCTION("GOOGLETRANSLATE(B515,""id"",""en"")"),"['Love', 'Service', 'Maximum', 'Jangn', 'Sell', 'Pay', 'The result', 'Lemoooot', ""]")</f>
        <v>['Love', 'Service', 'Maximum', 'Jangn', 'Sell', 'Pay', 'The result', 'Lemoooot', "]</v>
      </c>
      <c r="D515" s="3">
        <v>1.0</v>
      </c>
    </row>
    <row r="516" ht="15.75" customHeight="1">
      <c r="A516" s="1">
        <v>544.0</v>
      </c>
      <c r="B516" s="3" t="s">
        <v>511</v>
      </c>
      <c r="C516" s="3" t="str">
        <f>IFERROR(__xludf.DUMMYFUNCTION("GOOGLETRANSLATE(B516,""id"",""en"")"),"['disappointing', 'Disorders', 'Contact', 'Center', 'responded', ""]")</f>
        <v>['disappointing', 'Disorders', 'Contact', 'Center', 'responded', "]</v>
      </c>
      <c r="D516" s="3">
        <v>1.0</v>
      </c>
    </row>
    <row r="517" ht="15.75" customHeight="1">
      <c r="A517" s="1">
        <v>545.0</v>
      </c>
      <c r="B517" s="3" t="s">
        <v>512</v>
      </c>
      <c r="C517" s="3" t="str">
        <f>IFERROR(__xludf.DUMMYFUNCTION("GOOGLETRANSLATE(B517,""id"",""en"")"),"['Login', 'Difficult', 'Bener', 'Enter', 'Enter']")</f>
        <v>['Login', 'Difficult', 'Bener', 'Enter', 'Enter']</v>
      </c>
      <c r="D517" s="3">
        <v>1.0</v>
      </c>
    </row>
    <row r="518" ht="15.75" customHeight="1">
      <c r="A518" s="1">
        <v>546.0</v>
      </c>
      <c r="B518" s="3" t="s">
        <v>513</v>
      </c>
      <c r="C518" s="3" t="str">
        <f>IFERROR(__xludf.DUMMYFUNCTION("GOOGLETRANSLATE(B518,""id"",""en"")"),"['suggestion', 'indihome', 'replace', 'password', 'application', 'udh', 'really', 'collapse', 'person', 'ber', 'wife', 'rmh', ' people ',' replace ',' password ',' hub ',' indihome ']")</f>
        <v>['suggestion', 'indihome', 'replace', 'password', 'application', 'udh', 'really', 'collapse', 'person', 'ber', 'wife', 'rmh', ' people ',' replace ',' password ',' hub ',' indihome ']</v>
      </c>
      <c r="D518" s="3">
        <v>3.0</v>
      </c>
    </row>
    <row r="519" ht="15.75" customHeight="1">
      <c r="A519" s="1">
        <v>547.0</v>
      </c>
      <c r="B519" s="3" t="s">
        <v>514</v>
      </c>
      <c r="C519" s="3" t="str">
        <f>IFERROR(__xludf.DUMMYFUNCTION("GOOGLETRANSLATE(B519,""id"",""en"")"),"['Out', 'Grade', 'Bad', 'YouTube', 'Molla', 'Muter', 'Pay', 'Additional', 'Grade', 'Application', 'Molla', 'Loss']")</f>
        <v>['Out', 'Grade', 'Bad', 'YouTube', 'Molla', 'Muter', 'Pay', 'Additional', 'Grade', 'Application', 'Molla', 'Loss']</v>
      </c>
      <c r="D519" s="3">
        <v>1.0</v>
      </c>
    </row>
    <row r="520" ht="15.75" customHeight="1">
      <c r="A520" s="1">
        <v>548.0</v>
      </c>
      <c r="B520" s="3" t="s">
        <v>515</v>
      </c>
      <c r="C520" s="3" t="str">
        <f>IFERROR(__xludf.DUMMYFUNCTION("GOOGLETRANSLATE(B520,""id"",""en"")"),"['disorder', 'mass',' already ',' finished ',' access', 'internet', 'bill', 'appears',' padhal ',' gabisa ',' access', 'internet', ' Reports', 'technicians',' scheduled ',' many ',' times', 'location', 'report', 'applied', 'wait', 'normal', ""]")</f>
        <v>['disorder', 'mass',' already ',' finished ',' access', 'internet', 'bill', 'appears',' padhal ',' gabisa ',' access', 'internet', ' Reports', 'technicians',' scheduled ',' many ',' times', 'location', 'report', 'applied', 'wait', 'normal', "]</v>
      </c>
      <c r="D520" s="3">
        <v>1.0</v>
      </c>
    </row>
    <row r="521" ht="15.75" customHeight="1">
      <c r="A521" s="1">
        <v>549.0</v>
      </c>
      <c r="B521" s="3" t="s">
        <v>516</v>
      </c>
      <c r="C521" s="3" t="str">
        <f>IFERROR(__xludf.DUMMYFUNCTION("GOOGLETRANSLATE(B521,""id"",""en"")"),"['Good', 'APS']")</f>
        <v>['Good', 'APS']</v>
      </c>
      <c r="D521" s="3">
        <v>5.0</v>
      </c>
    </row>
    <row r="522" ht="15.75" customHeight="1">
      <c r="A522" s="1">
        <v>550.0</v>
      </c>
      <c r="B522" s="3" t="s">
        <v>517</v>
      </c>
      <c r="C522" s="3" t="str">
        <f>IFERROR(__xludf.DUMMYFUNCTION("GOOGLETRANSLATE(B522,""id"",""en"")"),"['response', 'fast', 'obstacles', 'clock', 'noon', 'report', 'clock', 'finished', 'cable', 'broken', 'get', 'truck']")</f>
        <v>['response', 'fast', 'obstacles', 'clock', 'noon', 'report', 'clock', 'finished', 'cable', 'broken', 'get', 'truck']</v>
      </c>
      <c r="D522" s="3">
        <v>5.0</v>
      </c>
    </row>
    <row r="523" ht="15.75" customHeight="1">
      <c r="A523" s="1">
        <v>551.0</v>
      </c>
      <c r="B523" s="3" t="s">
        <v>518</v>
      </c>
      <c r="C523" s="3" t="str">
        <f>IFERROR(__xludf.DUMMYFUNCTION("GOOGLETRANSLATE(B523,""id"",""en"")"),"['CCD']")</f>
        <v>['CCD']</v>
      </c>
      <c r="D523" s="3">
        <v>1.0</v>
      </c>
    </row>
    <row r="524" ht="15.75" customHeight="1">
      <c r="A524" s="1">
        <v>552.0</v>
      </c>
      <c r="B524" s="3" t="s">
        <v>519</v>
      </c>
      <c r="C524" s="3" t="str">
        <f>IFERROR(__xludf.DUMMYFUNCTION("GOOGLETRANSLATE(B524,""id"",""en"")"),"['Service', 'disappointing', 'Indihome', 'response', 'slow', 'schedule', 'Ralat', 'Hopefully', 'Provider', 'Extensive', 'Network', 'Indihome', ' How ',' appreciate ',' Customer ']")</f>
        <v>['Service', 'disappointing', 'Indihome', 'response', 'slow', 'schedule', 'Ralat', 'Hopefully', 'Provider', 'Extensive', 'Network', 'Indihome', ' How ',' appreciate ',' Customer ']</v>
      </c>
      <c r="D524" s="3">
        <v>1.0</v>
      </c>
    </row>
    <row r="525" ht="15.75" customHeight="1">
      <c r="A525" s="1">
        <v>553.0</v>
      </c>
      <c r="B525" s="3" t="s">
        <v>520</v>
      </c>
      <c r="C525" s="3" t="str">
        <f>IFERROR(__xludf.DUMMYFUNCTION("GOOGLETRANSLATE(B525,""id"",""en"")"),"['Help', 'Decrease', 'Rates', '']")</f>
        <v>['Help', 'Decrease', 'Rates', '']</v>
      </c>
      <c r="D525" s="3">
        <v>5.0</v>
      </c>
    </row>
    <row r="526" ht="15.75" customHeight="1">
      <c r="A526" s="1">
        <v>554.0</v>
      </c>
      <c r="B526" s="3" t="s">
        <v>521</v>
      </c>
      <c r="C526" s="3" t="str">
        <f>IFERROR(__xludf.DUMMYFUNCTION("GOOGLETRANSLATE(B526,""id"",""en"")"),"['work', 'numples', 'regret', 'already', 'use', 'Indihome', 'expensive', 'doang', ""]")</f>
        <v>['work', 'numples', 'regret', 'already', 'use', 'Indihome', 'expensive', 'doang', "]</v>
      </c>
      <c r="D526" s="3">
        <v>1.0</v>
      </c>
    </row>
    <row r="527" ht="15.75" customHeight="1">
      <c r="A527" s="1">
        <v>555.0</v>
      </c>
      <c r="B527" s="3" t="s">
        <v>522</v>
      </c>
      <c r="C527" s="3" t="str">
        <f>IFERROR(__xludf.DUMMYFUNCTION("GOOGLETRANSLATE(B527,""id"",""en"")"),"['App', 'difficult', 'accessed', '']")</f>
        <v>['App', 'difficult', 'accessed', '']</v>
      </c>
      <c r="D527" s="3">
        <v>1.0</v>
      </c>
    </row>
    <row r="528" ht="15.75" customHeight="1">
      <c r="A528" s="1">
        <v>556.0</v>
      </c>
      <c r="B528" s="3" t="s">
        <v>523</v>
      </c>
      <c r="C528" s="3" t="str">
        <f>IFERROR(__xludf.DUMMYFUNCTION("GOOGLETRANSLATE(B528,""id"",""en"")"),"['number', 'Indihome', 'Registered', 'Udqh', 'subscription', 'NGK', 'check', 'bill']")</f>
        <v>['number', 'Indihome', 'Registered', 'Udqh', 'subscription', 'NGK', 'check', 'bill']</v>
      </c>
      <c r="D528" s="3">
        <v>1.0</v>
      </c>
    </row>
    <row r="529" ht="15.75" customHeight="1">
      <c r="A529" s="1">
        <v>557.0</v>
      </c>
      <c r="B529" s="3" t="s">
        <v>524</v>
      </c>
      <c r="C529" s="3" t="str">
        <f>IFERROR(__xludf.DUMMYFUNCTION("GOOGLETRANSLATE(B529,""id"",""en"")"),"['', 'application', 'package', 'speed', 'internet', 'subscription', 'kasuk', 'install', 'install', 'reset', 'tetep', 'see', 'package ',' Speed ​​',' Internet ',' subscription ',' ']")</f>
        <v>['', 'application', 'package', 'speed', 'internet', 'subscription', 'kasuk', 'install', 'install', 'reset', 'tetep', 'see', 'package ',' Speed ​​',' Internet ',' subscription ',' ']</v>
      </c>
      <c r="D529" s="3">
        <v>1.0</v>
      </c>
    </row>
    <row r="530" ht="15.75" customHeight="1">
      <c r="A530" s="1">
        <v>558.0</v>
      </c>
      <c r="B530" s="3" t="s">
        <v>525</v>
      </c>
      <c r="C530" s="3" t="str">
        <f>IFERROR(__xludf.DUMMYFUNCTION("GOOGLETRANSLATE(B530,""id"",""en"")"),"['bad', 'the application', 'error', 'at the same time', 'renew', 'speed', 'difficult', 'Wait', 'night', 'at the time', 'people', ' ']")</f>
        <v>['bad', 'the application', 'error', 'at the same time', 'renew', 'speed', 'difficult', 'Wait', 'night', 'at the time', 'people', ' ']</v>
      </c>
      <c r="D530" s="3">
        <v>1.0</v>
      </c>
    </row>
    <row r="531" ht="15.75" customHeight="1">
      <c r="A531" s="1">
        <v>559.0</v>
      </c>
      <c r="B531" s="3" t="s">
        <v>526</v>
      </c>
      <c r="C531" s="3" t="str">
        <f>IFERROR(__xludf.DUMMYFUNCTION("GOOGLETRANSLATE(B531,""id"",""en"")"),"['Indihome', 'rotten', 'little', 'disorder', 'report', 'handled', 'disorder', 'ngabarin', 'jgan', 'use', 'indihome', 'regret', ' Gue ',' use ',' Indihome ']")</f>
        <v>['Indihome', 'rotten', 'little', 'disorder', 'report', 'handled', 'disorder', 'ngabarin', 'jgan', 'use', 'indihome', 'regret', ' Gue ',' use ',' Indihome ']</v>
      </c>
      <c r="D531" s="3">
        <v>1.0</v>
      </c>
    </row>
    <row r="532" ht="15.75" customHeight="1">
      <c r="A532" s="1">
        <v>560.0</v>
      </c>
      <c r="B532" s="3" t="s">
        <v>527</v>
      </c>
      <c r="C532" s="3" t="str">
        <f>IFERROR(__xludf.DUMMYFUNCTION("GOOGLETRANSLATE(B532,""id"",""en"")"),"['application', 'sporty', 'indihome', 'detrimental', 'users', 'disruption', 'service', 'minimal']")</f>
        <v>['application', 'sporty', 'indihome', 'detrimental', 'users', 'disruption', 'service', 'minimal']</v>
      </c>
      <c r="D532" s="3">
        <v>1.0</v>
      </c>
    </row>
    <row r="533" ht="15.75" customHeight="1">
      <c r="A533" s="1">
        <v>561.0</v>
      </c>
      <c r="B533" s="3" t="s">
        <v>528</v>
      </c>
      <c r="C533" s="3" t="str">
        <f>IFERROR(__xludf.DUMMYFUNCTION("GOOGLETRANSLATE(B533,""id"",""en"")"),"['Sales',' Technicians', 'Different', 'kmren', 'Blom', 'Tide', 'Orgnya', 'Langsng', 'Install', 'Active', 'Sampe', 'skrg', ' org ',' pairs', 'dateng', 'ugly', 'service', 'telephone', 'technician', 'lgi', 'waiting', 'motorbike', 'until', 'semiskin', 'facili"&amp;"ty' , 'Indihome', 'oath', 'disappointed', '']")</f>
        <v>['Sales',' Technicians', 'Different', 'kmren', 'Blom', 'Tide', 'Orgnya', 'Langsng', 'Install', 'Active', 'Sampe', 'skrg', ' org ',' pairs', 'dateng', 'ugly', 'service', 'telephone', 'technician', 'lgi', 'waiting', 'motorbike', 'until', 'semiskin', 'facility' , 'Indihome', 'oath', 'disappointed', '']</v>
      </c>
      <c r="D533" s="3">
        <v>1.0</v>
      </c>
    </row>
    <row r="534" ht="15.75" customHeight="1">
      <c r="A534" s="1">
        <v>562.0</v>
      </c>
      <c r="B534" s="3" t="s">
        <v>529</v>
      </c>
      <c r="C534" s="3" t="str">
        <f>IFERROR(__xludf.DUMMYFUNCTION("GOOGLETRANSLATE(B534,""id"",""en"")"),"['TOP', ""]")</f>
        <v>['TOP', "]</v>
      </c>
      <c r="D534" s="3">
        <v>5.0</v>
      </c>
    </row>
    <row r="535" ht="15.75" customHeight="1">
      <c r="A535" s="1">
        <v>563.0</v>
      </c>
      <c r="B535" s="3" t="s">
        <v>530</v>
      </c>
      <c r="C535" s="3" t="str">
        <f>IFERROR(__xludf.DUMMYFUNCTION("GOOGLETRANSLATE(B535,""id"",""en"")"),"['Service', 'ugly', 'late', 'clock', 'payment', 'internet', 'direct', 'broke', 'sampe', 'skarang', 'internet', 'already', ' Ngak ',' handling ',' report ',' already ',' ngak ',' response ',' pay ',' fast ',' turn ',' internet ',' dead ',' ngak ',' respons"&amp;"e ' ]")</f>
        <v>['Service', 'ugly', 'late', 'clock', 'payment', 'internet', 'direct', 'broke', 'sampe', 'skarang', 'internet', 'already', ' Ngak ',' handling ',' report ',' already ',' ngak ',' response ',' pay ',' fast ',' turn ',' internet ',' dead ',' ngak ',' response ' ]</v>
      </c>
      <c r="D535" s="3">
        <v>1.0</v>
      </c>
    </row>
    <row r="536" ht="15.75" customHeight="1">
      <c r="A536" s="1">
        <v>565.0</v>
      </c>
      <c r="B536" s="3" t="s">
        <v>531</v>
      </c>
      <c r="C536" s="3" t="str">
        <f>IFERROR(__xludf.DUMMYFUNCTION("GOOGLETRANSLATE(B536,""id"",""en"")"),"['level']")</f>
        <v>['level']</v>
      </c>
      <c r="D536" s="3">
        <v>3.0</v>
      </c>
    </row>
    <row r="537" ht="15.75" customHeight="1">
      <c r="A537" s="1">
        <v>566.0</v>
      </c>
      <c r="B537" s="3" t="s">
        <v>532</v>
      </c>
      <c r="C537" s="3" t="str">
        <f>IFERROR(__xludf.DUMMYFUNCTION("GOOGLETRANSLATE(B537,""id"",""en"")"),"['Login', 'input', 'code', 'OTP', 'sent', 'number', 'description', 'appropriate', 'wrong', 'code']")</f>
        <v>['Login', 'input', 'code', 'OTP', 'sent', 'number', 'description', 'appropriate', 'wrong', 'code']</v>
      </c>
      <c r="D537" s="3">
        <v>2.0</v>
      </c>
    </row>
    <row r="538" ht="15.75" customHeight="1">
      <c r="A538" s="1">
        <v>567.0</v>
      </c>
      <c r="B538" s="3" t="s">
        <v>533</v>
      </c>
      <c r="C538" s="3" t="str">
        <f>IFERROR(__xludf.DUMMYFUNCTION("GOOGLETRANSLATE(B538,""id"",""en"")"),"['Move', 'Home', 'BNGET', 'Error', 'Indihome']")</f>
        <v>['Move', 'Home', 'BNGET', 'Error', 'Indihome']</v>
      </c>
      <c r="D538" s="3">
        <v>1.0</v>
      </c>
    </row>
    <row r="539" ht="15.75" customHeight="1">
      <c r="A539" s="1">
        <v>568.0</v>
      </c>
      <c r="B539" s="3" t="s">
        <v>534</v>
      </c>
      <c r="C539" s="3" t="str">
        <f>IFERROR(__xludf.DUMMYFUNCTION("GOOGLETRANSLATE(B539,""id"",""en"")"),"['Network', 'fix', 'sundala']")</f>
        <v>['Network', 'fix', 'sundala']</v>
      </c>
      <c r="D539" s="3">
        <v>1.0</v>
      </c>
    </row>
    <row r="540" ht="15.75" customHeight="1">
      <c r="A540" s="1">
        <v>569.0</v>
      </c>
      <c r="B540" s="3" t="s">
        <v>535</v>
      </c>
      <c r="C540" s="3" t="str">
        <f>IFERROR(__xludf.DUMMYFUNCTION("GOOGLETRANSLATE(B540,""id"",""en"")"),"['Steady']")</f>
        <v>['Steady']</v>
      </c>
      <c r="D540" s="3">
        <v>5.0</v>
      </c>
    </row>
    <row r="541" ht="15.75" customHeight="1">
      <c r="A541" s="1">
        <v>570.0</v>
      </c>
      <c r="B541" s="3" t="s">
        <v>536</v>
      </c>
      <c r="C541" s="3" t="str">
        <f>IFERROR(__xludf.DUMMYFUNCTION("GOOGLETRANSLATE(B541,""id"",""en"")"),"['Bug']")</f>
        <v>['Bug']</v>
      </c>
      <c r="D541" s="3">
        <v>1.0</v>
      </c>
    </row>
    <row r="542" ht="15.75" customHeight="1">
      <c r="A542" s="1">
        <v>571.0</v>
      </c>
      <c r="B542" s="3" t="s">
        <v>537</v>
      </c>
      <c r="C542" s="3" t="str">
        <f>IFERROR(__xludf.DUMMYFUNCTION("GOOGLETRANSLATE(B542,""id"",""en"")"),"['application', 'pling', 'ane', 'download', 'TPI', 'register', 'failed', 'mulu', 'pdhal', 'pke', 'email', 'bnar', ' Login ',' PKE ',' Code ',' OTP ',' Send ',' Digit ',' TPI ',' SLH ',' PDL ',' code ',' Dri ',' sms', 'ane' ]")</f>
        <v>['application', 'pling', 'ane', 'download', 'TPI', 'register', 'failed', 'mulu', 'pdhal', 'pke', 'email', 'bnar', ' Login ',' PKE ',' Code ',' OTP ',' Send ',' Digit ',' TPI ',' SLH ',' PDL ',' code ',' Dri ',' sms', 'ane' ]</v>
      </c>
      <c r="D542" s="3">
        <v>1.0</v>
      </c>
    </row>
    <row r="543" ht="15.75" customHeight="1">
      <c r="A543" s="1">
        <v>572.0</v>
      </c>
      <c r="B543" s="3" t="s">
        <v>538</v>
      </c>
      <c r="C543" s="3" t="str">
        <f>IFERROR(__xludf.DUMMYFUNCTION("GOOGLETRANSLATE(B543,""id"",""en"")"),"['Indihome', 'slow', 'area', 'Bangsri', 'Sukodono', 'Sidoarjo', 'Sometimes',' WiFi ',' Connect ',' Sometimes', 'BPDAndal', 'Pay', ' TRZ ',' ']")</f>
        <v>['Indihome', 'slow', 'area', 'Bangsri', 'Sukodono', 'Sidoarjo', 'Sometimes',' WiFi ',' Connect ',' Sometimes', 'BPDAndal', 'Pay', ' TRZ ',' ']</v>
      </c>
      <c r="D543" s="3">
        <v>1.0</v>
      </c>
    </row>
    <row r="544" ht="15.75" customHeight="1">
      <c r="A544" s="1">
        <v>573.0</v>
      </c>
      <c r="B544" s="3" t="s">
        <v>242</v>
      </c>
      <c r="C544" s="3" t="str">
        <f>IFERROR(__xludf.DUMMYFUNCTION("GOOGLETRANSLATE(B544,""id"",""en"")"),"['satisfied']")</f>
        <v>['satisfied']</v>
      </c>
      <c r="D544" s="3">
        <v>5.0</v>
      </c>
    </row>
    <row r="545" ht="15.75" customHeight="1">
      <c r="A545" s="1">
        <v>574.0</v>
      </c>
      <c r="B545" s="3" t="s">
        <v>121</v>
      </c>
      <c r="C545" s="3" t="str">
        <f>IFERROR(__xludf.DUMMYFUNCTION("GOOGLETRANSLATE(B545,""id"",""en"")"),"Of course")</f>
        <v>Of course</v>
      </c>
      <c r="D545" s="3">
        <v>5.0</v>
      </c>
    </row>
    <row r="546" ht="15.75" customHeight="1">
      <c r="A546" s="1">
        <v>575.0</v>
      </c>
      <c r="B546" s="3" t="s">
        <v>539</v>
      </c>
      <c r="C546" s="3" t="str">
        <f>IFERROR(__xludf.DUMMYFUNCTION("GOOGLETRANSLATE(B546,""id"",""en"")"),"['A Week', 'YouTube', 'Current', 'Streaming', 'Film', 'Turn', 'Download', 'Song', 'Video', 'Under', 'MB', 'Minutes',' WiFi ',' Mbps', 'Main', 'Game', 'Mobile', 'Legend', 'ping', 'above', 'MS', 'a week', 'a week', 'mas',' mas' , 'Indihome', 'dtg', 'home', "&amp;"'update', 'wifinya', 'macem', 'ttp', 'ping', 'thank you', 'indihome', 'reviews',' honest ',' BIJURAN ']")</f>
        <v>['A Week', 'YouTube', 'Current', 'Streaming', 'Film', 'Turn', 'Download', 'Song', 'Video', 'Under', 'MB', 'Minutes',' WiFi ',' Mbps', 'Main', 'Game', 'Mobile', 'Legend', 'ping', 'above', 'MS', 'a week', 'a week', 'mas',' mas' , 'Indihome', 'dtg', 'home', 'update', 'wifinya', 'macem', 'ttp', 'ping', 'thank you', 'indihome', 'reviews',' honest ',' BIJURAN ']</v>
      </c>
      <c r="D546" s="3">
        <v>1.0</v>
      </c>
    </row>
    <row r="547" ht="15.75" customHeight="1">
      <c r="A547" s="1">
        <v>576.0</v>
      </c>
      <c r="B547" s="3" t="s">
        <v>540</v>
      </c>
      <c r="C547" s="3" t="str">
        <f>IFERROR(__xludf.DUMMYFUNCTION("GOOGLETRANSLATE(B547,""id"",""en"")"),"['Iflix', 'The application', 'Yesterday', 'Error', 'Uninstall', 'Install', 'Enter', 'Account', 'Enter', 'Sometimes',' his writing ',' server ',' error ',' email ',' password ',' wrong ',' cellphone ',' try ',' account ',' boundary ',' iFlix ',' July ',' '"&amp;"]")</f>
        <v>['Iflix', 'The application', 'Yesterday', 'Error', 'Uninstall', 'Install', 'Enter', 'Account', 'Enter', 'Sometimes',' his writing ',' server ',' error ',' email ',' password ',' wrong ',' cellphone ',' try ',' account ',' boundary ',' iFlix ',' July ',' ']</v>
      </c>
      <c r="D547" s="3">
        <v>5.0</v>
      </c>
    </row>
    <row r="548" ht="15.75" customHeight="1">
      <c r="A548" s="1">
        <v>577.0</v>
      </c>
      <c r="B548" s="3" t="s">
        <v>330</v>
      </c>
      <c r="C548" s="3" t="str">
        <f>IFERROR(__xludf.DUMMYFUNCTION("GOOGLETRANSLATE(B548,""id"",""en"")"),"['steady', '']")</f>
        <v>['steady', '']</v>
      </c>
      <c r="D548" s="3">
        <v>5.0</v>
      </c>
    </row>
    <row r="549" ht="15.75" customHeight="1">
      <c r="A549" s="1">
        <v>578.0</v>
      </c>
      <c r="B549" s="3" t="s">
        <v>541</v>
      </c>
      <c r="C549" s="3" t="str">
        <f>IFERROR(__xludf.DUMMYFUNCTION("GOOGLETRANSLATE(B549,""id"",""en"")"),"['minimal', 'function', '']")</f>
        <v>['minimal', 'function', '']</v>
      </c>
      <c r="D549" s="3">
        <v>1.0</v>
      </c>
    </row>
    <row r="550" ht="15.75" customHeight="1">
      <c r="A550" s="1">
        <v>579.0</v>
      </c>
      <c r="B550" s="3" t="s">
        <v>542</v>
      </c>
      <c r="C550" s="3" t="str">
        <f>IFERROR(__xludf.DUMMYFUNCTION("GOOGLETRANSLATE(B550,""id"",""en"")"),"['hope', 'mantul', 'trims']")</f>
        <v>['hope', 'mantul', 'trims']</v>
      </c>
      <c r="D550" s="3">
        <v>4.0</v>
      </c>
    </row>
    <row r="551" ht="15.75" customHeight="1">
      <c r="A551" s="1">
        <v>580.0</v>
      </c>
      <c r="B551" s="3" t="s">
        <v>543</v>
      </c>
      <c r="C551" s="3" t="str">
        <f>IFERROR(__xludf.DUMMYFUNCTION("GOOGLETRANSLATE(B551,""id"",""en"")"),"['failed', 'entered', 'reason', 'code', 'wrong', 'then', 'list', 'indihome', 'how', 'check "",' hmm ']")</f>
        <v>['failed', 'entered', 'reason', 'code', 'wrong', 'then', 'list', 'indihome', 'how', 'check ",' hmm ']</v>
      </c>
      <c r="D551" s="3">
        <v>4.0</v>
      </c>
    </row>
    <row r="552" ht="15.75" customHeight="1">
      <c r="A552" s="1">
        <v>581.0</v>
      </c>
      <c r="B552" s="3" t="s">
        <v>544</v>
      </c>
      <c r="C552" s="3" t="str">
        <f>IFERROR(__xludf.DUMMYFUNCTION("GOOGLETRANSLATE(B552,""id"",""en"")"),"['Kasian', 'Indihome', 'getting', 'criticism', 'wkwkwkw']")</f>
        <v>['Kasian', 'Indihome', 'getting', 'criticism', 'wkwkwkw']</v>
      </c>
      <c r="D552" s="3">
        <v>5.0</v>
      </c>
    </row>
    <row r="553" ht="15.75" customHeight="1">
      <c r="A553" s="1">
        <v>582.0</v>
      </c>
      <c r="B553" s="3" t="s">
        <v>545</v>
      </c>
      <c r="C553" s="3" t="str">
        <f>IFERROR(__xludf.DUMMYFUNCTION("GOOGLETRANSLATE(B553,""id"",""en"")"),"['strange', 'Application', 'Login', 'Application', 'Enter', 'OTP', 'Sent', 'Tel', 'According to', 'System', 'Read', 'Wrong', ' Please ',' Rawat ',' Apps']")</f>
        <v>['strange', 'Application', 'Login', 'Application', 'Enter', 'OTP', 'Sent', 'Tel', 'According to', 'System', 'Read', 'Wrong', ' Please ',' Rawat ',' Apps']</v>
      </c>
      <c r="D553" s="3">
        <v>2.0</v>
      </c>
    </row>
    <row r="554" ht="15.75" customHeight="1">
      <c r="A554" s="1">
        <v>583.0</v>
      </c>
      <c r="B554" s="3" t="s">
        <v>546</v>
      </c>
      <c r="C554" s="3" t="str">
        <f>IFERROR(__xludf.DUMMYFUNCTION("GOOGLETRANSLATE(B554,""id"",""en"")"),"['hope', 'developer', 'fix', 'application', 'browser', 'STB', 'Indihome', 'search', 'location', 'cursor', 'where', 'application', ' Browser ',' display ',' ']")</f>
        <v>['hope', 'developer', 'fix', 'application', 'browser', 'STB', 'Indihome', 'search', 'location', 'cursor', 'where', 'application', ' Browser ',' display ',' ']</v>
      </c>
      <c r="D554" s="3">
        <v>3.0</v>
      </c>
    </row>
    <row r="555" ht="15.75" customHeight="1">
      <c r="A555" s="1">
        <v>584.0</v>
      </c>
      <c r="B555" s="3" t="s">
        <v>547</v>
      </c>
      <c r="C555" s="3" t="str">
        <f>IFERROR(__xludf.DUMMYFUNCTION("GOOGLETRANSLATE(B555,""id"",""en"")"),"['installation', 'reasons',' technicians', 'central', 'full', 'then', 'take', 'pole', 'add', 'cost', 'cable', 'times',' Try ',' Install ',' Indihome ',' Location ',' Different ',' Please ',' Review ',' Technician ',' Field ',' Cook ',' That's', 'Provider'"&amp;", 'Direct' , 'installed', 'take', 'pole', 'technician', 'field', 'indihome', 'checked', 'direct', 'used', 'waiting', 'check', 'disappointed', ' ']")</f>
        <v>['installation', 'reasons',' technicians', 'central', 'full', 'then', 'take', 'pole', 'add', 'cost', 'cable', 'times',' Try ',' Install ',' Indihome ',' Location ',' Different ',' Please ',' Review ',' Technician ',' Field ',' Cook ',' That's', 'Provider', 'Direct' , 'installed', 'take', 'pole', 'technician', 'field', 'indihome', 'checked', 'direct', 'used', 'waiting', 'check', 'disappointed', ' ']</v>
      </c>
      <c r="D555" s="3">
        <v>1.0</v>
      </c>
    </row>
    <row r="556" ht="15.75" customHeight="1">
      <c r="A556" s="1">
        <v>585.0</v>
      </c>
      <c r="B556" s="3" t="s">
        <v>548</v>
      </c>
      <c r="C556" s="3" t="str">
        <f>IFERROR(__xludf.DUMMYFUNCTION("GOOGLETRANSLATE(B556,""id"",""en"")"),"['Lamat']")</f>
        <v>['Lamat']</v>
      </c>
      <c r="D556" s="3">
        <v>1.0</v>
      </c>
    </row>
    <row r="557" ht="15.75" customHeight="1">
      <c r="A557" s="1">
        <v>586.0</v>
      </c>
      <c r="B557" s="3" t="s">
        <v>549</v>
      </c>
      <c r="C557" s="3" t="str">
        <f>IFERROR(__xludf.DUMMYFUNCTION("GOOGLETRANSLATE(B557,""id"",""en"")"),"['Monday', 'June', 'technician', 'fix', 'box', 'road', 'highway', 'lights', 'pound', 'flame', 'red', 'continuous' succeeded ',' fix ',' Saturday ',' June ',' pairs', 'home', 'indihome', 'internet', 'disconnected', 'flame', 'red', 'lights',' pound ' , 'acc"&amp;"ountability', 'technicians', 'field', 'fix', 'pairs', 'finished', 'blur', 'responsibility', 'indihome', 'indihome', 'healthy', ""]")</f>
        <v>['Monday', 'June', 'technician', 'fix', 'box', 'road', 'highway', 'lights', 'pound', 'flame', 'red', 'continuous' succeeded ',' fix ',' Saturday ',' June ',' pairs', 'home', 'indihome', 'internet', 'disconnected', 'flame', 'red', 'lights',' pound ' , 'accountability', 'technicians', 'field', 'fix', 'pairs', 'finished', 'blur', 'responsibility', 'indihome', 'indihome', 'healthy', "]</v>
      </c>
      <c r="D557" s="3">
        <v>1.0</v>
      </c>
    </row>
    <row r="558" ht="15.75" customHeight="1">
      <c r="A558" s="1">
        <v>587.0</v>
      </c>
      <c r="B558" s="3" t="s">
        <v>550</v>
      </c>
      <c r="C558" s="3" t="str">
        <f>IFERROR(__xludf.DUMMYFUNCTION("GOOGLETRANSLATE(B558,""id"",""en"")"),"['HRGA', 'Mbps',' PPN ',' Upgrade ',' Speed ​​',' Mbps', 'Cuman', 'VAT', 'Application', 'Indihome', 'Bener', 'then', ' Change ',' Password ',' WiFi ',' GIMNA ',' CBA ',' Application ',' Details', 'HRGA', 'Change', 'Password', 'WiFi', 'SNDRI', '']")</f>
        <v>['HRGA', 'Mbps',' PPN ',' Upgrade ',' Speed ​​',' Mbps', 'Cuman', 'VAT', 'Application', 'Indihome', 'Bener', 'then', ' Change ',' Password ',' WiFi ',' GIMNA ',' CBA ',' Application ',' Details', 'HRGA', 'Change', 'Password', 'WiFi', 'SNDRI', '']</v>
      </c>
      <c r="D558" s="3">
        <v>5.0</v>
      </c>
    </row>
    <row r="559" ht="15.75" customHeight="1">
      <c r="A559" s="1">
        <v>588.0</v>
      </c>
      <c r="B559" s="3" t="s">
        <v>551</v>
      </c>
      <c r="C559" s="3" t="str">
        <f>IFERROR(__xludf.DUMMYFUNCTION("GOOGLETRANSLATE(B559,""id"",""en"")"),"['', 'enter', 'code', 'OTP', 'Wrong']")</f>
        <v>['', 'enter', 'code', 'OTP', 'Wrong']</v>
      </c>
      <c r="D559" s="3">
        <v>1.0</v>
      </c>
    </row>
    <row r="560" ht="15.75" customHeight="1">
      <c r="A560" s="1">
        <v>589.0</v>
      </c>
      <c r="B560" s="3" t="s">
        <v>552</v>
      </c>
      <c r="C560" s="3" t="str">
        <f>IFERROR(__xludf.DUMMYFUNCTION("GOOGLETRANSLATE(B560,""id"",""en"")"),"['Ask', 'house', 'katnya', 'network', 'run out', 'Perum', 'royal', 'rajeg', 'residence', 'jln', 'raya', 'sukatani', ' Kukun ']")</f>
        <v>['Ask', 'house', 'katnya', 'network', 'run out', 'Perum', 'royal', 'rajeg', 'residence', 'jln', 'raya', 'sukatani', ' Kukun ']</v>
      </c>
      <c r="D560" s="3">
        <v>5.0</v>
      </c>
    </row>
    <row r="561" ht="15.75" customHeight="1">
      <c r="A561" s="1">
        <v>590.0</v>
      </c>
      <c r="B561" s="3" t="s">
        <v>553</v>
      </c>
      <c r="C561" s="3" t="str">
        <f>IFERROR(__xludf.DUMMYFUNCTION("GOOGLETRANSLATE(B561,""id"",""en"")"),"['Mistake', 'Mulu', 'knapa', 'yaa']")</f>
        <v>['Mistake', 'Mulu', 'knapa', 'yaa']</v>
      </c>
      <c r="D561" s="3">
        <v>5.0</v>
      </c>
    </row>
    <row r="562" ht="15.75" customHeight="1">
      <c r="A562" s="1">
        <v>591.0</v>
      </c>
      <c r="B562" s="3" t="s">
        <v>554</v>
      </c>
      <c r="C562" s="3" t="str">
        <f>IFERROR(__xludf.DUMMYFUNCTION("GOOGLETRANSLATE(B562,""id"",""en"")"),"['Speed', 'Demand', 'disappears', 'menu', 'ADD', 'Log', 'email', 'please', 'Murah', 'convenience', 'use', 'application']")</f>
        <v>['Speed', 'Demand', 'disappears', 'menu', 'ADD', 'Log', 'email', 'please', 'Murah', 'convenience', 'use', 'application']</v>
      </c>
      <c r="D562" s="3">
        <v>2.0</v>
      </c>
    </row>
    <row r="563" ht="15.75" customHeight="1">
      <c r="A563" s="1">
        <v>592.0</v>
      </c>
      <c r="B563" s="3" t="s">
        <v>555</v>
      </c>
      <c r="C563" s="3" t="str">
        <f>IFERROR(__xludf.DUMMYFUNCTION("GOOGLETRANSLATE(B563,""id"",""en"")"),"['Disappointed', 'indiehome', 'installed', 'a day', 'payment', 'late', 'smpai', 'use', 'week', 'internet', 'indiehome', 'use', ' Zoom ',' Meeting ',' disappointing ',' hope ',' mndapat ',' service ',' best ',' wear ',' indiehome ',' reality ',' pairs', 's"&amp;"mpai', 'used' , '']")</f>
        <v>['Disappointed', 'indiehome', 'installed', 'a day', 'payment', 'late', 'smpai', 'use', 'week', 'internet', 'indiehome', 'use', ' Zoom ',' Meeting ',' disappointing ',' hope ',' mndapat ',' service ',' best ',' wear ',' indiehome ',' reality ',' pairs', 'smpai', 'used' , '']</v>
      </c>
      <c r="D563" s="3">
        <v>1.0</v>
      </c>
    </row>
    <row r="564" ht="15.75" customHeight="1">
      <c r="A564" s="1">
        <v>593.0</v>
      </c>
      <c r="B564" s="3" t="s">
        <v>556</v>
      </c>
      <c r="C564" s="3" t="str">
        <f>IFERROR(__xludf.DUMMYFUNCTION("GOOGLETRANSLATE(B564,""id"",""en"")"),"['Error', 'Please', 'Application', 'Sya', 'Help', 'Error', 'company', 'Telkom', 'pay attention', 'application', 'like']")</f>
        <v>['Error', 'Please', 'Application', 'Sya', 'Help', 'Error', 'company', 'Telkom', 'pay attention', 'application', 'like']</v>
      </c>
      <c r="D564" s="3">
        <v>1.0</v>
      </c>
    </row>
    <row r="565" ht="15.75" customHeight="1">
      <c r="A565" s="1">
        <v>595.0</v>
      </c>
      <c r="B565" s="3" t="s">
        <v>557</v>
      </c>
      <c r="C565" s="3" t="str">
        <f>IFERROR(__xludf.DUMMYFUNCTION("GOOGLETRANSLATE(B565,""id"",""en"")"),"['network', 'slow', 'service', 'bad', 'May', 'Sampe', 'times', 'disorder', 'pay', 'turn', 'complain', 'response']")</f>
        <v>['network', 'slow', 'service', 'bad', 'May', 'Sampe', 'times', 'disorder', 'pay', 'turn', 'complain', 'response']</v>
      </c>
      <c r="D565" s="3">
        <v>1.0</v>
      </c>
    </row>
    <row r="566" ht="15.75" customHeight="1">
      <c r="A566" s="1">
        <v>596.0</v>
      </c>
      <c r="B566" s="3" t="s">
        <v>558</v>
      </c>
      <c r="C566" s="3" t="str">
        <f>IFERROR(__xludf.DUMMYFUNCTION("GOOGLETRANSLATE(B566,""id"",""en"")"),"['broadcast', 'good']")</f>
        <v>['broadcast', 'good']</v>
      </c>
      <c r="D566" s="3">
        <v>1.0</v>
      </c>
    </row>
    <row r="567" ht="15.75" customHeight="1">
      <c r="A567" s="1">
        <v>597.0</v>
      </c>
      <c r="B567" s="3" t="s">
        <v>559</v>
      </c>
      <c r="C567" s="3" t="str">
        <f>IFERROR(__xludf.DUMMYFUNCTION("GOOGLETRANSLATE(B567,""id"",""en"")"),"['oath', 'Website', 'Apps', 'SERES', 'Confused', 'company', 'Country', 'SERES']")</f>
        <v>['oath', 'Website', 'Apps', 'SERES', 'Confused', 'company', 'Country', 'SERES']</v>
      </c>
      <c r="D567" s="3">
        <v>1.0</v>
      </c>
    </row>
    <row r="568" ht="15.75" customHeight="1">
      <c r="A568" s="1">
        <v>598.0</v>
      </c>
      <c r="B568" s="3" t="s">
        <v>560</v>
      </c>
      <c r="C568" s="3" t="str">
        <f>IFERROR(__xludf.DUMMYFUNCTION("GOOGLETRANSLATE(B568,""id"",""en"")"),"['', 'Indihome', 'Known', 'System', 'Connected', 'APP', 'Check', 'Bill', 'etc.', 'HARD', 'PEAH']")</f>
        <v>['', 'Indihome', 'Known', 'System', 'Connected', 'APP', 'Check', 'Bill', 'etc.', 'HARD', 'PEAH']</v>
      </c>
      <c r="D568" s="3">
        <v>1.0</v>
      </c>
    </row>
    <row r="569" ht="15.75" customHeight="1">
      <c r="A569" s="1">
        <v>599.0</v>
      </c>
      <c r="B569" s="3" t="s">
        <v>561</v>
      </c>
      <c r="C569" s="3" t="str">
        <f>IFERROR(__xludf.DUMMYFUNCTION("GOOGLETRANSLATE(B569,""id"",""en"")"),"['Pay', 'bills', 'internet', 'Connect', '']")</f>
        <v>['Pay', 'bills', 'internet', 'Connect', '']</v>
      </c>
      <c r="D569" s="3">
        <v>5.0</v>
      </c>
    </row>
    <row r="570" ht="15.75" customHeight="1">
      <c r="A570" s="1">
        <v>600.0</v>
      </c>
      <c r="B570" s="3" t="s">
        <v>562</v>
      </c>
      <c r="C570" s="3" t="str">
        <f>IFERROR(__xludf.DUMMYFUNCTION("GOOGLETRANSLATE(B570,""id"",""en"")"),"['Alhamdulillah', 'use', 'Indihome', 'obstacles',' screen ',' main ',' direct ',' call ',' indihome ',' service ',' good ',' direct ',' responded to ',' Alhamdulillah ',' finish ',' thank ',' love ',' mas', 'indohome', 'clock', 'night', 'stay', 'keep', 'b"&amp;"est' , 'customer', '']")</f>
        <v>['Alhamdulillah', 'use', 'Indihome', 'obstacles',' screen ',' main ',' direct ',' call ',' indihome ',' service ',' good ',' direct ',' responded to ',' Alhamdulillah ',' finish ',' thank ',' love ',' mas', 'indohome', 'clock', 'night', 'stay', 'keep', 'best' , 'customer', '']</v>
      </c>
      <c r="D570" s="3">
        <v>5.0</v>
      </c>
    </row>
    <row r="571" ht="15.75" customHeight="1">
      <c r="A571" s="1">
        <v>601.0</v>
      </c>
      <c r="B571" s="3" t="s">
        <v>563</v>
      </c>
      <c r="C571" s="3" t="str">
        <f>IFERROR(__xludf.DUMMYFUNCTION("GOOGLETRANSLATE(B571,""id"",""en"")"),"['Login', 'code', 'OTP', 'Sent']")</f>
        <v>['Login', 'code', 'OTP', 'Sent']</v>
      </c>
      <c r="D571" s="3">
        <v>1.0</v>
      </c>
    </row>
    <row r="572" ht="15.75" customHeight="1">
      <c r="A572" s="1">
        <v>602.0</v>
      </c>
      <c r="B572" s="3" t="s">
        <v>564</v>
      </c>
      <c r="C572" s="3" t="str">
        <f>IFERROR(__xludf.DUMMYFUNCTION("GOOGLETRANSLATE(B572,""id"",""en"")"),"['smooth', 'smooth', 'payment', 'smooth', 'employee', 'Indihome', 'photo', 'home', 'documentation', 'office', 'hold', 'cable', ' Lakuin ',' The next day ',' network ',' slow ',' network ',' reach ',' extensive ',' network ',' then ',' enter ',' cable ',' "&amp;"call ',' installer ' , 'wifi', 'Certain', 'visits', 'network', 'snuff', 'changed', 'right', 'responsibility', 'strategy', 'indihome', ""]")</f>
        <v>['smooth', 'smooth', 'payment', 'smooth', 'employee', 'Indihome', 'photo', 'home', 'documentation', 'office', 'hold', 'cable', ' Lakuin ',' The next day ',' network ',' slow ',' network ',' reach ',' extensive ',' network ',' then ',' enter ',' cable ',' call ',' installer ' , 'wifi', 'Certain', 'visits', 'network', 'snuff', 'changed', 'right', 'responsibility', 'strategy', 'indihome', "]</v>
      </c>
      <c r="D572" s="3">
        <v>1.0</v>
      </c>
    </row>
    <row r="573" ht="15.75" customHeight="1">
      <c r="A573" s="1">
        <v>603.0</v>
      </c>
      <c r="B573" s="3" t="s">
        <v>565</v>
      </c>
      <c r="C573" s="3" t="str">
        <f>IFERROR(__xludf.DUMMYFUNCTION("GOOGLETRANSLATE(B573,""id"",""en"")"),"['TLP', 'Application', 'Gapernah', 'Get', 'Road', 'Satisfying', 'Just', 'Customer', 'TLP', 'Wait', 'Wait', ""]")</f>
        <v>['TLP', 'Application', 'Gapernah', 'Get', 'Road', 'Satisfying', 'Just', 'Customer', 'TLP', 'Wait', 'Wait', "]</v>
      </c>
      <c r="D573" s="3">
        <v>2.0</v>
      </c>
    </row>
    <row r="574" ht="15.75" customHeight="1">
      <c r="A574" s="1">
        <v>604.0</v>
      </c>
      <c r="B574" s="3" t="s">
        <v>566</v>
      </c>
      <c r="C574" s="3" t="str">
        <f>IFERROR(__xludf.DUMMYFUNCTION("GOOGLETRANSLATE(B574,""id"",""en"")"),"['Gagu', 'Ngaduin', 'Indihome', 'complaints']")</f>
        <v>['Gagu', 'Ngaduin', 'Indihome', 'complaints']</v>
      </c>
      <c r="D574" s="3">
        <v>1.0</v>
      </c>
    </row>
    <row r="575" ht="15.75" customHeight="1">
      <c r="A575" s="1">
        <v>605.0</v>
      </c>
      <c r="B575" s="3" t="s">
        <v>567</v>
      </c>
      <c r="C575" s="3" t="str">
        <f>IFERROR(__xludf.DUMMYFUNCTION("GOOGLETRANSLATE(B575,""id"",""en"")"),"['', 'Kmarin', 'Login', 'PDHAL', 'Code', 'OTP', 'Dahh', 'Katux', 'Wrong', 'Wonder', 'Deh', 'Tlong', 'repaired ',' the application ']")</f>
        <v>['', 'Kmarin', 'Login', 'PDHAL', 'Code', 'OTP', 'Dahh', 'Katux', 'Wrong', 'Wonder', 'Deh', 'Tlong', 'repaired ',' the application ']</v>
      </c>
      <c r="D575" s="3">
        <v>1.0</v>
      </c>
    </row>
    <row r="576" ht="15.75" customHeight="1">
      <c r="A576" s="1">
        <v>606.0</v>
      </c>
      <c r="B576" s="3" t="s">
        <v>568</v>
      </c>
      <c r="C576" s="3" t="str">
        <f>IFERROR(__xludf.DUMMYFUNCTION("GOOGLETRANSLATE(B576,""id"",""en"")"),"['confused']")</f>
        <v>['confused']</v>
      </c>
      <c r="D576" s="3">
        <v>5.0</v>
      </c>
    </row>
    <row r="577" ht="15.75" customHeight="1">
      <c r="A577" s="1">
        <v>608.0</v>
      </c>
      <c r="B577" s="3" t="s">
        <v>569</v>
      </c>
      <c r="C577" s="3" t="str">
        <f>IFERROR(__xludf.DUMMYFUNCTION("GOOGLETRANSLATE(B577,""id"",""en"")"),"['blank', 'the application', 'screen', 'white']")</f>
        <v>['blank', 'the application', 'screen', 'white']</v>
      </c>
      <c r="D577" s="3">
        <v>2.0</v>
      </c>
    </row>
    <row r="578" ht="15.75" customHeight="1">
      <c r="A578" s="1">
        <v>609.0</v>
      </c>
      <c r="B578" s="3" t="s">
        <v>570</v>
      </c>
      <c r="C578" s="3" t="str">
        <f>IFERROR(__xludf.DUMMYFUNCTION("GOOGLETRANSLATE(B578,""id"",""en"")"),"['', 'report', 'disorder', '']")</f>
        <v>['', 'report', 'disorder', '']</v>
      </c>
      <c r="D578" s="3">
        <v>1.0</v>
      </c>
    </row>
    <row r="579" ht="15.75" customHeight="1">
      <c r="A579" s="1">
        <v>610.0</v>
      </c>
      <c r="B579" s="3" t="s">
        <v>571</v>
      </c>
      <c r="C579" s="3" t="str">
        <f>IFERROR(__xludf.DUMMYFUNCTION("GOOGLETRANSLATE(B579,""id"",""en"")"),"['Help', 'Upgrade', 'Speed', 'Slow', 'Response', 'Operator', 'Slow', 'Loading', 'Screen', 'Trus', ""]")</f>
        <v>['Help', 'Upgrade', 'Speed', 'Slow', 'Response', 'Operator', 'Slow', 'Loading', 'Screen', 'Trus', "]</v>
      </c>
      <c r="D579" s="3">
        <v>1.0</v>
      </c>
    </row>
    <row r="580" ht="15.75" customHeight="1">
      <c r="A580" s="1">
        <v>611.0</v>
      </c>
      <c r="B580" s="3" t="s">
        <v>572</v>
      </c>
      <c r="C580" s="3" t="str">
        <f>IFERROR(__xludf.DUMMYFUNCTION("GOOGLETRANSLATE(B580,""id"",""en"")"),"['Great', 'Web']")</f>
        <v>['Great', 'Web']</v>
      </c>
      <c r="D580" s="3">
        <v>5.0</v>
      </c>
    </row>
    <row r="581" ht="15.75" customHeight="1">
      <c r="A581" s="1">
        <v>612.0</v>
      </c>
      <c r="B581" s="3" t="s">
        <v>573</v>
      </c>
      <c r="C581" s="3" t="str">
        <f>IFERROR(__xludf.DUMMYFUNCTION("GOOGLETRANSLATE(B581,""id"",""en"")"),"['thank you']")</f>
        <v>['thank you']</v>
      </c>
      <c r="D581" s="3">
        <v>4.0</v>
      </c>
    </row>
    <row r="582" ht="15.75" customHeight="1">
      <c r="A582" s="1">
        <v>613.0</v>
      </c>
      <c r="B582" s="3" t="s">
        <v>574</v>
      </c>
      <c r="C582" s="3" t="str">
        <f>IFERROR(__xludf.DUMMYFUNCTION("GOOGLETRANSLATE(B582,""id"",""en"")"),"['Gabisa', 'Login']")</f>
        <v>['Gabisa', 'Login']</v>
      </c>
      <c r="D582" s="3">
        <v>1.0</v>
      </c>
    </row>
    <row r="583" ht="15.75" customHeight="1">
      <c r="A583" s="1">
        <v>614.0</v>
      </c>
      <c r="B583" s="3" t="s">
        <v>575</v>
      </c>
      <c r="C583" s="3" t="str">
        <f>IFERROR(__xludf.DUMMYFUNCTION("GOOGLETRANSLATE(B583,""id"",""en"")"),"['Indihomo', 'kntle', 'ping', 'red']")</f>
        <v>['Indihomo', 'kntle', 'ping', 'red']</v>
      </c>
      <c r="D583" s="3">
        <v>1.0</v>
      </c>
    </row>
    <row r="584" ht="15.75" customHeight="1">
      <c r="A584" s="1">
        <v>615.0</v>
      </c>
      <c r="B584" s="3" t="s">
        <v>576</v>
      </c>
      <c r="C584" s="3" t="str">
        <f>IFERROR(__xludf.DUMMYFUNCTION("GOOGLETRANSLATE(B584,""id"",""en"")"),"['', 'Login', 'number', 'verification', 'Bener', 'TPI', 'said', 'wrong']")</f>
        <v>['', 'Login', 'number', 'verification', 'Bener', 'TPI', 'said', 'wrong']</v>
      </c>
      <c r="D584" s="3">
        <v>1.0</v>
      </c>
    </row>
    <row r="585" ht="15.75" customHeight="1">
      <c r="A585" s="1">
        <v>616.0</v>
      </c>
      <c r="B585" s="3" t="s">
        <v>577</v>
      </c>
      <c r="C585" s="3" t="str">
        <f>IFERROR(__xludf.DUMMYFUNCTION("GOOGLETRANSLATE(B585,""id"",""en"")"),"['Gamasss', 'continued', 'Pay', 'Monthly', 'BUMN', 'Kyak', 'GNI', 'sucking']")</f>
        <v>['Gamasss', 'continued', 'Pay', 'Monthly', 'BUMN', 'Kyak', 'GNI', 'sucking']</v>
      </c>
      <c r="D585" s="3">
        <v>1.0</v>
      </c>
    </row>
    <row r="586" ht="15.75" customHeight="1">
      <c r="A586" s="1">
        <v>618.0</v>
      </c>
      <c r="B586" s="3" t="s">
        <v>578</v>
      </c>
      <c r="C586" s="3" t="str">
        <f>IFERROR(__xludf.DUMMYFUNCTION("GOOGLETRANSLATE(B586,""id"",""en"")"),"['Knp', 'Login', 'Application', 'Number', 'Email', 'Number', 'OTP', 'Sent', 'SMS', 'Wrong', ""]")</f>
        <v>['Knp', 'Login', 'Application', 'Number', 'Email', 'Number', 'OTP', 'Sent', 'SMS', 'Wrong', "]</v>
      </c>
      <c r="D586" s="3">
        <v>1.0</v>
      </c>
    </row>
    <row r="587" ht="15.75" customHeight="1">
      <c r="A587" s="1">
        <v>619.0</v>
      </c>
      <c r="B587" s="3" t="s">
        <v>579</v>
      </c>
      <c r="C587" s="3" t="str">
        <f>IFERROR(__xludf.DUMMYFUNCTION("GOOGLETRANSLATE(B587,""id"",""en"")"),"['application', 'bother', 'login', 'the application', 'Kya', 'crash', 'that's',' push ',' application ',' uninstall ',' reset ',' uninstall ',' "", 'Login', 'How', 'Please', 'repay', 'Application', 'Make Easy', 'Service']")</f>
        <v>['application', 'bother', 'login', 'the application', 'Kya', 'crash', 'that's',' push ',' application ',' uninstall ',' reset ',' uninstall ',' ", 'Login', 'How', 'Please', 'repay', 'Application', 'Make Easy', 'Service']</v>
      </c>
      <c r="D587" s="3">
        <v>1.0</v>
      </c>
    </row>
    <row r="588" ht="15.75" customHeight="1">
      <c r="A588" s="1">
        <v>620.0</v>
      </c>
      <c r="B588" s="3" t="s">
        <v>580</v>
      </c>
      <c r="C588" s="3" t="str">
        <f>IFERROR(__xludf.DUMMYFUNCTION("GOOGLETRANSLATE(B588,""id"",""en"")"),"['BLM', 'Download', 'Application', 'Log', 'Number', 'Registered', 'account']")</f>
        <v>['BLM', 'Download', 'Application', 'Log', 'Number', 'Registered', 'account']</v>
      </c>
      <c r="D588" s="3">
        <v>2.0</v>
      </c>
    </row>
    <row r="589" ht="15.75" customHeight="1">
      <c r="A589" s="1">
        <v>621.0</v>
      </c>
      <c r="B589" s="3" t="s">
        <v>581</v>
      </c>
      <c r="C589" s="3" t="str">
        <f>IFERROR(__xludf.DUMMYFUNCTION("GOOGLETRANSLATE(B589,""id"",""en"")"),"['Login', 'Error']")</f>
        <v>['Login', 'Error']</v>
      </c>
      <c r="D589" s="3">
        <v>1.0</v>
      </c>
    </row>
    <row r="590" ht="15.75" customHeight="1">
      <c r="A590" s="1">
        <v>622.0</v>
      </c>
      <c r="B590" s="3" t="s">
        <v>582</v>
      </c>
      <c r="C590" s="3" t="str">
        <f>IFERROR(__xludf.DUMMYFUNCTION("GOOGLETRANSLATE(B590,""id"",""en"")"),"['Gajelas', 'APK', 'ugly', 'really', 'dipake', 'appears', 'code', 'error', 'mulu', 'help', 'consumer', ""]")</f>
        <v>['Gajelas', 'APK', 'ugly', 'really', 'dipake', 'appears', 'code', 'error', 'mulu', 'help', 'consumer', "]</v>
      </c>
      <c r="D590" s="3">
        <v>1.0</v>
      </c>
    </row>
    <row r="591" ht="15.75" customHeight="1">
      <c r="A591" s="1">
        <v>623.0</v>
      </c>
      <c r="B591" s="3" t="s">
        <v>583</v>
      </c>
      <c r="C591" s="3" t="str">
        <f>IFERROR(__xludf.DUMMYFUNCTION("GOOGLETRANSLATE(B591,""id"",""en"")"),"['account', 'indihome', 'gabisa', 'login', 'padahl', 'email', 'udh', 'right', 'how', 'pay', 'bill', 'sentence', ' Sorry ',' request ',' failed ',' beg ',' do ',' process', 'process',' oath ',' understand ']")</f>
        <v>['account', 'indihome', 'gabisa', 'login', 'padahl', 'email', 'udh', 'right', 'how', 'pay', 'bill', 'sentence', ' Sorry ',' request ',' failed ',' beg ',' do ',' process', 'process',' oath ',' understand ']</v>
      </c>
      <c r="D591" s="3">
        <v>1.0</v>
      </c>
    </row>
    <row r="592" ht="15.75" customHeight="1">
      <c r="A592" s="1">
        <v>624.0</v>
      </c>
      <c r="B592" s="3" t="s">
        <v>584</v>
      </c>
      <c r="C592" s="3" t="str">
        <f>IFERROR(__xludf.DUMMYFUNCTION("GOOGLETRANSLATE(B592,""id"",""en"")"),"['Sorry', 'application', 'Indihome', 'used', 'check', 'usage', '']")</f>
        <v>['Sorry', 'application', 'Indihome', 'used', 'check', 'usage', '']</v>
      </c>
      <c r="D592" s="3">
        <v>3.0</v>
      </c>
    </row>
    <row r="593" ht="15.75" customHeight="1">
      <c r="A593" s="1">
        <v>625.0</v>
      </c>
      <c r="B593" s="3" t="s">
        <v>585</v>
      </c>
      <c r="C593" s="3" t="str">
        <f>IFERROR(__xludf.DUMMYFUNCTION("GOOGLETRANSLATE(B593,""id"",""en"")"),"['application', 'help', 'service', 'complaint', 'ugly', 'clarity', 'contents', 'the application', 'accurate', 'bill']")</f>
        <v>['application', 'help', 'service', 'complaint', 'ugly', 'clarity', 'contents', 'the application', 'accurate', 'bill']</v>
      </c>
      <c r="D593" s="3">
        <v>1.0</v>
      </c>
    </row>
    <row r="594" ht="15.75" customHeight="1">
      <c r="A594" s="1">
        <v>626.0</v>
      </c>
      <c r="B594" s="3" t="s">
        <v>586</v>
      </c>
      <c r="C594" s="3" t="str">
        <f>IFERROR(__xludf.DUMMYFUNCTION("GOOGLETRANSLATE(B594,""id"",""en"")"),"['Application', 'Login', 'Error', 'Register', 'Pas', 'Login', 'Error', 'Hadehhhh', ""]")</f>
        <v>['Application', 'Login', 'Error', 'Register', 'Pas', 'Login', 'Error', 'Hadehhhh', "]</v>
      </c>
      <c r="D594" s="3">
        <v>1.0</v>
      </c>
    </row>
    <row r="595" ht="15.75" customHeight="1">
      <c r="A595" s="1">
        <v>627.0</v>
      </c>
      <c r="B595" s="3" t="s">
        <v>587</v>
      </c>
      <c r="C595" s="3" t="str">
        <f>IFERROR(__xludf.DUMMYFUNCTION("GOOGLETRANSLATE(B595,""id"",""en"")"),"['application', 'hangs',' access', 'unload', 'install', 'reset', 'enter', 'login', 'enter', 'NMR', 'TLP', 'error', ' Hrs', 'Do', '']")</f>
        <v>['application', 'hangs',' access', 'unload', 'install', 'reset', 'enter', 'login', 'enter', 'NMR', 'TLP', 'error', ' Hrs', 'Do', '']</v>
      </c>
      <c r="D595" s="3">
        <v>2.0</v>
      </c>
    </row>
    <row r="596" ht="15.75" customHeight="1">
      <c r="A596" s="1">
        <v>628.0</v>
      </c>
      <c r="B596" s="3" t="s">
        <v>588</v>
      </c>
      <c r="C596" s="3" t="str">
        <f>IFERROR(__xludf.DUMMYFUNCTION("GOOGLETRANSLATE(B596,""id"",""en"")"),"['Register', 'told', 'Registration', 'Mending', 'Delete']")</f>
        <v>['Register', 'told', 'Registration', 'Mending', 'Delete']</v>
      </c>
      <c r="D596" s="3">
        <v>1.0</v>
      </c>
    </row>
    <row r="597" ht="15.75" customHeight="1">
      <c r="A597" s="1">
        <v>629.0</v>
      </c>
      <c r="B597" s="3" t="s">
        <v>589</v>
      </c>
      <c r="C597" s="3" t="str">
        <f>IFERROR(__xludf.DUMMYFUNCTION("GOOGLETRANSLATE(B597,""id"",""en"")"),"['Org', 'subscription', 'Loading']")</f>
        <v>['Org', 'subscription', 'Loading']</v>
      </c>
      <c r="D597" s="3">
        <v>1.0</v>
      </c>
    </row>
    <row r="598" ht="15.75" customHeight="1">
      <c r="A598" s="1">
        <v>630.0</v>
      </c>
      <c r="B598" s="3" t="s">
        <v>590</v>
      </c>
      <c r="C598" s="3" t="str">
        <f>IFERROR(__xludf.DUMMYFUNCTION("GOOGLETRANSLATE(B598,""id"",""en"")"),"['Usability', 'Application', 'Actually', 'Open', 'Application', 'Stuck', 'then', 'Menu', 'Display', 'Clear', 'Cache', 'Open', ' Application ',' Tetep ',' Stuck ',' Menu ',' Display ']")</f>
        <v>['Usability', 'Application', 'Actually', 'Open', 'Application', 'Stuck', 'then', 'Menu', 'Display', 'Clear', 'Cache', 'Open', ' Application ',' Tetep ',' Stuck ',' Menu ',' Display ']</v>
      </c>
      <c r="D598" s="3">
        <v>1.0</v>
      </c>
    </row>
    <row r="599" ht="15.75" customHeight="1">
      <c r="A599" s="1">
        <v>631.0</v>
      </c>
      <c r="B599" s="3" t="s">
        <v>591</v>
      </c>
      <c r="C599" s="3" t="str">
        <f>IFERROR(__xludf.DUMMYFUNCTION("GOOGLETRANSLATE(B599,""id"",""en"")"),"['How', 'Open', 'Application', 'Loading', 'TRS', 'Payment', 'Number', 'Indihome', 'Registered', 'How', '']")</f>
        <v>['How', 'Open', 'Application', 'Loading', 'TRS', 'Payment', 'Number', 'Indihome', 'Registered', 'How', '']</v>
      </c>
      <c r="D599" s="3">
        <v>2.0</v>
      </c>
    </row>
    <row r="600" ht="15.75" customHeight="1">
      <c r="A600" s="1">
        <v>632.0</v>
      </c>
      <c r="B600" s="3" t="s">
        <v>592</v>
      </c>
      <c r="C600" s="3" t="str">
        <f>IFERROR(__xludf.DUMMYFUNCTION("GOOGLETRANSLATE(B600,""id"",""en"")"),"['Application', 'opened', 'dumbfound', 'poor']")</f>
        <v>['Application', 'opened', 'dumbfound', 'poor']</v>
      </c>
      <c r="D600" s="3">
        <v>1.0</v>
      </c>
    </row>
    <row r="601" ht="15.75" customHeight="1">
      <c r="A601" s="1">
        <v>633.0</v>
      </c>
      <c r="B601" s="3" t="s">
        <v>593</v>
      </c>
      <c r="C601" s="3" t="str">
        <f>IFERROR(__xludf.DUMMYFUNCTION("GOOGLETRANSLATE(B601,""id"",""en"")"),"['Bad', 'service', 'Ryesel', 'I', 'Tide', 'Indihome']")</f>
        <v>['Bad', 'service', 'Ryesel', 'I', 'Tide', 'Indihome']</v>
      </c>
      <c r="D601" s="3">
        <v>1.0</v>
      </c>
    </row>
    <row r="602" ht="15.75" customHeight="1">
      <c r="A602" s="1">
        <v>634.0</v>
      </c>
      <c r="B602" s="3" t="s">
        <v>594</v>
      </c>
      <c r="C602" s="3" t="str">
        <f>IFERROR(__xludf.DUMMYFUNCTION("GOOGLETRANSLATE(B602,""id"",""en"")"),"['oath', 'slow', 'bat', 'slow', 'slow', 'stay', 'kit', 'pay', 'package', 'fast', 'fast', 'obstacle', ' Troble ',' ']")</f>
        <v>['oath', 'slow', 'bat', 'slow', 'slow', 'stay', 'kit', 'pay', 'package', 'fast', 'fast', 'obstacle', ' Troble ',' ']</v>
      </c>
      <c r="D602" s="3">
        <v>1.0</v>
      </c>
    </row>
    <row r="603" ht="15.75" customHeight="1">
      <c r="A603" s="1">
        <v>635.0</v>
      </c>
      <c r="B603" s="3" t="s">
        <v>595</v>
      </c>
      <c r="C603" s="3" t="str">
        <f>IFERROR(__xludf.DUMMYFUNCTION("GOOGLETRANSLATE(B603,""id"",""en"")"),"['Star', 'min', 'plus',' problem ',' solved ',' download ',' try ',' list ',' notification ',' failed ',' number ',' registered ',' Try ',' login ',' input ',' can ',' OTP ',' OTP ',' input ',' appears', 'Notif', 'FAIL', '']")</f>
        <v>['Star', 'min', 'plus',' problem ',' solved ',' download ',' try ',' list ',' notification ',' failed ',' number ',' registered ',' Try ',' login ',' input ',' can ',' OTP ',' OTP ',' input ',' appears', 'Notif', 'FAIL', '']</v>
      </c>
      <c r="D603" s="3">
        <v>1.0</v>
      </c>
    </row>
    <row r="604" ht="15.75" customHeight="1">
      <c r="A604" s="1">
        <v>636.0</v>
      </c>
      <c r="B604" s="3" t="s">
        <v>596</v>
      </c>
      <c r="C604" s="3" t="str">
        <f>IFERROR(__xludf.DUMMYFUNCTION("GOOGLETRANSLATE(B604,""id"",""en"")"),"['application', 'useful', 'help', 'user', 'indihome']")</f>
        <v>['application', 'useful', 'help', 'user', 'indihome']</v>
      </c>
      <c r="D604" s="3">
        <v>5.0</v>
      </c>
    </row>
    <row r="605" ht="15.75" customHeight="1">
      <c r="A605" s="1">
        <v>637.0</v>
      </c>
      <c r="B605" s="3" t="s">
        <v>597</v>
      </c>
      <c r="C605" s="3" t="str">
        <f>IFERROR(__xludf.DUMMYFUNCTION("GOOGLETRANSLATE(B605,""id"",""en"")"),"['mantaapppp']")</f>
        <v>['mantaapppp']</v>
      </c>
      <c r="D605" s="3">
        <v>5.0</v>
      </c>
    </row>
    <row r="606" ht="15.75" customHeight="1">
      <c r="A606" s="1">
        <v>638.0</v>
      </c>
      <c r="B606" s="3" t="s">
        <v>598</v>
      </c>
      <c r="C606" s="3" t="str">
        <f>IFERROR(__xludf.DUMMYFUNCTION("GOOGLETRANSLATE(B606,""id"",""en"")"),"['application', 'provider', 'best', '']")</f>
        <v>['application', 'provider', 'best', '']</v>
      </c>
      <c r="D606" s="3">
        <v>1.0</v>
      </c>
    </row>
    <row r="607" ht="15.75" customHeight="1">
      <c r="A607" s="1">
        <v>639.0</v>
      </c>
      <c r="B607" s="3" t="s">
        <v>599</v>
      </c>
      <c r="C607" s="3" t="str">
        <f>IFERROR(__xludf.DUMMYFUNCTION("GOOGLETRANSLATE(B607,""id"",""en"")"),"['Please', 'Indihome', 'Fix', 'Wait', 'code', 'OTG', 'Times']")</f>
        <v>['Please', 'Indihome', 'Fix', 'Wait', 'code', 'OTG', 'Times']</v>
      </c>
      <c r="D607" s="3">
        <v>1.0</v>
      </c>
    </row>
    <row r="608" ht="15.75" customHeight="1">
      <c r="A608" s="1">
        <v>641.0</v>
      </c>
      <c r="B608" s="3" t="s">
        <v>600</v>
      </c>
      <c r="C608" s="3" t="str">
        <f>IFERROR(__xludf.DUMMYFUNCTION("GOOGLETRANSLATE(B608,""id"",""en"")"),"['Please', 'SIHHH', 'Exam', 'Lohh', 'Ampunn', 'Repair', 'Bales',' Sorry ',' Doang ',' Service ',' ugly ',' really ',' Internet ',' Hotspot ',' Try ',' Exam ',' How ',' ']")</f>
        <v>['Please', 'SIHHH', 'Exam', 'Lohh', 'Ampunn', 'Repair', 'Bales',' Sorry ',' Doang ',' Service ',' ugly ',' really ',' Internet ',' Hotspot ',' Try ',' Exam ',' How ',' ']</v>
      </c>
      <c r="D608" s="3">
        <v>1.0</v>
      </c>
    </row>
    <row r="609" ht="15.75" customHeight="1">
      <c r="A609" s="1">
        <v>642.0</v>
      </c>
      <c r="B609" s="3" t="s">
        <v>601</v>
      </c>
      <c r="C609" s="3" t="str">
        <f>IFERROR(__xludf.DUMMYFUNCTION("GOOGLETRANSLATE(B609,""id"",""en"")"),"['Cape', 'use', 'indihome', 'wifi', 'use', 'data', 'use', 'loss',' pay ',' bill ',' bln ',' broke ',' The wifinya ',' ']")</f>
        <v>['Cape', 'use', 'indihome', 'wifi', 'use', 'data', 'use', 'loss',' pay ',' bill ',' bln ',' broke ',' The wifinya ',' ']</v>
      </c>
      <c r="D609" s="3">
        <v>1.0</v>
      </c>
    </row>
    <row r="610" ht="15.75" customHeight="1">
      <c r="A610" s="1">
        <v>643.0</v>
      </c>
      <c r="B610" s="3" t="s">
        <v>602</v>
      </c>
      <c r="C610" s="3" t="str">
        <f>IFERROR(__xludf.DUMMYFUNCTION("GOOGLETRANSLATE(B610,""id"",""en"")"),"['OTP', 'already', 'week', 'login', 'OTP', 'Wrong', 'already', 'according to', 'Clear', 'cache', 'Install', 'reset', ' Help ',' rip ',' indihome ',' ']")</f>
        <v>['OTP', 'already', 'week', 'login', 'OTP', 'Wrong', 'already', 'according to', 'Clear', 'cache', 'Install', 'reset', ' Help ',' rip ',' indihome ',' ']</v>
      </c>
      <c r="D610" s="3">
        <v>1.0</v>
      </c>
    </row>
    <row r="611" ht="15.75" customHeight="1">
      <c r="A611" s="1">
        <v>644.0</v>
      </c>
      <c r="B611" s="3" t="s">
        <v>603</v>
      </c>
      <c r="C611" s="3" t="str">
        <f>IFERROR(__xludf.DUMMYFUNCTION("GOOGLETRANSLATE(B611,""id"",""en"")"),"['Already', 'Enter', 'Code', 'OTP', 'Sent', 'Wait', 'Wait', 'Clock']")</f>
        <v>['Already', 'Enter', 'Code', 'OTP', 'Sent', 'Wait', 'Wait', 'Clock']</v>
      </c>
      <c r="D611" s="3">
        <v>1.0</v>
      </c>
    </row>
    <row r="612" ht="15.75" customHeight="1">
      <c r="A612" s="1">
        <v>645.0</v>
      </c>
      <c r="B612" s="3" t="s">
        <v>604</v>
      </c>
      <c r="C612" s="3" t="str">
        <f>IFERROR(__xludf.DUMMYFUNCTION("GOOGLETRANSLATE(B612,""id"",""en"")"),"['quick response']")</f>
        <v>['quick response']</v>
      </c>
      <c r="D612" s="3">
        <v>5.0</v>
      </c>
    </row>
    <row r="613" ht="15.75" customHeight="1">
      <c r="A613" s="1">
        <v>646.0</v>
      </c>
      <c r="B613" s="3" t="s">
        <v>605</v>
      </c>
      <c r="C613" s="3" t="str">
        <f>IFERROR(__xludf.DUMMYFUNCTION("GOOGLETRANSLATE(B613,""id"",""en"")"),"['Good', 'and', 'Greater']")</f>
        <v>['Good', 'and', 'Greater']</v>
      </c>
      <c r="D613" s="3">
        <v>5.0</v>
      </c>
    </row>
    <row r="614" ht="15.75" customHeight="1">
      <c r="A614" s="1">
        <v>647.0</v>
      </c>
      <c r="B614" s="3" t="s">
        <v>606</v>
      </c>
      <c r="C614" s="3" t="str">
        <f>IFERROR(__xludf.DUMMYFUNCTION("GOOGLETRANSLATE(B614,""id"",""en"")"),"['Network', 'Weak', 'Disorders', 'Season', 'Please', 'Fix', 'The Network']")</f>
        <v>['Network', 'Weak', 'Disorders', 'Season', 'Please', 'Fix', 'The Network']</v>
      </c>
      <c r="D614" s="3">
        <v>1.0</v>
      </c>
    </row>
    <row r="615" ht="15.75" customHeight="1">
      <c r="A615" s="1">
        <v>648.0</v>
      </c>
      <c r="B615" s="3" t="s">
        <v>607</v>
      </c>
      <c r="C615" s="3" t="str">
        <f>IFERROR(__xludf.DUMMYFUNCTION("GOOGLETRANSLATE(B615,""id"",""en"")"),"['Disappointed', 'service', 'area', 'West Kalimantar', 'disorder', 'obstacles', 'high school', 'skli', 'tdak', 'response', ""]")</f>
        <v>['Disappointed', 'service', 'area', 'West Kalimantar', 'disorder', 'obstacles', 'high school', 'skli', 'tdak', 'response', "]</v>
      </c>
      <c r="D615" s="3">
        <v>1.0</v>
      </c>
    </row>
    <row r="616" ht="15.75" customHeight="1">
      <c r="A616" s="1">
        <v>649.0</v>
      </c>
      <c r="B616" s="3" t="s">
        <v>608</v>
      </c>
      <c r="C616" s="3" t="str">
        <f>IFERROR(__xludf.DUMMYFUNCTION("GOOGLETRANSLATE(B616,""id"",""en"")"),"['SLMT', 'Afternoon', 'Pontianak', 'West Kalimantar', 'Pontianak', 'East', 'Perum', 'Gang', 'Jelutung', 'Ganguang', 'Tggu', 'home', ' Child ',' Share ',' Contact ',' Indihome ',' Service ',' ']")</f>
        <v>['SLMT', 'Afternoon', 'Pontianak', 'West Kalimantar', 'Pontianak', 'East', 'Perum', 'Gang', 'Jelutung', 'Ganguang', 'Tggu', 'home', ' Child ',' Share ',' Contact ',' Indihome ',' Service ',' ']</v>
      </c>
      <c r="D616" s="3">
        <v>2.0</v>
      </c>
    </row>
    <row r="617" ht="15.75" customHeight="1">
      <c r="A617" s="1">
        <v>650.0</v>
      </c>
      <c r="B617" s="3" t="s">
        <v>609</v>
      </c>
      <c r="C617" s="3" t="str">
        <f>IFERROR(__xludf.DUMMYFUNCTION("GOOGLETRANSLATE(B617,""id"",""en"")"),"['Good', 'Application']")</f>
        <v>['Good', 'Application']</v>
      </c>
      <c r="D617" s="3">
        <v>5.0</v>
      </c>
    </row>
    <row r="618" ht="15.75" customHeight="1">
      <c r="A618" s="1">
        <v>651.0</v>
      </c>
      <c r="B618" s="3" t="s">
        <v>610</v>
      </c>
      <c r="C618" s="3" t="str">
        <f>IFERROR(__xludf.DUMMYFUNCTION("GOOGLETRANSLATE(B618,""id"",""en"")"),"['', 'Indihome', 'network', 'Mbps',' leaves', 'Nge', 'leg', 'bet', 'njing', 'mentang', 'mbps',' please ',' really ',' good ',' money ',' kaga ',' what ',' think ',' stupid ',' wifi ',' green ',' really ',' tll ']")</f>
        <v>['', 'Indihome', 'network', 'Mbps',' leaves', 'Nge', 'leg', 'bet', 'njing', 'mentang', 'mbps',' please ',' really ',' good ',' money ',' kaga ',' what ',' think ',' stupid ',' wifi ',' green ',' really ',' tll ']</v>
      </c>
      <c r="D618" s="3">
        <v>1.0</v>
      </c>
    </row>
    <row r="619" ht="15.75" customHeight="1">
      <c r="A619" s="1">
        <v>652.0</v>
      </c>
      <c r="B619" s="3" t="s">
        <v>611</v>
      </c>
      <c r="C619" s="3" t="str">
        <f>IFERROR(__xludf.DUMMYFUNCTION("GOOGLETRANSLATE(B619,""id"",""en"")"),"['The technician', 'lazy', 'money', 'dinerjain', 'just', 'gave', 'food', 'slow', 'work', 'mending', 'biznet']")</f>
        <v>['The technician', 'lazy', 'money', 'dinerjain', 'just', 'gave', 'food', 'slow', 'work', 'mending', 'biznet']</v>
      </c>
      <c r="D619" s="3">
        <v>1.0</v>
      </c>
    </row>
    <row r="620" ht="15.75" customHeight="1">
      <c r="A620" s="1">
        <v>653.0</v>
      </c>
      <c r="B620" s="3" t="s">
        <v>612</v>
      </c>
      <c r="C620" s="3" t="str">
        <f>IFERROR(__xludf.DUMMYFUNCTION("GOOGLETRANSLATE(B620,""id"",""en"")"),"['sofyan', 'adi', 'son', 'Please', 'sorry', 'indihome', 'active', 'run out', 'move', 'device']")</f>
        <v>['sofyan', 'adi', 'son', 'Please', 'sorry', 'indihome', 'active', 'run out', 'move', 'device']</v>
      </c>
      <c r="D620" s="3">
        <v>2.0</v>
      </c>
    </row>
    <row r="621" ht="15.75" customHeight="1">
      <c r="A621" s="1">
        <v>654.0</v>
      </c>
      <c r="B621" s="3" t="s">
        <v>613</v>
      </c>
      <c r="C621" s="3" t="str">
        <f>IFERROR(__xludf.DUMMYFUNCTION("GOOGLETRANSLATE(B621,""id"",""en"")"),"['Good', 'enhanced', 'features']")</f>
        <v>['Good', 'enhanced', 'features']</v>
      </c>
      <c r="D621" s="3">
        <v>5.0</v>
      </c>
    </row>
    <row r="622" ht="15.75" customHeight="1">
      <c r="A622" s="1">
        <v>655.0</v>
      </c>
      <c r="B622" s="3" t="s">
        <v>614</v>
      </c>
      <c r="C622" s="3" t="str">
        <f>IFERROR(__xludf.DUMMYFUNCTION("GOOGLETRANSLATE(B622,""id"",""en"")"),"['Internet', 'Disruption', 'reported', 'late', 'pay', 'bills',' get ',' fine ',' form ',' concern ',' lead ',' Telkom ',' Indihome ',' disorder ',' thank ',' love ',' ']")</f>
        <v>['Internet', 'Disruption', 'reported', 'late', 'pay', 'bills',' get ',' fine ',' form ',' concern ',' lead ',' Telkom ',' Indihome ',' disorder ',' thank ',' love ',' ']</v>
      </c>
      <c r="D622" s="3">
        <v>2.0</v>
      </c>
    </row>
    <row r="623" ht="15.75" customHeight="1">
      <c r="A623" s="1">
        <v>656.0</v>
      </c>
      <c r="B623" s="3" t="s">
        <v>615</v>
      </c>
      <c r="C623" s="3" t="str">
        <f>IFERROR(__xludf.DUMMYFUNCTION("GOOGLETRANSLATE(B623,""id"",""en"")"),"['Goodjob']")</f>
        <v>['Goodjob']</v>
      </c>
      <c r="D623" s="3">
        <v>5.0</v>
      </c>
    </row>
    <row r="624" ht="15.75" customHeight="1">
      <c r="A624" s="1">
        <v>657.0</v>
      </c>
      <c r="B624" s="3" t="s">
        <v>616</v>
      </c>
      <c r="C624" s="3" t="str">
        <f>IFERROR(__xludf.DUMMYFUNCTION("GOOGLETRANSLATE(B624,""id"",""en"")"),"['Assalamualaikum', 'subscribe', 'indihome', 'registered', 'participant', 'because of', 'reasons', 'mounting', 'pole', 'terkah', 'directly', 'installed' Just ',' People ',' Customers', 'Regarded', 'Installed', 'Understanding', 'Life', 'Village', 'Times','"&amp;" Ngajuin ',' Failed ',' Alsan ', ""]")</f>
        <v>['Assalamualaikum', 'subscribe', 'indihome', 'registered', 'participant', 'because of', 'reasons', 'mounting', 'pole', 'terkah', 'directly', 'installed' Just ',' People ',' Customers', 'Regarded', 'Installed', 'Understanding', 'Life', 'Village', 'Times',' Ngajuin ',' Failed ',' Alsan ', "]</v>
      </c>
      <c r="D624" s="3">
        <v>1.0</v>
      </c>
    </row>
    <row r="625" ht="15.75" customHeight="1">
      <c r="A625" s="1">
        <v>658.0</v>
      </c>
      <c r="B625" s="3" t="s">
        <v>617</v>
      </c>
      <c r="C625" s="3" t="str">
        <f>IFERROR(__xludf.DUMMYFUNCTION("GOOGLETRANSLATE(B625,""id"",""en"")"),"['Customer', 'Enter', 'App', 'Difficult', 'Enter', 'Code', 'OTP', 'Wrong', 'Signal', 'Lemot', 'Please', 'Collaboration', ' right ',' billing ',' BLM ',' TLP ',' then ',' please ',' good ',' performance ',' yaa ']")</f>
        <v>['Customer', 'Enter', 'App', 'Difficult', 'Enter', 'Code', 'OTP', 'Wrong', 'Signal', 'Lemot', 'Please', 'Collaboration', ' right ',' billing ',' BLM ',' TLP ',' then ',' please ',' good ',' performance ',' yaa ']</v>
      </c>
      <c r="D625" s="3">
        <v>1.0</v>
      </c>
    </row>
    <row r="626" ht="15.75" customHeight="1">
      <c r="A626" s="1">
        <v>659.0</v>
      </c>
      <c r="B626" s="3" t="s">
        <v>618</v>
      </c>
      <c r="C626" s="3" t="str">
        <f>IFERROR(__xludf.DUMMYFUNCTION("GOOGLETRANSLATE(B626,""id"",""en"")"),"['Change', 'Install', 'reset', 'app', 'log', 'uda', 'enter', 'otp', 'according to', 'answerx', 'otp', 'wrong', ' Mulu ',' Bener ',' annoyed ']")</f>
        <v>['Change', 'Install', 'reset', 'app', 'log', 'uda', 'enter', 'otp', 'according to', 'answerx', 'otp', 'wrong', ' Mulu ',' Bener ',' annoyed ']</v>
      </c>
      <c r="D626" s="3">
        <v>2.0</v>
      </c>
    </row>
    <row r="627" ht="15.75" customHeight="1">
      <c r="A627" s="1">
        <v>660.0</v>
      </c>
      <c r="B627" s="3" t="s">
        <v>619</v>
      </c>
      <c r="C627" s="3" t="str">
        <f>IFERROR(__xludf.DUMMYFUNCTION("GOOGLETRANSLATE(B627,""id"",""en"")"),"['Please', 'fix', 'menu', 'payment', 'melaui', 'card', 'credit', 'failed']")</f>
        <v>['Please', 'fix', 'menu', 'payment', 'melaui', 'card', 'credit', 'failed']</v>
      </c>
      <c r="D627" s="3">
        <v>4.0</v>
      </c>
    </row>
    <row r="628" ht="15.75" customHeight="1">
      <c r="A628" s="1">
        <v>661.0</v>
      </c>
      <c r="B628" s="3" t="s">
        <v>620</v>
      </c>
      <c r="C628" s="3" t="str">
        <f>IFERROR(__xludf.DUMMYFUNCTION("GOOGLETRANSLATE(B628,""id"",""en"")"),"['Thank you', 'Indihome', 'bill', 'normal', 'bill', 'smooa', 'input', 'please', 'smooa', 'studied', 'reset', 'detrimental', ' Consumers', '']")</f>
        <v>['Thank you', 'Indihome', 'bill', 'normal', 'bill', 'smooa', 'input', 'please', 'smooa', 'studied', 'reset', 'detrimental', ' Consumers', '']</v>
      </c>
      <c r="D628" s="3">
        <v>5.0</v>
      </c>
    </row>
    <row r="629" ht="15.75" customHeight="1">
      <c r="A629" s="1">
        <v>662.0</v>
      </c>
      <c r="B629" s="3" t="s">
        <v>621</v>
      </c>
      <c r="C629" s="3" t="str">
        <f>IFERROR(__xludf.DUMMYFUNCTION("GOOGLETRANSLATE(B629,""id"",""en"")"),"['Yesterday', 'check', 'address',' available ',' network ',' check ',' address', 'available', 'strange', 'accurate', 'home', 'pairs',' WiFi ',' house ',' gabisa ',' strange ',' ']")</f>
        <v>['Yesterday', 'check', 'address',' available ',' network ',' check ',' address', 'available', 'strange', 'accurate', 'home', 'pairs',' WiFi ',' house ',' gabisa ',' strange ',' ']</v>
      </c>
      <c r="D629" s="3">
        <v>1.0</v>
      </c>
    </row>
    <row r="630" ht="15.75" customHeight="1">
      <c r="A630" s="1">
        <v>663.0</v>
      </c>
      <c r="B630" s="3" t="s">
        <v>622</v>
      </c>
      <c r="C630" s="3" t="str">
        <f>IFERROR(__xludf.DUMMYFUNCTION("GOOGLETRANSLATE(B630,""id"",""en"")"),"['Please', 'data', 'use', 'internet', 'used', 'leftover', 'use', 'Show', '']")</f>
        <v>['Please', 'data', 'use', 'internet', 'used', 'leftover', 'use', 'Show', '']</v>
      </c>
      <c r="D630" s="3">
        <v>3.0</v>
      </c>
    </row>
    <row r="631" ht="15.75" customHeight="1">
      <c r="A631" s="1">
        <v>664.0</v>
      </c>
      <c r="B631" s="3" t="s">
        <v>623</v>
      </c>
      <c r="C631" s="3" t="str">
        <f>IFERROR(__xludf.DUMMYFUNCTION("GOOGLETRANSLATE(B631,""id"",""en"")"),"['application', 'poor', 'makes it easy', 'customer']")</f>
        <v>['application', 'poor', 'makes it easy', 'customer']</v>
      </c>
      <c r="D631" s="3">
        <v>1.0</v>
      </c>
    </row>
    <row r="632" ht="15.75" customHeight="1">
      <c r="A632" s="1">
        <v>665.0</v>
      </c>
      <c r="B632" s="3" t="s">
        <v>624</v>
      </c>
      <c r="C632" s="3" t="str">
        <f>IFERROR(__xludf.DUMMYFUNCTION("GOOGLETRANSLATE(B632,""id"",""en"")"),"['Indihome', 'Down', 'Internet', 'Road', 'GMN', '']")</f>
        <v>['Indihome', 'Down', 'Internet', 'Road', 'GMN', '']</v>
      </c>
      <c r="D632" s="3">
        <v>5.0</v>
      </c>
    </row>
    <row r="633" ht="15.75" customHeight="1">
      <c r="A633" s="1">
        <v>666.0</v>
      </c>
      <c r="B633" s="3" t="s">
        <v>625</v>
      </c>
      <c r="C633" s="3" t="str">
        <f>IFERROR(__xludf.DUMMYFUNCTION("GOOGLETRANSLATE(B633,""id"",""en"")"),"['Please', 'Report', 'Disruption', 'Application', 'isolated', 'Payment', 'Blum', 'Fall', 'Tempoo', 'Want', 'Try', 'Call', ' Then ',' function ',' application ',' doubled ',' ']")</f>
        <v>['Please', 'Report', 'Disruption', 'Application', 'isolated', 'Payment', 'Blum', 'Fall', 'Tempoo', 'Want', 'Try', 'Call', ' Then ',' function ',' application ',' doubled ',' ']</v>
      </c>
      <c r="D633" s="3">
        <v>1.0</v>
      </c>
    </row>
    <row r="634" ht="15.75" customHeight="1">
      <c r="A634" s="1">
        <v>667.0</v>
      </c>
      <c r="B634" s="3" t="s">
        <v>626</v>
      </c>
      <c r="C634" s="3" t="str">
        <f>IFERROR(__xludf.DUMMYFUNCTION("GOOGLETRANSLATE(B634,""id"",""en"")"),"['Indihome', 'defective', 'subscription', 'Mbps', 'streaming', 'play', 'game', 'delay', 'lag', 'defective']")</f>
        <v>['Indihome', 'defective', 'subscription', 'Mbps', 'streaming', 'play', 'game', 'delay', 'lag', 'defective']</v>
      </c>
      <c r="D634" s="3">
        <v>1.0</v>
      </c>
    </row>
    <row r="635" ht="15.75" customHeight="1">
      <c r="A635" s="1">
        <v>668.0</v>
      </c>
      <c r="B635" s="3" t="s">
        <v>627</v>
      </c>
      <c r="C635" s="3" t="str">
        <f>IFERROR(__xludf.DUMMYFUNCTION("GOOGLETRANSLATE(B635,""id"",""en"")"),"['service', 'complaint', 'resfonsive', 'mas',' list ',' clarity ',' slow ',' ad ',' strange ',' giman ',' forward ',' star ',' speak']")</f>
        <v>['service', 'complaint', 'resfonsive', 'mas',' list ',' clarity ',' slow ',' ad ',' strange ',' giman ',' forward ',' star ',' speak']</v>
      </c>
      <c r="D635" s="3">
        <v>1.0</v>
      </c>
    </row>
    <row r="636" ht="15.75" customHeight="1">
      <c r="A636" s="1">
        <v>669.0</v>
      </c>
      <c r="B636" s="3" t="s">
        <v>628</v>
      </c>
      <c r="C636" s="3" t="str">
        <f>IFERROR(__xludf.DUMMYFUNCTION("GOOGLETRANSLATE(B636,""id"",""en"")"),"['open', 'application', 'slow', 'okay', 'smooth', 'application', 'slow', 'emang']")</f>
        <v>['open', 'application', 'slow', 'okay', 'smooth', 'application', 'slow', 'emang']</v>
      </c>
      <c r="D636" s="3">
        <v>1.0</v>
      </c>
    </row>
    <row r="637" ht="15.75" customHeight="1">
      <c r="A637" s="1">
        <v>670.0</v>
      </c>
      <c r="B637" s="3" t="s">
        <v>629</v>
      </c>
      <c r="C637" s="3" t="str">
        <f>IFERROR(__xludf.DUMMYFUNCTION("GOOGLETRANSLATE(B637,""id"",""en"")"),"['Application', 'strange', 'OTP', 'Wrong', 'Mulu', 'Season', 'GBLK', 'Rough', 'a little', 'Season', 'Abisa', 'Gabisa', ' Login ',' ']")</f>
        <v>['Application', 'strange', 'OTP', 'Wrong', 'Mulu', 'Season', 'GBLK', 'Rough', 'a little', 'Season', 'Abisa', 'Gabisa', ' Login ',' ']</v>
      </c>
      <c r="D637" s="3">
        <v>2.0</v>
      </c>
    </row>
    <row r="638" ht="15.75" customHeight="1">
      <c r="A638" s="1">
        <v>671.0</v>
      </c>
      <c r="B638" s="3" t="s">
        <v>630</v>
      </c>
      <c r="C638" s="3" t="str">
        <f>IFERROR(__xludf.DUMMYFUNCTION("GOOGLETRANSLATE(B638,""id"",""en"")"),"['Jisa', 'Look', 'quota', 'padahl', 'hellping', 'connection', 'ugly', 'for', 'check', 'quota', 'tverbs',' bln ',' Connection ',' Good ',' ']")</f>
        <v>['Jisa', 'Look', 'quota', 'padahl', 'hellping', 'connection', 'ugly', 'for', 'check', 'quota', 'tverbs',' bln ',' Connection ',' Good ',' ']</v>
      </c>
      <c r="D638" s="3">
        <v>2.0</v>
      </c>
    </row>
    <row r="639" ht="15.75" customHeight="1">
      <c r="A639" s="1">
        <v>673.0</v>
      </c>
      <c r="B639" s="3" t="s">
        <v>631</v>
      </c>
      <c r="C639" s="3" t="str">
        <f>IFERROR(__xludf.DUMMYFUNCTION("GOOGLETRANSLATE(B639,""id"",""en"")"),"['Samperin', 'Samperin', 'Turn', 'Mintak', 'Unplug', 'Hard', 'Mistak', 'Forgiveness',' Heart ',' Brother ',' Install ',' Indihom ',' cheated ',' Leech ',' land ',' be careful ',' crush ',' right ',' nobody ',' pull out ',' right ',' aim ',' right ',' udh "&amp;"',' nagalahin ' , 'Test', 'Polis']")</f>
        <v>['Samperin', 'Samperin', 'Turn', 'Mintak', 'Unplug', 'Hard', 'Mistak', 'Forgiveness',' Heart ',' Brother ',' Install ',' Indihom ',' cheated ',' Leech ',' land ',' be careful ',' crush ',' right ',' nobody ',' pull out ',' right ',' aim ',' right ',' udh ',' nagalahin ' , 'Test', 'Polis']</v>
      </c>
      <c r="D639" s="3">
        <v>1.0</v>
      </c>
    </row>
    <row r="640" ht="15.75" customHeight="1">
      <c r="A640" s="1">
        <v>674.0</v>
      </c>
      <c r="B640" s="3" t="s">
        <v>632</v>
      </c>
      <c r="C640" s="3" t="str">
        <f>IFERROR(__xludf.DUMMYFUNCTION("GOOGLETRANSLATE(B640,""id"",""en"")"),"['Wow', 'like', 'fast', 'sekrang', 'recurring', 'idiot', 'kbs',' good ',' kah ',' love ',' hah ',' Buriq ',' Bet ',' Network ',' Lahiran ',' Dahlah ',' Mending ',' Switch ',' Like ',' Kubat ',' KBS ']")</f>
        <v>['Wow', 'like', 'fast', 'sekrang', 'recurring', 'idiot', 'kbs',' good ',' kah ',' love ',' hah ',' Buriq ',' Bet ',' Network ',' Lahiran ',' Dahlah ',' Mending ',' Switch ',' Like ',' Kubat ',' KBS ']</v>
      </c>
      <c r="D640" s="3">
        <v>1.0</v>
      </c>
    </row>
    <row r="641" ht="15.75" customHeight="1">
      <c r="A641" s="1">
        <v>675.0</v>
      </c>
      <c r="B641" s="3" t="s">
        <v>633</v>
      </c>
      <c r="C641" s="3" t="str">
        <f>IFERROR(__xludf.DUMMYFUNCTION("GOOGLETRANSLATE(B641,""id"",""en"")"),"['disappointing']")</f>
        <v>['disappointing']</v>
      </c>
      <c r="D641" s="3">
        <v>1.0</v>
      </c>
    </row>
    <row r="642" ht="15.75" customHeight="1">
      <c r="A642" s="1">
        <v>676.0</v>
      </c>
      <c r="B642" s="3" t="s">
        <v>634</v>
      </c>
      <c r="C642" s="3" t="str">
        <f>IFERROR(__xludf.DUMMYFUNCTION("GOOGLETRANSLATE(B642,""id"",""en"")"),"['Disruption', 'WiFi', 'Los', 'GBLK']")</f>
        <v>['Disruption', 'WiFi', 'Los', 'GBLK']</v>
      </c>
      <c r="D642" s="3">
        <v>1.0</v>
      </c>
    </row>
    <row r="643" ht="15.75" customHeight="1">
      <c r="A643" s="1">
        <v>678.0</v>
      </c>
      <c r="B643" s="3" t="s">
        <v>635</v>
      </c>
      <c r="C643" s="3" t="str">
        <f>IFERROR(__xludf.DUMMYFUNCTION("GOOGLETRANSLATE(B643,""id"",""en"")"),"['code', 'OTP', 'Wrong', 'contents', 'according to', 'sms']")</f>
        <v>['code', 'OTP', 'Wrong', 'contents', 'according to', 'sms']</v>
      </c>
      <c r="D643" s="3">
        <v>1.0</v>
      </c>
    </row>
    <row r="644" ht="15.75" customHeight="1">
      <c r="A644" s="1">
        <v>679.0</v>
      </c>
      <c r="B644" s="3" t="s">
        <v>636</v>
      </c>
      <c r="C644" s="3" t="str">
        <f>IFERROR(__xludf.DUMMYFUNCTION("GOOGLETRANSLATE(B644,""id"",""en"")"),"['failed', 'enter', 'code', 'verification', 'contents', 'code', 'verification', 'according to', 'sms', 'please', 'repair', ""]")</f>
        <v>['failed', 'enter', 'code', 'verification', 'contents', 'code', 'verification', 'according to', 'sms', 'please', 'repair', "]</v>
      </c>
      <c r="D644" s="3">
        <v>3.0</v>
      </c>
    </row>
    <row r="645" ht="15.75" customHeight="1">
      <c r="A645" s="1">
        <v>680.0</v>
      </c>
      <c r="B645" s="3" t="s">
        <v>637</v>
      </c>
      <c r="C645" s="3" t="str">
        <f>IFERROR(__xludf.DUMMYFUNCTION("GOOGLETRANSLATE(B645,""id"",""en"")"),"['heavy', 'really', 'application', 'potatoes', 'use', 'network', 'indihome', '']")</f>
        <v>['heavy', 'really', 'application', 'potatoes', 'use', 'network', 'indihome', '']</v>
      </c>
      <c r="D645" s="3">
        <v>1.0</v>
      </c>
    </row>
    <row r="646" ht="15.75" customHeight="1">
      <c r="A646" s="1">
        <v>681.0</v>
      </c>
      <c r="B646" s="3" t="s">
        <v>638</v>
      </c>
      <c r="C646" s="3" t="str">
        <f>IFERROR(__xludf.DUMMYFUNCTION("GOOGLETRANSLATE(B646,""id"",""en"")"),"['', 'connective', 'customer', 'Severe', 'Caur', ""]")</f>
        <v>['', 'connective', 'customer', 'Severe', 'Caur', "]</v>
      </c>
      <c r="D646" s="3">
        <v>1.0</v>
      </c>
    </row>
    <row r="647" ht="15.75" customHeight="1">
      <c r="A647" s="1">
        <v>682.0</v>
      </c>
      <c r="B647" s="3" t="s">
        <v>639</v>
      </c>
      <c r="C647" s="3" t="str">
        <f>IFERROR(__xludf.DUMMYFUNCTION("GOOGLETRANSLATE(B647,""id"",""en"")"),"['Bad', 'service', 'displacement', 'address', 'need', 'installed', 'poor', ""]")</f>
        <v>['Bad', 'service', 'displacement', 'address', 'need', 'installed', 'poor', "]</v>
      </c>
      <c r="D647" s="3">
        <v>1.0</v>
      </c>
    </row>
    <row r="648" ht="15.75" customHeight="1">
      <c r="A648" s="1">
        <v>683.0</v>
      </c>
      <c r="B648" s="3" t="s">
        <v>640</v>
      </c>
      <c r="C648" s="3" t="str">
        <f>IFERROR(__xludf.DUMMYFUNCTION("GOOGLETRANSLATE(B648,""id"",""en"")"),"['see', 'details',' bills', 'see', 'UDH', 'Litu', 'UDH', 'downgrade', 'package', 'March', 'UDH', 'SUCCESS', ' The bill ',' June ',' rich ',' bills', 'details',' bills', 'application', 'UDH', 'PEAH', 'BNGT', '']")</f>
        <v>['see', 'details',' bills', 'see', 'UDH', 'Litu', 'UDH', 'downgrade', 'package', 'March', 'UDH', 'SUCCESS', ' The bill ',' June ',' rich ',' bills', 'details',' bills', 'application', 'UDH', 'PEAH', 'BNGT', '']</v>
      </c>
      <c r="D648" s="3">
        <v>1.0</v>
      </c>
    </row>
    <row r="649" ht="15.75" customHeight="1">
      <c r="A649" s="1">
        <v>684.0</v>
      </c>
      <c r="B649" s="3" t="s">
        <v>641</v>
      </c>
      <c r="C649" s="3" t="str">
        <f>IFERROR(__xludf.DUMMYFUNCTION("GOOGLETRANSLATE(B649,""id"",""en"")"),"['Pekahhh', 'service', 'ugly', 'really', 'cable', 'broke', 'already', 'complaint', 'action', 'chat', 'employee', 'already', ' work ',' chat ',' person ',' all ',' udh ',' work ',' fees', 'keep', 'that's']")</f>
        <v>['Pekahhh', 'service', 'ugly', 'really', 'cable', 'broke', 'already', 'complaint', 'action', 'chat', 'employee', 'already', ' work ',' chat ',' person ',' all ',' udh ',' work ',' fees', 'keep', 'that's']</v>
      </c>
      <c r="D649" s="3">
        <v>1.0</v>
      </c>
    </row>
    <row r="650" ht="15.75" customHeight="1">
      <c r="A650" s="1">
        <v>685.0</v>
      </c>
      <c r="B650" s="3" t="s">
        <v>642</v>
      </c>
      <c r="C650" s="3" t="str">
        <f>IFERROR(__xludf.DUMMYFUNCTION("GOOGLETRANSLATE(B650,""id"",""en"")"),"['Restore', 'Print', 'Bil', 'Application']")</f>
        <v>['Restore', 'Print', 'Bil', 'Application']</v>
      </c>
      <c r="D650" s="3">
        <v>4.0</v>
      </c>
    </row>
    <row r="651" ht="15.75" customHeight="1">
      <c r="A651" s="1">
        <v>686.0</v>
      </c>
      <c r="B651" s="3" t="s">
        <v>643</v>
      </c>
      <c r="C651" s="3" t="str">
        <f>IFERROR(__xludf.DUMMYFUNCTION("GOOGLETRANSLATE(B651,""id"",""en"")"),"['Severe', 'noon', 'night', 'play', 'game', 'slow', 'network', 'already', 'Mbps',' slow ',' solution ',' best ',' Min ',' Push ',' Rank ',' night ',' failed ']")</f>
        <v>['Severe', 'noon', 'night', 'play', 'game', 'slow', 'network', 'already', 'Mbps',' slow ',' solution ',' best ',' Min ',' Push ',' Rank ',' night ',' failed ']</v>
      </c>
      <c r="D651" s="3">
        <v>1.0</v>
      </c>
    </row>
    <row r="652" ht="15.75" customHeight="1">
      <c r="A652" s="1">
        <v>688.0</v>
      </c>
      <c r="B652" s="3" t="s">
        <v>644</v>
      </c>
      <c r="C652" s="3" t="str">
        <f>IFERROR(__xludf.DUMMYFUNCTION("GOOGLETRANSLATE(B652,""id"",""en"")"),"['ADD', 'VIDIO', 'PDHL', 'BLN', 'kmren', 'payment', 'already', 'normal', 'already', 'stop', 'subscribe', 'skrg', ' bills', 'stop', 'subscribe', 'failed', 'verification', 'PDHL', 'UDH', 'PRNH', 'Verification', 'TLP', 'Duh', ""]")</f>
        <v>['ADD', 'VIDIO', 'PDHL', 'BLN', 'kmren', 'payment', 'already', 'normal', 'already', 'stop', 'subscribe', 'skrg', ' bills', 'stop', 'subscribe', 'failed', 'verification', 'PDHL', 'UDH', 'PRNH', 'Verification', 'TLP', 'Duh', "]</v>
      </c>
      <c r="D652" s="3">
        <v>1.0</v>
      </c>
    </row>
    <row r="653" ht="15.75" customHeight="1">
      <c r="A653" s="1">
        <v>689.0</v>
      </c>
      <c r="B653" s="3" t="s">
        <v>645</v>
      </c>
      <c r="C653" s="3" t="str">
        <f>IFERROR(__xludf.DUMMYFUNCTION("GOOGLETRANSLATE(B653,""id"",""en"")"),"['Indihome', 'Most', 'sense', 'mode', 'UDH', 'subscribe', 'yrs', 'byr', 'then', 'live', 'culuced', 'report' Action ',' MKSD ',' UDH ',' Believe ',' Like ',' comment ',' Btulin ',' WiFi ',' Syga ',' Rating ',' Indihome ', ""]")</f>
        <v>['Indihome', 'Most', 'sense', 'mode', 'UDH', 'subscribe', 'yrs', 'byr', 'then', 'live', 'culuced', 'report' Action ',' MKSD ',' UDH ',' Believe ',' Like ',' comment ',' Btulin ',' WiFi ',' Syga ',' Rating ',' Indihome ', "]</v>
      </c>
      <c r="D653" s="3">
        <v>1.0</v>
      </c>
    </row>
    <row r="654" ht="15.75" customHeight="1">
      <c r="A654" s="1">
        <v>690.0</v>
      </c>
      <c r="B654" s="3" t="s">
        <v>646</v>
      </c>
      <c r="C654" s="3" t="str">
        <f>IFERROR(__xludf.DUMMYFUNCTION("GOOGLETRANSLATE(B654,""id"",""en"")"),"['Service', 'ugly']")</f>
        <v>['Service', 'ugly']</v>
      </c>
      <c r="D654" s="3">
        <v>1.0</v>
      </c>
    </row>
    <row r="655" ht="15.75" customHeight="1">
      <c r="A655" s="1">
        <v>691.0</v>
      </c>
      <c r="B655" s="3" t="s">
        <v>647</v>
      </c>
      <c r="C655" s="3" t="str">
        <f>IFERROR(__xludf.DUMMYFUNCTION("GOOGLETRANSLATE(B655,""id"",""en"")"),"['Notify', 'wifi', 'disorder', 'last night', 'please', 'donk', 'fix', 'address',' marina ',' merlion ',' market ',' wet ',' Batam ',' Karna ',' WiFi ',' Constrained ']")</f>
        <v>['Notify', 'wifi', 'disorder', 'last night', 'please', 'donk', 'fix', 'address',' marina ',' merlion ',' market ',' wet ',' Batam ',' Karna ',' WiFi ',' Constrained ']</v>
      </c>
      <c r="D655" s="3">
        <v>1.0</v>
      </c>
    </row>
    <row r="656" ht="15.75" customHeight="1">
      <c r="A656" s="1">
        <v>692.0</v>
      </c>
      <c r="B656" s="3" t="s">
        <v>648</v>
      </c>
      <c r="C656" s="3" t="str">
        <f>IFERROR(__xludf.DUMMYFUNCTION("GOOGLETRANSLATE(B656,""id"",""en"")"),"['Clear', 'Clear', 'Cache', 'Application', 'Benerin', 'Website', 'Liat', 'Register', 'Bill', 'Use', 'Loading', 'Doang', ' how ',' service ',' internet ',' widest ',' Indonesia ',' rich ',' gini ', ""]")</f>
        <v>['Clear', 'Clear', 'Cache', 'Application', 'Benerin', 'Website', 'Liat', 'Register', 'Bill', 'Use', 'Loading', 'Doang', ' how ',' service ',' internet ',' widest ',' Indonesia ',' rich ',' gini ', "]</v>
      </c>
      <c r="D656" s="3">
        <v>1.0</v>
      </c>
    </row>
    <row r="657" ht="15.75" customHeight="1">
      <c r="A657" s="1">
        <v>694.0</v>
      </c>
      <c r="B657" s="3" t="s">
        <v>649</v>
      </c>
      <c r="C657" s="3" t="str">
        <f>IFERROR(__xludf.DUMMYFUNCTION("GOOGLETRANSLATE(B657,""id"",""en"")"),"['It's easy', 'reporting', 'check', 'bill']")</f>
        <v>['It's easy', 'reporting', 'check', 'bill']</v>
      </c>
      <c r="D657" s="3">
        <v>5.0</v>
      </c>
    </row>
    <row r="658" ht="15.75" customHeight="1">
      <c r="A658" s="1">
        <v>695.0</v>
      </c>
      <c r="B658" s="3" t="s">
        <v>650</v>
      </c>
      <c r="C658" s="3" t="str">
        <f>IFERROR(__xludf.DUMMYFUNCTION("GOOGLETRANSLATE(B658,""id"",""en"")"),"['Quality', 'Good', 'The application', 'suits', 'Needs', 'Customer']")</f>
        <v>['Quality', 'Good', 'The application', 'suits', 'Needs', 'Customer']</v>
      </c>
      <c r="D658" s="3">
        <v>5.0</v>
      </c>
    </row>
    <row r="659" ht="15.75" customHeight="1">
      <c r="A659" s="1">
        <v>696.0</v>
      </c>
      <c r="B659" s="3" t="s">
        <v>651</v>
      </c>
      <c r="C659" s="3" t="str">
        <f>IFERROR(__xludf.DUMMYFUNCTION("GOOGLETRANSLATE(B659,""id"",""en"")"),"['Season', 'Scam', 'Pay', 'thousand', 'speed', 'internet', 'Mbps',' thousand ',' Mbps', 'Wait', 'a week', 'installation', ' Slowly ',' forgiveness', 'Fupnya', 'Gede', 'internet', 'slow', 'package', 'fast', 'use', 'wifi', ""]")</f>
        <v>['Season', 'Scam', 'Pay', 'thousand', 'speed', 'internet', 'Mbps',' thousand ',' Mbps', 'Wait', 'a week', 'installation', ' Slowly ',' forgiveness', 'Fupnya', 'Gede', 'internet', 'slow', 'package', 'fast', 'use', 'wifi', "]</v>
      </c>
      <c r="D659" s="3">
        <v>1.0</v>
      </c>
    </row>
    <row r="660" ht="15.75" customHeight="1">
      <c r="A660" s="1">
        <v>697.0</v>
      </c>
      <c r="B660" s="3" t="s">
        <v>652</v>
      </c>
      <c r="C660" s="3" t="str">
        <f>IFERROR(__xludf.DUMMYFUNCTION("GOOGLETRANSLATE(B660,""id"",""en"")"),"['Is there', 'wrong', 'the application', 'USage', 'quota', 'changed', 'all day', 'used', 'beg', 'action', 'continue', 'developer', ' ']")</f>
        <v>['Is there', 'wrong', 'the application', 'USage', 'quota', 'changed', 'all day', 'used', 'beg', 'action', 'continue', 'developer', ' ']</v>
      </c>
      <c r="D660" s="3">
        <v>2.0</v>
      </c>
    </row>
    <row r="661" ht="15.75" customHeight="1">
      <c r="A661" s="1">
        <v>698.0</v>
      </c>
      <c r="B661" s="3" t="s">
        <v>653</v>
      </c>
      <c r="C661" s="3" t="str">
        <f>IFERROR(__xludf.DUMMYFUNCTION("GOOGLETRANSLATE(B661,""id"",""en"")"),"['Please', 'Fix', 'Network', 'Cook', 'Trobe', 'Times',' Pay ',' Money ',' Leaves', 'Harini', 'report', 'Hadehh', ' ']")</f>
        <v>['Please', 'Fix', 'Network', 'Cook', 'Trobe', 'Times',' Pay ',' Money ',' Leaves', 'Harini', 'report', 'Hadehh', ' ']</v>
      </c>
      <c r="D661" s="3">
        <v>2.0</v>
      </c>
    </row>
    <row r="662" ht="15.75" customHeight="1">
      <c r="A662" s="1">
        <v>699.0</v>
      </c>
      <c r="B662" s="3" t="s">
        <v>654</v>
      </c>
      <c r="C662" s="3" t="str">
        <f>IFERROR(__xludf.DUMMYFUNCTION("GOOGLETRANSLATE(B662,""id"",""en"")"),"['already', 'difficult', 'difficult', 'ride', 'star', 'right', 'win', 'wifi', 'error', 'kayak', 'signal', 'mountains',' Nyesek ',' woiii ']")</f>
        <v>['already', 'difficult', 'difficult', 'ride', 'star', 'right', 'win', 'wifi', 'error', 'kayak', 'signal', 'mountains',' Nyesek ',' woiii ']</v>
      </c>
      <c r="D662" s="3">
        <v>1.0</v>
      </c>
    </row>
    <row r="663" ht="15.75" customHeight="1">
      <c r="A663" s="1">
        <v>700.0</v>
      </c>
      <c r="B663" s="3" t="s">
        <v>655</v>
      </c>
      <c r="C663" s="3" t="str">
        <f>IFERROR(__xludf.DUMMYFUNCTION("GOOGLETRANSLATE(B663,""id"",""en"")"),"['Accept', 'OTP', 'Entered', 'OTP', 'Wrong', 'Mobile', 'Web']")</f>
        <v>['Accept', 'OTP', 'Entered', 'OTP', 'Wrong', 'Mobile', 'Web']</v>
      </c>
      <c r="D663" s="3">
        <v>2.0</v>
      </c>
    </row>
    <row r="664" ht="15.75" customHeight="1">
      <c r="A664" s="1">
        <v>701.0</v>
      </c>
      <c r="B664" s="3" t="s">
        <v>656</v>
      </c>
      <c r="C664" s="3" t="str">
        <f>IFERROR(__xludf.DUMMYFUNCTION("GOOGLETRANSLATE(B664,""id"",""en"")"),"['Many', 'times',' gabisa ',' log ',' code ',' otp ',' input ',' many ',' times', 'already', 'right', 'ttp', ' can not']")</f>
        <v>['Many', 'times',' gabisa ',' log ',' code ',' otp ',' input ',' many ',' times', 'already', 'right', 'ttp', ' can not']</v>
      </c>
      <c r="D664" s="3">
        <v>2.0</v>
      </c>
    </row>
    <row r="665" ht="15.75" customHeight="1">
      <c r="A665" s="1">
        <v>702.0</v>
      </c>
      <c r="B665" s="3" t="s">
        <v>657</v>
      </c>
      <c r="C665" s="3" t="str">
        <f>IFERROR(__xludf.DUMMYFUNCTION("GOOGLETRANSLATE(B665,""id"",""en"")"),"['Network', 'Tauu', '']")</f>
        <v>['Network', 'Tauu', '']</v>
      </c>
      <c r="D665" s="3">
        <v>1.0</v>
      </c>
    </row>
    <row r="666" ht="15.75" customHeight="1">
      <c r="A666" s="1">
        <v>703.0</v>
      </c>
      <c r="B666" s="3" t="s">
        <v>658</v>
      </c>
      <c r="C666" s="3" t="str">
        <f>IFERROR(__xludf.DUMMYFUNCTION("GOOGLETRANSLATE(B666,""id"",""en"")"),"['', 'Login']")</f>
        <v>['', 'Login']</v>
      </c>
      <c r="D666" s="3">
        <v>1.0</v>
      </c>
    </row>
    <row r="667" ht="15.75" customHeight="1">
      <c r="A667" s="1">
        <v>704.0</v>
      </c>
      <c r="B667" s="3" t="s">
        <v>659</v>
      </c>
      <c r="C667" s="3" t="str">
        <f>IFERROR(__xludf.DUMMYFUNCTION("GOOGLETRANSLATE(B667,""id"",""en"")"),"['Pay', 'Masi', 'Slow', 'Troble', 'Gausa', 'Buy', 'Indihome', 'Fixs', 'Severe', 'Signal']")</f>
        <v>['Pay', 'Masi', 'Slow', 'Troble', 'Gausa', 'Buy', 'Indihome', 'Fixs', 'Severe', 'Signal']</v>
      </c>
      <c r="D667" s="3">
        <v>1.0</v>
      </c>
    </row>
    <row r="668" ht="15.75" customHeight="1">
      <c r="A668" s="1">
        <v>705.0</v>
      </c>
      <c r="B668" s="3" t="s">
        <v>660</v>
      </c>
      <c r="C668" s="3" t="str">
        <f>IFERROR(__xludf.DUMMYFUNCTION("GOOGLETRANSLATE(B668,""id"",""en"")"),"['Disruption', 'Haduh', 'Rupnya', 'Anteng', 'Lights', 'Red', 'Nyala', 'Wes', 'brp', ""]")</f>
        <v>['Disruption', 'Haduh', 'Rupnya', 'Anteng', 'Lights', 'Red', 'Nyala', 'Wes', 'brp', "]</v>
      </c>
      <c r="D668" s="3">
        <v>1.0</v>
      </c>
    </row>
    <row r="669" ht="15.75" customHeight="1">
      <c r="A669" s="1">
        <v>706.0</v>
      </c>
      <c r="B669" s="3" t="s">
        <v>661</v>
      </c>
      <c r="C669" s="3" t="str">
        <f>IFERROR(__xludf.DUMMYFUNCTION("GOOGLETRANSLATE(B669,""id"",""en"")"),"['Please', 'Sorry', 'Customer', 'Indihome', 'Access',' APK ',' Registration ',' Sampe ',' Times', 'Registration', 'Different', ' enter ',' code ',' OTP ',' password ',' run out ',' stalk ',' screen ',' white ',' meaning ',' accessed ',' please ',' explana"&amp;"tion ',' thank you ' ]")</f>
        <v>['Please', 'Sorry', 'Customer', 'Indihome', 'Access',' APK ',' Registration ',' Sampe ',' Times', 'Registration', 'Different', ' enter ',' code ',' OTP ',' password ',' run out ',' stalk ',' screen ',' white ',' meaning ',' accessed ',' please ',' explanation ',' thank you ' ]</v>
      </c>
      <c r="D669" s="3">
        <v>1.0</v>
      </c>
    </row>
    <row r="670" ht="15.75" customHeight="1">
      <c r="A670" s="1">
        <v>707.0</v>
      </c>
      <c r="B670" s="3" t="s">
        <v>662</v>
      </c>
      <c r="C670" s="3" t="str">
        <f>IFERROR(__xludf.DUMMYFUNCTION("GOOGLETRANSLATE(B670,""id"",""en"")"),"['', 'example', 'eat', 'money', 'haram', 'expensive', 'TPI', 'service', 'pulp', 'and', 'bill', 'loss', "" ]")</f>
        <v>['', 'example', 'eat', 'money', 'haram', 'expensive', 'TPI', 'service', 'pulp', 'and', 'bill', 'loss', " ]</v>
      </c>
      <c r="D670" s="3">
        <v>1.0</v>
      </c>
    </row>
    <row r="671" ht="15.75" customHeight="1">
      <c r="A671" s="1">
        <v>708.0</v>
      </c>
      <c r="B671" s="3" t="s">
        <v>663</v>
      </c>
      <c r="C671" s="3" t="str">
        <f>IFERROR(__xludf.DUMMYFUNCTION("GOOGLETRANSLATE(B671,""id"",""en"")"),"['Star', 'due to', 'resentment', 'network', 'City', 'Jayapura']")</f>
        <v>['Star', 'due to', 'resentment', 'network', 'City', 'Jayapura']</v>
      </c>
      <c r="D671" s="3">
        <v>1.0</v>
      </c>
    </row>
    <row r="672" ht="15.75" customHeight="1">
      <c r="A672" s="1">
        <v>709.0</v>
      </c>
      <c r="B672" s="3" t="s">
        <v>664</v>
      </c>
      <c r="C672" s="3" t="str">
        <f>IFERROR(__xludf.DUMMYFUNCTION("GOOGLETRANSLATE(B672,""id"",""en"")"),"['Unplug', 'Indihome', 'service', 'satisfying', 'bill', 'telephone', 'low', 'response', 'pulse', 'run out', 'talk']")</f>
        <v>['Unplug', 'Indihome', 'service', 'satisfying', 'bill', 'telephone', 'low', 'response', 'pulse', 'run out', 'talk']</v>
      </c>
      <c r="D672" s="3">
        <v>1.0</v>
      </c>
    </row>
    <row r="673" ht="15.75" customHeight="1">
      <c r="A673" s="1">
        <v>710.0</v>
      </c>
      <c r="B673" s="3" t="s">
        <v>665</v>
      </c>
      <c r="C673" s="3" t="str">
        <f>IFERROR(__xludf.DUMMYFUNCTION("GOOGLETRANSLATE(B673,""id"",""en"")"),"['slow connection']")</f>
        <v>['slow connection']</v>
      </c>
      <c r="D673" s="3">
        <v>1.0</v>
      </c>
    </row>
    <row r="674" ht="15.75" customHeight="1">
      <c r="A674" s="1">
        <v>711.0</v>
      </c>
      <c r="B674" s="3" t="s">
        <v>666</v>
      </c>
      <c r="C674" s="3" t="str">
        <f>IFERROR(__xludf.DUMMYFUNCTION("GOOGLETRANSLATE(B674,""id"",""en"")"),"['Bangat', 'installed', 'enter', 'OTP', 'Wrong', 'what', '']")</f>
        <v>['Bangat', 'installed', 'enter', 'OTP', 'Wrong', 'what', '']</v>
      </c>
      <c r="D674" s="3">
        <v>1.0</v>
      </c>
    </row>
    <row r="675" ht="15.75" customHeight="1">
      <c r="A675" s="1">
        <v>712.0</v>
      </c>
      <c r="B675" s="3" t="s">
        <v>667</v>
      </c>
      <c r="C675" s="3" t="str">
        <f>IFERROR(__xludf.DUMMYFUNCTION("GOOGLETRANSLATE(B675,""id"",""en"")"),"['ilang', 'signal', 'poor']")</f>
        <v>['ilang', 'signal', 'poor']</v>
      </c>
      <c r="D675" s="3">
        <v>1.0</v>
      </c>
    </row>
    <row r="676" ht="15.75" customHeight="1">
      <c r="A676" s="1">
        <v>713.0</v>
      </c>
      <c r="B676" s="3" t="s">
        <v>668</v>
      </c>
      <c r="C676" s="3" t="str">
        <f>IFERROR(__xludf.DUMMYFUNCTION("GOOGLETRANSLATE(B676,""id"",""en"")"),"['Technology', 'Field', 'Benahin', 'Karna', 'Responya', '']")</f>
        <v>['Technology', 'Field', 'Benahin', 'Karna', 'Responya', '']</v>
      </c>
      <c r="D676" s="3">
        <v>1.0</v>
      </c>
    </row>
    <row r="677" ht="15.75" customHeight="1">
      <c r="A677" s="1">
        <v>714.0</v>
      </c>
      <c r="B677" s="3" t="s">
        <v>669</v>
      </c>
      <c r="C677" s="3" t="str">
        <f>IFERROR(__xludf.DUMMYFUNCTION("GOOGLETRANSLATE(B677,""id"",""en"")"),"['Network', 'Los', 'Acts', 'Do']")</f>
        <v>['Network', 'Los', 'Acts', 'Do']</v>
      </c>
      <c r="D677" s="3">
        <v>1.0</v>
      </c>
    </row>
    <row r="678" ht="15.75" customHeight="1">
      <c r="A678" s="1">
        <v>715.0</v>
      </c>
      <c r="B678" s="3" t="s">
        <v>167</v>
      </c>
      <c r="C678" s="3" t="str">
        <f>IFERROR(__xludf.DUMMYFUNCTION("GOOGLETRANSLATE(B678,""id"",""en"")"),"['', '']")</f>
        <v>['', '']</v>
      </c>
      <c r="D678" s="3">
        <v>5.0</v>
      </c>
    </row>
    <row r="679" ht="15.75" customHeight="1">
      <c r="A679" s="1">
        <v>716.0</v>
      </c>
      <c r="B679" s="3" t="s">
        <v>670</v>
      </c>
      <c r="C679" s="3" t="str">
        <f>IFERROR(__xludf.DUMMYFUNCTION("GOOGLETRANSLATE(B679,""id"",""en"")"),"['application', 'Login', 'then', 'shipments',' OTP ',' enter ',' wrong ',' then ',' fix ',' lgi ',' svaan ',' application ',' Abal ',' ']")</f>
        <v>['application', 'Login', 'then', 'shipments',' OTP ',' enter ',' wrong ',' then ',' fix ',' lgi ',' svaan ',' application ',' Abal ',' ']</v>
      </c>
      <c r="D679" s="3">
        <v>1.0</v>
      </c>
    </row>
    <row r="680" ht="15.75" customHeight="1">
      <c r="A680" s="1">
        <v>717.0</v>
      </c>
      <c r="B680" s="3" t="s">
        <v>671</v>
      </c>
      <c r="C680" s="3" t="str">
        <f>IFERROR(__xludf.DUMMYFUNCTION("GOOGLETRANSLATE(B680,""id"",""en"")"),"['Good', 'Network', 'Leet']")</f>
        <v>['Good', 'Network', 'Leet']</v>
      </c>
      <c r="D680" s="3">
        <v>5.0</v>
      </c>
    </row>
    <row r="681" ht="15.75" customHeight="1">
      <c r="A681" s="1">
        <v>719.0</v>
      </c>
      <c r="B681" s="3" t="s">
        <v>672</v>
      </c>
      <c r="C681" s="3" t="str">
        <f>IFERROR(__xludf.DUMMYFUNCTION("GOOGLETRANSLATE(B681,""id"",""en"")"),"['complicated']")</f>
        <v>['complicated']</v>
      </c>
      <c r="D681" s="3">
        <v>1.0</v>
      </c>
    </row>
    <row r="682" ht="15.75" customHeight="1">
      <c r="A682" s="1">
        <v>720.0</v>
      </c>
      <c r="B682" s="3" t="s">
        <v>673</v>
      </c>
      <c r="C682" s="3" t="str">
        <f>IFERROR(__xludf.DUMMYFUNCTION("GOOGLETRANSLATE(B682,""id"",""en"")"),"['Back', 'Normal', 'Back', 'Stars', '']")</f>
        <v>['Back', 'Normal', 'Back', 'Stars', '']</v>
      </c>
      <c r="D682" s="3">
        <v>5.0</v>
      </c>
    </row>
    <row r="683" ht="15.75" customHeight="1">
      <c r="A683" s="1">
        <v>721.0</v>
      </c>
      <c r="B683" s="3" t="s">
        <v>167</v>
      </c>
      <c r="C683" s="3" t="str">
        <f>IFERROR(__xludf.DUMMYFUNCTION("GOOGLETRANSLATE(B683,""id"",""en"")"),"['', '']")</f>
        <v>['', '']</v>
      </c>
      <c r="D683" s="3">
        <v>5.0</v>
      </c>
    </row>
    <row r="684" ht="15.75" customHeight="1">
      <c r="A684" s="1">
        <v>722.0</v>
      </c>
      <c r="B684" s="3" t="s">
        <v>674</v>
      </c>
      <c r="C684" s="3" t="str">
        <f>IFERROR(__xludf.DUMMYFUNCTION("GOOGLETRANSLATE(B684,""id"",""en"")"),"['service', 'installation', 'fast', 'response', 'obstacle', 'fast', 'internet', 'smooth', 'good', '']")</f>
        <v>['service', 'installation', 'fast', 'response', 'obstacle', 'fast', 'internet', 'smooth', 'good', '']</v>
      </c>
      <c r="D684" s="3">
        <v>5.0</v>
      </c>
    </row>
    <row r="685" ht="15.75" customHeight="1">
      <c r="A685" s="1">
        <v>723.0</v>
      </c>
      <c r="B685" s="3" t="s">
        <v>675</v>
      </c>
      <c r="C685" s="3" t="str">
        <f>IFERROR(__xludf.DUMMYFUNCTION("GOOGLETRANSLATE(B685,""id"",""en"")"),"['Connection', 'ugly', 'severe', 'already', 'complement', 'many', 'times',' good ',' brief ',' ugly ',' MB ',' appears', ' MB ',' Doang ']")</f>
        <v>['Connection', 'ugly', 'severe', 'already', 'complement', 'many', 'times',' good ',' brief ',' ugly ',' MB ',' appears', ' MB ',' Doang ']</v>
      </c>
      <c r="D685" s="3">
        <v>1.0</v>
      </c>
    </row>
    <row r="686" ht="15.75" customHeight="1">
      <c r="A686" s="1">
        <v>724.0</v>
      </c>
      <c r="B686" s="3" t="s">
        <v>676</v>
      </c>
      <c r="C686" s="3" t="str">
        <f>IFERROR(__xludf.DUMMYFUNCTION("GOOGLETRANSLATE(B686,""id"",""en"")"),"['', 'Login', 'poor']")</f>
        <v>['', 'Login', 'poor']</v>
      </c>
      <c r="D686" s="3">
        <v>1.0</v>
      </c>
    </row>
    <row r="687" ht="15.75" customHeight="1">
      <c r="A687" s="1">
        <v>725.0</v>
      </c>
      <c r="B687" s="3" t="s">
        <v>677</v>
      </c>
      <c r="C687" s="3" t="str">
        <f>IFERROR(__xludf.DUMMYFUNCTION("GOOGLETRANSLATE(B687,""id"",""en"")"),"['Disappointed', 'Indihome', 'Loss', 'Response', 'Indihome', 'Slow']")</f>
        <v>['Disappointed', 'Indihome', 'Loss', 'Response', 'Indihome', 'Slow']</v>
      </c>
      <c r="D687" s="3">
        <v>1.0</v>
      </c>
    </row>
    <row r="688" ht="15.75" customHeight="1">
      <c r="A688" s="1">
        <v>726.0</v>
      </c>
      <c r="B688" s="3" t="s">
        <v>678</v>
      </c>
      <c r="C688" s="3" t="str">
        <f>IFERROR(__xludf.DUMMYFUNCTION("GOOGLETRANSLATE(B688,""id"",""en"")"),"['Entering', 'code', 'OTP', 'enter it', 'application', 'considered', 'wrong', 'enter', 'otp', 'kagak']")</f>
        <v>['Entering', 'code', 'OTP', 'enter it', 'application', 'considered', 'wrong', 'enter', 'otp', 'kagak']</v>
      </c>
      <c r="D688" s="3">
        <v>1.0</v>
      </c>
    </row>
    <row r="689" ht="15.75" customHeight="1">
      <c r="A689" s="1">
        <v>727.0</v>
      </c>
      <c r="B689" s="3" t="s">
        <v>242</v>
      </c>
      <c r="C689" s="3" t="str">
        <f>IFERROR(__xludf.DUMMYFUNCTION("GOOGLETRANSLATE(B689,""id"",""en"")"),"['satisfied']")</f>
        <v>['satisfied']</v>
      </c>
      <c r="D689" s="3">
        <v>3.0</v>
      </c>
    </row>
    <row r="690" ht="15.75" customHeight="1">
      <c r="A690" s="1">
        <v>728.0</v>
      </c>
      <c r="B690" s="3" t="s">
        <v>679</v>
      </c>
      <c r="C690" s="3" t="str">
        <f>IFERROR(__xludf.DUMMYFUNCTION("GOOGLETRANSLATE(B690,""id"",""en"")"),"['SMS', 'code', 'OTP', 'Wrong', 'Login', 'Programmer', 'Pass', 'school', ""]")</f>
        <v>['SMS', 'code', 'OTP', 'Wrong', 'Login', 'Programmer', 'Pass', 'school', "]</v>
      </c>
      <c r="D690" s="3">
        <v>1.0</v>
      </c>
    </row>
    <row r="691" ht="15.75" customHeight="1">
      <c r="A691" s="1">
        <v>729.0</v>
      </c>
      <c r="B691" s="3" t="s">
        <v>680</v>
      </c>
      <c r="C691" s="3" t="str">
        <f>IFERROR(__xludf.DUMMYFUNCTION("GOOGLETRANSLATE(B691,""id"",""en"")"),"['', 'Fix', 'signal']")</f>
        <v>['', 'Fix', 'signal']</v>
      </c>
      <c r="D691" s="3">
        <v>1.0</v>
      </c>
    </row>
    <row r="692" ht="15.75" customHeight="1">
      <c r="A692" s="1">
        <v>731.0</v>
      </c>
      <c r="B692" s="3" t="s">
        <v>681</v>
      </c>
      <c r="C692" s="3" t="str">
        <f>IFERROR(__xludf.DUMMYFUNCTION("GOOGLETRANSLATE(B692,""id"",""en"")"),"['sorry', 'account', 'customer', 'just', 'suggestion', 'application', 'update', 'customer', 'telephone', 'email', 'suppose', 'replace', ' Wrong ',' account ',' procedure ',' ']")</f>
        <v>['sorry', 'account', 'customer', 'just', 'suggestion', 'application', 'update', 'customer', 'telephone', 'email', 'suppose', 'replace', ' Wrong ',' account ',' procedure ',' ']</v>
      </c>
      <c r="D692" s="3">
        <v>3.0</v>
      </c>
    </row>
    <row r="693" ht="15.75" customHeight="1">
      <c r="A693" s="1">
        <v>732.0</v>
      </c>
      <c r="B693" s="3" t="s">
        <v>682</v>
      </c>
      <c r="C693" s="3" t="str">
        <f>IFERROR(__xludf.DUMMYFUNCTION("GOOGLETRANSLATE(B693,""id"",""en"")"),"['Pay', 'Mbps',' speed ',' Mbps', 'late', 'pay', 'fine', 'luck', 'Dimn', 'luck', 'stupid', 'already', ' Report ',' given ',' ticket ',' complaint ',' network ',' BEFIEIN ',' Damaged ',' button ',' restart ',' follow ',' instructions']")</f>
        <v>['Pay', 'Mbps',' speed ',' Mbps', 'late', 'pay', 'fine', 'luck', 'Dimn', 'luck', 'stupid', 'already', ' Report ',' given ',' ticket ',' complaint ',' network ',' BEFIEIN ',' Damaged ',' button ',' restart ',' follow ',' instructions']</v>
      </c>
      <c r="D693" s="3">
        <v>1.0</v>
      </c>
    </row>
    <row r="694" ht="15.75" customHeight="1">
      <c r="A694" s="1">
        <v>733.0</v>
      </c>
      <c r="B694" s="3" t="s">
        <v>683</v>
      </c>
      <c r="C694" s="3" t="str">
        <f>IFERROR(__xludf.DUMMYFUNCTION("GOOGLETRANSLATE(B694,""id"",""en"")"),"['Increase', 'The network']")</f>
        <v>['Increase', 'The network']</v>
      </c>
      <c r="D694" s="3">
        <v>4.0</v>
      </c>
    </row>
    <row r="695" ht="15.75" customHeight="1">
      <c r="A695" s="1">
        <v>734.0</v>
      </c>
      <c r="B695" s="3" t="s">
        <v>684</v>
      </c>
      <c r="C695" s="3" t="str">
        <f>IFERROR(__xludf.DUMMYFUNCTION("GOOGLETRANSLATE(B695,""id"",""en"")"),"['UDH', 'Download', 'Song', 'size', 'The way', 'Makai', 'Mbps',' fast ',' smooth ',' Download ',' Divert ',' Package ',' Data ',' download ',' run ',' fast ',' Please ',' explanation ']")</f>
        <v>['UDH', 'Download', 'Song', 'size', 'The way', 'Makai', 'Mbps',' fast ',' smooth ',' Download ',' Divert ',' Package ',' Data ',' download ',' run ',' fast ',' Please ',' explanation ']</v>
      </c>
      <c r="D695" s="3">
        <v>2.0</v>
      </c>
    </row>
    <row r="696" ht="15.75" customHeight="1">
      <c r="A696" s="1">
        <v>735.0</v>
      </c>
      <c r="B696" s="3" t="s">
        <v>685</v>
      </c>
      <c r="C696" s="3" t="str">
        <f>IFERROR(__xludf.DUMMYFUNCTION("GOOGLETRANSLATE(B696,""id"",""en"")"),"['Register', 'Login', '']")</f>
        <v>['Register', 'Login', '']</v>
      </c>
      <c r="D696" s="3">
        <v>1.0</v>
      </c>
    </row>
    <row r="697" ht="15.75" customHeight="1">
      <c r="A697" s="1">
        <v>736.0</v>
      </c>
      <c r="B697" s="3" t="s">
        <v>686</v>
      </c>
      <c r="C697" s="3" t="str">
        <f>IFERROR(__xludf.DUMMYFUNCTION("GOOGLETRANSLATE(B697,""id"",""en"")"),"['server', 'confirm', 'transfer', 'complicated', 'really', 'sudh', 'week', 'wifi', 'blum', 'function']")</f>
        <v>['server', 'confirm', 'transfer', 'complicated', 'really', 'sudh', 'week', 'wifi', 'blum', 'function']</v>
      </c>
      <c r="D697" s="3">
        <v>1.0</v>
      </c>
    </row>
    <row r="698" ht="15.75" customHeight="1">
      <c r="A698" s="1">
        <v>737.0</v>
      </c>
      <c r="B698" s="3" t="s">
        <v>687</v>
      </c>
      <c r="C698" s="3" t="str">
        <f>IFERROR(__xludf.DUMMYFUNCTION("GOOGLETRANSLATE(B698,""id"",""en"")"),"['ugly', 'really', 'disruption', 'mulu', 'need', 'wifi', 'work', 'online', 'pay', 'doang', 'expensive', 'lazy', ' Gunain ',' Indihome ',' pantesan ',' moved ',' wifi ',' regret ',' oath ',' pairs', 'indihome']")</f>
        <v>['ugly', 'really', 'disruption', 'mulu', 'need', 'wifi', 'work', 'online', 'pay', 'doang', 'expensive', 'lazy', ' Gunain ',' Indihome ',' pantesan ',' moved ',' wifi ',' regret ',' oath ',' pairs', 'indihome']</v>
      </c>
      <c r="D698" s="3">
        <v>1.0</v>
      </c>
    </row>
    <row r="699" ht="15.75" customHeight="1">
      <c r="A699" s="1">
        <v>738.0</v>
      </c>
      <c r="B699" s="3" t="s">
        <v>688</v>
      </c>
      <c r="C699" s="3" t="str">
        <f>IFERROR(__xludf.DUMMYFUNCTION("GOOGLETRANSLATE(B699,""id"",""en"")"),"['gabisa', 'login', 'verification', 'wrong', 'already', 'right', 'strange']")</f>
        <v>['gabisa', 'login', 'verification', 'wrong', 'already', 'right', 'strange']</v>
      </c>
      <c r="D699" s="3">
        <v>1.0</v>
      </c>
    </row>
    <row r="700" ht="15.75" customHeight="1">
      <c r="A700" s="1">
        <v>739.0</v>
      </c>
      <c r="B700" s="3" t="s">
        <v>689</v>
      </c>
      <c r="C700" s="3" t="str">
        <f>IFERROR(__xludf.DUMMYFUNCTION("GOOGLETRANSLATE(B700,""id"",""en"")"),"['Thanks', 'Indihome', 'Hopefully', 'Success']")</f>
        <v>['Thanks', 'Indihome', 'Hopefully', 'Success']</v>
      </c>
      <c r="D700" s="3">
        <v>4.0</v>
      </c>
    </row>
    <row r="701" ht="15.75" customHeight="1">
      <c r="A701" s="1">
        <v>740.0</v>
      </c>
      <c r="B701" s="3" t="s">
        <v>690</v>
      </c>
      <c r="C701" s="3" t="str">
        <f>IFERROR(__xludf.DUMMYFUNCTION("GOOGLETRANSLATE(B701,""id"",""en"")"),"['Difficult', 'Log', 'Wuyyy', 'Bug', 'Benerin', 'Gini', 'Amet']")</f>
        <v>['Difficult', 'Log', 'Wuyyy', 'Bug', 'Benerin', 'Gini', 'Amet']</v>
      </c>
      <c r="D701" s="3">
        <v>1.0</v>
      </c>
    </row>
    <row r="702" ht="15.75" customHeight="1">
      <c r="A702" s="1">
        <v>741.0</v>
      </c>
      <c r="B702" s="3" t="s">
        <v>691</v>
      </c>
      <c r="C702" s="3" t="str">
        <f>IFERROR(__xludf.DUMMYFUNCTION("GOOGLETRANSLATE(B702,""id"",""en"")"),"['Service', 'bad', 'report', 'service', 'home', 'reported', 'throw', 'Staff', '']")</f>
        <v>['Service', 'bad', 'report', 'service', 'home', 'reported', 'throw', 'Staff', '']</v>
      </c>
      <c r="D702" s="3">
        <v>1.0</v>
      </c>
    </row>
    <row r="703" ht="15.75" customHeight="1">
      <c r="A703" s="1">
        <v>742.0</v>
      </c>
      <c r="B703" s="3" t="s">
        <v>692</v>
      </c>
      <c r="C703" s="3" t="str">
        <f>IFERROR(__xludf.DUMMYFUNCTION("GOOGLETRANSLATE(B703,""id"",""en"")"),"['Please', 'Enhanced', 'Enhanced', 'Accelerated', 'Complaints',' Damage ',' Network ',' Sunday ',' Beretulin ',' kmrn ',' Ktnya ',' date ',' Now ',' Tomorrow ',' Molor ',' Pay ',' HR ',' Use ',' Dead ',' Skrng ',' Please ',' Lessa ',' Pedurenan ',' High S"&amp;"chool ',' Depok ' , 'turned on', 'wifi', 'school', 'child', ""]")</f>
        <v>['Please', 'Enhanced', 'Enhanced', 'Accelerated', 'Complaints',' Damage ',' Network ',' Sunday ',' Beretulin ',' kmrn ',' Ktnya ',' date ',' Now ',' Tomorrow ',' Molor ',' Pay ',' HR ',' Use ',' Dead ',' Skrng ',' Please ',' Lessa ',' Pedurenan ',' High School ',' Depok ' , 'turned on', 'wifi', 'school', 'child', "]</v>
      </c>
      <c r="D703" s="3">
        <v>1.0</v>
      </c>
    </row>
    <row r="704" ht="15.75" customHeight="1">
      <c r="A704" s="1">
        <v>743.0</v>
      </c>
      <c r="B704" s="3" t="s">
        <v>693</v>
      </c>
      <c r="C704" s="3" t="str">
        <f>IFERROR(__xludf.DUMMYFUNCTION("GOOGLETRANSLATE(B704,""id"",""en"")"),"['application', 'top', 'reason', 'balance', 'failed', 'like', 'pay', 'via', 'ATM']")</f>
        <v>['application', 'top', 'reason', 'balance', 'failed', 'like', 'pay', 'via', 'ATM']</v>
      </c>
      <c r="D704" s="3">
        <v>1.0</v>
      </c>
    </row>
    <row r="705" ht="15.75" customHeight="1">
      <c r="A705" s="1">
        <v>744.0</v>
      </c>
      <c r="B705" s="3" t="s">
        <v>694</v>
      </c>
      <c r="C705" s="3" t="str">
        <f>IFERROR(__xludf.DUMMYFUNCTION("GOOGLETRANSLATE(B705,""id"",""en"")"),"['application', 'Lola']")</f>
        <v>['application', 'Lola']</v>
      </c>
      <c r="D705" s="3">
        <v>3.0</v>
      </c>
    </row>
    <row r="706" ht="15.75" customHeight="1">
      <c r="A706" s="1">
        <v>745.0</v>
      </c>
      <c r="B706" s="3" t="s">
        <v>695</v>
      </c>
      <c r="C706" s="3" t="str">
        <f>IFERROR(__xludf.DUMMYFUNCTION("GOOGLETRANSLATE(B706,""id"",""en"")"),"['hope', 'deceived', 'service', 'cheats', 'network', 'ugly', 'a week', 'network', 'disconnected', 'thank you']")</f>
        <v>['hope', 'deceived', 'service', 'cheats', 'network', 'ugly', 'a week', 'network', 'disconnected', 'thank you']</v>
      </c>
      <c r="D706" s="3">
        <v>1.0</v>
      </c>
    </row>
    <row r="707" ht="15.75" customHeight="1">
      <c r="A707" s="1">
        <v>746.0</v>
      </c>
      <c r="B707" s="3" t="s">
        <v>696</v>
      </c>
      <c r="C707" s="3" t="str">
        <f>IFERROR(__xludf.DUMMYFUNCTION("GOOGLETRANSLATE(B707,""id"",""en"")"),"['Waiter', 'ugly', 'really', 'rich', 'internet', '']")</f>
        <v>['Waiter', 'ugly', 'really', 'rich', 'internet', '']</v>
      </c>
      <c r="D707" s="3">
        <v>1.0</v>
      </c>
    </row>
    <row r="708" ht="15.75" customHeight="1">
      <c r="A708" s="1">
        <v>747.0</v>
      </c>
      <c r="B708" s="3" t="s">
        <v>697</v>
      </c>
      <c r="C708" s="3" t="str">
        <f>IFERROR(__xludf.DUMMYFUNCTION("GOOGLETRANSLATE(B708,""id"",""en"")"),"['Disappointed', 'technician', 'cable', 'cover']")</f>
        <v>['Disappointed', 'technician', 'cable', 'cover']</v>
      </c>
      <c r="D708" s="3">
        <v>1.0</v>
      </c>
    </row>
    <row r="709" ht="15.75" customHeight="1">
      <c r="A709" s="1">
        <v>748.0</v>
      </c>
      <c r="B709" s="3" t="s">
        <v>698</v>
      </c>
      <c r="C709" s="3" t="str">
        <f>IFERROR(__xludf.DUMMYFUNCTION("GOOGLETRANSLATE(B709,""id"",""en"")"),"['Login', 'code', 'OTP', 'according to', 'send', 'complain', 'attach', 'proof', 'code', 'OTP', 'send', 'code', ' OTP ',' inputted ',' application ',' according to ',' PDHL ',' told ',' Clear ',' Chace ',' Clear ',' Data ',' Reinstall ',' Try ',' Login ' ,"&amp;" 'device', 'application', 'login', '']")</f>
        <v>['Login', 'code', 'OTP', 'according to', 'send', 'complain', 'attach', 'proof', 'code', 'OTP', 'send', 'code', ' OTP ',' inputted ',' application ',' according to ',' PDHL ',' told ',' Clear ',' Chace ',' Clear ',' Data ',' Reinstall ',' Try ',' Login ' , 'device', 'application', 'login', '']</v>
      </c>
      <c r="D709" s="3">
        <v>1.0</v>
      </c>
    </row>
    <row r="710" ht="15.75" customHeight="1">
      <c r="A710" s="1">
        <v>749.0</v>
      </c>
      <c r="B710" s="3" t="s">
        <v>699</v>
      </c>
      <c r="C710" s="3" t="str">
        <f>IFERROR(__xludf.DUMMYFUNCTION("GOOGLETRANSLATE(B710,""id"",""en"")"),"['Service', 'Worst', 'Ajukn', 'Installation', 'News',' News', 'Org', 'Indihome', 'Tasked', 'Contact', 'Responding', 'Biggest', ' Telkom ',' fix ',' service ',' consumer ',' work ',' disturbed ',' ']")</f>
        <v>['Service', 'Worst', 'Ajukn', 'Installation', 'News',' News', 'Org', 'Indihome', 'Tasked', 'Contact', 'Responding', 'Biggest', ' Telkom ',' fix ',' service ',' consumer ',' work ',' disturbed ',' ']</v>
      </c>
      <c r="D710" s="3">
        <v>1.0</v>
      </c>
    </row>
    <row r="711" ht="15.75" customHeight="1">
      <c r="A711" s="1">
        <v>750.0</v>
      </c>
      <c r="B711" s="3" t="s">
        <v>700</v>
      </c>
      <c r="C711" s="3" t="str">
        <f>IFERROR(__xludf.DUMMYFUNCTION("GOOGLETRANSLATE(B711,""id"",""en"")"),"['', 'access', 'Application', 'Shopee', '']")</f>
        <v>['', 'access', 'Application', 'Shopee', '']</v>
      </c>
      <c r="D711" s="3">
        <v>1.0</v>
      </c>
    </row>
    <row r="712" ht="15.75" customHeight="1">
      <c r="A712" s="1">
        <v>751.0</v>
      </c>
      <c r="B712" s="3" t="s">
        <v>701</v>
      </c>
      <c r="C712" s="3" t="str">
        <f>IFERROR(__xludf.DUMMYFUNCTION("GOOGLETRANSLATE(B712,""id"",""en"")"),"['Disruption', 'Service', 'Fast', 'Lemoooot', 'Bangeet', 'Respect', 'Complaint', 'Customer', 'Ntar', 'Nagih', 'Money', 'Bill', ' hurried ',' fast ',' told ',' pay ',' payment ',' expensive ',' according to ',' promo ',' hadeeeeh ',' Anjiing ',' ']")</f>
        <v>['Disruption', 'Service', 'Fast', 'Lemoooot', 'Bangeet', 'Respect', 'Complaint', 'Customer', 'Ntar', 'Nagih', 'Money', 'Bill', ' hurried ',' fast ',' told ',' pay ',' payment ',' expensive ',' according to ',' promo ',' hadeeeeh ',' Anjiing ',' ']</v>
      </c>
      <c r="D712" s="3">
        <v>1.0</v>
      </c>
    </row>
    <row r="713" ht="15.75" customHeight="1">
      <c r="A713" s="1">
        <v>752.0</v>
      </c>
      <c r="B713" s="3" t="s">
        <v>702</v>
      </c>
      <c r="C713" s="3" t="str">
        <f>IFERROR(__xludf.DUMMYFUNCTION("GOOGLETRANSLATE(B713,""id"",""en"")"),"['network', 'disorder', 'detrimental', 'work', 'finished', 'hampered']")</f>
        <v>['network', 'disorder', 'detrimental', 'work', 'finished', 'hampered']</v>
      </c>
      <c r="D713" s="3">
        <v>1.0</v>
      </c>
    </row>
    <row r="714" ht="15.75" customHeight="1">
      <c r="A714" s="1">
        <v>753.0</v>
      </c>
      <c r="B714" s="3" t="s">
        <v>703</v>
      </c>
      <c r="C714" s="3" t="str">
        <f>IFERROR(__xludf.DUMMYFUNCTION("GOOGLETRANSLATE(B714,""id"",""en"")"),"['ihh', 'crazy', 'already', 'enter', 'code', 'lift', 'until', 'times',' wrong ',' mulu ',' how ',' wish ',' ']")</f>
        <v>['ihh', 'crazy', 'already', 'enter', 'code', 'lift', 'until', 'times',' wrong ',' mulu ',' how ',' wish ',' ']</v>
      </c>
      <c r="D714" s="3">
        <v>1.0</v>
      </c>
    </row>
    <row r="715" ht="15.75" customHeight="1">
      <c r="A715" s="1">
        <v>754.0</v>
      </c>
      <c r="B715" s="3" t="s">
        <v>704</v>
      </c>
      <c r="C715" s="3" t="str">
        <f>IFERROR(__xludf.DUMMYFUNCTION("GOOGLETRANSLATE(B715,""id"",""en"")"),"['Indihome', 'no', 'really', 'ganiatta', 'application', 'it's better', 'gausah', 'deh']")</f>
        <v>['Indihome', 'no', 'really', 'ganiatta', 'application', 'it's better', 'gausah', 'deh']</v>
      </c>
      <c r="D715" s="3">
        <v>1.0</v>
      </c>
    </row>
    <row r="716" ht="15.75" customHeight="1">
      <c r="A716" s="1">
        <v>755.0</v>
      </c>
      <c r="B716" s="3" t="s">
        <v>705</v>
      </c>
      <c r="C716" s="3" t="str">
        <f>IFERROR(__xludf.DUMMYFUNCTION("GOOGLETRANSLATE(B716,""id"",""en"")"),"['Ngeleggggggg']")</f>
        <v>['Ngeleggggggg']</v>
      </c>
      <c r="D716" s="3">
        <v>1.0</v>
      </c>
    </row>
    <row r="717" ht="15.75" customHeight="1">
      <c r="A717" s="1">
        <v>756.0</v>
      </c>
      <c r="B717" s="3" t="s">
        <v>706</v>
      </c>
      <c r="C717" s="3" t="str">
        <f>IFERROR(__xludf.DUMMYFUNCTION("GOOGLETRANSLATE(B717,""id"",""en"")"),"['Wow', 'report', 'complaint', 'Halamanya', 'appears', '']")</f>
        <v>['Wow', 'report', 'complaint', 'Halamanya', 'appears', '']</v>
      </c>
      <c r="D717" s="3">
        <v>2.0</v>
      </c>
    </row>
    <row r="718" ht="15.75" customHeight="1">
      <c r="A718" s="1">
        <v>757.0</v>
      </c>
      <c r="B718" s="3" t="s">
        <v>707</v>
      </c>
      <c r="C718" s="3" t="str">
        <f>IFERROR(__xludf.DUMMYFUNCTION("GOOGLETRANSLATE(B718,""id"",""en"")"),"['Exchange', 'Point', 'Difficult', 'Ribet', 'Melibet', 'Verification', 'Number', 'Verif', 'Email', 'Pas',' Exchange ',' Verif ',' muter ',' muter ',' there ',' ampe ',' indihome ',' closed ',' finished ',' finite ',' ']")</f>
        <v>['Exchange', 'Point', 'Difficult', 'Ribet', 'Melibet', 'Verification', 'Number', 'Verif', 'Email', 'Pas',' Exchange ',' Verif ',' muter ',' muter ',' there ',' ampe ',' indihome ',' closed ',' finished ',' finite ',' ']</v>
      </c>
      <c r="D718" s="3">
        <v>2.0</v>
      </c>
    </row>
    <row r="719" ht="15.75" customHeight="1">
      <c r="A719" s="1">
        <v>758.0</v>
      </c>
      <c r="B719" s="3" t="s">
        <v>708</v>
      </c>
      <c r="C719" s="3" t="str">
        <f>IFERROR(__xludf.DUMMYFUNCTION("GOOGLETRANSLATE(B719,""id"",""en"")"),"['already', 'enter', 'code', 'OTP', 'Wrong', 'repeat', '']")</f>
        <v>['already', 'enter', 'code', 'OTP', 'Wrong', 'repeat', '']</v>
      </c>
      <c r="D719" s="3">
        <v>1.0</v>
      </c>
    </row>
    <row r="720" ht="15.75" customHeight="1">
      <c r="A720" s="1">
        <v>759.0</v>
      </c>
      <c r="B720" s="3" t="s">
        <v>709</v>
      </c>
      <c r="C720" s="3" t="str">
        <f>IFERROR(__xludf.DUMMYFUNCTION("GOOGLETRANSLATE(B720,""id"",""en"")"),"['Bintang', 'Pay', 'expensive', 'lure', 'Mbps',' usage ',' Doang ',' TPI ',' MLM ',' Game ',' Ngeeleg ',' Mending ',' Move ',' chanel ',' deh ']")</f>
        <v>['Bintang', 'Pay', 'expensive', 'lure', 'Mbps',' usage ',' Doang ',' TPI ',' MLM ',' Game ',' Ngeeleg ',' Mending ',' Move ',' chanel ',' deh ']</v>
      </c>
      <c r="D720" s="3">
        <v>1.0</v>
      </c>
    </row>
    <row r="721" ht="15.75" customHeight="1">
      <c r="A721" s="1">
        <v>761.0</v>
      </c>
      <c r="B721" s="3" t="s">
        <v>710</v>
      </c>
      <c r="C721" s="3" t="str">
        <f>IFERROR(__xludf.DUMMYFUNCTION("GOOGLETRANSLATE(B721,""id"",""en"")"),"['Code', 'OTP', 'Sent', 'SMS', 'use', 'Application', 'Indihome', 'code', 'input', 'Match', 'Indihome', 'Pekahh', ' ']")</f>
        <v>['Code', 'OTP', 'Sent', 'SMS', 'use', 'Application', 'Indihome', 'code', 'input', 'Match', 'Indihome', 'Pekahh', ' ']</v>
      </c>
      <c r="D721" s="3">
        <v>1.0</v>
      </c>
    </row>
    <row r="722" ht="15.75" customHeight="1">
      <c r="A722" s="1">
        <v>763.0</v>
      </c>
      <c r="B722" s="3" t="s">
        <v>711</v>
      </c>
      <c r="C722" s="3" t="str">
        <f>IFERROR(__xludf.DUMMYFUNCTION("GOOGLETRANSLATE(B722,""id"",""en"")"),"['Code', 'OTP', 'Wrong', '']")</f>
        <v>['Code', 'OTP', 'Wrong', '']</v>
      </c>
      <c r="D722" s="3">
        <v>1.0</v>
      </c>
    </row>
    <row r="723" ht="15.75" customHeight="1">
      <c r="A723" s="1">
        <v>764.0</v>
      </c>
      <c r="B723" s="3" t="s">
        <v>712</v>
      </c>
      <c r="C723" s="3" t="str">
        <f>IFERROR(__xludf.DUMMYFUNCTION("GOOGLETRANSLATE(B723,""id"",""en"")"),"['The application', 'difficult', 'open', 'Indihome', 'disorder', 'person', 'indihome', 'times', 'hub', 'response', ""]")</f>
        <v>['The application', 'difficult', 'open', 'Indihome', 'disorder', 'person', 'indihome', 'times', 'hub', 'response', "]</v>
      </c>
      <c r="D723" s="3">
        <v>1.0</v>
      </c>
    </row>
    <row r="724" ht="15.75" customHeight="1">
      <c r="A724" s="1">
        <v>765.0</v>
      </c>
      <c r="B724" s="3" t="s">
        <v>713</v>
      </c>
      <c r="C724" s="3" t="str">
        <f>IFERROR(__xludf.DUMMYFUNCTION("GOOGLETRANSLATE(B724,""id"",""en"")"),"['report', 'disorder', 'Where', 'via', 'Twitter', 'responded', '']")</f>
        <v>['report', 'disorder', 'Where', 'via', 'Twitter', 'responded', '']</v>
      </c>
      <c r="D724" s="3">
        <v>1.0</v>
      </c>
    </row>
    <row r="725" ht="15.75" customHeight="1">
      <c r="A725" s="1">
        <v>766.0</v>
      </c>
      <c r="B725" s="3" t="s">
        <v>714</v>
      </c>
      <c r="C725" s="3" t="str">
        <f>IFERROR(__xludf.DUMMYFUNCTION("GOOGLETRANSLATE(B725,""id"",""en"")"),"['Ngellag', 'Ngelag', 'Ngelag', '']")</f>
        <v>['Ngellag', 'Ngelag', 'Ngelag', '']</v>
      </c>
      <c r="D725" s="3">
        <v>1.0</v>
      </c>
    </row>
    <row r="726" ht="15.75" customHeight="1">
      <c r="A726" s="1">
        <v>767.0</v>
      </c>
      <c r="B726" s="3" t="s">
        <v>715</v>
      </c>
      <c r="C726" s="3" t="str">
        <f>IFERROR(__xludf.DUMMYFUNCTION("GOOGLETRANSLATE(B726,""id"",""en"")"),"['Application', 'Ngadu', 'Disruption', 'Application', 'Disruption', 'Difficult', 'Open', 'Absurd', ""]")</f>
        <v>['Application', 'Ngadu', 'Disruption', 'Application', 'Disruption', 'Difficult', 'Open', 'Absurd', "]</v>
      </c>
      <c r="D726" s="3">
        <v>1.0</v>
      </c>
    </row>
    <row r="727" ht="15.75" customHeight="1">
      <c r="A727" s="1">
        <v>768.0</v>
      </c>
      <c r="B727" s="3" t="s">
        <v>536</v>
      </c>
      <c r="C727" s="3" t="str">
        <f>IFERROR(__xludf.DUMMYFUNCTION("GOOGLETRANSLATE(B727,""id"",""en"")"),"['Bug']")</f>
        <v>['Bug']</v>
      </c>
      <c r="D727" s="3">
        <v>1.0</v>
      </c>
    </row>
    <row r="728" ht="15.75" customHeight="1">
      <c r="A728" s="1">
        <v>769.0</v>
      </c>
      <c r="B728" s="3" t="s">
        <v>716</v>
      </c>
      <c r="C728" s="3" t="str">
        <f>IFERROR(__xludf.DUMMYFUNCTION("GOOGLETRANSLATE(B728,""id"",""en"")"),"['Application', 'Error', 'Mulu', '']")</f>
        <v>['Application', 'Error', 'Mulu', '']</v>
      </c>
      <c r="D728" s="3">
        <v>1.0</v>
      </c>
    </row>
    <row r="729" ht="15.75" customHeight="1">
      <c r="A729" s="1">
        <v>770.0</v>
      </c>
      <c r="B729" s="3" t="s">
        <v>717</v>
      </c>
      <c r="C729" s="3" t="str">
        <f>IFERROR(__xludf.DUMMYFUNCTION("GOOGLETRANSLATE(B729,""id"",""en"")"),"['Application', 'Suitable', 'really', 'sparks',' anger ',' people ',' invite ',' want ',' pitam ',' fast ',' install ',' application ',' ']")</f>
        <v>['Application', 'Suitable', 'really', 'sparks',' anger ',' people ',' invite ',' want ',' pitam ',' fast ',' install ',' application ',' ']</v>
      </c>
      <c r="D729" s="3">
        <v>1.0</v>
      </c>
    </row>
    <row r="730" ht="15.75" customHeight="1">
      <c r="A730" s="1">
        <v>771.0</v>
      </c>
      <c r="B730" s="3" t="s">
        <v>718</v>
      </c>
      <c r="C730" s="3" t="str">
        <f>IFERROR(__xludf.DUMMYFUNCTION("GOOGLETRANSLATE(B730,""id"",""en"")"),"['Gascauuu', 'enter', 'application', 'iini', 'because', 'change', 'dowload', 'kill', 'fail', 'fail', 'indihome', ' Tomorrow ',' repeat ',' failed ',' Maning ',' APAN ',' Nich ']")</f>
        <v>['Gascauuu', 'enter', 'application', 'iini', 'because', 'change', 'dowload', 'kill', 'fail', 'fail', 'indihome', ' Tomorrow ',' repeat ',' failed ',' Maning ',' APAN ',' Nich ']</v>
      </c>
      <c r="D730" s="3">
        <v>1.0</v>
      </c>
    </row>
    <row r="731" ht="15.75" customHeight="1">
      <c r="A731" s="1">
        <v>772.0</v>
      </c>
      <c r="B731" s="3" t="s">
        <v>719</v>
      </c>
      <c r="C731" s="3" t="str">
        <f>IFERROR(__xludf.DUMMYFUNCTION("GOOGLETRANSLATE(B731,""id"",""en"")"),"['Thank you', 'Satisfied']")</f>
        <v>['Thank you', 'Satisfied']</v>
      </c>
      <c r="D731" s="3">
        <v>5.0</v>
      </c>
    </row>
    <row r="732" ht="15.75" customHeight="1">
      <c r="A732" s="1">
        <v>773.0</v>
      </c>
      <c r="B732" s="3" t="s">
        <v>720</v>
      </c>
      <c r="C732" s="3" t="str">
        <f>IFERROR(__xludf.DUMMYFUNCTION("GOOGLETRANSLATE(B732,""id"",""en"")"),"['Tangsl', 'May', 'June', 'still', 'Lohin', 'just', 'Install', 'Indihome', 'Suru', 'Install', 'Application', 'Gabisa', ' Login ',' Severe ',' ']")</f>
        <v>['Tangsl', 'May', 'June', 'still', 'Lohin', 'just', 'Install', 'Indihome', 'Suru', 'Install', 'Application', 'Gabisa', ' Login ',' Severe ',' ']</v>
      </c>
      <c r="D732" s="3">
        <v>1.0</v>
      </c>
    </row>
    <row r="733" ht="15.75" customHeight="1">
      <c r="A733" s="1">
        <v>774.0</v>
      </c>
      <c r="B733" s="3" t="s">
        <v>721</v>
      </c>
      <c r="C733" s="3" t="str">
        <f>IFERROR(__xludf.DUMMYFUNCTION("GOOGLETRANSLATE(B733,""id"",""en"")"),"['service', 'Indihome', 'checked', 'Report', 'night', 'clerk', 'night', 'telephone', 'clock', 'wifi', 'dipake', 'work']")</f>
        <v>['service', 'Indihome', 'checked', 'Report', 'night', 'clerk', 'night', 'telephone', 'clock', 'wifi', 'dipake', 'work']</v>
      </c>
      <c r="D733" s="3">
        <v>1.0</v>
      </c>
    </row>
    <row r="734" ht="15.75" customHeight="1">
      <c r="A734" s="1">
        <v>775.0</v>
      </c>
      <c r="B734" s="3" t="s">
        <v>722</v>
      </c>
      <c r="C734" s="3" t="str">
        <f>IFERROR(__xludf.DUMMYFUNCTION("GOOGLETRANSLATE(B734,""id"",""en"")"),"['Disappointed', 'Application', 'Matiin', 'his writing', 'Success', 'Life', 'Ask', 'Indihome', 'CARE', 'Sampe', 'No "",' Processed ',' turn ',' subscription ',' ADD ',' AUTO ',' Direct ',' Bener ',' Disappointed ']")</f>
        <v>['Disappointed', 'Application', 'Matiin', 'his writing', 'Success', 'Life', 'Ask', 'Indihome', 'CARE', 'Sampe', 'No ",' Processed ',' turn ',' subscription ',' ADD ',' AUTO ',' Direct ',' Bener ',' Disappointed ']</v>
      </c>
      <c r="D734" s="3">
        <v>1.0</v>
      </c>
    </row>
    <row r="735" ht="15.75" customHeight="1">
      <c r="A735" s="1">
        <v>776.0</v>
      </c>
      <c r="B735" s="3" t="s">
        <v>723</v>
      </c>
      <c r="C735" s="3" t="str">
        <f>IFERROR(__xludf.DUMMYFUNCTION("GOOGLETRANSLATE(B735,""id"",""en"")"),"['application', 'code', 'verification', 'wrong', ""]")</f>
        <v>['application', 'code', 'verification', 'wrong', "]</v>
      </c>
      <c r="D735" s="3">
        <v>1.0</v>
      </c>
    </row>
    <row r="736" ht="15.75" customHeight="1">
      <c r="A736" s="1">
        <v>777.0</v>
      </c>
      <c r="B736" s="3" t="s">
        <v>724</v>
      </c>
      <c r="C736" s="3" t="str">
        <f>IFERROR(__xludf.DUMMYFUNCTION("GOOGLETRANSLATE(B736,""id"",""en"")"),"['application', 'handy', 'install', 'try', 'login', 'said', 'wrong', 'code', 'times',' code ',' OTP ',' said ',' times', 'told', 'try', 'clock']")</f>
        <v>['application', 'handy', 'install', 'try', 'login', 'said', 'wrong', 'code', 'times',' code ',' OTP ',' said ',' times', 'told', 'try', 'clock']</v>
      </c>
      <c r="D736" s="3">
        <v>1.0</v>
      </c>
    </row>
    <row r="737" ht="15.75" customHeight="1">
      <c r="A737" s="1">
        <v>778.0</v>
      </c>
      <c r="B737" s="3" t="s">
        <v>725</v>
      </c>
      <c r="C737" s="3" t="str">
        <f>IFERROR(__xludf.DUMMYFUNCTION("GOOGLETRANSLATE(B737,""id"",""en"")"),"['APL', 'Damaged', 'Powered']")</f>
        <v>['APL', 'Damaged', 'Powered']</v>
      </c>
      <c r="D737" s="3">
        <v>1.0</v>
      </c>
    </row>
    <row r="738" ht="15.75" customHeight="1">
      <c r="A738" s="1">
        <v>779.0</v>
      </c>
      <c r="B738" s="3" t="s">
        <v>726</v>
      </c>
      <c r="C738" s="3" t="str">
        <f>IFERROR(__xludf.DUMMYFUNCTION("GOOGLETRANSLATE(B738,""id"",""en"")"),"['application', 'ugly', 'difficult', 'really', 'loading', 'knp', 'application', 'company', 'class',' telkom ',' no ',' becus', ' Hadeuh ',' ']")</f>
        <v>['application', 'ugly', 'difficult', 'really', 'loading', 'knp', 'application', 'company', 'class',' telkom ',' no ',' becus', ' Hadeuh ',' ']</v>
      </c>
      <c r="D738" s="3">
        <v>1.0</v>
      </c>
    </row>
    <row r="739" ht="15.75" customHeight="1">
      <c r="A739" s="1">
        <v>780.0</v>
      </c>
      <c r="B739" s="3" t="s">
        <v>727</v>
      </c>
      <c r="C739" s="3" t="str">
        <f>IFERROR(__xludf.DUMMYFUNCTION("GOOGLETRANSLATE(B739,""id"",""en"")"),"['Application', 'slow', 'opened', 'UDH', 'Network', 'cellphone', 'Oun', 'Tetep', 'slow']")</f>
        <v>['Application', 'slow', 'opened', 'UDH', 'Network', 'cellphone', 'Oun', 'Tetep', 'slow']</v>
      </c>
      <c r="D739" s="3">
        <v>1.0</v>
      </c>
    </row>
    <row r="740" ht="15.75" customHeight="1">
      <c r="A740" s="1">
        <v>781.0</v>
      </c>
      <c r="B740" s="3" t="s">
        <v>728</v>
      </c>
      <c r="C740" s="3" t="str">
        <f>IFERROR(__xludf.DUMMYFUNCTION("GOOGLETRANSLATE(B740,""id"",""en"")"),"['bad', 'experience', 'cable', 'broke', 'kagak', 'visits',' visited ',' repaired ',' help ',' application ',' slow ',' Sometimes', 'kagak']")</f>
        <v>['bad', 'experience', 'cable', 'broke', 'kagak', 'visits',' visited ',' repaired ',' help ',' application ',' slow ',' Sometimes', 'kagak']</v>
      </c>
      <c r="D740" s="3">
        <v>1.0</v>
      </c>
    </row>
    <row r="741" ht="15.75" customHeight="1">
      <c r="A741" s="1">
        <v>782.0</v>
      </c>
      <c r="B741" s="3" t="s">
        <v>729</v>
      </c>
      <c r="C741" s="3" t="str">
        <f>IFERROR(__xludf.DUMMYFUNCTION("GOOGLETRANSLATE(B741,""id"",""en"")"),"['no', 'the applications',' no ',' cs', 'add', 'here', 'making', 'ngaco', 'already', 'pay', 'application', 'smooth', ' turn ',' obstacle ',' appears', 'bill', 'right', 'right', 'gabisa', 'stuck', 'home', 'me', 'just', 'install', 'application' , 'RAM', 'le"&amp;"ftover', 'Gede']")</f>
        <v>['no', 'the applications',' no ',' cs', 'add', 'here', 'making', 'ngaco', 'already', 'pay', 'application', 'smooth', ' turn ',' obstacle ',' appears', 'bill', 'right', 'right', 'gabisa', 'stuck', 'home', 'me', 'just', 'install', 'application' , 'RAM', 'leftover', 'Gede']</v>
      </c>
      <c r="D741" s="3">
        <v>1.0</v>
      </c>
    </row>
    <row r="742" ht="15.75" customHeight="1">
      <c r="A742" s="1">
        <v>783.0</v>
      </c>
      <c r="B742" s="3" t="s">
        <v>730</v>
      </c>
      <c r="C742" s="3" t="str">
        <f>IFERROR(__xludf.DUMMYFUNCTION("GOOGLETRANSLATE(B742,""id"",""en"")"),"['trouble', 'login', 'strange', 'really', 'number', 'Perna', 'list', 'padalan']")</f>
        <v>['trouble', 'login', 'strange', 'really', 'number', 'Perna', 'list', 'padalan']</v>
      </c>
      <c r="D742" s="3">
        <v>1.0</v>
      </c>
    </row>
    <row r="743" ht="15.75" customHeight="1">
      <c r="A743" s="1">
        <v>784.0</v>
      </c>
      <c r="B743" s="3" t="s">
        <v>731</v>
      </c>
      <c r="C743" s="3" t="str">
        <f>IFERROR(__xludf.DUMMYFUNCTION("GOOGLETRANSLATE(B743,""id"",""en"")"),"['login']")</f>
        <v>['login']</v>
      </c>
      <c r="D743" s="3">
        <v>1.0</v>
      </c>
    </row>
    <row r="744" ht="15.75" customHeight="1">
      <c r="A744" s="1">
        <v>785.0</v>
      </c>
      <c r="B744" s="3" t="s">
        <v>732</v>
      </c>
      <c r="C744" s="3" t="str">
        <f>IFERROR(__xludf.DUMMYFUNCTION("GOOGLETRANSLATE(B744,""id"",""en"")"),"['main', 'telponnn', 'Sales', 'told', 'upgrade', 'must', 'slow', 'really', 'parahh', 'harvest', 'think', ""]")</f>
        <v>['main', 'telponnn', 'Sales', 'told', 'upgrade', 'must', 'slow', 'really', 'parahh', 'harvest', 'think', "]</v>
      </c>
      <c r="D744" s="3">
        <v>1.0</v>
      </c>
    </row>
    <row r="745" ht="15.75" customHeight="1">
      <c r="A745" s="1">
        <v>786.0</v>
      </c>
      <c r="B745" s="3" t="s">
        <v>733</v>
      </c>
      <c r="C745" s="3" t="str">
        <f>IFERROR(__xludf.DUMMYFUNCTION("GOOGLETRANSLATE(B745,""id"",""en"")"),"['Please', 'Sorry', 'Application', 'Error', 'Condition', 'Ram', 'Rom', 'Mumpuni', ""]")</f>
        <v>['Please', 'Sorry', 'Application', 'Error', 'Condition', 'Ram', 'Rom', 'Mumpuni', "]</v>
      </c>
      <c r="D745" s="3">
        <v>1.0</v>
      </c>
    </row>
    <row r="746" ht="15.75" customHeight="1">
      <c r="A746" s="1">
        <v>787.0</v>
      </c>
      <c r="B746" s="3" t="s">
        <v>734</v>
      </c>
      <c r="C746" s="3" t="str">
        <f>IFERROR(__xludf.DUMMYFUNCTION("GOOGLETRANSLATE(B746,""id"",""en"")"),"['open', 'application', 'test', 'patience', 'already', 'click', 'awaited', 'minute', '']")</f>
        <v>['open', 'application', 'test', 'patience', 'already', 'click', 'awaited', 'minute', '']</v>
      </c>
      <c r="D746" s="3">
        <v>1.0</v>
      </c>
    </row>
    <row r="747" ht="15.75" customHeight="1">
      <c r="A747" s="1">
        <v>788.0</v>
      </c>
      <c r="B747" s="3" t="s">
        <v>665</v>
      </c>
      <c r="C747" s="3" t="str">
        <f>IFERROR(__xludf.DUMMYFUNCTION("GOOGLETRANSLATE(B747,""id"",""en"")"),"['slow connection']")</f>
        <v>['slow connection']</v>
      </c>
      <c r="D747" s="3">
        <v>5.0</v>
      </c>
    </row>
    <row r="748" ht="15.75" customHeight="1">
      <c r="A748" s="1">
        <v>789.0</v>
      </c>
      <c r="B748" s="3" t="s">
        <v>735</v>
      </c>
      <c r="C748" s="3" t="str">
        <f>IFERROR(__xludf.DUMMYFUNCTION("GOOGLETRANSLATE(B748,""id"",""en"")"),"['application', 'gajelas', 'register', 'card', 'registered', 'right', 'login', 'error']")</f>
        <v>['application', 'gajelas', 'register', 'card', 'registered', 'right', 'login', 'error']</v>
      </c>
      <c r="D748" s="3">
        <v>1.0</v>
      </c>
    </row>
    <row r="749" ht="15.75" customHeight="1">
      <c r="A749" s="1">
        <v>790.0</v>
      </c>
      <c r="B749" s="3" t="s">
        <v>736</v>
      </c>
      <c r="C749" s="3" t="str">
        <f>IFERROR(__xludf.DUMMYFUNCTION("GOOGLETRANSLATE(B749,""id"",""en"")"),"['complaint', 'difficult', 'application']")</f>
        <v>['complaint', 'difficult', 'application']</v>
      </c>
      <c r="D749" s="3">
        <v>1.0</v>
      </c>
    </row>
    <row r="750" ht="15.75" customHeight="1">
      <c r="A750" s="1">
        <v>791.0</v>
      </c>
      <c r="B750" s="3" t="s">
        <v>737</v>
      </c>
      <c r="C750" s="3" t="str">
        <f>IFERROR(__xludf.DUMMYFUNCTION("GOOGLETRANSLATE(B750,""id"",""en"")"),"['application', 'open', 'loading', 'run out', 'how', 'complaint', 'disorder', 'indihome', 'skrg', ""]")</f>
        <v>['application', 'open', 'loading', 'run out', 'how', 'complaint', 'disorder', 'indihome', 'skrg', "]</v>
      </c>
      <c r="D750" s="3">
        <v>1.0</v>
      </c>
    </row>
    <row r="751" ht="15.75" customHeight="1">
      <c r="A751" s="1">
        <v>792.0</v>
      </c>
      <c r="B751" s="3" t="s">
        <v>738</v>
      </c>
      <c r="C751" s="3" t="str">
        <f>IFERROR(__xludf.DUMMYFUNCTION("GOOGLETRANSLATE(B751,""id"",""en"")"),"['Application', 'slow', 'parahh', 'already', 'tetep', 'slow', 'see', 'bill', 'minutes',' nongol ',' muter ',' doang ',' ']")</f>
        <v>['Application', 'slow', 'parahh', 'already', 'tetep', 'slow', 'see', 'bill', 'minutes',' nongol ',' muter ',' doang ',' ']</v>
      </c>
      <c r="D751" s="3">
        <v>1.0</v>
      </c>
    </row>
    <row r="752" ht="15.75" customHeight="1">
      <c r="A752" s="1">
        <v>793.0</v>
      </c>
      <c r="B752" s="3" t="s">
        <v>739</v>
      </c>
      <c r="C752" s="3" t="str">
        <f>IFERROR(__xludf.DUMMYFUNCTION("GOOGLETRANSLATE(B752,""id"",""en"")"),"['poor', 'application', 'use', 'login', 'input', 'loading', 'luama', 'really', 'end', 'error', 'impressed', 'pay attention', ' Application ',' check ',' via ',' website ',' error ',' just ',' ']")</f>
        <v>['poor', 'application', 'use', 'login', 'input', 'loading', 'luama', 'really', 'end', 'error', 'impressed', 'pay attention', ' Application ',' check ',' via ',' website ',' error ',' just ',' ']</v>
      </c>
      <c r="D752" s="3">
        <v>1.0</v>
      </c>
    </row>
    <row r="753" ht="15.75" customHeight="1">
      <c r="A753" s="1">
        <v>794.0</v>
      </c>
      <c r="B753" s="3" t="s">
        <v>740</v>
      </c>
      <c r="C753" s="3" t="str">
        <f>IFERROR(__xludf.DUMMYFUNCTION("GOOGLETRANSLATE(B753,""id"",""en"")"),"['Login', 'application']")</f>
        <v>['Login', 'application']</v>
      </c>
      <c r="D753" s="3">
        <v>3.0</v>
      </c>
    </row>
    <row r="754" ht="15.75" customHeight="1">
      <c r="A754" s="1">
        <v>795.0</v>
      </c>
      <c r="B754" s="3" t="s">
        <v>741</v>
      </c>
      <c r="C754" s="3" t="str">
        <f>IFERROR(__xludf.DUMMYFUNCTION("GOOGLETRANSLATE(B754,""id"",""en"")"),"['mbok', 'focus',' paid ',' kom ',' telkom ',' service ',' noticed ',' network ',' expanded ',' until ',' remote ',' village ',' Services', 'zero', 'Application', 'Reyot', 'Fix', 'Renew', 'Kli', 'Discard', 'Money', 'Speed', 'Stable', 'Money', 'Enter' , 't"&amp;"eraaattt']")</f>
        <v>['mbok', 'focus',' paid ',' kom ',' telkom ',' service ',' noticed ',' network ',' expanded ',' until ',' remote ',' village ',' Services', 'zero', 'Application', 'Reyot', 'Fix', 'Renew', 'Kli', 'Discard', 'Money', 'Speed', 'Stable', 'Money', 'Enter' , 'teraaattt']</v>
      </c>
      <c r="D754" s="3">
        <v>1.0</v>
      </c>
    </row>
    <row r="755" ht="15.75" customHeight="1">
      <c r="A755" s="1">
        <v>796.0</v>
      </c>
      <c r="B755" s="3" t="s">
        <v>742</v>
      </c>
      <c r="C755" s="3" t="str">
        <f>IFERROR(__xludf.DUMMYFUNCTION("GOOGLETRANSLATE(B755,""id"",""en"")"),"['Indihome', 'Unlimited', 'Love', 'Information', 'Customer', 'Installation', 'BRPA', 'Package', 'Take', 'Worn', 'Costs',' Install ',' Info ',' Date ',' brpa ',' Sampe ',' Date ',' Worn ',' Costs', 'Install', 'Informs',' Package ',' Take ',' Can ',' FUP ' "&amp;", 'brpa', 'giga', 'tells',' usage ',' exceed ',' boundary ',' quota ',' fup ',' specify ',' exposed ',' cost ',' extra ',' Heart ',' Install ',' Indihome ',' home ',' Details']")</f>
        <v>['Indihome', 'Unlimited', 'Love', 'Information', 'Customer', 'Installation', 'BRPA', 'Package', 'Take', 'Worn', 'Costs',' Install ',' Info ',' Date ',' brpa ',' Sampe ',' Date ',' Worn ',' Costs', 'Install', 'Informs',' Package ',' Take ',' Can ',' FUP ' , 'brpa', 'giga', 'tells',' usage ',' exceed ',' boundary ',' quota ',' fup ',' specify ',' exposed ',' cost ',' extra ',' Heart ',' Install ',' Indihome ',' home ',' Details']</v>
      </c>
      <c r="D755" s="3">
        <v>3.0</v>
      </c>
    </row>
    <row r="756" ht="15.75" customHeight="1">
      <c r="A756" s="1">
        <v>797.0</v>
      </c>
      <c r="B756" s="3" t="s">
        <v>743</v>
      </c>
      <c r="C756" s="3" t="str">
        <f>IFERROR(__xludf.DUMMYFUNCTION("GOOGLETRANSLATE(B756,""id"",""en"")"),"['Application', 'Error', 'Sometimes',' Login ',' Loading ',' Page ',' Home ',' Anyway ',' Error ',' Deh ',' Please ',' Repaired ',' Comfort ',' User ',' ']")</f>
        <v>['Application', 'Error', 'Sometimes',' Login ',' Loading ',' Page ',' Home ',' Anyway ',' Error ',' Deh ',' Please ',' Repaired ',' Comfort ',' User ',' ']</v>
      </c>
      <c r="D756" s="3">
        <v>2.0</v>
      </c>
    </row>
    <row r="757" ht="15.75" customHeight="1">
      <c r="A757" s="1">
        <v>798.0</v>
      </c>
      <c r="B757" s="3" t="s">
        <v>744</v>
      </c>
      <c r="C757" s="3" t="str">
        <f>IFERROR(__xludf.DUMMYFUNCTION("GOOGLETRANSLATE(B757,""id"",""en"")"),"['Interner', 'broke', 'broke', 'comfortable', 'times',' broke ',' Connect ',' Report ',' Application ',' Bercrackali ',' BLM ',' Action ',' Pay ',' late ',' get ',' fine ',' ']")</f>
        <v>['Interner', 'broke', 'broke', 'comfortable', 'times',' broke ',' Connect ',' Report ',' Application ',' Bercrackali ',' BLM ',' Action ',' Pay ',' late ',' get ',' fine ',' ']</v>
      </c>
      <c r="D757" s="3">
        <v>1.0</v>
      </c>
    </row>
    <row r="758" ht="15.75" customHeight="1">
      <c r="A758" s="1">
        <v>799.0</v>
      </c>
      <c r="B758" s="3" t="s">
        <v>745</v>
      </c>
      <c r="C758" s="3" t="str">
        <f>IFERROR(__xludf.DUMMYFUNCTION("GOOGLETRANSLATE(B758,""id"",""en"")"),"['', 'application', 'update', 'good', 'slow', 'wae', '']")</f>
        <v>['', 'application', 'update', 'good', 'slow', 'wae', '']</v>
      </c>
      <c r="D758" s="3">
        <v>1.0</v>
      </c>
    </row>
    <row r="759" ht="15.75" customHeight="1">
      <c r="A759" s="1">
        <v>800.0</v>
      </c>
      <c r="B759" s="3" t="s">
        <v>746</v>
      </c>
      <c r="C759" s="3" t="str">
        <f>IFERROR(__xludf.DUMMYFUNCTION("GOOGLETRANSLATE(B759,""id"",""en"")"),"['server', 'down', 'check', 'bill', 'etc.', 'disappointed']")</f>
        <v>['server', 'down', 'check', 'bill', 'etc.', 'disappointed']</v>
      </c>
      <c r="D759" s="3">
        <v>1.0</v>
      </c>
    </row>
    <row r="760" ht="15.75" customHeight="1">
      <c r="A760" s="1">
        <v>801.0</v>
      </c>
      <c r="B760" s="3" t="s">
        <v>747</v>
      </c>
      <c r="C760" s="3" t="str">
        <f>IFERROR(__xludf.DUMMYFUNCTION("GOOGLETRANSLATE(B760,""id"",""en"")"),"['Application', 'Gajelas',' Login ',' Sorry ',' Request ',' FAILURE ',' How ',' WiFi ',' National ',' Application ',' Like ',' Error ',' Gajelas', 'really']")</f>
        <v>['Application', 'Gajelas',' Login ',' Sorry ',' Request ',' FAILURE ',' How ',' WiFi ',' National ',' Application ',' Like ',' Error ',' Gajelas', 'really']</v>
      </c>
      <c r="D760" s="3">
        <v>1.0</v>
      </c>
    </row>
    <row r="761" ht="15.75" customHeight="1">
      <c r="A761" s="1">
        <v>802.0</v>
      </c>
      <c r="B761" s="3" t="s">
        <v>748</v>
      </c>
      <c r="C761" s="3" t="str">
        <f>IFERROR(__xludf.DUMMYFUNCTION("GOOGLETRANSLATE(B761,""id"",""en"")"),"['list', 'pdhl', '']")</f>
        <v>['list', 'pdhl', '']</v>
      </c>
      <c r="D761" s="3">
        <v>1.0</v>
      </c>
    </row>
    <row r="762" ht="15.75" customHeight="1">
      <c r="A762" s="1">
        <v>803.0</v>
      </c>
      <c r="B762" s="3" t="s">
        <v>749</v>
      </c>
      <c r="C762" s="3" t="str">
        <f>IFERROR(__xludf.DUMMYFUNCTION("GOOGLETRANSLATE(B762,""id"",""en"")"),"['expensive', 'network', 'slow', 'service', 'good', 'mending', 'think', 'reset', 'use', 'indihome', 'stupid']")</f>
        <v>['expensive', 'network', 'slow', 'service', 'good', 'mending', 'think', 'reset', 'use', 'indihome', 'stupid']</v>
      </c>
      <c r="D762" s="3">
        <v>1.0</v>
      </c>
    </row>
    <row r="763" ht="15.75" customHeight="1">
      <c r="A763" s="1">
        <v>804.0</v>
      </c>
      <c r="B763" s="3" t="s">
        <v>750</v>
      </c>
      <c r="C763" s="3" t="str">
        <f>IFERROR(__xludf.DUMMYFUNCTION("GOOGLETRANSLATE(B763,""id"",""en"")"),"['connection', 'KGA', 'She', 'Intern', 'PDUS', 'Pay', 'smooth', 'before', 'ane', 'uda', 'pay', ""]")</f>
        <v>['connection', 'KGA', 'She', 'Intern', 'PDUS', 'Pay', 'smooth', 'before', 'ane', 'uda', 'pay', "]</v>
      </c>
      <c r="D763" s="3">
        <v>1.0</v>
      </c>
    </row>
    <row r="764" ht="15.75" customHeight="1">
      <c r="A764" s="1">
        <v>805.0</v>
      </c>
      <c r="B764" s="3" t="s">
        <v>751</v>
      </c>
      <c r="C764" s="3" t="str">
        <f>IFERROR(__xludf.DUMMYFUNCTION("GOOGLETRANSLATE(B764,""id"",""en"")"),"['hope', 'competitors', 'defeat', 'Indihome', 'iconnect', '']")</f>
        <v>['hope', 'competitors', 'defeat', 'Indihome', 'iconnect', '']</v>
      </c>
      <c r="D764" s="3">
        <v>1.0</v>
      </c>
    </row>
    <row r="765" ht="15.75" customHeight="1">
      <c r="A765" s="1">
        <v>806.0</v>
      </c>
      <c r="B765" s="3" t="s">
        <v>752</v>
      </c>
      <c r="C765" s="3" t="str">
        <f>IFERROR(__xludf.DUMMYFUNCTION("GOOGLETRANSLATE(B765,""id"",""en"")"),"['Applicable', 'failed', 'enter', 'hmmmm']")</f>
        <v>['Applicable', 'failed', 'enter', 'hmmmm']</v>
      </c>
      <c r="D765" s="3">
        <v>1.0</v>
      </c>
    </row>
    <row r="766" ht="15.75" customHeight="1">
      <c r="A766" s="1">
        <v>807.0</v>
      </c>
      <c r="B766" s="3" t="s">
        <v>753</v>
      </c>
      <c r="C766" s="3" t="str">
        <f>IFERROR(__xludf.DUMMYFUNCTION("GOOGLETRANSLATE(B766,""id"",""en"")"),"['operational', 'application', 'lag']")</f>
        <v>['operational', 'application', 'lag']</v>
      </c>
      <c r="D766" s="3">
        <v>1.0</v>
      </c>
    </row>
    <row r="767" ht="15.75" customHeight="1">
      <c r="A767" s="1">
        <v>808.0</v>
      </c>
      <c r="B767" s="3" t="s">
        <v>754</v>
      </c>
      <c r="C767" s="3" t="str">
        <f>IFERROR(__xludf.DUMMYFUNCTION("GOOGLETRANSLATE(B767,""id"",""en"")"),"['application', 'function', 'should', '']")</f>
        <v>['application', 'function', 'should', '']</v>
      </c>
      <c r="D767" s="3">
        <v>1.0</v>
      </c>
    </row>
    <row r="768" ht="15.75" customHeight="1">
      <c r="A768" s="1">
        <v>809.0</v>
      </c>
      <c r="B768" s="3" t="s">
        <v>755</v>
      </c>
      <c r="C768" s="3" t="str">
        <f>IFERROR(__xludf.DUMMYFUNCTION("GOOGLETRANSLATE(B768,""id"",""en"")"),"['use', 'Indihome', 'provider', 'expensive', 'quality', 'rotten', 'late', 'pay', 'a week', 'direct', 'dimatiin', 'already', ' Functioning ',' Pay ',' a month ',' fine ',' Pay ',' Direct ',' Matiin ',' Telkom ',' Matiin ',' a month ',' told ',' Pay ',' com"&amp;"pany ' , 'Telkom', 'hanging out', 'squeeze', 'report', 'damage', 'handling', 'Dateng', 'his officer', ""]")</f>
        <v>['use', 'Indihome', 'provider', 'expensive', 'quality', 'rotten', 'late', 'pay', 'a week', 'direct', 'dimatiin', 'already', ' Functioning ',' Pay ',' a month ',' fine ',' Pay ',' Direct ',' Matiin ',' Telkom ',' Matiin ',' a month ',' told ',' Pay ',' company ' , 'Telkom', 'hanging out', 'squeeze', 'report', 'damage', 'handling', 'Dateng', 'his officer', "]</v>
      </c>
      <c r="D768" s="3">
        <v>1.0</v>
      </c>
    </row>
    <row r="769" ht="15.75" customHeight="1">
      <c r="A769" s="1">
        <v>810.0</v>
      </c>
      <c r="B769" s="3" t="s">
        <v>756</v>
      </c>
      <c r="C769" s="3" t="str">
        <f>IFERROR(__xludf.DUMMYFUNCTION("GOOGLETRANSLATE(B769,""id"",""en"")"),"['somse', 'Alah', 'Mani', 'somse', 'arrogant']")</f>
        <v>['somse', 'Alah', 'Mani', 'somse', 'arrogant']</v>
      </c>
      <c r="D769" s="3">
        <v>1.0</v>
      </c>
    </row>
    <row r="770" ht="15.75" customHeight="1">
      <c r="A770" s="1">
        <v>811.0</v>
      </c>
      <c r="B770" s="3" t="s">
        <v>757</v>
      </c>
      <c r="C770" s="3" t="str">
        <f>IFERROR(__xludf.DUMMYFUNCTION("GOOGLETRANSLATE(B770,""id"",""en"")"),"['Abis', 'Learning', 'Stress', 'Play', 'Game', 'Use', 'Indihome', 'NOT', 'Relax', 'Stress', 'emang', 'steady']")</f>
        <v>['Abis', 'Learning', 'Stress', 'Play', 'Game', 'Use', 'Indihome', 'NOT', 'Relax', 'Stress', 'emang', 'steady']</v>
      </c>
      <c r="D770" s="3">
        <v>1.0</v>
      </c>
    </row>
    <row r="771" ht="15.75" customHeight="1">
      <c r="A771" s="1">
        <v>812.0</v>
      </c>
      <c r="B771" s="3" t="s">
        <v>758</v>
      </c>
      <c r="C771" s="3" t="str">
        <f>IFERROR(__xludf.DUMMYFUNCTION("GOOGLETRANSLATE(B771,""id"",""en"")"),"['Sometimes', 'slow', 'Loading', 'the application']")</f>
        <v>['Sometimes', 'slow', 'Loading', 'the application']</v>
      </c>
      <c r="D771" s="3">
        <v>4.0</v>
      </c>
    </row>
    <row r="772" ht="15.75" customHeight="1">
      <c r="A772" s="1">
        <v>813.0</v>
      </c>
      <c r="B772" s="3" t="s">
        <v>759</v>
      </c>
      <c r="C772" s="3" t="str">
        <f>IFERROR(__xludf.DUMMYFUNCTION("GOOGLETRANSLATE(B772,""id"",""en"")"),"['application', 'use']")</f>
        <v>['application', 'use']</v>
      </c>
      <c r="D772" s="3">
        <v>1.0</v>
      </c>
    </row>
    <row r="773" ht="15.75" customHeight="1">
      <c r="A773" s="1">
        <v>814.0</v>
      </c>
      <c r="B773" s="3" t="s">
        <v>760</v>
      </c>
      <c r="C773" s="3" t="str">
        <f>IFERROR(__xludf.DUMMYFUNCTION("GOOGLETRANSLATE(B773,""id"",""en"")"),"['told', 'settings',' modem ',' ngeapain ',' telephone ',' telephone ',' disorder ',' fix ',' telephone ',' setting ',' modem ',' call ',' Intention ',' work ',' ']")</f>
        <v>['told', 'settings',' modem ',' ngeapain ',' telephone ',' telephone ',' disorder ',' fix ',' telephone ',' setting ',' modem ',' call ',' Intention ',' work ',' ']</v>
      </c>
      <c r="D773" s="3">
        <v>1.0</v>
      </c>
    </row>
    <row r="774" ht="15.75" customHeight="1">
      <c r="A774" s="1">
        <v>815.0</v>
      </c>
      <c r="B774" s="3" t="s">
        <v>761</v>
      </c>
      <c r="C774" s="3" t="str">
        <f>IFERROR(__xludf.DUMMYFUNCTION("GOOGLETRANSLATE(B774,""id"",""en"")"),"['AFK']")</f>
        <v>['AFK']</v>
      </c>
      <c r="D774" s="3">
        <v>1.0</v>
      </c>
    </row>
    <row r="775" ht="15.75" customHeight="1">
      <c r="A775" s="1">
        <v>816.0</v>
      </c>
      <c r="B775" s="3" t="s">
        <v>762</v>
      </c>
      <c r="C775" s="3" t="str">
        <f>IFERROR(__xludf.DUMMYFUNCTION("GOOGLETRANSLATE(B775,""id"",""en"")"),"['Complaint', 'Response', 'Complaints', 'Application', 'Boro', 'Balesan', 'Report', 'Complaints', 'Lost', 'Bill', 'Kapok']")</f>
        <v>['Complaint', 'Response', 'Complaints', 'Application', 'Boro', 'Balesan', 'Report', 'Complaints', 'Lost', 'Bill', 'Kapok']</v>
      </c>
      <c r="D775" s="3">
        <v>1.0</v>
      </c>
    </row>
    <row r="776" ht="15.75" customHeight="1">
      <c r="A776" s="1">
        <v>817.0</v>
      </c>
      <c r="B776" s="3" t="s">
        <v>763</v>
      </c>
      <c r="C776" s="3" t="str">
        <f>IFERROR(__xludf.DUMMYFUNCTION("GOOGLETRANSLATE(B776,""id"",""en"")"),"['LEGE', 'KALIIII', 'WIFI', 'WOII', 'WIFI', 'Potatoes']")</f>
        <v>['LEGE', 'KALIIII', 'WIFI', 'WOII', 'WIFI', 'Potatoes']</v>
      </c>
      <c r="D776" s="3">
        <v>1.0</v>
      </c>
    </row>
    <row r="777" ht="15.75" customHeight="1">
      <c r="A777" s="1">
        <v>818.0</v>
      </c>
      <c r="B777" s="3" t="s">
        <v>764</v>
      </c>
      <c r="C777" s="3" t="str">
        <f>IFERROR(__xludf.DUMMYFUNCTION("GOOGLETRANSLATE(B777,""id"",""en"")"),"['Disappointed', 'really', 'service', 'bad', 'really', 'blocked', 'just', 'ask', 'just', 'brief', 'rough']")</f>
        <v>['Disappointed', 'really', 'service', 'bad', 'really', 'blocked', 'just', 'ask', 'just', 'brief', 'rough']</v>
      </c>
      <c r="D777" s="3">
        <v>1.0</v>
      </c>
    </row>
    <row r="778" ht="15.75" customHeight="1">
      <c r="A778" s="1">
        <v>819.0</v>
      </c>
      <c r="B778" s="3" t="s">
        <v>765</v>
      </c>
      <c r="C778" s="3" t="str">
        <f>IFERROR(__xludf.DUMMYFUNCTION("GOOGLETRANSLATE(B778,""id"",""en"")"),"['Please', 'Ranking', 'System', 'Application', 'Pay', 'Bngt', 'Enter', 'Payment', 'Click', 'Pay', ""]")</f>
        <v>['Please', 'Ranking', 'System', 'Application', 'Pay', 'Bngt', 'Enter', 'Payment', 'Click', 'Pay', "]</v>
      </c>
      <c r="D778" s="3">
        <v>3.0</v>
      </c>
    </row>
    <row r="779" ht="15.75" customHeight="1">
      <c r="A779" s="1">
        <v>820.0</v>
      </c>
      <c r="B779" s="3" t="s">
        <v>766</v>
      </c>
      <c r="C779" s="3" t="str">
        <f>IFERROR(__xludf.DUMMYFUNCTION("GOOGLETRANSLATE(B779,""id"",""en"")"),"['Severe', 'Service', 'Disruption', 'Line', 'Place', 'Application', 'Needed', 'Functioning', 'BBRPA', 'Opened', 'Muter', 'Severe', ' service']")</f>
        <v>['Severe', 'Service', 'Disruption', 'Line', 'Place', 'Application', 'Needed', 'Functioning', 'BBRPA', 'Opened', 'Muter', 'Severe', ' service']</v>
      </c>
      <c r="D779" s="3">
        <v>1.0</v>
      </c>
    </row>
    <row r="780" ht="15.75" customHeight="1">
      <c r="A780" s="1">
        <v>821.0</v>
      </c>
      <c r="B780" s="3" t="s">
        <v>767</v>
      </c>
      <c r="C780" s="3" t="str">
        <f>IFERROR(__xludf.DUMMYFUNCTION("GOOGLETRANSLATE(B780,""id"",""en"")"),"['Disappointed', 'times',' woi ',' network ',' ngeleq ',' duh ',' mumet ',' open ',' open ',' apk ',' sopi ',' please ',' ']")</f>
        <v>['Disappointed', 'times',' woi ',' network ',' ngeleq ',' duh ',' mumet ',' open ',' open ',' apk ',' sopi ',' please ',' ']</v>
      </c>
      <c r="D780" s="3">
        <v>3.0</v>
      </c>
    </row>
    <row r="781" ht="15.75" customHeight="1">
      <c r="A781" s="1">
        <v>822.0</v>
      </c>
      <c r="B781" s="3" t="s">
        <v>768</v>
      </c>
      <c r="C781" s="3" t="str">
        <f>IFERROR(__xludf.DUMMYFUNCTION("GOOGLETRANSLATE(B781,""id"",""en"")"),"['May', 'Yesterday', 'Install', 'aspects',' service ',' complain ',' response ',' fast ',' hope ',' indihome ',' ttp ',' good ',' smoothly ',' Jaya ',' recommended ',' really ',' just ',' use ',' Indihome ',' thank ',' love ',' smg ',' sllu ',' service ',"&amp;"' best ' , '']")</f>
        <v>['May', 'Yesterday', 'Install', 'aspects',' service ',' complain ',' response ',' fast ',' hope ',' indihome ',' ttp ',' good ',' smoothly ',' Jaya ',' recommended ',' really ',' just ',' use ',' Indihome ',' thank ',' love ',' smg ',' sllu ',' service ',' best ' , '']</v>
      </c>
      <c r="D781" s="3">
        <v>5.0</v>
      </c>
    </row>
    <row r="782" ht="15.75" customHeight="1">
      <c r="A782" s="1">
        <v>823.0</v>
      </c>
      <c r="B782" s="3" t="s">
        <v>769</v>
      </c>
      <c r="C782" s="3" t="str">
        <f>IFERROR(__xludf.DUMMYFUNCTION("GOOGLETRANSLATE(B782,""id"",""en"")"),"['uda', 'list', 'uda', 'depo', 'marketing', 'lane', 'officer', 'shocked', 'in place', 'lane', 'strange', 'told', ' Login ',' Indihome ',' Take ',' Money ',' Failed ',' ']")</f>
        <v>['uda', 'list', 'uda', 'depo', 'marketing', 'lane', 'officer', 'shocked', 'in place', 'lane', 'strange', 'told', ' Login ',' Indihome ',' Take ',' Money ',' Failed ',' ']</v>
      </c>
      <c r="D782" s="3">
        <v>2.0</v>
      </c>
    </row>
    <row r="783" ht="15.75" customHeight="1">
      <c r="A783" s="1">
        <v>824.0</v>
      </c>
      <c r="B783" s="3" t="s">
        <v>770</v>
      </c>
      <c r="C783" s="3" t="str">
        <f>IFERROR(__xludf.DUMMYFUNCTION("GOOGLETRANSLATE(B783,""id"",""en"")"),"['Login', 'bug', '']")</f>
        <v>['Login', 'bug', '']</v>
      </c>
      <c r="D783" s="3">
        <v>1.0</v>
      </c>
    </row>
    <row r="784" ht="15.75" customHeight="1">
      <c r="A784" s="1">
        <v>825.0</v>
      </c>
      <c r="B784" s="3" t="s">
        <v>771</v>
      </c>
      <c r="C784" s="3" t="str">
        <f>IFERROR(__xludf.DUMMYFUNCTION("GOOGLETRANSLATE(B784,""id"",""en"")"),"['BNR', 'ngeecap', 'report', 'responded', 'week', 'internet', 'slow', 'dead']")</f>
        <v>['BNR', 'ngeecap', 'report', 'responded', 'week', 'internet', 'slow', 'dead']</v>
      </c>
      <c r="D784" s="3">
        <v>1.0</v>
      </c>
    </row>
    <row r="785" ht="15.75" customHeight="1">
      <c r="A785" s="1">
        <v>826.0</v>
      </c>
      <c r="B785" s="3" t="s">
        <v>772</v>
      </c>
      <c r="C785" s="3" t="str">
        <f>IFERROR(__xludf.DUMMYFUNCTION("GOOGLETRANSLATE(B785,""id"",""en"")"),"['Service', 'satisfying', 'slow', 'service', 'client']")</f>
        <v>['Service', 'satisfying', 'slow', 'service', 'client']</v>
      </c>
      <c r="D785" s="3">
        <v>1.0</v>
      </c>
    </row>
    <row r="786" ht="15.75" customHeight="1">
      <c r="A786" s="1">
        <v>827.0</v>
      </c>
      <c r="B786" s="3" t="s">
        <v>773</v>
      </c>
      <c r="C786" s="3" t="str">
        <f>IFERROR(__xludf.DUMMYFUNCTION("GOOGLETRANSLATE(B786,""id"",""en"")"),"['Application', 'cool', 'failed', 'code', 'OTP', 'Ribet', 'expensive', ""]")</f>
        <v>['Application', 'cool', 'failed', 'code', 'OTP', 'Ribet', 'expensive', "]</v>
      </c>
      <c r="D786" s="3">
        <v>1.0</v>
      </c>
    </row>
    <row r="787" ht="15.75" customHeight="1">
      <c r="A787" s="1">
        <v>828.0</v>
      </c>
      <c r="B787" s="3" t="s">
        <v>774</v>
      </c>
      <c r="C787" s="3" t="str">
        <f>IFERROR(__xludf.DUMMYFUNCTION("GOOGLETRANSLATE(B787,""id"",""en"")"),"['Multolo', 'wifi', 'trouble', 'internet', 'wifi', 'service', 'satisfying', 'indihome']")</f>
        <v>['Multolo', 'wifi', 'trouble', 'internet', 'wifi', 'service', 'satisfying', 'indihome']</v>
      </c>
      <c r="D787" s="3">
        <v>1.0</v>
      </c>
    </row>
    <row r="788" ht="15.75" customHeight="1">
      <c r="A788" s="1">
        <v>829.0</v>
      </c>
      <c r="B788" s="3" t="s">
        <v>775</v>
      </c>
      <c r="C788" s="3" t="str">
        <f>IFERROR(__xludf.DUMMYFUNCTION("GOOGLETRANSLATE(B788,""id"",""en"")"),"['Try', 'login', 'enter', 'OTP', 'said', 'data', 'wrong', '']")</f>
        <v>['Try', 'login', 'enter', 'OTP', 'said', 'data', 'wrong', '']</v>
      </c>
      <c r="D788" s="3">
        <v>1.0</v>
      </c>
    </row>
    <row r="789" ht="15.75" customHeight="1">
      <c r="A789" s="1">
        <v>831.0</v>
      </c>
      <c r="B789" s="3" t="s">
        <v>776</v>
      </c>
      <c r="C789" s="3" t="str">
        <f>IFERROR(__xludf.DUMMYFUNCTION("GOOGLETRANSLATE(B789,""id"",""en"")"),"['Damn', 'Application', 'Dipake', 'Samsek', 'iPhone', 'Android', 'OTP', 'Bener', 'Wrong', 'Severe', 'Emang', 'Fackkkk']")</f>
        <v>['Damn', 'Application', 'Dipake', 'Samsek', 'iPhone', 'Android', 'OTP', 'Bener', 'Wrong', 'Severe', 'Emang', 'Fackkkk']</v>
      </c>
      <c r="D789" s="3">
        <v>1.0</v>
      </c>
    </row>
    <row r="790" ht="15.75" customHeight="1">
      <c r="A790" s="1">
        <v>832.0</v>
      </c>
      <c r="B790" s="3" t="s">
        <v>777</v>
      </c>
      <c r="C790" s="3" t="str">
        <f>IFERROR(__xludf.DUMMYFUNCTION("GOOGLETRANSLATE(B790,""id"",""en"")"),"['', 'Login', 'Applence', 'Please', 'Assisted']")</f>
        <v>['', 'Login', 'Applence', 'Please', 'Assisted']</v>
      </c>
      <c r="D790" s="3">
        <v>4.0</v>
      </c>
    </row>
    <row r="791" ht="15.75" customHeight="1">
      <c r="A791" s="1">
        <v>833.0</v>
      </c>
      <c r="B791" s="3" t="s">
        <v>778</v>
      </c>
      <c r="C791" s="3" t="str">
        <f>IFERROR(__xludf.DUMMYFUNCTION("GOOGLETRANSLATE(B791,""id"",""en"")"),"['Enter', 'OTP', 'according to', 'SMS', 'Wrong', 'WiFi', 'at home', 'installed', 'cable', 'installed', ""]")</f>
        <v>['Enter', 'OTP', 'according to', 'SMS', 'Wrong', 'WiFi', 'at home', 'installed', 'cable', 'installed', "]</v>
      </c>
      <c r="D791" s="3">
        <v>2.0</v>
      </c>
    </row>
    <row r="792" ht="15.75" customHeight="1">
      <c r="A792" s="1">
        <v>834.0</v>
      </c>
      <c r="B792" s="3" t="s">
        <v>779</v>
      </c>
      <c r="C792" s="3" t="str">
        <f>IFERROR(__xludf.DUMMYFUNCTION("GOOGLETRANSLATE(B792,""id"",""en"")"),"['Please', 'sorry', 'network', 'ghoib', 'down', 'rare', 'stable', 'sometimes', 'danstlah', 'stable', 'for a while']")</f>
        <v>['Please', 'sorry', 'network', 'ghoib', 'down', 'rare', 'stable', 'sometimes', 'danstlah', 'stable', 'for a while']</v>
      </c>
      <c r="D792" s="3">
        <v>1.0</v>
      </c>
    </row>
    <row r="793" ht="15.75" customHeight="1">
      <c r="A793" s="1">
        <v>835.0</v>
      </c>
      <c r="B793" s="3" t="s">
        <v>780</v>
      </c>
      <c r="C793" s="3" t="str">
        <f>IFERROR(__xludf.DUMMYFUNCTION("GOOGLETRANSLATE(B793,""id"",""en"")"),"['Disappointed', 'Application', 'Myindihome', 'Times',' Clinge ',' Nomer ',' Indihome ',' FAILURE ',' Available ',' Nomer ',' Input ',' As appropriate ',' Nomers', 'Please', 'Help', 'Min', '']")</f>
        <v>['Disappointed', 'Application', 'Myindihome', 'Times',' Clinge ',' Nomer ',' Indihome ',' FAILURE ',' Available ',' Nomer ',' Input ',' As appropriate ',' Nomers', 'Please', 'Help', 'Min', '']</v>
      </c>
      <c r="D793" s="3">
        <v>1.0</v>
      </c>
    </row>
    <row r="794" ht="15.75" customHeight="1">
      <c r="A794" s="1">
        <v>836.0</v>
      </c>
      <c r="B794" s="3" t="s">
        <v>781</v>
      </c>
      <c r="C794" s="3" t="str">
        <f>IFERROR(__xludf.DUMMYFUNCTION("GOOGLETRANSLATE(B794,""id"",""en"")"),"['Males', 'ngritic', 'wide', 'bkalan', 'change', 'record', 'star', 'printed']")</f>
        <v>['Males', 'ngritic', 'wide', 'bkalan', 'change', 'record', 'star', 'printed']</v>
      </c>
      <c r="D794" s="3">
        <v>1.0</v>
      </c>
    </row>
    <row r="795" ht="15.75" customHeight="1">
      <c r="A795" s="1">
        <v>837.0</v>
      </c>
      <c r="B795" s="3" t="s">
        <v>782</v>
      </c>
      <c r="C795" s="3" t="str">
        <f>IFERROR(__xludf.DUMMYFUNCTION("GOOGLETRANSLATE(B795,""id"",""en"")"),"['']")</f>
        <v>['']</v>
      </c>
      <c r="D795" s="3">
        <v>5.0</v>
      </c>
    </row>
    <row r="796" ht="15.75" customHeight="1">
      <c r="A796" s="1">
        <v>838.0</v>
      </c>
      <c r="B796" s="3" t="s">
        <v>783</v>
      </c>
      <c r="C796" s="3" t="str">
        <f>IFERROR(__xludf.DUMMYFUNCTION("GOOGLETRANSLATE(B796,""id"",""en"")"),"['poor', 'subscribe', 'indihome', 'bill', 'bill', 'RB', 'check', 'detail', 'information', 'package', 'indihome', 'person', ' stray ',' number ',' indihome ',' package ',' different ',' cause ',' bill ',' according to ',' stirup ',' service ',' response ',"&amp;"' please ',' repair ' , 'harmful']")</f>
        <v>['poor', 'subscribe', 'indihome', 'bill', 'bill', 'RB', 'check', 'detail', 'information', 'package', 'indihome', 'person', ' stray ',' number ',' indihome ',' package ',' different ',' cause ',' bill ',' according to ',' stirup ',' service ',' response ',' please ',' repair ' , 'harmful']</v>
      </c>
      <c r="D796" s="3">
        <v>2.0</v>
      </c>
    </row>
    <row r="797" ht="15.75" customHeight="1">
      <c r="A797" s="1">
        <v>839.0</v>
      </c>
      <c r="B797" s="3" t="s">
        <v>784</v>
      </c>
      <c r="C797" s="3" t="str">
        <f>IFERROR(__xludf.DUMMYFUNCTION("GOOGLETRANSLATE(B797,""id"",""en"")"),"['number', 'verification', 'failed', 'application', 'ugly']")</f>
        <v>['number', 'verification', 'failed', 'application', 'ugly']</v>
      </c>
      <c r="D797" s="3">
        <v>1.0</v>
      </c>
    </row>
    <row r="798" ht="15.75" customHeight="1">
      <c r="A798" s="1">
        <v>840.0</v>
      </c>
      <c r="B798" s="3" t="s">
        <v>785</v>
      </c>
      <c r="C798" s="3" t="str">
        <f>IFERROR(__xludf.DUMMYFUNCTION("GOOGLETRANSLATE(B798,""id"",""en"")"),"['', 'slow', 'and', 'LED', 'Indicator', 'Los',' on ',' blinking ',' blinking ',' use ',' internet ',' already ',' Report ',' Technicians', 'Service', 'Try', 'Discard', 'Money', 'Pay']")</f>
        <v>['', 'slow', 'and', 'LED', 'Indicator', 'Los',' on ',' blinking ',' blinking ',' use ',' internet ',' already ',' Report ',' Technicians', 'Service', 'Try', 'Discard', 'Money', 'Pay']</v>
      </c>
      <c r="D798" s="3">
        <v>1.0</v>
      </c>
    </row>
    <row r="799" ht="15.75" customHeight="1">
      <c r="A799" s="1">
        <v>841.0</v>
      </c>
      <c r="B799" s="3" t="s">
        <v>786</v>
      </c>
      <c r="C799" s="3" t="str">
        <f>IFERROR(__xludf.DUMMYFUNCTION("GOOGLETRANSLATE(B799,""id"",""en"")"),"['Application', 'deficiencies',' Examples', 'addon', 'bills',' UDH ',' report ',' send ',' KTP ',' TPI ',' Aceated ',' Continue ',' poor ',' College ',' Network ',' Like ',' RTO ']")</f>
        <v>['Application', 'deficiencies',' Examples', 'addon', 'bills',' UDH ',' report ',' send ',' KTP ',' TPI ',' Aceated ',' Continue ',' poor ',' College ',' Network ',' Like ',' RTO ']</v>
      </c>
      <c r="D799" s="3">
        <v>1.0</v>
      </c>
    </row>
    <row r="800" ht="15.75" customHeight="1">
      <c r="A800" s="1">
        <v>842.0</v>
      </c>
      <c r="B800" s="3" t="s">
        <v>787</v>
      </c>
      <c r="C800" s="3" t="str">
        <f>IFERROR(__xludf.DUMMYFUNCTION("GOOGLETRANSLATE(B800,""id"",""en"")"),"['Application', 'Absurd', 'enter', 'number', 'Login', 'SMS', 'Code', 'Verification', 'Enter', 'Turn', 'Entered', 'Digit', ' The code ',' information ',' code ',' wrong ',' times', 'enter', 'description', 'wrong', 'tuggu', 'tomorrow', 'tomorrow', 'that's',"&amp;"' service ' , 'Indihime', 'bad', 'bad', 'use', 'registration', 'validated', 'installation', 'home', ""]")</f>
        <v>['Application', 'Absurd', 'enter', 'number', 'Login', 'SMS', 'Code', 'Verification', 'Enter', 'Turn', 'Entered', 'Digit', ' The code ',' information ',' code ',' wrong ',' times', 'enter', 'description', 'wrong', 'tuggu', 'tomorrow', 'tomorrow', 'that's',' service ' , 'Indihime', 'bad', 'bad', 'use', 'registration', 'validated', 'installation', 'home', "]</v>
      </c>
      <c r="D800" s="3">
        <v>1.0</v>
      </c>
    </row>
    <row r="801" ht="15.75" customHeight="1">
      <c r="A801" s="1">
        <v>843.0</v>
      </c>
      <c r="B801" s="3" t="s">
        <v>788</v>
      </c>
      <c r="C801" s="3" t="str">
        <f>IFERROR(__xludf.DUMMYFUNCTION("GOOGLETRANSLATE(B801,""id"",""en"")"),"['Telkom', 'Telkomsel', 'Indihome', 'transparency', 'culture', 'business',' package ',' bundling ',' Indihome ',' internet ',' telephone ',' consumer ',' Need ',' telephone ',' consumer ',' bundling ',' telephone ',' pay ',' contribution ',' telephone ','"&amp;" BUMN ',' help ',' people ']")</f>
        <v>['Telkom', 'Telkomsel', 'Indihome', 'transparency', 'culture', 'business',' package ',' bundling ',' Indihome ',' internet ',' telephone ',' consumer ',' Need ',' telephone ',' consumer ',' bundling ',' telephone ',' pay ',' contribution ',' telephone ',' BUMN ',' help ',' people ']</v>
      </c>
      <c r="D801" s="3">
        <v>1.0</v>
      </c>
    </row>
    <row r="802" ht="15.75" customHeight="1">
      <c r="A802" s="1">
        <v>844.0</v>
      </c>
      <c r="B802" s="3" t="s">
        <v>789</v>
      </c>
      <c r="C802" s="3" t="str">
        <f>IFERROR(__xludf.DUMMYFUNCTION("GOOGLETRANSLATE(B802,""id"",""en"")"),"['Yesterday', 'Pay', 'bill', 'APK', 'blng', 'gtu', 'apk', 'no', 'really', ""]")</f>
        <v>['Yesterday', 'Pay', 'bill', 'APK', 'blng', 'gtu', 'apk', 'no', 'really', "]</v>
      </c>
      <c r="D802" s="3">
        <v>1.0</v>
      </c>
    </row>
    <row r="803" ht="15.75" customHeight="1">
      <c r="A803" s="1">
        <v>845.0</v>
      </c>
      <c r="B803" s="3" t="s">
        <v>790</v>
      </c>
      <c r="C803" s="3" t="str">
        <f>IFERROR(__xludf.DUMMYFUNCTION("GOOGLETRANSLATE(B803,""id"",""en"")"),"['Slow', 'handling']")</f>
        <v>['Slow', 'handling']</v>
      </c>
      <c r="D803" s="3">
        <v>3.0</v>
      </c>
    </row>
    <row r="804" ht="15.75" customHeight="1">
      <c r="A804" s="1">
        <v>846.0</v>
      </c>
      <c r="B804" s="3" t="s">
        <v>791</v>
      </c>
      <c r="C804" s="3" t="str">
        <f>IFERROR(__xludf.DUMMYFUNCTION("GOOGLETRANSLATE(B804,""id"",""en"")"),"['Wait', 'code', 'OTP', 'email', 'told', 'Wait', 'clock', 'pig']")</f>
        <v>['Wait', 'code', 'OTP', 'email', 'told', 'Wait', 'clock', 'pig']</v>
      </c>
      <c r="D804" s="3">
        <v>1.0</v>
      </c>
    </row>
    <row r="805" ht="15.75" customHeight="1">
      <c r="A805" s="1">
        <v>847.0</v>
      </c>
      <c r="B805" s="3" t="s">
        <v>792</v>
      </c>
      <c r="C805" s="3" t="str">
        <f>IFERROR(__xludf.DUMMYFUNCTION("GOOGLETRANSLATE(B805,""id"",""en"")"),"['Submission', 'Install', 'application', 'price', 'promo', 'officer', 'come', 'emang', 'installed', 'internet', 'connected', 'told' Apply ',' Price ',' Normal ',' Connected ',' The Reasons', 'Submission', 'Application', 'Donable', 'Check', 'Application', "&amp;"'Msh', 'Progress',' Phone ' , 'Msh', 'Progress', 'Cancel', 'Chat', 'Indihomecare', 'DIFOLLOW', 'SLSAI', '']")</f>
        <v>['Submission', 'Install', 'application', 'price', 'promo', 'officer', 'come', 'emang', 'installed', 'internet', 'connected', 'told' Apply ',' Price ',' Normal ',' Connected ',' The Reasons', 'Submission', 'Application', 'Donable', 'Check', 'Application', 'Msh', 'Progress',' Phone ' , 'Msh', 'Progress', 'Cancel', 'Chat', 'Indihomecare', 'DIFOLLOW', 'SLSAI', '']</v>
      </c>
      <c r="D805" s="3">
        <v>1.0</v>
      </c>
    </row>
    <row r="806" ht="15.75" customHeight="1">
      <c r="A806" s="1">
        <v>848.0</v>
      </c>
      <c r="B806" s="3" t="s">
        <v>793</v>
      </c>
      <c r="C806" s="3" t="str">
        <f>IFERROR(__xludf.DUMMYFUNCTION("GOOGLETRANSLATE(B806,""id"",""en"")"),"['please', 'fasting', 'Indihome', 'experience', 'disorder', 'lost', 'signal', 'clock', 'morning', 'clock', 'afternoon', 'rich', ' restricted ',' use ',' please ',' indihome ',' cooperation ',' help ']")</f>
        <v>['please', 'fasting', 'Indihome', 'experience', 'disorder', 'lost', 'signal', 'clock', 'morning', 'clock', 'afternoon', 'rich', ' restricted ',' use ',' please ',' indihome ',' cooperation ',' help ']</v>
      </c>
      <c r="D806" s="3">
        <v>2.0</v>
      </c>
    </row>
    <row r="807" ht="15.75" customHeight="1">
      <c r="A807" s="1">
        <v>850.0</v>
      </c>
      <c r="B807" s="3" t="s">
        <v>794</v>
      </c>
      <c r="C807" s="3" t="str">
        <f>IFERROR(__xludf.DUMMYFUNCTION("GOOGLETRANSLATE(B807,""id"",""en"")"),"['already', 'enter', 'code', 'thank', 'wrong', 'number', 'forgiveness',' error ',' until ',' try ',' Cape ',' delete ',' Deh ']")</f>
        <v>['already', 'enter', 'code', 'thank', 'wrong', 'number', 'forgiveness',' error ',' until ',' try ',' Cape ',' delete ',' Deh ']</v>
      </c>
      <c r="D807" s="3">
        <v>2.0</v>
      </c>
    </row>
    <row r="808" ht="15.75" customHeight="1">
      <c r="A808" s="1">
        <v>851.0</v>
      </c>
      <c r="B808" s="3" t="s">
        <v>795</v>
      </c>
      <c r="C808" s="3" t="str">
        <f>IFERROR(__xludf.DUMMYFUNCTION("GOOGLETRANSLATE(B808,""id"",""en"")"),"['Safe', 'Comfortable']")</f>
        <v>['Safe', 'Comfortable']</v>
      </c>
      <c r="D808" s="3">
        <v>4.0</v>
      </c>
    </row>
    <row r="809" ht="15.75" customHeight="1">
      <c r="A809" s="1">
        <v>852.0</v>
      </c>
      <c r="B809" s="3" t="s">
        <v>796</v>
      </c>
      <c r="C809" s="3" t="str">
        <f>IFERROR(__xludf.DUMMYFUNCTION("GOOGLETRANSLATE(B809,""id"",""en"")"),"['list', 'success', 'Connect', 'application', 'number', 'indihome', 'failed']")</f>
        <v>['list', 'success', 'Connect', 'application', 'number', 'indihome', 'failed']</v>
      </c>
      <c r="D809" s="3">
        <v>1.0</v>
      </c>
    </row>
    <row r="810" ht="15.75" customHeight="1">
      <c r="A810" s="1">
        <v>853.0</v>
      </c>
      <c r="B810" s="3" t="s">
        <v>797</v>
      </c>
      <c r="C810" s="3" t="str">
        <f>IFERROR(__xludf.DUMMYFUNCTION("GOOGLETRANSLATE(B810,""id"",""en"")"),"['Network', 'sampaaaaahhhhhhhhh']")</f>
        <v>['Network', 'sampaaaaahhhhhhhhh']</v>
      </c>
      <c r="D810" s="3">
        <v>1.0</v>
      </c>
    </row>
    <row r="811" ht="15.75" customHeight="1">
      <c r="A811" s="1">
        <v>854.0</v>
      </c>
      <c r="B811" s="3" t="s">
        <v>798</v>
      </c>
      <c r="C811" s="3" t="str">
        <f>IFERROR(__xludf.DUMMYFUNCTION("GOOGLETRANSLATE(B811,""id"",""en"")"),"['crazy', 'application', 'slow', 'really', 'nampilin', 'screen', 'main', 'repeat', 'suggestion', 'repaired', 'system', 'the application', ' fluent', '']")</f>
        <v>['crazy', 'application', 'slow', 'really', 'nampilin', 'screen', 'main', 'repeat', 'suggestion', 'repaired', 'system', 'the application', ' fluent', '']</v>
      </c>
      <c r="D811" s="3">
        <v>1.0</v>
      </c>
    </row>
    <row r="812" ht="15.75" customHeight="1">
      <c r="A812" s="1">
        <v>855.0</v>
      </c>
      <c r="B812" s="3" t="s">
        <v>799</v>
      </c>
      <c r="C812" s="3" t="str">
        <f>IFERROR(__xludf.DUMMYFUNCTION("GOOGLETRANSLATE(B812,""id"",""en"")"),"['Failed', 'Login', 'Alasatn', 'Code', 'OTP', 'Wrong', 'fill in it', 'Sudha', 'repeated', 'Considered', 'Wrong', 'Please', ' response']")</f>
        <v>['Failed', 'Login', 'Alasatn', 'Code', 'OTP', 'Wrong', 'fill in it', 'Sudha', 'repeated', 'Considered', 'Wrong', 'Please', ' response']</v>
      </c>
      <c r="D812" s="3">
        <v>1.0</v>
      </c>
    </row>
    <row r="813" ht="15.75" customHeight="1">
      <c r="A813" s="1">
        <v>856.0</v>
      </c>
      <c r="B813" s="3" t="s">
        <v>800</v>
      </c>
      <c r="C813" s="3" t="str">
        <f>IFERROR(__xludf.DUMMYFUNCTION("GOOGLETRANSLATE(B813,""id"",""en"")"),"['poor', 'pitur', 'sod', 'satisfying', 'customer', 'here', 'chaotic', 'the application']")</f>
        <v>['poor', 'pitur', 'sod', 'satisfying', 'customer', 'here', 'chaotic', 'the application']</v>
      </c>
      <c r="D813" s="3">
        <v>1.0</v>
      </c>
    </row>
    <row r="814" ht="15.75" customHeight="1">
      <c r="A814" s="1">
        <v>857.0</v>
      </c>
      <c r="B814" s="3" t="s">
        <v>801</v>
      </c>
      <c r="C814" s="3" t="str">
        <f>IFERROR(__xludf.DUMMYFUNCTION("GOOGLETRANSLATE(B814,""id"",""en"")"),"['Registration', 'Application', 'Myindihome', 'Enter', 'Number', 'Tlfon', 'Email', 'Code', 'OTP', 'Sent', 'Number', 'PAS', ' input ',' code ',' written ',' data ',' input ',' wrong ',' code ',' otp ',' input ',' according to ', ""]")</f>
        <v>['Registration', 'Application', 'Myindihome', 'Enter', 'Number', 'Tlfon', 'Email', 'Code', 'OTP', 'Sent', 'Number', 'PAS', ' input ',' code ',' written ',' data ',' input ',' wrong ',' code ',' otp ',' input ',' according to ', "]</v>
      </c>
      <c r="D814" s="3">
        <v>2.0</v>
      </c>
    </row>
    <row r="815" ht="15.75" customHeight="1">
      <c r="A815" s="1">
        <v>858.0</v>
      </c>
      <c r="B815" s="3" t="s">
        <v>802</v>
      </c>
      <c r="C815" s="3" t="str">
        <f>IFERROR(__xludf.DUMMYFUNCTION("GOOGLETRANSLATE(B815,""id"",""en"")"),"['Network', 'malem', 'meni', 'leg', 'expensive', 'doang', 'leg']")</f>
        <v>['Network', 'malem', 'meni', 'leg', 'expensive', 'doang', 'leg']</v>
      </c>
      <c r="D815" s="3">
        <v>1.0</v>
      </c>
    </row>
    <row r="816" ht="15.75" customHeight="1">
      <c r="A816" s="1">
        <v>859.0</v>
      </c>
      <c r="B816" s="3" t="s">
        <v>330</v>
      </c>
      <c r="C816" s="3" t="str">
        <f>IFERROR(__xludf.DUMMYFUNCTION("GOOGLETRANSLATE(B816,""id"",""en"")"),"['steady', '']")</f>
        <v>['steady', '']</v>
      </c>
      <c r="D816" s="3">
        <v>5.0</v>
      </c>
    </row>
    <row r="817" ht="15.75" customHeight="1">
      <c r="A817" s="1">
        <v>860.0</v>
      </c>
      <c r="B817" s="3" t="s">
        <v>803</v>
      </c>
      <c r="C817" s="3" t="str">
        <f>IFERROR(__xludf.DUMMYFUNCTION("GOOGLETRANSLATE(B817,""id"",""en"")"),"['Login', 'Myindihome', 'Code', 'OTP', 'Sent', 'Wrong', 'then', '']")</f>
        <v>['Login', 'Myindihome', 'Code', 'OTP', 'Sent', 'Wrong', 'then', '']</v>
      </c>
      <c r="D817" s="3">
        <v>2.0</v>
      </c>
    </row>
    <row r="818" ht="15.75" customHeight="1">
      <c r="A818" s="1">
        <v>861.0</v>
      </c>
      <c r="B818" s="3" t="s">
        <v>804</v>
      </c>
      <c r="C818" s="3" t="str">
        <f>IFERROR(__xludf.DUMMYFUNCTION("GOOGLETRANSLATE(B818,""id"",""en"")"),"['Los', 'Lined', 'Served', 'Response']")</f>
        <v>['Los', 'Lined', 'Served', 'Response']</v>
      </c>
      <c r="D818" s="3">
        <v>1.0</v>
      </c>
    </row>
    <row r="819" ht="15.75" customHeight="1">
      <c r="A819" s="1">
        <v>862.0</v>
      </c>
      <c r="B819" s="3" t="s">
        <v>805</v>
      </c>
      <c r="C819" s="3" t="str">
        <f>IFERROR(__xludf.DUMMYFUNCTION("GOOGLETRANSLATE(B819,""id"",""en"")"),"['Solution', 'account', 'Myindihome', 'right', 'login', 'input', 'code', 'OTP', 'it's wrong', 'Application', 'Enter', 'Code', ' submitted ',' sms']")</f>
        <v>['Solution', 'account', 'Myindihome', 'right', 'login', 'input', 'code', 'OTP', 'it's wrong', 'Application', 'Enter', 'Code', ' submitted ',' sms']</v>
      </c>
      <c r="D819" s="3">
        <v>3.0</v>
      </c>
    </row>
    <row r="820" ht="15.75" customHeight="1">
      <c r="A820" s="1">
        <v>863.0</v>
      </c>
      <c r="B820" s="3" t="s">
        <v>806</v>
      </c>
      <c r="C820" s="3" t="str">
        <f>IFERROR(__xludf.DUMMYFUNCTION("GOOGLETRANSLATE(B820,""id"",""en"")"),"['Help', 'information', 'payment', 'related', 'indihome', 'success', 'indihome']")</f>
        <v>['Help', 'information', 'payment', 'related', 'indihome', 'success', 'indihome']</v>
      </c>
      <c r="D820" s="3">
        <v>5.0</v>
      </c>
    </row>
    <row r="821" ht="15.75" customHeight="1">
      <c r="A821" s="1">
        <v>864.0</v>
      </c>
      <c r="B821" s="3" t="s">
        <v>807</v>
      </c>
      <c r="C821" s="3" t="str">
        <f>IFERROR(__xludf.DUMMYFUNCTION("GOOGLETRANSLATE(B821,""id"",""en"")"),"['already', 'week', 'installed', 'hadeuh']")</f>
        <v>['already', 'week', 'installed', 'hadeuh']</v>
      </c>
      <c r="D821" s="3">
        <v>1.0</v>
      </c>
    </row>
    <row r="822" ht="15.75" customHeight="1">
      <c r="A822" s="1">
        <v>866.0</v>
      </c>
      <c r="B822" s="3" t="s">
        <v>808</v>
      </c>
      <c r="C822" s="3" t="str">
        <f>IFERROR(__xludf.DUMMYFUNCTION("GOOGLETRANSLATE(B822,""id"",""en"")"),"['Network', 'Sometimes', 'ilang', 'tick', 'girl', 'cave', 'across', 'island', 'eat', 'network', ""]")</f>
        <v>['Network', 'Sometimes', 'ilang', 'tick', 'girl', 'cave', 'across', 'island', 'eat', 'network', "]</v>
      </c>
      <c r="D822" s="3">
        <v>2.0</v>
      </c>
    </row>
    <row r="823" ht="15.75" customHeight="1">
      <c r="A823" s="1">
        <v>867.0</v>
      </c>
      <c r="B823" s="3" t="s">
        <v>809</v>
      </c>
      <c r="C823" s="3" t="str">
        <f>IFERROR(__xludf.DUMMYFUNCTION("GOOGLETRANSLATE(B823,""id"",""en"")"),"['Login', 'getting', 'code', 'OTP', 'Wrong', 'strange']")</f>
        <v>['Login', 'getting', 'code', 'OTP', 'Wrong', 'strange']</v>
      </c>
      <c r="D823" s="3">
        <v>1.0</v>
      </c>
    </row>
    <row r="824" ht="15.75" customHeight="1">
      <c r="A824" s="1">
        <v>868.0</v>
      </c>
      <c r="B824" s="3" t="s">
        <v>810</v>
      </c>
      <c r="C824" s="3" t="str">
        <f>IFERROR(__xludf.DUMMYFUNCTION("GOOGLETRANSLATE(B824,""id"",""en"")"),"['slow', 'bet', 'signal', 'lol']")</f>
        <v>['slow', 'bet', 'signal', 'lol']</v>
      </c>
      <c r="D824" s="3">
        <v>1.0</v>
      </c>
    </row>
    <row r="825" ht="15.75" customHeight="1">
      <c r="A825" s="1">
        <v>869.0</v>
      </c>
      <c r="B825" s="3" t="s">
        <v>811</v>
      </c>
      <c r="C825" s="3" t="str">
        <f>IFERROR(__xludf.DUMMYFUNCTION("GOOGLETRANSLATE(B825,""id"",""en"")"),"['fill', 'balance', 'myindihome', 'gmn', 'difficult']")</f>
        <v>['fill', 'balance', 'myindihome', 'gmn', 'difficult']</v>
      </c>
      <c r="D825" s="3">
        <v>2.0</v>
      </c>
    </row>
    <row r="826" ht="15.75" customHeight="1">
      <c r="A826" s="1">
        <v>870.0</v>
      </c>
      <c r="B826" s="3" t="s">
        <v>812</v>
      </c>
      <c r="C826" s="3" t="str">
        <f>IFERROR(__xludf.DUMMYFUNCTION("GOOGLETRANSLATE(B826,""id"",""en"")"),"['Hallo', 'Indihome', 'Network', 'Suoh', 'Kab', 'Lampung', 'West', 'wear', 'WiFi', 'there', 'Help', 'held', ' The network is', '']")</f>
        <v>['Hallo', 'Indihome', 'Network', 'Suoh', 'Kab', 'Lampung', 'West', 'wear', 'WiFi', 'there', 'Help', 'held', ' The network is', '']</v>
      </c>
      <c r="D826" s="3">
        <v>1.0</v>
      </c>
    </row>
    <row r="827" ht="15.75" customHeight="1">
      <c r="A827" s="1">
        <v>871.0</v>
      </c>
      <c r="B827" s="3" t="s">
        <v>813</v>
      </c>
      <c r="C827" s="3" t="str">
        <f>IFERROR(__xludf.DUMMYFUNCTION("GOOGLETRANSLATE(B827,""id"",""en"")"),"['Facing', '']")</f>
        <v>['Facing', '']</v>
      </c>
      <c r="D827" s="3">
        <v>5.0</v>
      </c>
    </row>
    <row r="828" ht="15.75" customHeight="1">
      <c r="A828" s="1">
        <v>872.0</v>
      </c>
      <c r="B828" s="3" t="s">
        <v>814</v>
      </c>
      <c r="C828" s="3" t="str">
        <f>IFERROR(__xludf.DUMMYFUNCTION("GOOGLETRANSLATE(B828,""id"",""en"")"),"['installation', 'Costs', 'per month', 'Rp', 'tax', 'bills', 'company', ""]")</f>
        <v>['installation', 'Costs', 'per month', 'Rp', 'tax', 'bills', 'company', "]</v>
      </c>
      <c r="D828" s="3">
        <v>2.0</v>
      </c>
    </row>
    <row r="829" ht="15.75" customHeight="1">
      <c r="A829" s="1">
        <v>873.0</v>
      </c>
      <c r="B829" s="3" t="s">
        <v>815</v>
      </c>
      <c r="C829" s="3" t="str">
        <f>IFERROR(__xludf.DUMMYFUNCTION("GOOGLETRANSLATE(B829,""id"",""en"")"),"['Report', 'Dirrect', 'Message', 'Twitter', 'Download', 'Application', 'Useful', '']")</f>
        <v>['Report', 'Dirrect', 'Message', 'Twitter', 'Download', 'Application', 'Useful', '']</v>
      </c>
      <c r="D829" s="3">
        <v>1.0</v>
      </c>
    </row>
    <row r="830" ht="15.75" customHeight="1">
      <c r="A830" s="1">
        <v>874.0</v>
      </c>
      <c r="B830" s="3" t="s">
        <v>816</v>
      </c>
      <c r="C830" s="3" t="str">
        <f>IFERROR(__xludf.DUMMYFUNCTION("GOOGLETRANSLATE(B830,""id"",""en"")"),"['failed', 'list', 'KTP', 'Diblack', 'List', 'Path', 'Full', 'DIJININ', 'DATE', 'NOTEL', 'Reach', 'Region', ' Indonesia ',' Capital ',' Country ',' list ',' hilarious', ""]")</f>
        <v>['failed', 'list', 'KTP', 'Diblack', 'List', 'Path', 'Full', 'DIJININ', 'DATE', 'NOTEL', 'Reach', 'Region', ' Indonesia ',' Capital ',' Country ',' list ',' hilarious', "]</v>
      </c>
      <c r="D830" s="3">
        <v>1.0</v>
      </c>
    </row>
    <row r="831" ht="15.75" customHeight="1">
      <c r="A831" s="1">
        <v>875.0</v>
      </c>
      <c r="B831" s="3" t="s">
        <v>817</v>
      </c>
      <c r="C831" s="3" t="str">
        <f>IFERROR(__xludf.DUMMYFUNCTION("GOOGLETRANSLATE(B831,""id"",""en"")"),"['poor', 'disgraced', 'upgrade', 'BYR', 'April', 'upgrade', 'May', 'downgrade', 'June', 'heart', 'hit', 'trap', ' Bethmen ',' Upgrade ']")</f>
        <v>['poor', 'disgraced', 'upgrade', 'BYR', 'April', 'upgrade', 'May', 'downgrade', 'June', 'heart', 'hit', 'trap', ' Bethmen ',' Upgrade ']</v>
      </c>
      <c r="D831" s="3">
        <v>1.0</v>
      </c>
    </row>
    <row r="832" ht="15.75" customHeight="1">
      <c r="A832" s="1">
        <v>876.0</v>
      </c>
      <c r="B832" s="3" t="s">
        <v>818</v>
      </c>
      <c r="C832" s="3" t="str">
        <f>IFERROR(__xludf.DUMMYFUNCTION("GOOGLETRANSLATE(B832,""id"",""en"")"),"['Update', 'application']")</f>
        <v>['Update', 'application']</v>
      </c>
      <c r="D832" s="3">
        <v>1.0</v>
      </c>
    </row>
    <row r="833" ht="15.75" customHeight="1">
      <c r="A833" s="1">
        <v>878.0</v>
      </c>
      <c r="B833" s="3" t="s">
        <v>819</v>
      </c>
      <c r="C833" s="3" t="str">
        <f>IFERROR(__xludf.DUMMYFUNCTION("GOOGLETRANSLATE(B833,""id"",""en"")"),"['verification', 'data', 'failed', '']")</f>
        <v>['verification', 'data', 'failed', '']</v>
      </c>
      <c r="D833" s="3">
        <v>2.0</v>
      </c>
    </row>
    <row r="834" ht="15.75" customHeight="1">
      <c r="A834" s="1">
        <v>879.0</v>
      </c>
      <c r="B834" s="3" t="s">
        <v>820</v>
      </c>
      <c r="C834" s="3" t="str">
        <f>IFERROR(__xludf.DUMMYFUNCTION("GOOGLETRANSLATE(B834,""id"",""en"")"),"['Baguanssssssssssss', 'buangettttrrr']")</f>
        <v>['Baguanssssssssssss', 'buangettttrrr']</v>
      </c>
      <c r="D834" s="3">
        <v>5.0</v>
      </c>
    </row>
    <row r="835" ht="15.75" customHeight="1">
      <c r="A835" s="1">
        <v>880.0</v>
      </c>
      <c r="B835" s="3" t="s">
        <v>167</v>
      </c>
      <c r="C835" s="3" t="str">
        <f>IFERROR(__xludf.DUMMYFUNCTION("GOOGLETRANSLATE(B835,""id"",""en"")"),"['', '']")</f>
        <v>['', '']</v>
      </c>
      <c r="D835" s="3">
        <v>5.0</v>
      </c>
    </row>
    <row r="836" ht="15.75" customHeight="1">
      <c r="A836" s="1">
        <v>881.0</v>
      </c>
      <c r="B836" s="3" t="s">
        <v>821</v>
      </c>
      <c r="C836" s="3" t="str">
        <f>IFERROR(__xludf.DUMMYFUNCTION("GOOGLETRANSLATE(B836,""id"",""en"")"),"['Yesterday', 'disruption', 'pay', 'bill', 'piece', 'disorder', 'again', 'belom', 'a month', 'wants',' what ',' Nie ',' Pay ',' late ',' before ',' TGL ',' ']")</f>
        <v>['Yesterday', 'disruption', 'pay', 'bill', 'piece', 'disorder', 'again', 'belom', 'a month', 'wants',' what ',' Nie ',' Pay ',' late ',' before ',' TGL ',' ']</v>
      </c>
      <c r="D836" s="3">
        <v>1.0</v>
      </c>
    </row>
    <row r="837" ht="15.75" customHeight="1">
      <c r="A837" s="1">
        <v>882.0</v>
      </c>
      <c r="B837" s="3" t="s">
        <v>822</v>
      </c>
      <c r="C837" s="3" t="str">
        <f>IFERROR(__xludf.DUMMYFUNCTION("GOOGLETRANSLATE(B837,""id"",""en"")"),"['strange', 'code', 'OTP', 'according to', 'wrong', 'input', 'data', 'uninstall']")</f>
        <v>['strange', 'code', 'OTP', 'according to', 'wrong', 'input', 'data', 'uninstall']</v>
      </c>
      <c r="D837" s="3">
        <v>1.0</v>
      </c>
    </row>
    <row r="838" ht="15.75" customHeight="1">
      <c r="A838" s="1">
        <v>883.0</v>
      </c>
      <c r="B838" s="3" t="s">
        <v>823</v>
      </c>
      <c r="C838" s="3" t="str">
        <f>IFERROR(__xludf.DUMMYFUNCTION("GOOGLETRANSLATE(B838,""id"",""en"")"),"['Point', 'TRS', 'Exchange', 'Voucher', 'Grabfood', 'Point', 'Cut "",' Vouchermya ',' Enter ',' What ',' Udab ',' report ',' BLM ',' Response ',' BUMN ',' Kayak ',' Gini ',' Service ',' Mending ',' Commissioner ']")</f>
        <v>['Point', 'TRS', 'Exchange', 'Voucher', 'Grabfood', 'Point', 'Cut ",' Vouchermya ',' Enter ',' What ',' Udab ',' report ',' BLM ',' Response ',' BUMN ',' Kayak ',' Gini ',' Service ',' Mending ',' Commissioner ']</v>
      </c>
      <c r="D838" s="3">
        <v>1.0</v>
      </c>
    </row>
    <row r="839" ht="15.75" customHeight="1">
      <c r="A839" s="1">
        <v>884.0</v>
      </c>
      <c r="B839" s="3" t="s">
        <v>824</v>
      </c>
      <c r="C839" s="3" t="str">
        <f>IFERROR(__xludf.DUMMYFUNCTION("GOOGLETRANSLATE(B839,""id"",""en"")"),"['wifi', 'ngeleg', 'ahhhhh', 'play', 'game', 'recomend', 'wifi', '']")</f>
        <v>['wifi', 'ngeleg', 'ahhhhh', 'play', 'game', 'recomend', 'wifi', '']</v>
      </c>
      <c r="D839" s="3">
        <v>1.0</v>
      </c>
    </row>
    <row r="840" ht="15.75" customHeight="1">
      <c r="A840" s="1">
        <v>885.0</v>
      </c>
      <c r="B840" s="3" t="s">
        <v>825</v>
      </c>
      <c r="C840" s="3" t="str">
        <f>IFERROR(__xludf.DUMMYFUNCTION("GOOGLETRANSLATE(B840,""id"",""en"")"),"['knpa', 'according to', 'brochure', 'brochure', 'written', 'internet', 'right', 'pay', 'per month', 'knpa', 'min', 'please', ' ']")</f>
        <v>['knpa', 'according to', 'brochure', 'brochure', 'written', 'internet', 'right', 'pay', 'per month', 'knpa', 'min', 'please', ' ']</v>
      </c>
      <c r="D840" s="3">
        <v>1.0</v>
      </c>
    </row>
    <row r="841" ht="15.75" customHeight="1">
      <c r="A841" s="1">
        <v>886.0</v>
      </c>
      <c r="B841" s="3" t="s">
        <v>826</v>
      </c>
      <c r="C841" s="3" t="str">
        <f>IFERROR(__xludf.DUMMYFUNCTION("GOOGLETRANSLATE(B841,""id"",""en"")"),"['Data', 'bug', 'opened', '']")</f>
        <v>['Data', 'bug', 'opened', '']</v>
      </c>
      <c r="D841" s="3">
        <v>1.0</v>
      </c>
    </row>
    <row r="842" ht="15.75" customHeight="1">
      <c r="A842" s="1">
        <v>887.0</v>
      </c>
      <c r="B842" s="3" t="s">
        <v>827</v>
      </c>
      <c r="C842" s="3" t="str">
        <f>IFERROR(__xludf.DUMMYFUNCTION("GOOGLETRANSLATE(B842,""id"",""en"")"),"['The application', 'login', 'enter', 'verification', 'sms', 'email', '']")</f>
        <v>['The application', 'login', 'enter', 'verification', 'sms', 'email', '']</v>
      </c>
      <c r="D842" s="3">
        <v>1.0</v>
      </c>
    </row>
    <row r="843" ht="15.75" customHeight="1">
      <c r="A843" s="1">
        <v>888.0</v>
      </c>
      <c r="B843" s="3" t="s">
        <v>828</v>
      </c>
      <c r="C843" s="3" t="str">
        <f>IFERROR(__xludf.DUMMYFUNCTION("GOOGLETRANSLATE(B843,""id"",""en"")"),"['Delete', 'Playstore', 'Dek']")</f>
        <v>['Delete', 'Playstore', 'Dek']</v>
      </c>
      <c r="D843" s="3">
        <v>1.0</v>
      </c>
    </row>
    <row r="844" ht="15.75" customHeight="1">
      <c r="A844" s="1">
        <v>889.0</v>
      </c>
      <c r="B844" s="3" t="s">
        <v>829</v>
      </c>
      <c r="C844" s="3" t="str">
        <f>IFERROR(__xludf.DUMMYFUNCTION("GOOGLETRANSLATE(B844,""id"",""en"")"),"['MANTEP', 'Disruption', 'Mulu', 'Litu', 'Price', 'Collapin', 'Price', 'As' according to ',' Function ',' Guys ',' rival ',' PLN ',' ']")</f>
        <v>['MANTEP', 'Disruption', 'Mulu', 'Litu', 'Price', 'Collapin', 'Price', 'As' according to ',' Function ',' Guys ',' rival ',' PLN ',' ']</v>
      </c>
      <c r="D844" s="3">
        <v>1.0</v>
      </c>
    </row>
    <row r="845" ht="15.75" customHeight="1">
      <c r="A845" s="1">
        <v>890.0</v>
      </c>
      <c r="B845" s="3" t="s">
        <v>830</v>
      </c>
      <c r="C845" s="3" t="str">
        <f>IFERROR(__xludf.DUMMYFUNCTION("GOOGLETRANSLATE(B845,""id"",""en"")"),"['Internet', 'Lemottttttt', 'report', 'application', 'a week', 'status', 'process', ""]")</f>
        <v>['Internet', 'Lemottttttt', 'report', 'application', 'a week', 'status', 'process', "]</v>
      </c>
      <c r="D845" s="3">
        <v>1.0</v>
      </c>
    </row>
    <row r="846" ht="15.75" customHeight="1">
      <c r="A846" s="1">
        <v>892.0</v>
      </c>
      <c r="B846" s="3" t="s">
        <v>831</v>
      </c>
      <c r="C846" s="3" t="str">
        <f>IFERROR(__xludf.DUMMYFUNCTION("GOOGLETRANSLATE(B846,""id"",""en"")"),"['INDIHOME', 'CARE']")</f>
        <v>['INDIHOME', 'CARE']</v>
      </c>
      <c r="D846" s="3">
        <v>1.0</v>
      </c>
    </row>
    <row r="847" ht="15.75" customHeight="1">
      <c r="A847" s="1">
        <v>893.0</v>
      </c>
      <c r="B847" s="3" t="s">
        <v>832</v>
      </c>
      <c r="C847" s="3" t="str">
        <f>IFERROR(__xludf.DUMMYFUNCTION("GOOGLETRANSLATE(B847,""id"",""en"")"),"['internet', 'Los',' all day ',' times', 'area', 'bekasi', 'wibawamukti', 'teak', 'sari', 'complaint', 'ganguan', 'system', ' ']")</f>
        <v>['internet', 'Los',' all day ',' times', 'area', 'bekasi', 'wibawamukti', 'teak', 'sari', 'complaint', 'ganguan', 'system', ' ']</v>
      </c>
      <c r="D847" s="3">
        <v>1.0</v>
      </c>
    </row>
    <row r="848" ht="15.75" customHeight="1">
      <c r="A848" s="1">
        <v>894.0</v>
      </c>
      <c r="B848" s="3" t="s">
        <v>833</v>
      </c>
      <c r="C848" s="3" t="str">
        <f>IFERROR(__xludf.DUMMYFUNCTION("GOOGLETRANSLATE(B848,""id"",""en"")"),"['already', 'upgraded', 'already', 'cost', 'speed', 'teralah', 'slow', 'really', 'disappointing']")</f>
        <v>['already', 'upgraded', 'already', 'cost', 'speed', 'teralah', 'slow', 'really', 'disappointing']</v>
      </c>
      <c r="D848" s="3">
        <v>1.0</v>
      </c>
    </row>
    <row r="849" ht="15.75" customHeight="1">
      <c r="A849" s="1">
        <v>895.0</v>
      </c>
      <c r="B849" s="3" t="s">
        <v>834</v>
      </c>
      <c r="C849" s="3" t="str">
        <f>IFERROR(__xludf.DUMMYFUNCTION("GOOGLETRANSLATE(B849,""id"",""en"")"),"['Indihomo', 'for a while', 'Macett', 'adab', ""]")</f>
        <v>['Indihomo', 'for a while', 'Macett', 'adab', "]</v>
      </c>
      <c r="D849" s="3">
        <v>1.0</v>
      </c>
    </row>
    <row r="850" ht="15.75" customHeight="1">
      <c r="A850" s="1">
        <v>896.0</v>
      </c>
      <c r="B850" s="3" t="s">
        <v>835</v>
      </c>
      <c r="C850" s="3" t="str">
        <f>IFERROR(__xludf.DUMMYFUNCTION("GOOGLETRANSLATE(B850,""id"",""en"")"),"['try']")</f>
        <v>['try']</v>
      </c>
      <c r="D850" s="3">
        <v>5.0</v>
      </c>
    </row>
    <row r="851" ht="15.75" customHeight="1">
      <c r="A851" s="1">
        <v>897.0</v>
      </c>
      <c r="B851" s="3" t="s">
        <v>836</v>
      </c>
      <c r="C851" s="3" t="str">
        <f>IFERROR(__xludf.DUMMYFUNCTION("GOOGLETRANSLATE(B851,""id"",""en"")"),"['subscribe', 'application', 'Video', 'Difficult', 'Loading', 'Enter', 'PKE', 'Network', 'Data', 'Personal', 'Enter', 'Turn', ' PKE ',' Network ',' Indihome ',' Gabisa ',' Cana ',' Heeuuh ']")</f>
        <v>['subscribe', 'application', 'Video', 'Difficult', 'Loading', 'Enter', 'PKE', 'Network', 'Data', 'Personal', 'Enter', 'Turn', ' PKE ',' Network ',' Indihome ',' Gabisa ',' Cana ',' Heeuuh ']</v>
      </c>
      <c r="D851" s="3">
        <v>1.0</v>
      </c>
    </row>
    <row r="852" ht="15.75" customHeight="1">
      <c r="A852" s="1">
        <v>898.0</v>
      </c>
      <c r="B852" s="3" t="s">
        <v>837</v>
      </c>
      <c r="C852" s="3" t="str">
        <f>IFERROR(__xludf.DUMMYFUNCTION("GOOGLETRANSLATE(B852,""id"",""en"")"),"['intentionally', 'love', 'star', 'read', 'internet', 'dead', 'already', 'TPI', 'technician', 'already', 'report', 'application', ' TLF ',' Dikanjiin ',' Doank ',' TLF ',' talking ',' disorder ',' mass', 'in my area', 'pdhl', 'neighbor', 'indihome', 'TPI'"&amp;", 'good' , 'Indihome', 'turn', 'late', 'pay', 'get', 'fine', 'TPI', 'turn', 'internet', 'dead', 'handling', 'Severe', ' service']")</f>
        <v>['intentionally', 'love', 'star', 'read', 'internet', 'dead', 'already', 'TPI', 'technician', 'already', 'report', 'application', ' TLF ',' Dikanjiin ',' Doank ',' TLF ',' talking ',' disorder ',' mass', 'in my area', 'pdhl', 'neighbor', 'indihome', 'TPI', 'good' , 'Indihome', 'turn', 'late', 'pay', 'get', 'fine', 'TPI', 'turn', 'internet', 'dead', 'handling', 'Severe', ' service']</v>
      </c>
      <c r="D852" s="3">
        <v>5.0</v>
      </c>
    </row>
    <row r="853" ht="15.75" customHeight="1">
      <c r="A853" s="1">
        <v>899.0</v>
      </c>
      <c r="B853" s="3" t="s">
        <v>838</v>
      </c>
      <c r="C853" s="3" t="str">
        <f>IFERROR(__xludf.DUMMYFUNCTION("GOOGLETRANSLATE(B853,""id"",""en"")"),"['already', 'cost', 'expensive', 'report', 'APK', 'Tanggepin', 'Telepn', 'get', 'Costs',' pulses', 'Mbps',' setabilia ',' Just ',' Play ',' Pub ',' Doang ',' Broken ',' Severe ',' Costs', 'Monthly', 'Wort', 'Oath', 'Disappointed', 'Cave', 'Tax' , 'Cater',"&amp;" 'told', 'Pay', 'TLPN', 'LWT', 'Have', 'Pay', 'Credit']")</f>
        <v>['already', 'cost', 'expensive', 'report', 'APK', 'Tanggepin', 'Telepn', 'get', 'Costs',' pulses', 'Mbps',' setabilia ',' Just ',' Play ',' Pub ',' Doang ',' Broken ',' Severe ',' Costs', 'Monthly', 'Wort', 'Oath', 'Disappointed', 'Cave', 'Tax' , 'Cater', 'told', 'Pay', 'TLPN', 'LWT', 'Have', 'Pay', 'Credit']</v>
      </c>
      <c r="D853" s="3">
        <v>1.0</v>
      </c>
    </row>
    <row r="854" ht="15.75" customHeight="1">
      <c r="A854" s="1">
        <v>900.0</v>
      </c>
      <c r="B854" s="3" t="s">
        <v>839</v>
      </c>
      <c r="C854" s="3" t="str">
        <f>IFERROR(__xludf.DUMMYFUNCTION("GOOGLETRANSLATE(B854,""id"",""en"")"),"['Hopefully', 'in the future', 'Nga', 'CMN', 'Provides',' Choice ',' Hopefully ',' Assessment ',' Performance ',' Technician ',' repair ',' Karna ',' Untk ',' Region ',' Performance ',' Technicians', 'Bad', '']")</f>
        <v>['Hopefully', 'in the future', 'Nga', 'CMN', 'Provides',' Choice ',' Hopefully ',' Assessment ',' Performance ',' Technician ',' repair ',' Karna ',' Untk ',' Region ',' Performance ',' Technicians', 'Bad', '']</v>
      </c>
      <c r="D854" s="3">
        <v>1.0</v>
      </c>
    </row>
    <row r="855" ht="15.75" customHeight="1">
      <c r="A855" s="1">
        <v>901.0</v>
      </c>
      <c r="B855" s="3" t="s">
        <v>840</v>
      </c>
      <c r="C855" s="3" t="str">
        <f>IFERROR(__xludf.DUMMYFUNCTION("GOOGLETRANSLATE(B855,""id"",""en"")"),"['Feature', 'Report', 'Disruption', 'Processed', '']")</f>
        <v>['Feature', 'Report', 'Disruption', 'Processed', '']</v>
      </c>
      <c r="D855" s="3">
        <v>1.0</v>
      </c>
    </row>
    <row r="856" ht="15.75" customHeight="1">
      <c r="A856" s="1">
        <v>902.0</v>
      </c>
      <c r="B856" s="3" t="s">
        <v>841</v>
      </c>
      <c r="C856" s="3" t="str">
        <f>IFERROR(__xludf.DUMMYFUNCTION("GOOGLETRANSLATE(B856,""id"",""en"")"),"['Connect', 'number', 'Indihome', 'Application', 'Indihome', '']")</f>
        <v>['Connect', 'number', 'Indihome', 'Application', 'Indihome', '']</v>
      </c>
      <c r="D856" s="3">
        <v>5.0</v>
      </c>
    </row>
    <row r="857" ht="15.75" customHeight="1">
      <c r="A857" s="1">
        <v>903.0</v>
      </c>
      <c r="B857" s="3" t="s">
        <v>842</v>
      </c>
      <c r="C857" s="3" t="str">
        <f>IFERROR(__xludf.DUMMYFUNCTION("GOOGLETRANSLATE(B857,""id"",""en"")"),"['', 'list', 'difficult', 'gbisa', 'enter', 'application', 'indihome', 'otp', 'according to', 'sms',' try ',' enter ',' website ',' gbisa ',' klw ',' gini ',' ugly ',' service ']")</f>
        <v>['', 'list', 'difficult', 'gbisa', 'enter', 'application', 'indihome', 'otp', 'according to', 'sms',' try ',' enter ',' website ',' gbisa ',' klw ',' gini ',' ugly ',' service ']</v>
      </c>
      <c r="D857" s="3">
        <v>1.0</v>
      </c>
    </row>
    <row r="858" ht="15.75" customHeight="1">
      <c r="A858" s="1">
        <v>904.0</v>
      </c>
      <c r="B858" s="3" t="s">
        <v>843</v>
      </c>
      <c r="C858" s="3" t="str">
        <f>IFERROR(__xludf.DUMMYFUNCTION("GOOGLETRANSLATE(B858,""id"",""en"")"),"['connection', 'Sometimes', 'Bener', 'Most', 'invited', 'noisy', 'Maen', 'Rom']")</f>
        <v>['connection', 'Sometimes', 'Bener', 'Most', 'invited', 'noisy', 'Maen', 'Rom']</v>
      </c>
      <c r="D858" s="3">
        <v>1.0</v>
      </c>
    </row>
    <row r="859" ht="15.75" customHeight="1">
      <c r="A859" s="1">
        <v>905.0</v>
      </c>
      <c r="B859" s="3" t="s">
        <v>844</v>
      </c>
      <c r="C859" s="3" t="str">
        <f>IFERROR(__xludf.DUMMYFUNCTION("GOOGLETRANSLATE(B859,""id"",""en"")"),"['Min', 'area', 'installed', 'network', 'Uda', 'contact', 'Indihome', 'Kmarin', 'Addition', 'Network', 'Region', ""]")</f>
        <v>['Min', 'area', 'installed', 'network', 'Uda', 'contact', 'Indihome', 'Kmarin', 'Addition', 'Network', 'Region', "]</v>
      </c>
      <c r="D859" s="3">
        <v>5.0</v>
      </c>
    </row>
    <row r="860" ht="15.75" customHeight="1">
      <c r="A860" s="1">
        <v>906.0</v>
      </c>
      <c r="B860" s="3" t="s">
        <v>845</v>
      </c>
      <c r="C860" s="3" t="str">
        <f>IFERROR(__xludf.DUMMYFUNCTION("GOOGLETRANSLATE(B860,""id"",""en"")"),"['Service', 'bad', 'internet', 'error', 'October', 'times',' dateng ',' office ',' center ',' process', 'slow', 'hours',' In fact ',' Sampe ',' Technician ',' Indihome ',' Stop by ', ""]")</f>
        <v>['Service', 'bad', 'internet', 'error', 'October', 'times',' dateng ',' office ',' center ',' process', 'slow', 'hours',' In fact ',' Sampe ',' Technician ',' Indihome ',' Stop by ', "]</v>
      </c>
      <c r="D860" s="3">
        <v>1.0</v>
      </c>
    </row>
    <row r="861" ht="15.75" customHeight="1">
      <c r="A861" s="1">
        <v>907.0</v>
      </c>
      <c r="B861" s="3" t="s">
        <v>846</v>
      </c>
      <c r="C861" s="3" t="str">
        <f>IFERROR(__xludf.DUMMYFUNCTION("GOOGLETRANSLATE(B861,""id"",""en"")"),"['steady', 'response', 'report', 'obstacles', 'direct', 'acted', 'continue', 'hope', 'in the future', 'indihome', 'smooth', 'obstacles']")</f>
        <v>['steady', 'response', 'report', 'obstacles', 'direct', 'acted', 'continue', 'hope', 'in the future', 'indihome', 'smooth', 'obstacles']</v>
      </c>
      <c r="D861" s="3">
        <v>5.0</v>
      </c>
    </row>
    <row r="862" ht="15.75" customHeight="1">
      <c r="A862" s="1">
        <v>908.0</v>
      </c>
      <c r="B862" s="3" t="s">
        <v>847</v>
      </c>
      <c r="C862" s="3" t="str">
        <f>IFERROR(__xludf.DUMMYFUNCTION("GOOGLETRANSLATE(B862,""id"",""en"")"),"['Lemot', 'code', 'OTP', 'Entered', 'application', 'poor']")</f>
        <v>['Lemot', 'code', 'OTP', 'Entered', 'application', 'poor']</v>
      </c>
      <c r="D862" s="3">
        <v>1.0</v>
      </c>
    </row>
    <row r="863" ht="15.75" customHeight="1">
      <c r="A863" s="1">
        <v>911.0</v>
      </c>
      <c r="B863" s="3" t="s">
        <v>848</v>
      </c>
      <c r="C863" s="3" t="str">
        <f>IFERROR(__xludf.DUMMYFUNCTION("GOOGLETRANSLATE(B863,""id"",""en"")"),"['service', 'okay', 'get', 'price', 'promo', 'pairs',' according to ',' schedule ',' complain ',' lgsg ',' response ',' lgsg ',' executed ',' technicians', 'help', 'network', 'full', 'application', 'indihome', 'function', 'please', 'keep', 'service', 'enh"&amp;"anced', ""]")</f>
        <v>['service', 'okay', 'get', 'price', 'promo', 'pairs',' according to ',' schedule ',' complain ',' lgsg ',' response ',' lgsg ',' executed ',' technicians', 'help', 'network', 'full', 'application', 'indihome', 'function', 'please', 'keep', 'service', 'enhanced', "]</v>
      </c>
      <c r="D863" s="3">
        <v>5.0</v>
      </c>
    </row>
    <row r="864" ht="15.75" customHeight="1">
      <c r="A864" s="1">
        <v>912.0</v>
      </c>
      <c r="B864" s="3" t="s">
        <v>849</v>
      </c>
      <c r="C864" s="3" t="str">
        <f>IFERROR(__xludf.DUMMYFUNCTION("GOOGLETRANSLATE(B864,""id"",""en"")"),"['service', 'Sanhat', 'satisfying', 'fast', 'responsive', 'hatur', 'nuhun']")</f>
        <v>['service', 'Sanhat', 'satisfying', 'fast', 'responsive', 'hatur', 'nuhun']</v>
      </c>
      <c r="D864" s="3">
        <v>5.0</v>
      </c>
    </row>
    <row r="865" ht="15.75" customHeight="1">
      <c r="A865" s="1">
        <v>914.0</v>
      </c>
      <c r="B865" s="3" t="s">
        <v>850</v>
      </c>
      <c r="C865" s="3" t="str">
        <f>IFERROR(__xludf.DUMMYFUNCTION("GOOGLETRANSLATE(B865,""id"",""en"")"),"['application', 'kopet', 'next door', 'home', 'right', 'cable', 'optics', 'indihomen', 'affordable']")</f>
        <v>['application', 'kopet', 'next door', 'home', 'right', 'cable', 'optics', 'indihomen', 'affordable']</v>
      </c>
      <c r="D865" s="3">
        <v>1.0</v>
      </c>
    </row>
    <row r="866" ht="15.75" customHeight="1">
      <c r="A866" s="1">
        <v>915.0</v>
      </c>
      <c r="B866" s="3" t="s">
        <v>851</v>
      </c>
      <c r="C866" s="3" t="str">
        <f>IFERROR(__xludf.DUMMYFUNCTION("GOOGLETRANSLATE(B866,""id"",""en"")"),"['Play', 'Predicate', 'Losetreak', 'Epic', 'Abadi', 'Wear', 'Indihome', 'Thank you', 'Indihome']")</f>
        <v>['Play', 'Predicate', 'Losetreak', 'Epic', 'Abadi', 'Wear', 'Indihome', 'Thank you', 'Indihome']</v>
      </c>
      <c r="D866" s="3">
        <v>5.0</v>
      </c>
    </row>
    <row r="867" ht="15.75" customHeight="1">
      <c r="A867" s="1">
        <v>916.0</v>
      </c>
      <c r="B867" s="3" t="s">
        <v>852</v>
      </c>
      <c r="C867" s="3" t="str">
        <f>IFERROR(__xludf.DUMMYFUNCTION("GOOGLETRANSLATE(B867,""id"",""en"")"),"['Payment', 'Different', 'a month', 'Installation', 'wifi', 'Indihome', 'promo', 'payment', 'guarantee', 'then', 'payment', 'date', ' May ',' skrng ',' June ',' Please ',' The info ']")</f>
        <v>['Payment', 'Different', 'a month', 'Installation', 'wifi', 'Indihome', 'promo', 'payment', 'guarantee', 'then', 'payment', 'date', ' May ',' skrng ',' June ',' Please ',' The info ']</v>
      </c>
      <c r="D867" s="3">
        <v>1.0</v>
      </c>
    </row>
    <row r="868" ht="15.75" customHeight="1">
      <c r="A868" s="1">
        <v>917.0</v>
      </c>
      <c r="B868" s="3" t="s">
        <v>853</v>
      </c>
      <c r="C868" s="3" t="str">
        <f>IFERROR(__xludf.DUMMYFUNCTION("GOOGLETRANSLATE(B868,""id"",""en"")"),"['Haloo', 'verified', 'Wrong', 'Mulu', 'suits', 'sent', 'strange', '']")</f>
        <v>['Haloo', 'verified', 'Wrong', 'Mulu', 'suits', 'sent', 'strange', '']</v>
      </c>
      <c r="D868" s="3">
        <v>1.0</v>
      </c>
    </row>
    <row r="869" ht="15.75" customHeight="1">
      <c r="A869" s="1">
        <v>918.0</v>
      </c>
      <c r="B869" s="3" t="s">
        <v>854</v>
      </c>
      <c r="C869" s="3" t="str">
        <f>IFERROR(__xludf.DUMMYFUNCTION("GOOGLETRANSLATE(B869,""id"",""en"")"),"['afternoon', 'Sampe', 'Internet', 'Mulu', 'Area', 'Jepara']")</f>
        <v>['afternoon', 'Sampe', 'Internet', 'Mulu', 'Area', 'Jepara']</v>
      </c>
      <c r="D869" s="3">
        <v>1.0</v>
      </c>
    </row>
    <row r="870" ht="15.75" customHeight="1">
      <c r="A870" s="1">
        <v>920.0</v>
      </c>
      <c r="B870" s="3" t="s">
        <v>855</v>
      </c>
      <c r="C870" s="3" t="str">
        <f>IFERROR(__xludf.DUMMYFUNCTION("GOOGLETRANSLATE(B870,""id"",""en"")"),"['Star', 'hope', 'change']")</f>
        <v>['Star', 'hope', 'change']</v>
      </c>
      <c r="D870" s="3">
        <v>1.0</v>
      </c>
    </row>
    <row r="871" ht="15.75" customHeight="1">
      <c r="A871" s="1">
        <v>921.0</v>
      </c>
      <c r="B871" s="3" t="s">
        <v>856</v>
      </c>
      <c r="C871" s="3" t="str">
        <f>IFERROR(__xludf.DUMMYFUNCTION("GOOGLETRANSLATE(B871,""id"",""en"")"),"['woi', 'indihome', 'intention', 'wifi']")</f>
        <v>['woi', 'indihome', 'intention', 'wifi']</v>
      </c>
      <c r="D871" s="3">
        <v>1.0</v>
      </c>
    </row>
    <row r="872" ht="15.75" customHeight="1">
      <c r="A872" s="1">
        <v>922.0</v>
      </c>
      <c r="B872" s="3" t="s">
        <v>857</v>
      </c>
      <c r="C872" s="3" t="str">
        <f>IFERROR(__xludf.DUMMYFUNCTION("GOOGLETRANSLATE(B872,""id"",""en"")"),"['already', 'pay', 'expensive', 'like', 'slow', 'moved', 'first', 'media', 'neighbor', 'good', 'cheap', ""]")</f>
        <v>['already', 'pay', 'expensive', 'like', 'slow', 'moved', 'first', 'media', 'neighbor', 'good', 'cheap', "]</v>
      </c>
      <c r="D872" s="3">
        <v>1.0</v>
      </c>
    </row>
    <row r="873" ht="15.75" customHeight="1">
      <c r="A873" s="1">
        <v>923.0</v>
      </c>
      <c r="B873" s="3" t="s">
        <v>167</v>
      </c>
      <c r="C873" s="3" t="str">
        <f>IFERROR(__xludf.DUMMYFUNCTION("GOOGLETRANSLATE(B873,""id"",""en"")"),"['', '']")</f>
        <v>['', '']</v>
      </c>
      <c r="D873" s="3">
        <v>5.0</v>
      </c>
    </row>
    <row r="874" ht="15.75" customHeight="1">
      <c r="A874" s="1">
        <v>924.0</v>
      </c>
      <c r="B874" s="3" t="s">
        <v>858</v>
      </c>
      <c r="C874" s="3" t="str">
        <f>IFERROR(__xludf.DUMMYFUNCTION("GOOGLETRANSLATE(B874,""id"",""en"")"),"['Login', 'Uda', 'Bener', 'Code', 'OTP', 'Slaah', 'Help', 'Min']")</f>
        <v>['Login', 'Uda', 'Bener', 'Code', 'OTP', 'Slaah', 'Help', 'Min']</v>
      </c>
      <c r="D874" s="3">
        <v>1.0</v>
      </c>
    </row>
    <row r="875" ht="15.75" customHeight="1">
      <c r="A875" s="1">
        <v>925.0</v>
      </c>
      <c r="B875" s="3" t="s">
        <v>859</v>
      </c>
      <c r="C875" s="3" t="str">
        <f>IFERROR(__xludf.DUMMYFUNCTION("GOOGLETRANSLATE(B875,""id"",""en"")"),"['Disappointed', 'Service', 'Indihome', 'Registration', 'Installation', 'Application', 'Sales',' Offering ',' Installation ',' Reject ',' Process', 'Installation', ' Process', 'Rating', 'Registration', 'Cancel', 'The reason', 'contacted', 'Numbers',' On '"&amp;",' Clock ',' Discard ',' Registration ',' Waiting ',' Easted ' , 'Prank', 'Prank', 'Indihome', 'hahhaha', ""]")</f>
        <v>['Disappointed', 'Service', 'Indihome', 'Registration', 'Installation', 'Application', 'Sales',' Offering ',' Installation ',' Reject ',' Process', 'Installation', ' Process', 'Rating', 'Registration', 'Cancel', 'The reason', 'contacted', 'Numbers',' On ',' Clock ',' Discard ',' Registration ',' Waiting ',' Easted ' , 'Prank', 'Prank', 'Indihome', 'hahhaha', "]</v>
      </c>
      <c r="D875" s="3">
        <v>1.0</v>
      </c>
    </row>
    <row r="876" ht="15.75" customHeight="1">
      <c r="A876" s="1">
        <v>926.0</v>
      </c>
      <c r="B876" s="3" t="s">
        <v>860</v>
      </c>
      <c r="C876" s="3" t="str">
        <f>IFERROR(__xludf.DUMMYFUNCTION("GOOGLETRANSLATE(B876,""id"",""en"")"),"['SOP', 'Indihome', 'Process',' Install ',' Network ',' Indihome ',' finished ',' skill ',' technician ',' severe ',' really ',' what ',' ']")</f>
        <v>['SOP', 'Indihome', 'Process',' Install ',' Network ',' Indihome ',' finished ',' skill ',' technician ',' severe ',' really ',' what ',' ']</v>
      </c>
      <c r="D876" s="3">
        <v>1.0</v>
      </c>
    </row>
    <row r="877" ht="15.75" customHeight="1">
      <c r="A877" s="1">
        <v>927.0</v>
      </c>
      <c r="B877" s="3" t="s">
        <v>861</v>
      </c>
      <c r="C877" s="3" t="str">
        <f>IFERROR(__xludf.DUMMYFUNCTION("GOOGLETRANSLATE(B877,""id"",""en"")"),"['digin', 'the application', 'login', 'difficult', 'pdahal', 'code', 'otp', 'according to', 'msa', 'smpai', 'blocked', 'clear', ' Cache ',' Clear ',' Data ',' Install ',' reset ',' TPI ',' Login ']")</f>
        <v>['digin', 'the application', 'login', 'difficult', 'pdahal', 'code', 'otp', 'according to', 'msa', 'smpai', 'blocked', 'clear', ' Cache ',' Clear ',' Data ',' Install ',' reset ',' TPI ',' Login ']</v>
      </c>
      <c r="D877" s="3">
        <v>1.0</v>
      </c>
    </row>
    <row r="878" ht="15.75" customHeight="1">
      <c r="A878" s="1">
        <v>928.0</v>
      </c>
      <c r="B878" s="3" t="s">
        <v>862</v>
      </c>
      <c r="C878" s="3" t="str">
        <f>IFERROR(__xludf.DUMMYFUNCTION("GOOGLETRANSLATE(B878,""id"",""en"")"),"['Log', 'Difficult', 'Written', 'Code', 'Entering', 'OTP', 'Wrong', 'Uda', 'Uninstall', 'SGLA', 'Uda', 'Change', ' For days, 'skrg', 'network', 'error', 'TLP', 'reason', 'disorder', 'bulk', 'rmh', 'next door', 'exact', 'baek', 'operator' , 'Wait', 'improv"&amp;"ement', 'clock', 'forgiveness', 'deh', '']")</f>
        <v>['Log', 'Difficult', 'Written', 'Code', 'Entering', 'OTP', 'Wrong', 'Uda', 'Uninstall', 'SGLA', 'Uda', 'Change', ' For days, 'skrg', 'network', 'error', 'TLP', 'reason', 'disorder', 'bulk', 'rmh', 'next door', 'exact', 'baek', 'operator' , 'Wait', 'improvement', 'clock', 'forgiveness', 'deh', '']</v>
      </c>
      <c r="D878" s="3">
        <v>1.0</v>
      </c>
    </row>
    <row r="879" ht="15.75" customHeight="1">
      <c r="A879" s="1">
        <v>929.0</v>
      </c>
      <c r="B879" s="3" t="s">
        <v>863</v>
      </c>
      <c r="C879" s="3" t="str">
        <f>IFERROR(__xludf.DUMMYFUNCTION("GOOGLETRANSLATE(B879,""id"",""en"")"),"['entry', 'difficult', 'really', 'service', 'office', 'bad']")</f>
        <v>['entry', 'difficult', 'really', 'service', 'office', 'bad']</v>
      </c>
      <c r="D879" s="3">
        <v>1.0</v>
      </c>
    </row>
    <row r="880" ht="15.75" customHeight="1">
      <c r="A880" s="1">
        <v>930.0</v>
      </c>
      <c r="B880" s="3" t="s">
        <v>864</v>
      </c>
      <c r="C880" s="3" t="str">
        <f>IFERROR(__xludf.DUMMYFUNCTION("GOOGLETRANSLATE(B880,""id"",""en"")"),"['Woy', 'Indihome', 'disconnected', 'play', 'game', 'online', 'difficult', 'indihome', 'gajelas']")</f>
        <v>['Woy', 'Indihome', 'disconnected', 'play', 'game', 'online', 'difficult', 'indihome', 'gajelas']</v>
      </c>
      <c r="D880" s="3">
        <v>1.0</v>
      </c>
    </row>
    <row r="881" ht="15.75" customHeight="1">
      <c r="A881" s="1">
        <v>931.0</v>
      </c>
      <c r="B881" s="3" t="s">
        <v>865</v>
      </c>
      <c r="C881" s="3" t="str">
        <f>IFERROR(__xludf.DUMMYFUNCTION("GOOGLETRANSLATE(B881,""id"",""en"")"),"['here', 'connection', 'internet', 'rain', 'still', 'tetep', 'signal', 'bapuk', 'times',' watch ',' youtube ',' slow ',' Play ',' ']")</f>
        <v>['here', 'connection', 'internet', 'rain', 'still', 'tetep', 'signal', 'bapuk', 'times',' watch ',' youtube ',' slow ',' Play ',' ']</v>
      </c>
      <c r="D881" s="3">
        <v>1.0</v>
      </c>
    </row>
    <row r="882" ht="15.75" customHeight="1">
      <c r="A882" s="1">
        <v>932.0</v>
      </c>
      <c r="B882" s="3" t="s">
        <v>866</v>
      </c>
      <c r="C882" s="3" t="str">
        <f>IFERROR(__xludf.DUMMYFUNCTION("GOOGLETRANSLATE(B882,""id"",""en"")"),"['', 'elahhhhh', 'Indihome', 'please', 'Napah', 'Napah', 'yak', 'until', 'confused', 'complain', 'gmn', 'already', 'channel ',' Nge ',' back ',' home ',' mulu ',' network ',' melehoy ',' loss', 'pay']")</f>
        <v>['', 'elahhhhh', 'Indihome', 'please', 'Napah', 'Napah', 'yak', 'until', 'confused', 'complain', 'gmn', 'already', 'channel ',' Nge ',' back ',' home ',' mulu ',' network ',' melehoy ',' loss', 'pay']</v>
      </c>
      <c r="D882" s="3">
        <v>1.0</v>
      </c>
    </row>
    <row r="883" ht="15.75" customHeight="1">
      <c r="A883" s="1">
        <v>935.0</v>
      </c>
      <c r="B883" s="3" t="s">
        <v>867</v>
      </c>
      <c r="C883" s="3" t="str">
        <f>IFERROR(__xludf.DUMMYFUNCTION("GOOGLETRANSLATE(B883,""id"",""en"")"),"['Sis',' Indihome ',' Open ',' Report ',' Application ',' Respond ',' Please ',' Help ',' Sis', 'Writing', 'Lhauncer', 'App', ' HAS ',' STOPED ']")</f>
        <v>['Sis',' Indihome ',' Open ',' Report ',' Application ',' Respond ',' Please ',' Help ',' Sis', 'Writing', 'Lhauncer', 'App', ' HAS ',' STOPED ']</v>
      </c>
      <c r="D883" s="3">
        <v>1.0</v>
      </c>
    </row>
    <row r="884" ht="15.75" customHeight="1">
      <c r="A884" s="1">
        <v>936.0</v>
      </c>
      <c r="B884" s="3" t="s">
        <v>868</v>
      </c>
      <c r="C884" s="3" t="str">
        <f>IFERROR(__xludf.DUMMYFUNCTION("GOOGLETRANSLATE(B884,""id"",""en"")"),"['crazy', 'application', 'service', 'customer', 'makes it easy', 'dizziness', 'summonkan', 'number', 'indihome', 'costumer', 'servicenya']")</f>
        <v>['crazy', 'application', 'service', 'customer', 'makes it easy', 'dizziness', 'summonkan', 'number', 'indihome', 'costumer', 'servicenya']</v>
      </c>
      <c r="D884" s="3">
        <v>1.0</v>
      </c>
    </row>
    <row r="885" ht="15.75" customHeight="1">
      <c r="A885" s="1">
        <v>937.0</v>
      </c>
      <c r="B885" s="3" t="s">
        <v>869</v>
      </c>
      <c r="C885" s="3" t="str">
        <f>IFERROR(__xludf.DUMMYFUNCTION("GOOGLETRANSLATE(B885,""id"",""en"")"),"['application', 'service', 'internet', 'server', 'slow', 'really', 'are', 'kidding', 'already', 'application', 'version', 'latest', ' Tetep ',' Yesterday ',' Request ',' Renewal ',' Speed ​​',' Already ',' Pay ',' Process']")</f>
        <v>['application', 'service', 'internet', 'server', 'slow', 'really', 'are', 'kidding', 'already', 'application', 'version', 'latest', ' Tetep ',' Yesterday ',' Request ',' Renewal ',' Speed ​​',' Already ',' Pay ',' Process']</v>
      </c>
      <c r="D885" s="3">
        <v>1.0</v>
      </c>
    </row>
    <row r="886" ht="15.75" customHeight="1">
      <c r="A886" s="1">
        <v>938.0</v>
      </c>
      <c r="B886" s="3" t="s">
        <v>870</v>
      </c>
      <c r="C886" s="3" t="str">
        <f>IFERROR(__xludf.DUMMYFUNCTION("GOOGLETRANSLATE(B886,""id"",""en"")"),"['Trying', 'Entering', 'Code', 'OTP', 'Sent', 'SMS', 'Wrong', 'Code', 'Calculated', 'Buset']")</f>
        <v>['Trying', 'Entering', 'Code', 'OTP', 'Sent', 'SMS', 'Wrong', 'Code', 'Calculated', 'Buset']</v>
      </c>
      <c r="D886" s="3">
        <v>2.0</v>
      </c>
    </row>
    <row r="887" ht="15.75" customHeight="1">
      <c r="A887" s="1">
        <v>939.0</v>
      </c>
      <c r="B887" s="3" t="s">
        <v>871</v>
      </c>
      <c r="C887" s="3" t="str">
        <f>IFERROR(__xludf.DUMMYFUNCTION("GOOGLETRANSLATE(B887,""id"",""en"")"),"['shipping', 'code', 'otp', 'late', 'run out', 'code', 'otp', 'enter', 'hedeh', 'upgret', 'Mbps',' fail ',' karepe ',' pie ',' too ',' ']")</f>
        <v>['shipping', 'code', 'otp', 'late', 'run out', 'code', 'otp', 'enter', 'hedeh', 'upgret', 'Mbps',' fail ',' karepe ',' pie ',' too ',' ']</v>
      </c>
      <c r="D887" s="3">
        <v>1.0</v>
      </c>
    </row>
    <row r="888" ht="15.75" customHeight="1">
      <c r="A888" s="1">
        <v>940.0</v>
      </c>
      <c r="B888" s="3" t="s">
        <v>872</v>
      </c>
      <c r="C888" s="3" t="str">
        <f>IFERROR(__xludf.DUMMYFUNCTION("GOOGLETRANSLATE(B888,""id"",""en"")"),"['application', 'slow', 'connection', 'speed', 'internet', 'normal']")</f>
        <v>['application', 'slow', 'connection', 'speed', 'internet', 'normal']</v>
      </c>
      <c r="D888" s="3">
        <v>5.0</v>
      </c>
    </row>
    <row r="889" ht="15.75" customHeight="1">
      <c r="A889" s="1">
        <v>941.0</v>
      </c>
      <c r="B889" s="3" t="s">
        <v>873</v>
      </c>
      <c r="C889" s="3" t="str">
        <f>IFERROR(__xludf.DUMMYFUNCTION("GOOGLETRANSLATE(B889,""id"",""en"")"),"['difficult', 'enter', 'the application', 'loading', 'then', 'that's', 'download', 'the application', '']")</f>
        <v>['difficult', 'enter', 'the application', 'loading', 'then', 'that's', 'download', 'the application', '']</v>
      </c>
      <c r="D889" s="3">
        <v>1.0</v>
      </c>
    </row>
    <row r="890" ht="15.75" customHeight="1">
      <c r="A890" s="1">
        <v>942.0</v>
      </c>
      <c r="B890" s="3" t="s">
        <v>874</v>
      </c>
      <c r="C890" s="3" t="str">
        <f>IFERROR(__xludf.DUMMYFUNCTION("GOOGLETRANSLATE(B890,""id"",""en"")"),"['', 'good', 'response', 'complaint', 'fast', 'disorder', 'internet', 'thank you']")</f>
        <v>['', 'good', 'response', 'complaint', 'fast', 'disorder', 'internet', 'thank you']</v>
      </c>
      <c r="D890" s="3">
        <v>5.0</v>
      </c>
    </row>
    <row r="891" ht="15.75" customHeight="1">
      <c r="A891" s="1">
        <v>943.0</v>
      </c>
      <c r="B891" s="3" t="s">
        <v>875</v>
      </c>
      <c r="C891" s="3" t="str">
        <f>IFERROR(__xludf.DUMMYFUNCTION("GOOGLETRANSLATE(B891,""id"",""en"")"),"['Gajelas', 'really', 'login', 'difficult', 'code', 'otp', 'late', 'enter', 'otp', 'wrong', 'ribett']")</f>
        <v>['Gajelas', 'really', 'login', 'difficult', 'code', 'otp', 'late', 'enter', 'otp', 'wrong', 'ribett']</v>
      </c>
      <c r="D891" s="3">
        <v>1.0</v>
      </c>
    </row>
    <row r="892" ht="15.75" customHeight="1">
      <c r="A892" s="1">
        <v>944.0</v>
      </c>
      <c r="B892" s="3" t="s">
        <v>876</v>
      </c>
      <c r="C892" s="3" t="str">
        <f>IFERROR(__xludf.DUMMYFUNCTION("GOOGLETRANSLATE(B892,""id"",""en"")"),"['GANANIAT', 'APP', 'Gausah', 'Disappointed']")</f>
        <v>['GANANIAT', 'APP', 'Gausah', 'Disappointed']</v>
      </c>
      <c r="D892" s="3">
        <v>1.0</v>
      </c>
    </row>
    <row r="893" ht="15.75" customHeight="1">
      <c r="A893" s="1">
        <v>945.0</v>
      </c>
      <c r="B893" s="3" t="s">
        <v>877</v>
      </c>
      <c r="C893" s="3" t="str">
        <f>IFERROR(__xludf.DUMMYFUNCTION("GOOGLETRANSLATE(B893,""id"",""en"")"),"['intention', 'crush', 'gebu', 'install', 'indihome', 'because', 'service', 'priority', 'users',' low ',' low ',' star ',' Intention ',' Direct ',' Switch ',' Router ',' GSM ',' Expensive ',' Satisfaction ',' Main ',' ']")</f>
        <v>['intention', 'crush', 'gebu', 'install', 'indihome', 'because', 'service', 'priority', 'users',' low ',' low ',' star ',' Intention ',' Direct ',' Switch ',' Router ',' GSM ',' Expensive ',' Satisfaction ',' Main ',' ']</v>
      </c>
      <c r="D893" s="3">
        <v>1.0</v>
      </c>
    </row>
    <row r="894" ht="15.75" customHeight="1">
      <c r="A894" s="1">
        <v>946.0</v>
      </c>
      <c r="B894" s="3" t="s">
        <v>878</v>
      </c>
      <c r="C894" s="3" t="str">
        <f>IFERROR(__xludf.DUMMYFUNCTION("GOOGLETRANSLATE(B894,""id"",""en"")"),"['Application', 'Indihome', 'opened', 'screen', 'white', 'try', 'bbrp', 'times',' bill ',' appears', 'worn', 'fine', ' ']")</f>
        <v>['Application', 'Indihome', 'opened', 'screen', 'white', 'try', 'bbrp', 'times',' bill ',' appears', 'worn', 'fine', ' ']</v>
      </c>
      <c r="D894" s="3">
        <v>1.0</v>
      </c>
    </row>
    <row r="895" ht="15.75" customHeight="1">
      <c r="A895" s="1">
        <v>947.0</v>
      </c>
      <c r="B895" s="3" t="s">
        <v>879</v>
      </c>
      <c r="C895" s="3" t="str">
        <f>IFERROR(__xludf.DUMMYFUNCTION("GOOGLETRANSLATE(B895,""id"",""en"")"),"['Application', 'Doang', 'Features',' Ngebug ',' Error ',' Crazy ',' Indihome ',' Telkom ',' Indonesia ',' Kek ',' Gini ',' Service ',' Gatauk ',' already ',' Indihome ',' service ',' application ']")</f>
        <v>['Application', 'Doang', 'Features',' Ngebug ',' Error ',' Crazy ',' Indihome ',' Telkom ',' Indonesia ',' Kek ',' Gini ',' Service ',' Gatauk ',' already ',' Indihome ',' service ',' application ']</v>
      </c>
      <c r="D895" s="3">
        <v>1.0</v>
      </c>
    </row>
    <row r="896" ht="15.75" customHeight="1">
      <c r="A896" s="1">
        <v>948.0</v>
      </c>
      <c r="B896" s="3" t="s">
        <v>880</v>
      </c>
      <c r="C896" s="3" t="str">
        <f>IFERROR(__xludf.DUMMYFUNCTION("GOOGLETRANSLATE(B896,""id"",""en"")"),"['', 'help']")</f>
        <v>['', 'help']</v>
      </c>
      <c r="D896" s="3">
        <v>5.0</v>
      </c>
    </row>
    <row r="897" ht="15.75" customHeight="1">
      <c r="A897" s="1">
        <v>949.0</v>
      </c>
      <c r="B897" s="3" t="s">
        <v>881</v>
      </c>
      <c r="C897" s="3" t="str">
        <f>IFERROR(__xludf.DUMMYFUNCTION("GOOGLETRANSLATE(B897,""id"",""en"")"),"['Indihome', 'Error', 'Disight', 'Customer', 'Customer', 'User', 'Business', 'Wear', 'Network', 'Internet']")</f>
        <v>['Indihome', 'Error', 'Disight', 'Customer', 'Customer', 'User', 'Business', 'Wear', 'Network', 'Internet']</v>
      </c>
      <c r="D897" s="3">
        <v>1.0</v>
      </c>
    </row>
    <row r="898" ht="15.75" customHeight="1">
      <c r="A898" s="1">
        <v>950.0</v>
      </c>
      <c r="B898" s="3" t="s">
        <v>882</v>
      </c>
      <c r="C898" s="3" t="str">
        <f>IFERROR(__xludf.DUMMYFUNCTION("GOOGLETRANSLATE(B898,""id"",""en"")"),"['Date', 'Lemot', 'ASIII']")</f>
        <v>['Date', 'Lemot', 'ASIII']</v>
      </c>
      <c r="D898" s="3">
        <v>1.0</v>
      </c>
    </row>
    <row r="899" ht="15.75" customHeight="1">
      <c r="A899" s="1">
        <v>951.0</v>
      </c>
      <c r="B899" s="3" t="s">
        <v>883</v>
      </c>
      <c r="C899" s="3" t="str">
        <f>IFERROR(__xludf.DUMMYFUNCTION("GOOGLETRANSLATE(B899,""id"",""en"")"),"['poor', 'disruption', 'enter', 'Indihome', 'telephone', 'operator', 'waste', 'waste', 'pulse', 'get', 'solution', 'star', ' Understand ',' purpose ', ""]")</f>
        <v>['poor', 'disruption', 'enter', 'Indihome', 'telephone', 'operator', 'waste', 'waste', 'pulse', 'get', 'solution', 'star', ' Understand ',' purpose ', "]</v>
      </c>
      <c r="D899" s="3">
        <v>1.0</v>
      </c>
    </row>
    <row r="900" ht="15.75" customHeight="1">
      <c r="A900" s="1">
        <v>952.0</v>
      </c>
      <c r="B900" s="3" t="s">
        <v>884</v>
      </c>
      <c r="C900" s="3" t="str">
        <f>IFERROR(__xludf.DUMMYFUNCTION("GOOGLETRANSLATE(B900,""id"",""en"")"),"['Gemana', 'limit', 'user', 'wifi', '']")</f>
        <v>['Gemana', 'limit', 'user', 'wifi', '']</v>
      </c>
      <c r="D900" s="3">
        <v>4.0</v>
      </c>
    </row>
    <row r="901" ht="15.75" customHeight="1">
      <c r="A901" s="1">
        <v>953.0</v>
      </c>
      <c r="B901" s="3" t="s">
        <v>885</v>
      </c>
      <c r="C901" s="3" t="str">
        <f>IFERROR(__xludf.DUMMYFUNCTION("GOOGLETRANSLATE(B901,""id"",""en"")"),"['code', 'OTP', 'enter', '']")</f>
        <v>['code', 'OTP', 'enter', '']</v>
      </c>
      <c r="D901" s="3">
        <v>1.0</v>
      </c>
    </row>
    <row r="902" ht="15.75" customHeight="1">
      <c r="A902" s="1">
        <v>954.0</v>
      </c>
      <c r="B902" s="3" t="s">
        <v>886</v>
      </c>
      <c r="C902" s="3" t="str">
        <f>IFERROR(__xludf.DUMMYFUNCTION("GOOGLETRANSLATE(B902,""id"",""en"")"),"['see', 'password', 'Seamles',' wifi ',' how ',' oii ',' subscribe ',' feeling ',' setting ',' password ',' likes', 'see', ' Password ',' Own ',' Ancur ',' Application ']")</f>
        <v>['see', 'password', 'Seamles',' wifi ',' how ',' oii ',' subscribe ',' feeling ',' setting ',' password ',' likes', 'see', ' Password ',' Own ',' Ancur ',' Application ']</v>
      </c>
      <c r="D902" s="3">
        <v>2.0</v>
      </c>
    </row>
    <row r="903" ht="15.75" customHeight="1">
      <c r="A903" s="1">
        <v>955.0</v>
      </c>
      <c r="B903" s="3" t="s">
        <v>887</v>
      </c>
      <c r="C903" s="3" t="str">
        <f>IFERROR(__xludf.DUMMYFUNCTION("GOOGLETRANSLATE(B903,""id"",""en"")"),"['Disappointed', 'UDH', 'A Year', 'Problem', 'Mending', 'Indihome', 'Press', 'Repair']")</f>
        <v>['Disappointed', 'UDH', 'A Year', 'Problem', 'Mending', 'Indihome', 'Press', 'Repair']</v>
      </c>
      <c r="D903" s="3">
        <v>1.0</v>
      </c>
    </row>
    <row r="904" ht="15.75" customHeight="1">
      <c r="A904" s="1">
        <v>956.0</v>
      </c>
      <c r="B904" s="3" t="s">
        <v>888</v>
      </c>
      <c r="C904" s="3" t="str">
        <f>IFERROR(__xludf.DUMMYFUNCTION("GOOGLETRANSLATE(B904,""id"",""en"")"),"['Good', 'bill', 'usage', 'internet', 'telephone', 'point']")</f>
        <v>['Good', 'bill', 'usage', 'internet', 'telephone', 'point']</v>
      </c>
      <c r="D904" s="3">
        <v>5.0</v>
      </c>
    </row>
    <row r="905" ht="15.75" customHeight="1">
      <c r="A905" s="1">
        <v>957.0</v>
      </c>
      <c r="B905" s="3" t="s">
        <v>889</v>
      </c>
      <c r="C905" s="3" t="str">
        <f>IFERROR(__xludf.DUMMYFUNCTION("GOOGLETRANSLATE(B905,""id"",""en"")"),"['min', 'log', 'code', 'SMS', 'verification', 'filled', 'sesui', 'sms',' kog ',' wrong ',' sihh ',' told ',' Fill ',' code ',' again ',' really ',' ngelamin ',' mslh ',' indeed ',' improvement ',' yaaaa ',' ']")</f>
        <v>['min', 'log', 'code', 'SMS', 'verification', 'filled', 'sesui', 'sms',' kog ',' wrong ',' sihh ',' told ',' Fill ',' code ',' again ',' really ',' ngelamin ',' mslh ',' indeed ',' improvement ',' yaaaa ',' ']</v>
      </c>
      <c r="D905" s="3">
        <v>1.0</v>
      </c>
    </row>
    <row r="906" ht="15.75" customHeight="1">
      <c r="A906" s="1">
        <v>958.0</v>
      </c>
      <c r="B906" s="3" t="s">
        <v>890</v>
      </c>
      <c r="C906" s="3" t="str">
        <f>IFERROR(__xludf.DUMMYFUNCTION("GOOGLETRANSLATE(B906,""id"",""en"")"),"['Soree', 'Need', 'code', 'OTP', 'yaa', 'entry', 'number', 'phone', 'address', 'email', 'according to', 'trimksh']")</f>
        <v>['Soree', 'Need', 'code', 'OTP', 'yaa', 'entry', 'number', 'phone', 'address', 'email', 'according to', 'trimksh']</v>
      </c>
      <c r="D906" s="3">
        <v>1.0</v>
      </c>
    </row>
    <row r="907" ht="15.75" customHeight="1">
      <c r="A907" s="1">
        <v>959.0</v>
      </c>
      <c r="B907" s="3" t="s">
        <v>891</v>
      </c>
      <c r="C907" s="3" t="str">
        <f>IFERROR(__xludf.DUMMYFUNCTION("GOOGLETRANSLATE(B907,""id"",""en"")"),"['usually', 'provider', 'provider', 'service', 'internet', 'review', 'application', 'star', 'only', 'star', 'limited', 'enhanced', ' His service ']")</f>
        <v>['usually', 'provider', 'provider', 'service', 'internet', 'review', 'application', 'star', 'only', 'star', 'limited', 'enhanced', ' His service ']</v>
      </c>
      <c r="D907" s="3">
        <v>3.0</v>
      </c>
    </row>
    <row r="908" ht="15.75" customHeight="1">
      <c r="A908" s="1">
        <v>960.0</v>
      </c>
      <c r="B908" s="3" t="s">
        <v>892</v>
      </c>
      <c r="C908" s="3" t="str">
        <f>IFERROR(__xludf.DUMMYFUNCTION("GOOGLETRANSLATE(B908,""id"",""en"")"),"['WiFi', 'Dead', 'Main', 'Game', 'MatiIII']")</f>
        <v>['WiFi', 'Dead', 'Main', 'Game', 'MatiIII']</v>
      </c>
      <c r="D908" s="3">
        <v>1.0</v>
      </c>
    </row>
    <row r="909" ht="15.75" customHeight="1">
      <c r="A909" s="1">
        <v>961.0</v>
      </c>
      <c r="B909" s="3" t="s">
        <v>893</v>
      </c>
      <c r="C909" s="3" t="str">
        <f>IFERROR(__xludf.DUMMYFUNCTION("GOOGLETRANSLATE(B909,""id"",""en"")"),"['difficult', 'enter', 'list', 'loding', '']")</f>
        <v>['difficult', 'enter', 'list', 'loding', '']</v>
      </c>
      <c r="D909" s="3">
        <v>1.0</v>
      </c>
    </row>
    <row r="910" ht="15.75" customHeight="1">
      <c r="A910" s="1">
        <v>962.0</v>
      </c>
      <c r="B910" s="3" t="s">
        <v>894</v>
      </c>
      <c r="C910" s="3" t="str">
        <f>IFERROR(__xludf.DUMMYFUNCTION("GOOGLETRANSLATE(B910,""id"",""en"")"),"['BURIK', 'disappointing', 'Load', 'reset', 'indiehome', 'cord', 'apasih', 'wants', 'application', 'stool', 'emotions', ""]")</f>
        <v>['BURIK', 'disappointing', 'Load', 'reset', 'indiehome', 'cord', 'apasih', 'wants', 'application', 'stool', 'emotions', "]</v>
      </c>
      <c r="D910" s="3">
        <v>1.0</v>
      </c>
    </row>
    <row r="911" ht="15.75" customHeight="1">
      <c r="A911" s="1">
        <v>963.0</v>
      </c>
      <c r="B911" s="3" t="s">
        <v>895</v>
      </c>
      <c r="C911" s="3" t="str">
        <f>IFERROR(__xludf.DUMMYFUNCTION("GOOGLETRANSLATE(B911,""id"",""en"")"),"['Happy', 'really', 'yesterday', 'complain', 'email', 'Tomorrow', 'Direct', 'officer', 'Benerin', 'Thank', 'You', 'indihome']")</f>
        <v>['Happy', 'really', 'yesterday', 'complain', 'email', 'Tomorrow', 'Direct', 'officer', 'Benerin', 'Thank', 'You', 'indihome']</v>
      </c>
      <c r="D911" s="3">
        <v>5.0</v>
      </c>
    </row>
    <row r="912" ht="15.75" customHeight="1">
      <c r="A912" s="1">
        <v>964.0</v>
      </c>
      <c r="B912" s="3" t="s">
        <v>896</v>
      </c>
      <c r="C912" s="3" t="str">
        <f>IFERROR(__xludf.DUMMYFUNCTION("GOOGLETRANSLATE(B912,""id"",""en"")"),"['application', 'bad', 'login', 'failed', 'point', 'already', 'used', 'fraud']")</f>
        <v>['application', 'bad', 'login', 'failed', 'point', 'already', 'used', 'fraud']</v>
      </c>
      <c r="D912" s="3">
        <v>1.0</v>
      </c>
    </row>
    <row r="913" ht="15.75" customHeight="1">
      <c r="A913" s="1">
        <v>965.0</v>
      </c>
      <c r="B913" s="3" t="s">
        <v>897</v>
      </c>
      <c r="C913" s="3" t="str">
        <f>IFERROR(__xludf.DUMMYFUNCTION("GOOGLETRANSLATE(B913,""id"",""en"")"),"['Here', 'Slow', 'Andai', 'Provider', 'LSin', 'Already', 'Change', ""]")</f>
        <v>['Here', 'Slow', 'Andai', 'Provider', 'LSin', 'Already', 'Change', "]</v>
      </c>
      <c r="D913" s="3">
        <v>1.0</v>
      </c>
    </row>
    <row r="914" ht="15.75" customHeight="1">
      <c r="A914" s="1">
        <v>966.0</v>
      </c>
      <c r="B914" s="3" t="s">
        <v>898</v>
      </c>
      <c r="C914" s="3" t="str">
        <f>IFERROR(__xludf.DUMMYFUNCTION("GOOGLETRANSLATE(B914,""id"",""en"")"),"['Open', 'App', 'Indihome', 'lag', 'please', 'min']")</f>
        <v>['Open', 'App', 'Indihome', 'lag', 'please', 'min']</v>
      </c>
      <c r="D914" s="3">
        <v>1.0</v>
      </c>
    </row>
    <row r="915" ht="15.75" customHeight="1">
      <c r="A915" s="1">
        <v>967.0</v>
      </c>
      <c r="B915" s="3" t="s">
        <v>899</v>
      </c>
      <c r="C915" s="3" t="str">
        <f>IFERROR(__xludf.DUMMYFUNCTION("GOOGLETRANSLATE(B915,""id"",""en"")"),"['The application', 'slow', 'response', 'report', 'loding', 'please', 'fix']")</f>
        <v>['The application', 'slow', 'response', 'report', 'loding', 'please', 'fix']</v>
      </c>
      <c r="D915" s="3">
        <v>1.0</v>
      </c>
    </row>
    <row r="916" ht="15.75" customHeight="1">
      <c r="A916" s="1">
        <v>968.0</v>
      </c>
      <c r="B916" s="3" t="s">
        <v>900</v>
      </c>
      <c r="C916" s="3" t="str">
        <f>IFERROR(__xludf.DUMMYFUNCTION("GOOGLETRANSLATE(B916,""id"",""en"")"),"['Already', 'slow', 'error', 'price', 'speed', 'get', 'Mbps', 'try', 'already', 'stuck', ""]")</f>
        <v>['Already', 'slow', 'error', 'price', 'speed', 'get', 'Mbps', 'try', 'already', 'stuck', "]</v>
      </c>
      <c r="D916" s="3">
        <v>1.0</v>
      </c>
    </row>
    <row r="917" ht="15.75" customHeight="1">
      <c r="A917" s="1">
        <v>969.0</v>
      </c>
      <c r="B917" s="3" t="s">
        <v>901</v>
      </c>
      <c r="C917" s="3" t="str">
        <f>IFERROR(__xludf.DUMMYFUNCTION("GOOGLETRANSLATE(B917,""id"",""en"")"),"['The application', 'slow', 'report', 'disorder', 'internet', 'Indihome', 'description', 'Please', 'Wait', 'Please', 'Wait', 'Sampe', ' An hour ']")</f>
        <v>['The application', 'slow', 'report', 'disorder', 'internet', 'Indihome', 'description', 'Please', 'Wait', 'Please', 'Wait', 'Sampe', ' An hour ']</v>
      </c>
      <c r="D917" s="3">
        <v>1.0</v>
      </c>
    </row>
    <row r="918" ht="15.75" customHeight="1">
      <c r="A918" s="1">
        <v>970.0</v>
      </c>
      <c r="B918" s="3" t="s">
        <v>902</v>
      </c>
      <c r="C918" s="3" t="str">
        <f>IFERROR(__xludf.DUMMYFUNCTION("GOOGLETRANSLATE(B918,""id"",""en"")"),"['application', 'bother', 'difficult', 'login', 'forget', 'password', 'complicated', 'really', 'body', 'lay out', 'email', 'connection', ' difficult ',' slow ',' basically ',' makes it easier ',' customer ',' indihome ',' puyeng ',' ']")</f>
        <v>['application', 'bother', 'difficult', 'login', 'forget', 'password', 'complicated', 'really', 'body', 'lay out', 'email', 'connection', ' difficult ',' slow ',' basically ',' makes it easier ',' customer ',' indihome ',' puyeng ',' ']</v>
      </c>
      <c r="D918" s="3">
        <v>1.0</v>
      </c>
    </row>
    <row r="919" ht="15.75" customHeight="1">
      <c r="A919" s="1">
        <v>971.0</v>
      </c>
      <c r="B919" s="3" t="s">
        <v>903</v>
      </c>
      <c r="C919" s="3" t="str">
        <f>IFERROR(__xludf.DUMMYFUNCTION("GOOGLETRANSLATE(B919,""id"",""en"")"),"['', 'login', 'password', 'according to', 'gabisa', 'login', 'forget', 'password', 'replace', 'password', 'tetep', 'gabisa', 'the application ',' glassauuuu ']")</f>
        <v>['', 'login', 'password', 'according to', 'gabisa', 'login', 'forget', 'password', 'replace', 'password', 'tetep', 'gabisa', 'the application ',' glassauuuu ']</v>
      </c>
      <c r="D919" s="3">
        <v>1.0</v>
      </c>
    </row>
    <row r="920" ht="15.75" customHeight="1">
      <c r="A920" s="1">
        <v>973.0</v>
      </c>
      <c r="B920" s="3" t="s">
        <v>904</v>
      </c>
      <c r="C920" s="3" t="str">
        <f>IFERROR(__xludf.DUMMYFUNCTION("GOOGLETRANSLATE(B920,""id"",""en"")"),"['Disruption', 'Mulu', 'rich', 'company']")</f>
        <v>['Disruption', 'Mulu', 'rich', 'company']</v>
      </c>
      <c r="D920" s="3">
        <v>1.0</v>
      </c>
    </row>
    <row r="921" ht="15.75" customHeight="1">
      <c r="A921" s="1">
        <v>974.0</v>
      </c>
      <c r="B921" s="3" t="s">
        <v>905</v>
      </c>
      <c r="C921" s="3" t="str">
        <f>IFERROR(__xludf.DUMMYFUNCTION("GOOGLETRANSLATE(B921,""id"",""en"")"),"['difficult', 'login']")</f>
        <v>['difficult', 'login']</v>
      </c>
      <c r="D921" s="3">
        <v>1.0</v>
      </c>
    </row>
    <row r="922" ht="15.75" customHeight="1">
      <c r="A922" s="1">
        <v>975.0</v>
      </c>
      <c r="B922" s="3" t="s">
        <v>906</v>
      </c>
      <c r="C922" s="3" t="str">
        <f>IFERROR(__xludf.DUMMYFUNCTION("GOOGLETRANSLATE(B922,""id"",""en"")"),"['Kenpa', 'Registration']")</f>
        <v>['Kenpa', 'Registration']</v>
      </c>
      <c r="D922" s="3">
        <v>1.0</v>
      </c>
    </row>
    <row r="923" ht="15.75" customHeight="1">
      <c r="A923" s="1">
        <v>976.0</v>
      </c>
      <c r="B923" s="3" t="s">
        <v>907</v>
      </c>
      <c r="C923" s="3" t="str">
        <f>IFERROR(__xludf.DUMMYFUNCTION("GOOGLETRANSLATE(B923,""id"",""en"")"),"['Force', 'Close', 'Lemot', 'App', 'Function', '']")</f>
        <v>['Force', 'Close', 'Lemot', 'App', 'Function', '']</v>
      </c>
      <c r="D923" s="3">
        <v>5.0</v>
      </c>
    </row>
    <row r="924" ht="15.75" customHeight="1">
      <c r="A924" s="1">
        <v>977.0</v>
      </c>
      <c r="B924" s="3" t="s">
        <v>908</v>
      </c>
      <c r="C924" s="3" t="str">
        <f>IFERROR(__xludf.DUMMYFUNCTION("GOOGLETRANSLATE(B924,""id"",""en"")"),"['Application', 'Indihome', 'Enter', 'Internet', 'Stable']")</f>
        <v>['Application', 'Indihome', 'Enter', 'Internet', 'Stable']</v>
      </c>
      <c r="D924" s="3">
        <v>1.0</v>
      </c>
    </row>
    <row r="925" ht="15.75" customHeight="1">
      <c r="A925" s="1">
        <v>978.0</v>
      </c>
      <c r="B925" s="3" t="s">
        <v>909</v>
      </c>
      <c r="C925" s="3" t="str">
        <f>IFERROR(__xludf.DUMMYFUNCTION("GOOGLETRANSLATE(B925,""id"",""en"")"),"['The application', 'heavy', 'difficult', 'opened', '']")</f>
        <v>['The application', 'heavy', 'difficult', 'opened', '']</v>
      </c>
      <c r="D925" s="3">
        <v>3.0</v>
      </c>
    </row>
    <row r="926" ht="15.75" customHeight="1">
      <c r="A926" s="1">
        <v>979.0</v>
      </c>
      <c r="B926" s="3" t="s">
        <v>910</v>
      </c>
      <c r="C926" s="3" t="str">
        <f>IFERROR(__xludf.DUMMYFUNCTION("GOOGLETRANSLATE(B926,""id"",""en"")"),"['user', 'registration', 'complaints', 'visits', 'fix', 'The reason', ""]")</f>
        <v>['user', 'registration', 'complaints', 'visits', 'fix', 'The reason', "]</v>
      </c>
      <c r="D926" s="3">
        <v>1.0</v>
      </c>
    </row>
    <row r="927" ht="15.75" customHeight="1">
      <c r="A927" s="1">
        <v>980.0</v>
      </c>
      <c r="B927" s="3" t="s">
        <v>911</v>
      </c>
      <c r="C927" s="3" t="str">
        <f>IFERROR(__xludf.DUMMYFUNCTION("GOOGLETRANSLATE(B927,""id"",""en"")"),"['Peguna', 'disappointed', 'slow', 'Mbps',' raise ',' mbps', 'slow', 'bbrpa', 'jarigan', 'internet', 'complain', 'applied', ' Called ',' payment ',' then ',' road ',' bill ',' loss', ""]")</f>
        <v>['Peguna', 'disappointed', 'slow', 'Mbps',' raise ',' mbps', 'slow', 'bbrpa', 'jarigan', 'internet', 'complain', 'applied', ' Called ',' payment ',' then ',' road ',' bill ',' loss', "]</v>
      </c>
      <c r="D927" s="3">
        <v>1.0</v>
      </c>
    </row>
    <row r="928" ht="15.75" customHeight="1">
      <c r="A928" s="1">
        <v>981.0</v>
      </c>
      <c r="B928" s="3" t="s">
        <v>912</v>
      </c>
      <c r="C928" s="3" t="str">
        <f>IFERROR(__xludf.DUMMYFUNCTION("GOOGLETRANSLATE(B928,""id"",""en"")"),"['report', 'obstacle', 'yesterday', 'clock', 'noon', 'clock', 'morning', 'daily', 'masi', 'blm', 'action']")</f>
        <v>['report', 'obstacle', 'yesterday', 'clock', 'noon', 'clock', 'morning', 'daily', 'masi', 'blm', 'action']</v>
      </c>
      <c r="D928" s="3">
        <v>1.0</v>
      </c>
    </row>
    <row r="929" ht="15.75" customHeight="1">
      <c r="A929" s="1">
        <v>982.0</v>
      </c>
      <c r="B929" s="3" t="s">
        <v>913</v>
      </c>
      <c r="C929" s="3" t="str">
        <f>IFERROR(__xludf.DUMMYFUNCTION("GOOGLETRANSLATE(B929,""id"",""en"")"),"['Kereeen']")</f>
        <v>['Kereeen']</v>
      </c>
      <c r="D929" s="3">
        <v>5.0</v>
      </c>
    </row>
    <row r="930" ht="15.75" customHeight="1">
      <c r="A930" s="1">
        <v>983.0</v>
      </c>
      <c r="B930" s="3" t="s">
        <v>914</v>
      </c>
      <c r="C930" s="3" t="str">
        <f>IFERROR(__xludf.DUMMYFUNCTION("GOOGLETRANSLATE(B930,""id"",""en"")"),"['funny', 'application', 'yesterday', 'verification', 'data', 'open', 'application', 'easy', 'disorder', 'network', 'verification', 'data', ' open ',' application ',' myindihome ',' finished ',' finished ',' loading ',' intentional ',' try ',' log ',' out"&amp;" ',' check ',' version ',' newest ' , 'Myindihome', 'open', 'App', 'Store', 'Application', 'already', 'Latest', 'Wait', 'strange', ""]")</f>
        <v>['funny', 'application', 'yesterday', 'verification', 'data', 'open', 'application', 'easy', 'disorder', 'network', 'verification', 'data', ' open ',' application ',' myindihome ',' finished ',' finished ',' loading ',' intentional ',' try ',' log ',' out ',' check ',' version ',' newest ' , 'Myindihome', 'open', 'App', 'Store', 'Application', 'already', 'Latest', 'Wait', 'strange', "]</v>
      </c>
      <c r="D930" s="3">
        <v>1.0</v>
      </c>
    </row>
    <row r="931" ht="15.75" customHeight="1">
      <c r="A931" s="1">
        <v>984.0</v>
      </c>
      <c r="B931" s="3" t="s">
        <v>915</v>
      </c>
      <c r="C931" s="3" t="str">
        <f>IFERROR(__xludf.DUMMYFUNCTION("GOOGLETRANSLATE(B931,""id"",""en"")"),"['steady']")</f>
        <v>['steady']</v>
      </c>
      <c r="D931" s="3">
        <v>5.0</v>
      </c>
    </row>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2022-02-26T04:01:11Z</dcterms:created>
  <dc:creator>openpyxl</dc:creator>
</cp:coreProperties>
</file>