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eFkmKM1o6UEUWpLRvQj5a5+Muw=="/>
    </ext>
  </extLst>
</workbook>
</file>

<file path=xl/sharedStrings.xml><?xml version="1.0" encoding="utf-8"?>
<sst xmlns="http://schemas.openxmlformats.org/spreadsheetml/2006/main" count="758" uniqueCount="746">
  <si>
    <t>text_review</t>
  </si>
  <si>
    <t>text_review_english</t>
  </si>
  <si>
    <t>score</t>
  </si>
  <si>
    <t>['gangguan', 'terusssss', 'bayar']</t>
  </si>
  <si>
    <t>['jaringan', 'gajelas', 'ping', 'turun', 'mulu']</t>
  </si>
  <si>
    <t>['tolong', 'perbaikan', 'sinya', 'kecepatan', 'mbps', 'makek', 'cuman', 'orng', 'ngelag', 'ampun', 'los', 'bayar', 'mahal', 'tpi', 'kualitas', 'jelek', 'jadwal', 'tagihan', 'cepat', 'kli', 'telpon', 'lgi', 'jatuh', 'tempo', 'pembayaran', 'bayar', 'tanggal', 'brpa', '']</t>
  </si>
  <si>
    <t>['eror']</t>
  </si>
  <si>
    <t>['aplikasinya', 'lemot', 'sinyalnya', 'lemot', 'hadoh', 'loading', 'mulu']</t>
  </si>
  <si>
    <t>['wifinya', 'tanda', 'seru', 'mulu', 'udah', 'bayar']</t>
  </si>
  <si>
    <t>['sngt', 'memuaskan']</t>
  </si>
  <si>
    <t>['fiturnya', 'bagus', 'lapor', 'gangguan', 'penangannya', 'lbh', 'cepat', 'telp', 'lsg', 'biayanya', 'mohon', 'diperbaiki', '']</t>
  </si>
  <si>
    <t>['indihome', 'berikn', 'hadiah', 'gratiss', 'ulang', 'indihome', 'hadiah', 'pelanggan', 'saldo', 'linkaja', 'voucher', 'potongan', 'biaya', 'pmbyrn', 'point', 'ditukar', 'saldo', 'linkaja', 'kupon', 'potong', 'pembyrn', 'indihome', 'kasih', 'hadiah']</t>
  </si>
  <si>
    <t>['mantuuuulll']</t>
  </si>
  <si>
    <t>['penanganan', 'lambat', 'dri', 'teknisi', 'sdah', 'sya', 'laporkan', 'berkali', 'kali', 'cuman', 'telpon', 'langsung', 'selesaikan', 'mhon', 'indihome', 'mempercepat', 'akses', 'perbaikan', 'aduan', 'dri', 'konsumen', 'cuman', 'telpon', 'alamat', 'konsumen', 'kunjung', '']</t>
  </si>
  <si>
    <t>['mohon', 'ditambah', 'diaplikasi', 'myindihome', 'tersambung', 'tersambung', 'detailnya', 'ditampilkan', 'interrnetnya', 'ditemukan', 'tersambung', 'sipemilik', 'kenal', 'langsung', 'blokir', 'aplikasi', 'myindihome', 'merubah', 'paswordnya', 'terima', 'kasih']</t>
  </si>
  <si>
    <t>['respon', 'gangguan', 'lambat', 'gangguan', 'minggu']</t>
  </si>
  <si>
    <t>['membingungkan', 'fitur', 'pengaduan', 'layanan', 'internet', 'laporkan', 'riwayat', 'pengaduan', 'pengaduan', 'bilangnya', 'tiket', 'suda', 'nomor', 'tiketnya', 'login', 'kali', 'nomor', 'indihome', 'otomatis', 'salah', 'sesuai', 'diubah', 'dihapus', 'maaf', 'bintang', 'terima', 'kasih', '']</t>
  </si>
  <si>
    <t>['verifikasi', 'tindaklanjuti']</t>
  </si>
  <si>
    <t>['kelemahan', 'sisi', 'login', 'lupa', 'password', 'sampe', 'nggak', 'login', 'perbarui', 'password', 'hrs', 'perangkat', 'rusak', 'gmn', 'login', '']</t>
  </si>
  <si>
    <t>['pasang', 'layanan', 'indihome', 'ribet', 'ujung', 'jaringan', 'full', 'lantas', 'nunggu', 'pengajuan', 'terminal', 'sgt', 'berbulan', 'mohon', 'solusiny', 'min', 'rzk']</t>
  </si>
  <si>
    <t>['internet', 'bagus', 'bayar', 'doang', 'mahal', 'kualitas', 'komplain', 'jaringan', 'jelek', 'bisanya', 'ngasih', 'saran', 'suruh', 'reset', 'emang', 'reset', 'trus', 'jdi', 'cepet', 'internet', 'blm', 'bayar', 'inditod', 'inditod']</t>
  </si>
  <si>
    <t>['interlet', 'lemot', 'batas', 'fup', 'tolong', 'perbaiki', 'jaringannya', 'bayar', 'mahal', 'jaringannya', 'lemot', 'tolong', 'perbaiki', '']</t>
  </si>
  <si>
    <t>['mohon', 'tindak', 'lanjuti', 'pengaduan', 'proses', 'kematin', 'verifikasi', 'link', 'kirim', 'akses']</t>
  </si>
  <si>
    <t>['pakai', 'nggak', 'aplikasi', 'log', 'susah', 'loading', 'beralik', 'indihome', 'dlu', 'download', 'login', 'mudah', 'cek', 'ketersediaan', 'nggak', 'instal', 'udah', 'pasang', 'download', 'login', 'nggak', 'trus', 'coba', 'registrasi', 'indihome', 'kam', 'registrasi', 'pasang', 'notif', 'email', 'aplikasi', 'emg', 'nggak', 'hapus', 'beralih', 'indinome', '']</t>
  </si>
  <si>
    <t>['woy', 'ajg', 'wifi', 'lag', 'mulu', 'bsgt']</t>
  </si>
  <si>
    <t>['daftar', 'responnya', 'lambat']</t>
  </si>
  <si>
    <t>['penipuan', 'kualitas', 'dijual', 'ratusan', 'salah', 'kualitas', 'udah', 'seminggu', 'main', 'merah', 'doang', 'sekalinya', 'hijau', 'detik', 'doang']</t>
  </si>
  <si>
    <t>['pemasangan', 'sinyal', 'lancar', 'bagus', 'gangguan', 'stabil', 'paham', 'indihome', 'care', 'konsumen', 'tantangan', 'tantangan']</t>
  </si>
  <si>
    <t>['kecewa', 'verifikasi', 'tinggal', 'pemasangan', 'petugas', 'slotnya', 'full', '']</t>
  </si>
  <si>
    <t>['gimana', 'ganti', 'password', 'wifi', 'indihome', '']</t>
  </si>
  <si>
    <t>['woy', 'indihome', 'hah', 'kesini', 'jelek', 'jaringan', 'ngepush', 'rank', 'ngelag', 'ngelag', 'ngelag', 'gimana', 'menang', 'you', 'tube', 'doang', 'sok', 'keras', 'moga', 'perusahaan', 'bangkrut']</t>
  </si>
  <si>
    <t>['udh', 'pasang', 'wifi', 'mbps', 'mbps', 'gangguan', 'bayar', 'mahal', 'juta', 'jaringan', 'hancur', 'parah', 'gimana', 'kerja']</t>
  </si>
  <si>
    <t>['registrasinya', 'banget', 'jam', 'alatnya', 'pasang', 'kemaren', 'siang', 'plat', 'merah', 'gini', '']</t>
  </si>
  <si>
    <t>['login', 'email', 'gagal', '']</t>
  </si>
  <si>
    <t>['aplikasi', 'sampah', 'konek', 'nomor', 'indihome', 'udh', 'langganan', '']</t>
  </si>
  <si>
    <t>['renew', 'speed', 'min', '']</t>
  </si>
  <si>
    <t>['', 'mengajukan', 'keluhan', 'blm', 'proses', 'telat', 'sehari', 'bayarnya', 'udah', 'kena', 'denda']</t>
  </si>
  <si>
    <t>['indihome', 'knp', 'gangguan', 'kemaren', 'gangguan', 'skrng', 'gangguan']</t>
  </si>
  <si>
    <t>['main', 'tinggal', 'nembak', 'rto', 'lolot', '']</t>
  </si>
  <si>
    <t>['niat', 'sinyal', 'sok', 'sinyal', 'ngelag', 'kerjaannya']</t>
  </si>
  <si>
    <t>['telpon', 'langsung', 'tangani', 'berkali', 'kali', 'telpon', 'perbaikan', 'ngadu', 'penanganannya', 'lambat', 'kecewa', 'internet', 'eror', 'masuk', 'akal', 'udh', 'gitu', 'telpon', 'mesti', 'berkali', 'kali', 'perbaikan', 'itupun', 'telpon', 'kali', 'perbaiki', 'pelayanan', 'untu', 'customer']</t>
  </si>
  <si>
    <t>['rumah', 'gua', 'udah', 'masuk', 'wifi', 'laen', 'gua', 'make', 'wifi', 'make', 'ngelag', 'mb']</t>
  </si>
  <si>
    <t>['', 'mbps', 'nyambung', 'udah', 'lemut', 'main', 'game', 'ngeleg', 'payah']</t>
  </si>
  <si>
    <t>['indihome', 'parah', 'wifi', 'ngelag', 'parah', 'make', 'banget', 'dipake', 'main', 'game', 'geh', 'ngelag']</t>
  </si>
  <si>
    <t>['jelek', 'banget', 'nyambung', 'facebook', 'cek', 'boss']</t>
  </si>
  <si>
    <t>['gagal', 'memasukkan', 'nomor', 'internet', 'nomor']</t>
  </si>
  <si>
    <t>['gangguan', 'trus', 'perbaikan']</t>
  </si>
  <si>
    <t>['sinyal', 'tolong', 'perbaiki', 'mahal', 'doang', 'sinyal', 'jelek', 'masak', 'dirumah', 'jaringan', 'mbps', 'orang', 'ngelag', 'ampun', 'giliran', 'telat', 'bayar', 'denda', 'tolong', 'perbaiki', 'sinyal']</t>
  </si>
  <si>
    <t>['indihome', 'burik', 'pelayanan', 'sesuai', 'tawarkan', 'perusahaan', 'bumn', 'gada', 'beres', 'kerja', 'engga', '']</t>
  </si>
  <si>
    <t>['ngga', 'aplikasinya', 'ngga', 'pegawainya', 'susah', 'hbungin', 'daerah', 'masuk', 'provider', 'putus', 'indihome', 'paraaaahhhhh']</t>
  </si>
  <si>
    <t>['jels', 'aplikasi', 'klw', 'kali', 'error', 'hadeeh', 'klw', 'propider', 'mending', 'pindah', 'bosen', 'otp', 'salah', 'trus', 'kaga', 'udah']</t>
  </si>
  <si>
    <t>['payah', 'denda', 'gangguan', 'berhari', 'berminggu', 'minggu', 'gimana', 'lambat', 'respon']</t>
  </si>
  <si>
    <t>['low', 'responding', 'lambat', 'gitu', 'app']</t>
  </si>
  <si>
    <t>['aneh', 'login', 'input', 'email', 'udah', 'muncul', 'notif', 'failed', 'giliran', 'coba', 'input', 'muncul', 'notif', 'kode', 'otp', 'lahh', 'login', '']</t>
  </si>
  <si>
    <t>['indihome', 'mempersulit', 'orng', 'berhenti', 'langganan', 'indihome', 'denda', 'hak', 'orang', 'berlangganan', 'jaringan', 'bagus', 'komen']</t>
  </si>
  <si>
    <t>['susah', 'email', 'sesuai', 'trs', 'udah', 'bener', 'aneh', 'aplikasi', 'sampah']</t>
  </si>
  <si>
    <t>['gangguan', 'gangguan', 'pelayanan', 'mengecewakan', 'ganguan', 'mending', 'hitungan', 'jam', 'berhari', 'bayar', 'tagihan', 'tgl', 'scorr', '']</t>
  </si>
  <si>
    <t>['tolong', 'perbaiki', 'internet', 'mbps', 'korupsi', 'mbps']</t>
  </si>
  <si>
    <t>['jaringan', 'sesat', 'streaming', 'lancar', 'dipake', 'main', 'game', 'suram', '']</t>
  </si>
  <si>
    <t>['indihome', 'wifi', 'ngelag', 'parah', 'kyk', 'gini', 'udah', 'ngikutin', 'kaya', 'mas', 'indihome', 'ngelag']</t>
  </si>
  <si>
    <t>['aplikasi', 'gagal', 'jelek', 'login']</t>
  </si>
  <si>
    <t>['mohon', 'ditingkatkan', 'pelayanan', 'kecepatan', 'speed', 'internetnya', '']</t>
  </si>
  <si>
    <t>['membantu']</t>
  </si>
  <si>
    <t>['kuota', 'terpakai', '']</t>
  </si>
  <si>
    <t>['ribet', '']</t>
  </si>
  <si>
    <t>['keseringan', 'tersambung', 'internet', 'jaringan', 'lemot', 'mega', '']</t>
  </si>
  <si>
    <t>['jir', 'kaga', 'bener', 'wifi', 'banget', 'internet', 'jaringannya', 'putus', 'online', 'coba']</t>
  </si>
  <si>
    <t>['', 'uang', 'deposit', 'tolong', 'balikin', 'udah', 'berbulan', 'tunggu', 'transfer', 'uang', 'deposit', 'kerja', 'habis', 'kerja', 'habis', 'kerja', 'udah', 'kirim', 'penagihan', 'sibuk', 'kerumah', 'mobil', 'giliran', 'uang', 'deposit', 'proses', 'proses', 'udah', 'berbulan', 'kayak', 'gitu', '']</t>
  </si>
  <si>
    <t>['burik', 'lelet']</t>
  </si>
  <si>
    <t>['upgrade', 'paket', 'mbps', 'kurleb', 'semingguan', 'mbps', 'konsumen', 'rugikan', '']</t>
  </si>
  <si>
    <t>['efektif']</t>
  </si>
  <si>
    <t>['promo', 'mbps', 'maksa', 'sekalinya', 'naikin', 'mbps', 'kecepatan', 'nda', 'smpe', 'kadang', 'pke', 'fiber', 'optik', 'kecepatan', 'nda', 'stabil', 'nda', 'kompensasi', 'telat', 'dikit', 'kena', 'isolasi', 'mending', 'tutup', 'kantornya']</t>
  </si>
  <si>
    <t>['knp', 'udh', 'lumayan', 'filmix', 'subtile', '']</t>
  </si>
  <si>
    <t>['memasukan', 'indihome', 'gagal', 'berkali', 'bener', 'nomernya', '']</t>
  </si>
  <si>
    <t>['yaa', 'gabisa', 'login', 'registrasi', 'nomor', 'terdaftar', 'masuk', 'kode', 'masuk', 'sesuai', 'yaa']</t>
  </si>
  <si>
    <t>['lemot', 'cacat']</t>
  </si>
  <si>
    <t>['masang', 'mbps', 'serasa', 'mbps', 'buruk', 'banget', 'jaringan', 'pakai', 'nge', 'game', 'pdahal', 'terhubung', 'cmn', 'org', 'tlong', 'perbaiki', 'cuman', 'mahal', 'kualitas', 'buruk', '']</t>
  </si>
  <si>
    <t>['jujur', 'jaringan', 'lancar', 'lancar', 'lancar', 'sayang', 'lancar', 'lancar', 'lemotnya', 'lemot', 'lemotnya', 'ampun', 'lemot', 'pesan', 'suara', 'whatsapp', 'pengiriman', 'tolong', 'optimal', 'jaringan', 'lemot', 'lemot']</t>
  </si>
  <si>
    <t>['tolong', 'signal', 'daerah', 'pancoran', 'jakarta', 'selatan', 'ditingkat']</t>
  </si>
  <si>
    <t>['provider', 'baekin', 'emang', 'ngelunjak', 'bukannye', 'bener', 'kaya', 'orang', 'sekolah']</t>
  </si>
  <si>
    <t>['bagus', 'banget', 'sinyalnya', 'sampe', 'packet', 'loss']</t>
  </si>
  <si>
    <t>['susah', 'membuka', 'aplikasinya', 'proaktif', 'melayani', 'pelanggan', 'jaringan', 'telkomsel', 'lambat', 'kesan', 'tertutup']</t>
  </si>
  <si>
    <t>['suka', 'layanan', 'aplikasi', 'menemukan', 'menggangu', 'proses', 'mendaftar', 'mudah', 'cepat', '']</t>
  </si>
  <si>
    <t>['lambat', 'penanganan']</t>
  </si>
  <si>
    <t>['banget', 'bayar', 'telat', 'bayar', 'ditanyain', 'putus', 'engga', 'kabelnya', 'aneh']</t>
  </si>
  <si>
    <t>['pelayanan', 'bagus', 'tagihan', 'konfirmasi', 'oknum']</t>
  </si>
  <si>
    <t>[]</t>
  </si>
  <si>
    <t>['login']</t>
  </si>
  <si>
    <t>['jaga', 'mutu', 'pelayanan', 'tingkatkan', 'jaringan', 'internetnya', 'semoga', 'maju', '']</t>
  </si>
  <si>
    <t>['app', 'sampah', 'layanan', 'sampah', '']</t>
  </si>
  <si>
    <t>['jos']</t>
  </si>
  <si>
    <t>['perbaikan', 'jaringan', 'jelek', 'banget', 'bangst']</t>
  </si>
  <si>
    <t>['game', 'online', 'lelet', 'gunanya', 'layanan', 'pengaduan', 'komplain', 'perubahan', 'tetep', 'lelet']</t>
  </si>
  <si>
    <t>['wifi', 'lelet', 'emosian', 'gua', 'bayar', 'lelet', 'ngotak', 'gua', 'cuman', 'install', 'aplikasi', 'cuman', 'komen', 'doang']</t>
  </si>
  <si>
    <t>['gangguan', 'mulu', '']</t>
  </si>
  <si>
    <t>['channel', 'aplikasi', '']</t>
  </si>
  <si>
    <t>['responnya', 'cepat', 'kendala']</t>
  </si>
  <si>
    <t>['kimakkkkk', 'lemotnya', 'jaringan', 'indihome']</t>
  </si>
  <si>
    <t>['internet', 'nyala', 'stb', 'dipasang', 'teknisi', 'sales', 'dikasih', 'pajangan', '']</t>
  </si>
  <si>
    <t>['aplikasi', 'nggk', 'pelanggan', 'wifi', 'sambungin', 'nomer', 'pelanggan', 'aplikasi', 'gagal']</t>
  </si>
  <si>
    <t>['pengaduan', 'proses', '']</t>
  </si>
  <si>
    <t>['bagus']</t>
  </si>
  <si>
    <t>['profesional', 'konsisten', 'berlangganan', 'tidaknyaman', 'mohon', 'dievaluasi', 'bekerjalah', 'sesuai', 'instruksi', 'lakukan', 'instruksi', 'operator', 'berharap', 'teliti', 'kejalasan', 'informasi', 'perbaikan', 'wifi', 'informasi', 'tidaknyaman']</t>
  </si>
  <si>
    <t>['pending', 'main', 'game', 'ngelag', 'sebenernya', 'kecepatan', 'wifi', 'heran']</t>
  </si>
  <si>
    <t>['aplikasi', 'jelek', 'banget', 'lambat', 'pilihan', 'menu']</t>
  </si>
  <si>
    <t>['pemasangan', 'lamat', 'nunggu', 'pasang', 'marketing', 'nelpon', 'tunggu', 'jam', 'sampe', 'pasang', 'keperluan', 'kencel', 'takut', 'orang', 'indihome', 'ehh', 'bolay', 'tolong', 'sistem', 'kerja', 'perbaiki', 'masang', 'bayar', 'geratisan', 'atasi', 'secepatnya', 'calon', 'konsumen', '']</t>
  </si>
  <si>
    <t>['cetak', 'detail', 'tagihan']</t>
  </si>
  <si>
    <t>['sinyal', 'perbaiki', 'daerah', 'makassar', 'bos', 'lemot', 'mbps', 'lumayan', 'lancarlah', '']</t>
  </si>
  <si>
    <t>['beli', 'sinyal', 'bagus', 'suram']</t>
  </si>
  <si>
    <t>['platform', 'internet', 'terbesar', 'indonesia', 'lag', 'internet', 'mati', 'internet', 'hidup', 'laggggggg', 'tolong', 'petugas', 'indihome', 'kerja', 'panggil', 'petugas', 'indihome', 'cuman', 'restart', 'modem', 'restart', 'modem', 'deskripsi', 'nyaman', 'nyama', 'memakai', 'internet', 'bayar', 'mahal', 'internet', 'lagg', '']</t>
  </si>
  <si>
    <t>['jam', 'keatas', 'lag']</t>
  </si>
  <si>
    <t>['koq', 'masukin', 'otp', 'gagal', '']</t>
  </si>
  <si>
    <t>['tolong', 'perbaiki', 'aplikasinya', 'error', 'terimakasih', '']</t>
  </si>
  <si>
    <t>['laporan', 'jariangan', 'pilihannya']</t>
  </si>
  <si>
    <t>['penanganan', 'lambat']</t>
  </si>
  <si>
    <t>['cek', 'alamatnya', 'aplikasi', 'beda', 'ubah', 'susah', 'banget', 'hati', 'hati', 'aplikasi', '']</t>
  </si>
  <si>
    <t>['', 'mpbs', 'lelet', 'bener', 'jaringan', 'stabil', 'putus', 'putus', 'gangguan', 'sebulan', 'kali', 'parah', 'bayar', 'jatuh', 'tempo', 'langsung', 'cabut', 'layanan', 'mending', 'beli', 'router', 'wifi', 'paket', 'murah', 'jaringan', 'stabil', 'pikir', 'kali', 'indihome', 'harga', 'mahal', 'sesuai', 'ekspektasi', '']</t>
  </si>
  <si>
    <t>['sinyal', 'wifi', 'indihome', 'jelek', 'customer', 'sinyal', 'bener', 'dlu', 'kerja', 'bener', 'becus', 'mending', 'sok', 'paket', 'wifi', 'gini', 'kerja', 'bayar', 'kerjanya', 'bener', 'please', 'hujan', 'dikit', 'nge', 'lag', 'restart', 'jelek', 'huft', 'saran', 'mending', 'becus', 'mundur']</t>
  </si>
  <si>
    <t>['ngelag', 'smartfren']</t>
  </si>
  <si>
    <t>['dilingkungan', 'los', 'komplain', 'tanda', 'perbaikan']</t>
  </si>
  <si>
    <t>['pelayanan', 'buruk', 'komplen', 'tgl', 'atasi', 'tanggal', 'payah']</t>
  </si>
  <si>
    <t>['sinyal', 'mendukung']</t>
  </si>
  <si>
    <t>['kecewa', 'meter', 'dipasang', 'alasan', 'jaringan', '']</t>
  </si>
  <si>
    <t>['menyesal', 'seumur', 'hidup', 'pasang', 'indihome', 'pasang', 'kena', 'penambahan', 'kabel', 'fiber', 'optik', 'teknisi', 'alasan', 'odp', 'penuh', 'indihome', 'menyediakan', 'kabel', 'beli', 'teknisi', 'harga', 'kabel', 'pasang', 'pelayanan', 'bobrok', 'jaringan', 'lemot', 'penanganan', 'teknisi', 'super', 'lambat', 'kompeten', 'giliran', 'menagih', 'pembayaran', 'super', 'cepat', 'jaringan', 'putus', 'berhenti', 'langganan', 'kena', 'biaya', 'juta', 'wowwwwwwwwwwww', 'sekalu', 'hey', '']</t>
  </si>
  <si>
    <t>['heran', 'wifi', 'perbaikin', '']</t>
  </si>
  <si>
    <t>['menampung', 'proses', 'pengaduan', 'tagihan', 'rinciannya', 'pelayanan', 'maksimal', '']</t>
  </si>
  <si>
    <t>['seminggu', 'jaringan', 'rumah', 'putus', 'konek', 'hubungi', 'service', 'besok', 'kerumah', 'tungguin', 'semingguan', 'gini', 'mending', 'pindah', 'home']</t>
  </si>
  <si>
    <t>['login', 'kode', 'otp', 'suda', 'typo']</t>
  </si>
  <si>
    <t>['masi', 'suka', 'euy', 'apknya', 'bingung', 'cek', 'tagihan', 'pembayarannya']</t>
  </si>
  <si>
    <t>['pasang', 'jaringan']</t>
  </si>
  <si>
    <t>['ampas', 'jaringan', 'asik', 'main', 'nglag', 'ktl', 'ksih', 'rating', 'krna', 'jaringan', 'otak', 'ktl']</t>
  </si>
  <si>
    <t>['respin', 'lambat', '']</t>
  </si>
  <si>
    <t>['uwaw', 'jaringannya', 'down', 'sesuai', 'janji', 'menurunkan', 'bintangnya', 'jaringan', 'down', '']</t>
  </si>
  <si>
    <t>['indihome', 'jualan', 'kuota', 'habis', 'kuota', 'disuruh', 'top', '']</t>
  </si>
  <si>
    <t>['kode', 'otp', 'salah']</t>
  </si>
  <si>
    <t>['aplikasi', 'lambat']</t>
  </si>
  <si>
    <t>['aplikasi', 'login', 'login', 'berkala', 'login', 'kga', 'dri', 'pagi', 'ampe', 'mlm', 'kga', 'login', '']</t>
  </si>
  <si>
    <t>['berbulan', 'pengembalian', 'deposit', 'dipersulit', 'laporan', 'dilaksanakan', 'detik', 'tolong', 'hubungi', 'kesana', 'kemari', 'niat', 'bayar', 'pusat', 'langsung', 'proses', 'transfer', 'pengguna', 'pikir', 'deposit', 'wifi', 'indihome', 'deposit', 'dikembalikan', 'berniat', 'tutup', 'wifi', 'lunasi', 'tagihan', 'dirugikan', 'deposit', 'dikembalikan', '']</t>
  </si>
  <si>
    <t>['mantaaap']</t>
  </si>
  <si>
    <t>['nyusahin', 'pas', 'main', 'game', 'online', 'ping', 'ngejump', 'mulu']</t>
  </si>
  <si>
    <t>['sinyal', 'kayak', 'taik', 'mahal', 'mahal', 'bayar', 'sinyal', 'main', 'game', 'penipu', 'masyarakat']</t>
  </si>
  <si>
    <t>['jaringannya', 'lemot', '']</t>
  </si>
  <si>
    <t>['login', 'alasan', 'koneksi', 'stabil', 'wifi', 'aman', 'aman', 'indihome', 'lemot', 'banget', 'lemot', 'mnding', 'ganti', 'myrepublicid']</t>
  </si>
  <si>
    <t>['pembelian', 'kuota', 'bulanan', 'seharga', 'gb', 'harga', 'bangke']</t>
  </si>
  <si>
    <t>['payah', 'pengaduan', 'apps', 'eror', 'melulu', 'ceritanya', 'kecewa']</t>
  </si>
  <si>
    <t>['clear', 'chace', 'nasih', 'cek', 'daftar', 'tagihan', 'speedtes', 'normal', 'internet', 'lelet']</t>
  </si>
  <si>
    <t>['error', 'wifi', 'pdhl', 'bayar', 'ngga', 'telat', 'tetangga', 'ngga', 'error', 'error', 'tmpt']</t>
  </si>
  <si>
    <t>['masuk', 'log', 'payah', 'emang', 'kode', 'otp', 'terkirim', 'dimasukan', 'masuk', '']</t>
  </si>
  <si>
    <t>['pelayanan', 'customer', 'servicenya', 'ngga', 'bgttt', 'call', 'tanggapannya', 'diproses', 'ditunggu', 'ngga', 'direspon']</t>
  </si>
  <si>
    <t>['wifinya', 'merah', 'trs']</t>
  </si>
  <si>
    <t>['', 'daftar', 'ragu', 'comen', 'jelek']</t>
  </si>
  <si>
    <t>['pelayanan', 'buruk']</t>
  </si>
  <si>
    <t>['mahal', 'doang', 'sinyal', 'abal', 'abal', 'ups', 'canda', 'abal', 'abal']</t>
  </si>
  <si>
    <t>['bayar', 'mahal', 'pasang', 'mbps', 'make', 'jarang', 'make', 'udh', 'bbrp', 'jelek', 'bngt', 'lbh', 'bagus', 'paket', 'data', 'benerin', 'jaringannye', 'uangnye', 'doang', 'ntr', 'kasih', 'deh', 'kasian', 'nyari', 'uang', 'sampe', 'gini']</t>
  </si>
  <si>
    <t>['weh', 'ajg', 'kerja', 'bener', 'gue', 'push', 'main', 'ajg', 'mulu']</t>
  </si>
  <si>
    <t>['aplikasi', 'sesuai', 'kebutuhan', 'konsumen', 'fitur', 'permudah', 'belibet', 'emosi', 'buka', 'aplikasi', '']</t>
  </si>
  <si>
    <t>['jelek']</t>
  </si>
  <si>
    <t>['pelayanan', 'udah', 'kali', 'los', 'merah', 'tolong', 'merespon', 'laporan', 'terimakasih']</t>
  </si>
  <si>
    <t>['nambahno', 'indihome']</t>
  </si>
  <si>
    <t>['aplikasinya', 'udah', 'coba', 'masukkan', 'nomer', 'telp', 'indihome', 'nomer', 'pelanggan', 'eror', 'melulu', '']</t>
  </si>
  <si>
    <t>['niat', 'simpel', 'ribet', 'login', 'otp', 'salah', 'mulu', 'beresin']</t>
  </si>
  <si>
    <t>['nonton', 'olimpiade', 'bayar', 'tonton', 'video', 'tolong', 'solusinya']</t>
  </si>
  <si>
    <t>['knp', 'log', 'gabisa', 'masukin', 'otp', 'salah', 'smpe', 'blok', 'jam', 'register', 'gabisa', 'nomer', 'terdaftar']</t>
  </si>
  <si>
    <t>['gangguan', 'trus', 'giliran', 'telat', 'langsung', 'putus', 'internet', 'woi', 'bagusin', 'kinerja', 'komplek', 'uda', 'pasang', 'jagangan', 'main', 'putus', 'telat', 'dibayar', 'bos', 'giliran', 'gangguan', 'maaf', 'intinya', 'perbaiki', 'bos', 'duit', 'kerja', '']</t>
  </si>
  <si>
    <t>['ancur']</t>
  </si>
  <si>
    <t>['kesini', 'bobrok', 'ntn', 'ytb', 'ditv', 'skrg', 'suara', 'pdhal', 'kabel', 'terpasang', 'bayar', 'mahal', 'telat', 'hri', 'dipake', 'layanannya', 'mending', 'pindah', 'provider', 'thn', 'lbh', 'pke', 'indihome', 'bagus', 'mengecewakan', 'sinya', 'stabil', 'mbps', 'hp', 'sinyal', 'patah', '']</t>
  </si>
  <si>
    <t>['gara', 'indihome', 'afk', 'pas', 'maen', 'tolong', 'perbaiki', 'wifi', 'udah', 'laporan', 'balasan']</t>
  </si>
  <si>
    <t>['aplikasi', 'membantu', 'mudah', 'pelanggan', 'indihome', 'internetnyapun', 'lancar', '']</t>
  </si>
  <si>
    <t>['asli', 'susahhhhnya', 'ampun', 'menghubungkan', 'nomer', 'indihomenya', 'aplikasinya', 'bukanya', 'mudah', 'ribet', '']</t>
  </si>
  <si>
    <t>['paket', 'lengkap', 'harga', 'terjangkau', 'jaringannya', 'bagus', 'banget', 'pertahankan', 'yaa', 'indihome']</t>
  </si>
  <si>
    <t>['bayar', 'bayar', 'mahal', 'jaringnya', 'lemot', 'indome', 'pilih', 'indohome', 'deh', 'indohome', 'sakit', 'jaringnya', 'lemot', 'bangke']</t>
  </si>
  <si>
    <t>['udah', 'bayar', 'bulanan', 'internet', 'terisolir', 'udah']</t>
  </si>
  <si>
    <t>['parah', 'apps', 'error', 'mulu', '']</t>
  </si>
  <si>
    <t>['bayar', 'tagihan', 'terisolir', 'tolong', 'proses', 'internet']</t>
  </si>
  <si>
    <t>['pantesan', 'rating', 'login', 'disuruh', 'register', 'diambil', 'data', 'habis', 'dipakai', 'heran', 'deh', '']</t>
  </si>
  <si>
    <t>['indihome', 'harga', 'mahal', 'error']</t>
  </si>
  <si>
    <t>['parah', 'app', 'kemarin', 'pegaduan', 'diproses', '']</t>
  </si>
  <si>
    <t>['dipake', 'instal']</t>
  </si>
  <si>
    <t>['bayar', 'langganan', 'gabisa', 'dibilang', 'nunggak', 'bayar', 'usaha', 'bayar', 'sebelom', 'jatoh', 'tempo', 'usaha', 'memberitahu', 'email', 'twitter', 'instargam', 'ngabisin', 'pulsa', 'nelpon', 'progres', 'disuruh', 'coba', 'doang', 'jatuh', 'tempo', 'belom', 'internetnya', 'putus', 'pelayanan', 'buruk', '']</t>
  </si>
  <si>
    <t>['blm', 'memasang', 'indihome', 'sarankan', 'kapokk', 'setahun', 'rencana', 'berhenti', 'langganan', 'berhenti', 'denda', '']</t>
  </si>
  <si>
    <t>['ngak', 'beres', 'applikasi', 'tukar', 'point', 'trus', 'putar', 'putar', 'dibilang', 'system', 'tpi', 'point', 'terpotong', 'jelek', '']</t>
  </si>
  <si>
    <t>['bayar', 'tagihan', 'detik', 'mbanking', 'alfa', 'dll', 'customer', 'service', 'aplikasi', 'gunanya', 'solusi']</t>
  </si>
  <si>
    <t>['tagihan', 'bayar', 'koneksi', 'internet']</t>
  </si>
  <si>
    <t>['udh', 'respon', 'lag', 'mulu', 'hadeh', '']</t>
  </si>
  <si>
    <t>['maluku', 'sinyal', 'malam', 'hilang', 'lemotnya', 'parah', 'ngapa', 'ngapain', 'tlg', 'kejelasannya', 'telkom', '']</t>
  </si>
  <si>
    <t>['telat', 'sehari', 'auto', 'suspend', 'kwalitas', 'internet', 'lemot', 'parah', 'main', 'pubgm', 'ping', 'mulu', 'alhasil', 'kena', 'banned']</t>
  </si>
  <si>
    <t>['pengaduan', 'pembayaran', 'tanggapi', 'indihome', '']</t>
  </si>
  <si>
    <t>['aplikasi', 'susah', 'data', 'update', 'error']</t>
  </si>
  <si>
    <t>['udah', 'bayar', 'mahal', 'bayar', 'tagihannya', 'jaringan', 'stabil']</t>
  </si>
  <si>
    <t>['upgrade', 'mbps', 'mbps', 'lemot', 'kecewa', 'berat', 'pengalaman', 'upgrade', 'mbps', '']</t>
  </si>
  <si>
    <t>['indihome', 'parah', 'paket', 'mbps', 'orang', 'lemotnya', 'ampunnnn', 'testspeednya', 'stabil', 'mbps']</t>
  </si>
  <si>
    <t>['udah', 'nonton', 'siaran', 'laporan', 'gangguan', 'respon', 'kode', 'error', 'kecewa', 'banget', 'berlangganan', 'indihome']</t>
  </si>
  <si>
    <t>['kak', 'pemberitahuannya', 'memasukan', 'kode', 'otp', 'salah', 'sesuai', 'kak', 'sekelas', 'telkom', 'gini', 'kayak', 'aplikasi', 'abal', 'abal']</t>
  </si>
  <si>
    <t>['gimana', 'nii', 'msa', 'msukin', 'telpon', 'indihomenya', 'pdahal', 'udh', 'berlangganan', 'payah', 'nii']</t>
  </si>
  <si>
    <t>['good', 'joob', 'apk']</t>
  </si>
  <si>
    <t>['parah', 'laporan', 'gangguan', 'lwat', 'myindihome', 'respon', 'tiket', 'gangguan', 'doang', 'udh', 'ditunggu', 'jam', 'muncul', 'tulisan', 'gangguan', 'diproses', '']</t>
  </si>
  <si>
    <t>['perbaiki', 'aplikasinya', 'login', 'aplikasinya', 'susahnya', 'ampun', 'nunggu', 'veryf', 'sms', 'banget', 'ulang', 'ulang', 'ulang']</t>
  </si>
  <si>
    <t>['jaringannya', 'lelet', 'penanganan', 'laporannya', 'lelet', 'parah', 'banget', 'indihome', '']</t>
  </si>
  <si>
    <t>['jaringan', 'pasang', 'bayar', 'bukti', 'transfer', 'internet', 'mati', 'tertera', 'membayar', 'hubungi', 'pagi', 'via', 'myindihome', 'email', 'instagram', 'balasan', 'customer', 'service', 'terburuk', 'rasakan', '']</t>
  </si>
  <si>
    <t>['pelayananya', 'buruk', 'banget', 'jadiin', 'uang', 'tunggakan', 'udah', 'bayar', 'tetep', 'aktif', 'aktif', 'bayar', 'pemakaian']</t>
  </si>
  <si>
    <t>['lapor', 'gangguan', 'janji', 'kerjakan', 'jam', 'pagi', 'tapo', 'blm', 'tekhnisi', 'hubungi', 'terputus', 'saran', 'hub', 'sulit', 'terhubung', 'kecewa', 'indihome', 'lambat', 'dlm', 'respon', 'pdhal', 'tagihan', 'jln', 'vasilitas', 'kadang', 'terblok']</t>
  </si>
  <si>
    <t>['nda', 'registrasi', 'masukin', 'nomer', 'bener', 'babi', 'kau']</t>
  </si>
  <si>
    <t>['aplikasi', 'mbulet', 'jelek', 'buang', 'ajaa', '']</t>
  </si>
  <si>
    <t>['', 'indihome', 'pemda', 'bogor', 'ajukan', 'pindah', 'alamat', 'tgl', 'smpai', 'skrng', 'blm', 'respon', 'janji', 'jam', 'smpai', 'tgl', 'menghubungi', 'janjikan', 'jam', 'magang', 'jalanpun', 'membantu', 'menyarankan', 'buka', 'solusinya', 'gmn', 'tolong', 'kecewa', 'pelanggan']</t>
  </si>
  <si>
    <t>['indihome', 'taik', 'kelupaan', 'pasword', 'dipersulit']</t>
  </si>
  <si>
    <t>['gagal', 'udh', 'registrasi', 'dimasukkan', 'gagal', 'coba', 'email', 'gagal', 'email', 'registrasi', '']</t>
  </si>
  <si>
    <t>['knp', 'wifi', 'dirumah', 'jelek', 'susah', 'susah', 'bayar', 'mahal', 'jelek', 'tolong', 'hargai', 'pelanggan']</t>
  </si>
  <si>
    <t>['jelek', 'anjeng', 'gagal', 'mulu', 'tolol', 'ndak', 'tolol', 'coba', 'aplikasi', 'tolol', 'ndak', 'apk', 'capek', 'gua', 'salah', 'mulu']</t>
  </si>
  <si>
    <t>['udh', 'nambh', 'aplikasi', 'buka', 'susah', 'bner', 'bego', 'byar', 'jojong', 'kualitas', 'nambah', 'ancur']</t>
  </si>
  <si>
    <t>['jan', 'download', 'apk', 'gjls', 'gbsa', 'login']</t>
  </si>
  <si>
    <t>['abis', 'instal', 'login', 'register', 'langsung', 'unistall', 'deh', 'kasih', 'opsi', 'reset', 'password']</t>
  </si>
  <si>
    <t>['nda', 'login']</t>
  </si>
  <si>
    <t>['tolong', 'donk', 'diperbaiki', 'salah', 'masukan', 'kode', 'verifikasi', 'pas', 'kirim', 'ulang', 'gimana', 'nihh', 'parah', 'bner', 'tulisannya', 'nomor', 'telepon', 'didaftarkan']</t>
  </si>
  <si>
    <t>['wifi', 'lemot', 'parah', 'emosi', 'bodoh']</t>
  </si>
  <si>
    <t>['login', 'gagal', 'melulu', 'invalid', 'format', '']</t>
  </si>
  <si>
    <t>['eror', 'mulu']</t>
  </si>
  <si>
    <t>['', 'app', 'log']</t>
  </si>
  <si>
    <t>['busuk']</t>
  </si>
  <si>
    <t>['membayar', 'internet', 'dipakai', 'pemberitahuan', 'pembayaran', 'gimana', 'bayar', 'parah']</t>
  </si>
  <si>
    <t>['aplikasi', 'login', 'permintaan', 'otp', 'menu', 'box', 'masukkan', 'email', '']</t>
  </si>
  <si>
    <t>['login', 'susah', 'banget', 'register', 'daftar', 'akun', 'myindihome', 'gagal', 'nomor', 'terdaftar', 'mencoba', 'login', 'memakai', 'email', 'muncul', 'popup', 'invalid', 'format', 'pakai', 'nomor', 'muncul', 'popup', 'invalid', 'format', 'setahu', 'format', 'email', 'baku', 'planet', 'aplikasi', 'myindihome', 'berbeda', 'formatnyaaaaa', '']</t>
  </si>
  <si>
    <t>['alah']</t>
  </si>
  <si>
    <t>['udah', 'bayar', 'terisolasi', '']</t>
  </si>
  <si>
    <t>['pengembalian', 'deposit', 'berbelit', 'berjanji', 'tanganan', 'skrg', 'deposit', 'kembalikan', '']</t>
  </si>
  <si>
    <t>['', 'susah', 'login', 'nomor', 'terdaftar']</t>
  </si>
  <si>
    <t>['login', 'pembaruan', 'aplikasi']</t>
  </si>
  <si>
    <t>['males', 'bngt', 'bngt', 'los', 'merah', 'lapor', 'sni', 'kerja', 'pas', 'kendala', 'gini', 'sngt', 'terganggu', 'smg', 'kedepany', 'perbaikan']</t>
  </si>
  <si>
    <t>['gabisa', 'login', 'akun', '']</t>
  </si>
  <si>
    <t>['login', 'format', 'tlp', 'salah', 'giliran', 'sign', 'dapftar', 'terdaftar', 'hadeuh', '']</t>
  </si>
  <si>
    <t>['aplikasi', 'error', 'login', 'gagal', 'udah', 'bayar', 'tagihan', 'ditagih', '']</t>
  </si>
  <si>
    <t>['sumpah', 'skrg', 'koq', 'bnyak', 'bug', 'app', 'udh', 'uninstall', 'skrg', 'download', 'login', 'astaga', '']</t>
  </si>
  <si>
    <t>['aplikasinya', 'tibatiba', 'suka', 'logout', 'login', 'gagal', 'email', 'terdaftar', 'dll', 'nyoba', 'web', '']</t>
  </si>
  <si>
    <t>['aplikasi', 'indihome', 'logout', 'ket', 'terisolir', 'cek', 'pembayaran', 'indihome', 'tanggal', '']</t>
  </si>
  <si>
    <t>['indidog', 'indidog', 'wifi', 'udh', 'bermasalah', 'seminggu', 'blm', 'bnr', '']</t>
  </si>
  <si>
    <t>['udah', 'ngelag', 'mahal', 'provider', 'sampah']</t>
  </si>
  <si>
    <t>['internet', 'ilang', 'koneksi', 'sekian', 'terima', 'kasih']</t>
  </si>
  <si>
    <t>['aplikasinya', 'ngebug', 'internetnya', 'lemot', 'bangga', 'perusahaan', 'bumn']</t>
  </si>
  <si>
    <t>['penyelesaian', 'keluhan', 'lambat', 'berbelit', 'buffering']</t>
  </si>
  <si>
    <t>['login', 'login', 'kode', 'otp', 'salah', 'udah', 'bener', 'udah', 'dikirim', 'sms', 'tetep', 'login', 'gimna', 'soluy', '']</t>
  </si>
  <si>
    <t>['kasih', 'bintang', 'pengajuan', 'apk', 'pemasangan', 'wifi', 'rumah', 'pemasangan', 'samping', 'rumah', 'terpasang', '']</t>
  </si>
  <si>
    <t>['login', 'bsa']</t>
  </si>
  <si>
    <t>['aplikaso', 'udah', 'ngeluh', 'ditanggapin', '']</t>
  </si>
  <si>
    <t>['masuk', 'email', 'nomer']</t>
  </si>
  <si>
    <t>['yaa', 'verifikasi', 'akun', 'myindihome', 'berhasil', 'ktp', 'sesuai', 'nelfon', 'verifikasi', 'berlangganan', 'wifi', 'seamless']</t>
  </si>
  <si>
    <t>['mohon', 'maaf', 'malam', 'lag', 'tolong', 'donk', '']</t>
  </si>
  <si>
    <t>['bayar', 'mahal', 'jaringannya', 'stabil', 'hadehh', 'recomended', 'ngegame', 'pas', 'deket', 'tgl', 'udh', 'main', 'game']</t>
  </si>
  <si>
    <t>['indihom', 'mati', 'bari', 'matinya', 'belajar', 'nggak', 'sekolah', 'pakei', 'kuota', 'libet', 'deh']</t>
  </si>
  <si>
    <t>['parah', 'aplikasinya', 'aneh', 'kesel', 'penggunanya', 'berulang', 'ulang', 'aplisai', 'upload', 'data', 'aplikasinya', 'bermasalah', 'customer', 'direpotkan', 'permohonan', 'progress', 'pasang', 'bermasalah', '']</t>
  </si>
  <si>
    <t>['kolom', 'pengaduan', 'sulit', 'akses', '']</t>
  </si>
  <si>
    <t>['anak', 'informatika', 'ilmu', 'komputer', 'sistem', 'informasi', 'dll', 'minder', 'ngerjain', 'skripsi', 'aplikasi', 'bug', 'perusahaan', 'telekomunikasi', 'bumn', 'karyawannya', 'ancur', 'aplikasinya', 'bug', 'disana', 'pengajuan', 'pelanggan', 'history', 'sistem', 'analis', 'diluar', 'semangat', 'perusahaan', 'plat', 'merah', 'notabene', 'ngegajih', 'sistem', 'analis', 'gaji', 'fantastis', 'aplikasinya', 'bapuk', '']</t>
  </si>
  <si>
    <t>['indihome', 'lag', 'mulu']</t>
  </si>
  <si>
    <t>['download', 'daftar', 'masukin', 'nomor', 'otp', 'gagal', 'mulu', 'salahnya', 'dimana', '']</t>
  </si>
  <si>
    <t>['apk', 'akses']</t>
  </si>
  <si>
    <t>['kya', 'babi', 'jaringannya', 'padhal', 'udh', 'bayar', 'mbps', 'colok', 'lan', 'laptop', 'cek', 'speed', 'intrnet', 'cmn', 'mbps', 'nympe', 'stnghnya', 'jringan', 'taik', '']</t>
  </si>
  <si>
    <t>['gangguan', 'males', 'udah', 'kaya', 'gini', 'solusi']</t>
  </si>
  <si>
    <t>['lumayan', 'tolong', 'perbaiki', 'aplikasinya', 'eror', '']</t>
  </si>
  <si>
    <t>['login', 'kode', 'verivikasi', 'salah', 'kode', 'sesuai', 'kirim', 'tolong', 'perbaiki']</t>
  </si>
  <si>
    <t>['apps', 'jelek', 'cek', 'tagihan', 'pengaduan', 'respon', 'beli', 'layanan', 'membatalkan']</t>
  </si>
  <si>
    <t>['mhon', 'tnya', 'psang', 'tgl', 'juli', 'byar', 'deposito', 'byar', 'byar', 'lgi', 'bulanan', 'juli', '']</t>
  </si>
  <si>
    <t>['signalnya', 'trouble']</t>
  </si>
  <si>
    <t>['aplikasi', 'berpusi']</t>
  </si>
  <si>
    <t>['kendala', 'aplikasinya', 'suka', 'susah', 'liat', 'rincian', 'tagihan', 'tolong', 'diperbaiki', '']</t>
  </si>
  <si>
    <t>['buruk', 'pelayanan', 'org', 'pindah', 'lokasi', 'diberhentikan', 'wkwkkw']</t>
  </si>
  <si>
    <t>['bugnya', 'jaringannya', 'lancar', 'appnya', 'loadingnya']</t>
  </si>
  <si>
    <t>['terima', 'kasih']</t>
  </si>
  <si>
    <t>['knpa', 'salah', 'otp', 'udah', 'sesuai', 'kirim', 'sms', 'tetep', 'salah', 'hadeuhh', 'perbarui', 'susah', 'login', 'ntar', 'blok', '']</t>
  </si>
  <si>
    <t>['pelayanan', 'gangguan', 'parah', '']</t>
  </si>
  <si>
    <t>['sampah']</t>
  </si>
  <si>
    <t>['tolong', 'perbaiki', 'login', 'kirim', 'kode', 'otp', 'tpi', 'isi', 'kode', 'otp', 'blgnya', 'sesuai', 'tolong', 'perbaiki', 'ulang', 'login', 'kendala']</t>
  </si>
  <si>
    <t>['proses', 'lambat']</t>
  </si>
  <si>
    <t>['payah']</t>
  </si>
  <si>
    <t>['tujuan', 'memasang', 'jaringan', 'internet', 'bermain', 'game', 'online', 'disarankan', 'layanan', 'indihome', 'mengalaminya', 'upgrade', 'speed', 'mbps', 'atasnya', 'setting', 'game', 'sekian', 'pengaduan', 'dns', 'game', 'online', 'indihome', 'stabil', 'kecuali', 'game', 'garena', 'koneksi', 'putus', 'putus', 'semoga', 'indihome', 'memperbaikinya', '']</t>
  </si>
  <si>
    <t>['terputus', 'dri', 'pusat']</t>
  </si>
  <si>
    <t>['kode', 'otp', 'salah', '']</t>
  </si>
  <si>
    <t>['cobadulu']</t>
  </si>
  <si>
    <t>['lemot']</t>
  </si>
  <si>
    <t>['pasang', 'mbps', 'alhasil', 'lemot', 'parah', 'suruh', 'upgrade', 'mbps', 'hasilnya', 'timbang', 'nonton', 'netflix', 'kuat', 'rugikan', 'pakai', 'indihome', 'tetep', 'kuota', 'boros', 'ingetin', 'mulu', 'telat', 'kena', 'denda', 'sinyal', 'bapuk', 'laporan', 'tetep', 'lemot', 'parah', 'indihome']</t>
  </si>
  <si>
    <t>['halo', 'admin', 'apk', 'myindihomenya', 'dibilangnya', 'nomor', 'terdaftar', 'tolong', 'fast', 'respon', 'thanks']</t>
  </si>
  <si>
    <t>['gua', 'saranin', 'pakek', 'wifi', 'indihome', 'gangguanya', 'mashaallah', 'rutin', 'bayar', 'mahal', 'jaringannya', 'sebanding', 'pembayarannya']</t>
  </si>
  <si>
    <t>['skrng', 'cek', 'rincian', 'tagihan', 'indihome', 'bayar', 'status', 'bayar', 'rincian', 'kosong', 'skrng', 'apliksai', 'bobrok']</t>
  </si>
  <si>
    <t>['indihome', 'tolong', 'jaringan', 'perbaiki', 'sinyal', 'mati']</t>
  </si>
  <si>
    <t>['parah', 'error', 'smpe', 'penanganan', 'klw', 'lambat', 'giliran', 'bayar', 'telat', 'cut', 'jaringanya', 'giliran', 'payah']</t>
  </si>
  <si>
    <t>['gagal', 'mapping', 'berkali', 'kali', 'telfon', 'pemecahan', 'kunjung', 'selesai', 'permasalahannya', 'respon', 'aplikasi', 'dijanjikan', 'bosan', 'berkali', 'kali', 'hapus', 'data', 'hapus', 'cache', 'install', 'ulang', 'hasilnya', 'tolong', 'diperbaiki', 'kepuasan', 'pelanggan', 'kepastian', 'aplikasi', 'gagal', 'mapping', '']</t>
  </si>
  <si>
    <t>['kode', 'otp', 'salah', 'cocok', 'udah', 'kaya', 'gini', 'respon', 'chat', 'cepat', 'teruskan', 'tim', 'terkait', '']</t>
  </si>
  <si>
    <t>['respon', 'lambat', 'proses', 'aplikasi', 'pas', 'mention', 'twitter', 'besok', 'jam', 'bohong', 'aplikasinya']</t>
  </si>
  <si>
    <t>['aplikasi', 'bug', 'lambat', 'respon', 'cek', 'kuota', 'internet', 'aplikasi', 'sesuai', 'realtime', '']</t>
  </si>
  <si>
    <t>['uang', 'jaminan', 'pembayaran', 'kepake', 'udh', 'tanggal', 'ngarep', 'uang', 'jaminan', 'pem', 'bayaran', 'udah', 'paranin', 'ama', 'admin', 'medsos', 'jawabanya', 'memuaskan']</t>
  </si>
  <si>
    <t>['cacad', 'masukin', 'kode', 'otp', 'salah', 'mulu', 'pedahal', 'meraka', 'kirim', 'kode', 'otp', 'sms', '']</t>
  </si>
  <si>
    <t>['ngeleg', 'tross', 'mending', 'biznet']</t>
  </si>
  <si>
    <t>['progress', 'memperbaikan', 'aplikasi', 'indihome', 'renew', 'speed', 'aplikasi', 'error', 'trs', 'sprt', 'laporkan', 'team', 'pengaduan', 'bumn']</t>
  </si>
  <si>
    <t>['jaringan', 'rumah', 'lemot', 'banget', 'orang', 'kadang', 'nama', 'tagihan', 'salah', 'komplen', 'email', 'telkom', 'berubah', 'heran', 'udah', 'kasih', 'ktp', 'salah', 'nama', '']</t>
  </si>
  <si>
    <t>['pelayanan', 'mantap', 'tuntun', 'indihome']</t>
  </si>
  <si>
    <t>['otp', 'gagal', 'diregister', 'bnr', 'solusi', '']</t>
  </si>
  <si>
    <t>['kecewa', 'indiehome', 'gangguan', 'pasang', 'wifi', 'mksdnya', 'nyaman', 'anak', 'ujian', 'lemot', '']</t>
  </si>
  <si>
    <t>['suka', 'jaringan', 'indihome', 'jaringannya', 'stabil', 'pembayaran', 'stabil', 'semoga', 'pencapaian', 'ditinggatkan', '']</t>
  </si>
  <si>
    <t>['gangguan', 'sinyal', 'jelek', 'parah', 'mending', 'pindah', 'provider']</t>
  </si>
  <si>
    <t>['habis', 'pikir', 'telkom', 'klw', 'namanya', 'ganggu', 'sulit', 'direspon', 'dibiarin', 'klw', 'namanya', 'tagihan', 'sllu', 'informasikan', 'ditelfon', 'suruh', 'bayar', 'mulu', 'fasilitas']</t>
  </si>
  <si>
    <t>['login', '']</t>
  </si>
  <si>
    <t>['berlangganan', 'indihouse', 'mending', 'cari', 'provider', 'korbannya', 'speed', 'internet', 'diturunin', 'alasan', 'komplain', 'boikot', 'provider', 'culas', '']</t>
  </si>
  <si>
    <t>['koneksi', 'lelet', 'mbps', 'terhubung', '']</t>
  </si>
  <si>
    <t>['register']</t>
  </si>
  <si>
    <t>['tanggapan', 'layanan', 'lemot', 'ngabisin', 'pulsa', 'tlp', 'sigap', 'banget', 'playananya', 'internet', 'pakai', 'daerah', 'ngak', 'pakai', '']</t>
  </si>
  <si>
    <t>['kecewa', 'indihome', 'gangguan', 'kecepatan', 'menurun', 'mending', 'out', 'indihome', 'ganti', 'gini', '']</t>
  </si>
  <si>
    <t>['kecewa', 'udh', 'blum', 'petugas', 'masang', 'wifi']</t>
  </si>
  <si>
    <t>['bintang', 'udh', 'pemakaian', 'sinyal', 'sring', 'stabil', 'sediri', 'make', 'rumah', 'klw', 'siang', 'sarani', 'make', 'klw', 'game', 'indihome', 'kecepatan', 'mbps', 'wlpapun', 'recomend', 'sinyal', 'stabil', 'malam', 'daerah', 'bengkulu', '']</t>
  </si>
  <si>
    <t>['buruk', '']</t>
  </si>
  <si>
    <t>['kualitas', 'menurun', 'dimatikan', 'nyambung', '']</t>
  </si>
  <si>
    <t>['memasukan', 'kode', 'otp', 'salah', '']</t>
  </si>
  <si>
    <t>['aplikasi', 'loading', 'udh', 'wifi', 'indihome']</t>
  </si>
  <si>
    <t>['deal', 'pemasangan', 'knp', 'salah', 'salesnya', 'mohon', 'maaf', 'cek', 'kotak', 'jaringannya', 'lokasi', 'bpk', 'full', 'penarikan', 'batas', 'tentukan', 'maksudnya', '']</t>
  </si>
  <si>
    <t>['udah', 'bln', 'connect', 'aplikasi', 'masukin', 'wifi', 'terdaftar', 'masukin', 'nmr', 'telp', 'terdaftar']</t>
  </si>
  <si>
    <t>['sebenernya', 'perihal', 'login', 'aplikasi', 'nomor', 'email', 'otp', 'tlg', 'diperbaiki']</t>
  </si>
  <si>
    <t>['kode', 'otp', 'sesuai', 'aplikasi', 'tolong', 'perbaiki']</t>
  </si>
  <si>
    <t>['memuaskan']</t>
  </si>
  <si>
    <t>['keluhan', 'pemindahan', 'kabel', 'tindakan', 'teknisi', 'kunjung', 'kerumah', 'april', 'bolak', 'lapor', 'langsung', 'plaza', 'via', 'whatsapp', 'twitter', '']</t>
  </si>
  <si>
    <t>['aplikasi', 'membantu', 'unutuk', 'pelayanan', 'pengaduan', 'layanan']</t>
  </si>
  <si>
    <t>['jaringan', 'benerin', 'tolol', 'ngelek', 'banget', 'anying', 'nyesel', '']</t>
  </si>
  <si>
    <t>['aplikasi', 'berguna']</t>
  </si>
  <si>
    <t>['siaran', 'tvnya', 'buka', '']</t>
  </si>
  <si>
    <t>['login', 'pakai', 'pakai', 'email']</t>
  </si>
  <si>
    <t>['indihomo', 'tolol', 'sinyal', 'jelek', 'babi', 'gabisa', 'diganti', 'sandi', 'gblkk']</t>
  </si>
  <si>
    <t>['indihome', 'pelayanannya', 'mengecewakan', 'dimana', 'perusahaan', 'alat', 'wifi', 'habis', 'restock', 'nunggu', 'alatnya', 'dateng', 'pusat', 'sampe', 'butuh', 'urgent', 'niat', 'pasang', 'wifi', 'gampang', 'emosi', 'nunggu', 'alat', 'gajelas', 'datangnya', 'teknisi', 'berulang', 'ulang', 'mudah', 'mudahan', 'perusahan', 'jadwal', 'ngirim', '']</t>
  </si>
  <si>
    <t>['wawww']</t>
  </si>
  <si>
    <t>['aplikasi', 'error', 'login', 'kode', 'otp', 'gagal', 'trs', 'masuk', 'tampilan', 'aplikasi', 'akses', 'apklisai', 'terkait', 'produk', 'unggulkan', 'menjengkelkan']</t>
  </si>
  <si>
    <t>['fastrespon']</t>
  </si>
  <si>
    <t>['bismillah', 'smg', 'membantu', 'trs', 'aplikasi', '']</t>
  </si>
  <si>
    <t>['', '']</t>
  </si>
  <si>
    <t>['aplikasinya', 'mudah', 'gampang', 'cepat', 'tingkatkan', 'kualitasnya']</t>
  </si>
  <si>
    <t>['niat', 'kerja', 'janji', 'tungguin', 'dateng', 'orng', 'kepentingan', 'jngn', 'kek', 'ginilah', 'bayaran', 'doang', 'suruh', 'gercep', 'benerin', 'wifi', 'rusak', 'udh', 'konfirmasi', 'engga', 'emangnya', 'dateng', 'tolong', 'informasinya', 'kirim', 'tpi', 'menghubungi', 'gmna']</t>
  </si>
  <si>
    <t>['bicara', 'operator', 'suruh', 'tekan', 'gangguan', 'layanan', 'trus', 'mati', 'telp', 'wifi', 'bermasalah', '']</t>
  </si>
  <si>
    <t>['wifi', 'ngelag']</t>
  </si>
  <si>
    <t>['aplikasi', 'berkali', 'kali', 'login', 'gagal', 'berkali', 'kali', 'masukin', 'kode', 'gagal']</t>
  </si>
  <si>
    <t>['mantap', 'aplikasinyaa', 'banyakin', 'fitur', 'seru', '']</t>
  </si>
  <si>
    <t>['suka', 'nge', 'leg']</t>
  </si>
  <si>
    <t>['', 'matiin', 'jrng', 'pakek', 'internet', 'udah', 'matii', 'eeh', 'ornag', 'indihome', 'dtemg', 'kurmh', 'nagih', 'gilak', 'sales', 'gpp', 'lnpa', 'orang', 'indihome', 'dtng', 'kerumah', 'malu']</t>
  </si>
  <si>
    <t>['tarif', 'melonjak', 'sesuai']</t>
  </si>
  <si>
    <t>['aplikasi', 'cacat']</t>
  </si>
  <si>
    <t>['aplikasi', 'masuk', 'udah', 'masukin', 'otp', 'tetep', 'sandi', 'salah', '']</t>
  </si>
  <si>
    <t>['bayar', 'mahal', 'mahal', 'jaringan', 'lemot', 'bet', 'aslii']</t>
  </si>
  <si>
    <t>['pakek', 'indihome', 'mikir', 'dlu', 'internet', 'sampah', 'kadang', 'lancar', 'kadang', 'jelek', 'jelek']</t>
  </si>
  <si>
    <t>['mahal', 'kualitas', 'internet', 'lemot', 'bet']</t>
  </si>
  <si>
    <t>['aplikasi', 'berguna', 'banget', 'pelanggan', 'indihome', 'aplikasi', 'pengajuan', 'pasang', 'info', 'paket', 'promo', 'tagihan', 'penawaran', 'menarik', 'pengaduan', 'gengs', 'memudahkan', 'banget', 'pengguna', 'indihome', 'repot', 'klik', 'aplikasi', 'myindihome', 'beres', 'thank', 'you', '']</t>
  </si>
  <si>
    <t>['indhi', 'home', 'mantap']</t>
  </si>
  <si>
    <t>['ping', 'kyknya', 'udah', 'niat', 'jualan']</t>
  </si>
  <si>
    <t>['mengulas', 'semoga', 'baca', 'developer', 'gua', 'sarankan', 'indihome', 'rekomendasi', 'banget', 'wifi', 'layak', 'pakai', 'pemakaian', 'orang', 'gangguan', 'batas', 'gangguan', 'indihome', 'mending', 'balikan', 'wifi', 'indihome', 'bodohi', 'sma', 'wifi', 'indihome', 'membayar', 'rutin', 'kepuasan', 'pemakai', 'wifi', 'indihome', 'sekian', 'terimakasih', '']</t>
  </si>
  <si>
    <t>['jelek', 'jaringannya', 'asuw']</t>
  </si>
  <si>
    <t>['ribet', 'karek', 'rek', 'masang', 'masukin', 'logout', 'sediri', 'beres', 'masukan', 'otp', 'tunggu', 'jam', 'hadeeh', 'emosi', 'wae', 'darah', 'naek', 'tah', 'emosi', 'aing', 'tahh']</t>
  </si>
  <si>
    <t>['udah', 'laporan', 'beberapakali', 'msh', 'tindak', 'trs', 'gunanya', 'aplikasi', 'laporan', 'manual', '']</t>
  </si>
  <si>
    <t>['aplikasi', 'unduh', 'aduan', 'cepat', 'ditanggapi', 'ngga', 'aplikasi', 'aduan', 'internet', 'diklik', 'aplikasinya', 'ngebug', 'wasting', 'time', '']</t>
  </si>
  <si>
    <t>['aplikasi', 'kaga', 'kirim', 'kode', 'otp', 'kode', 'otp', 'didetect', 'salah', 'kocak', 'kocak']</t>
  </si>
  <si>
    <t>['tampilan', 'aplikasinya', 'mudah', 'dipahami', 'fitur', 'fitur', 'aplikasi', 'mudah', 'dijangkau', 'membantu', 'urusan', 'langganan']</t>
  </si>
  <si>
    <t>['oke', 'aplikasinya', 'upload', 'foto', 'menginfokan', 'detil', 'koneksi', 'internet', 'thanks']</t>
  </si>
  <si>
    <t>['thanks', 'apk', 'memudahkan', 'dlm', 'pandemi', 'transaksi', 'mudah']</t>
  </si>
  <si>
    <t>['pakai', 'indihome', 'udh', 'ampe', 'msih', 'daftarnya', 'manual', 'aplikasi', 'android', 'prosesnya', 'cepat', 'masang', 'pakai', 'aplikasi', 'myindihome', 'prosesnya', 'udh', 'berhari', 'kaga', 'petugas', 'dtg', 'masang', 'mending', 'hapus', 'aplikasi']</t>
  </si>
  <si>
    <t>['aplikasi', 'gaje']</t>
  </si>
  <si>
    <t>['pembayaran', 'mudah', 'rumah', 'apk']</t>
  </si>
  <si>
    <t>['aplikasi', 'membantu']</t>
  </si>
  <si>
    <t>['membantu', 'apk', 'pembayaran', 'tagihan', 'thx']</t>
  </si>
  <si>
    <t>['edit', 'indihom', 'udah', 'laging', 'kasi', 'bintang', 'masi', 'kendala', 'latency', 'ping', 'bye', 'maju', 'indihome']</t>
  </si>
  <si>
    <t>['aplikasi', 'nga', 'bagusnya', 'eror', 'mulu', 'verifikasi', 'identitas', 'gagal', 'mulu', 'trus', 'masuk', 'kadang', 'lemot', 'banget', 'aplikasi', 'engak', 'kek', 'gini', 'slalu', 'kendala', '']</t>
  </si>
  <si>
    <t>['maaf', 'rating', 'segitu', 'kecewa', 'layanan', 'indihome', 'menonaktifkan', 'wifi', 'kemarin', 'aktif', 'aktifkan', 'respon', 'lambat', 'layanan', 'pengaduan', 'tindak']</t>
  </si>
  <si>
    <t>['pelayanan', 'kaya', 'gangguan', 'banget', 'internet', 'mati', 'rugi', 'banyaaaak', 'penggantian', 'kendala', 'internet', 'mati', 'berhari', 'penagihan', 'bulanan', 'jagonya', 'kaya', 'rentenir', 'mohon', 'sekelas', 'telkom', 'gini', 'berbenah', 'pelayanannya', 'kerja', 'wfh', 'terganggu', 'banget']</t>
  </si>
  <si>
    <t>['apk', 'jls', 'code', 'verivikasi', 'terkirim', '']</t>
  </si>
  <si>
    <t>['wifi', 'mati', 'malam', 'ngotak', 'ajg']</t>
  </si>
  <si>
    <t>['maaf', 'donwload', 'apk', 'pas', 'masukin', 'kode', 'otp', 'salah', 'mulu', 'udah', 'bner', 'tolong', '']</t>
  </si>
  <si>
    <t>['heleh']</t>
  </si>
  <si>
    <t>['aplikasi', 'tolol', 'akses', 'make', 'provider', 'lemotnya', 'ketulungan', 'akses', 'provider', 'karna', 'gangguan', 'indihome', '']</t>
  </si>
  <si>
    <t>['aplikasi', 'berguna', 'memonitor', 'data', 'berlangganan', '']</t>
  </si>
  <si>
    <t>['udah', 'masukin', 'kode', 'otp', 'trus', 'angkanya', 'bener', 'dibilang', 'salah', 'aneh', '']</t>
  </si>
  <si>
    <t>['aplikasi', 'buruk']</t>
  </si>
  <si>
    <t>['myindihome', 'aplikasi', 'kerenn', '']</t>
  </si>
  <si>
    <t>['pemasangan', 'indihome', 'aplikasi', 'gampang', 'mantap', 'harga', 'promo', '']</t>
  </si>
  <si>
    <t>['aplikasi', 'fitur', 'komplit', 'useable', '']</t>
  </si>
  <si>
    <t>['aplikasi', 'okee', 'membantu', 'mencari', 'paket', 'sesuai', 'kebutuhan', '']</t>
  </si>
  <si>
    <t>['good', 'apps', 'memudahkan', 'pengguna', 'cek', 'layanan', 'aktif', 'memudahkan', 'kendala', 'langsung', 'laporan', 'apps', 'program', 'promo', 'aktif', 'good', 'job', 'indihome', '']</t>
  </si>
  <si>
    <t>['memudahkan', 'membayar', 'tagihan', '']</t>
  </si>
  <si>
    <t>['kemaren', 'login', 'kode', 'otp', 'seminggu', 'dicoba', 'login', 'login', 'coba', 'menghubungkan', 'indihome', 'aplikasi', 'jawabannya', 'permintaan', 'gagal', 'mohon', 'ulangi', 'coba', 'seminggu', 'sebulan', 'komplain', 'aplikasi', 'bug', 'niatan', 'memperbaiki', 'aplikasi']</t>
  </si>
  <si>
    <t>['terhubung', '']</t>
  </si>
  <si>
    <t>['suka', 'banget', 'aplikasi', 'myindihome', 'memudahkan', 'sekalii', '']</t>
  </si>
  <si>
    <t>['aplikasinya', 'mudah', 'cek', 'paket', 'indihome', 'tagihan', 'add', 'good', 'job', '']</t>
  </si>
  <si>
    <t>['pelayanan', 'lambat', 'teknisi', 'bawa', 'tool', 'lengkap', 'janjinya', 'kujungi', 'esok', 'tunggu', 'sore', 'kunjung', 'perbaiki', '']</t>
  </si>
  <si>
    <t>['nunggu', 'kode', 'otp']</t>
  </si>
  <si>
    <t>['mudah', 'informatif', 'tampilan', 'menarik']</t>
  </si>
  <si>
    <t>['indihome', 'telkom', 'tolong', 'perhatikan', 'kabel', 'kabel', 'berantakan', 'lingkungan', 'semestinya', 'menambah', 'tiang', 'mengungat', 'penguna', 'memasang', 'khusus', 'kampung', 'kampung', 'penambahan', 'tiang', 'telkom', 'bamding', 'penguna', 'hasil', 'iuran', 'menambah', 'tiang', 'mohon', 'perhatikan', 'pengguna', 'pemandangan', 'layak', 'kampung', 'srengseng', 'sawah', 'lapanga', 'bulu', 'tangkis', 'tiang', 'overloud', '']</t>
  </si>
  <si>
    <t>['', 'mbps', 'main', 'ngelag', 'wifi', '']</t>
  </si>
  <si>
    <t>['kemaren', 'pemasangan', 'indi', 'home', 'gimana', 'alhamdulillah', 'terpasang', 'wifi', 'pelayanan', 'teknisinya', 'ramah', 'mksh', 'indihome', 'sukses']</t>
  </si>
  <si>
    <t>['oyee', 'mantap']</t>
  </si>
  <si>
    <t>['', 'login']</t>
  </si>
  <si>
    <t>['wifi', 'sampah', 'bayar', 'mahal', 'gaada', 'fungsi', 'tytyd']</t>
  </si>
  <si>
    <t>['aplikasinha', 'woyyyy']</t>
  </si>
  <si>
    <t>['ngak', 'login', 'otp', 'bener', 'bagus', 'pelayanan', 'buruk', 'langganan', 'tahunan', '']</t>
  </si>
  <si>
    <t>['aplikasinya', 'susah', 'buka', 'loding', 'doang']</t>
  </si>
  <si>
    <t>['aplikasi', 'lelet', 'lemot', 'bnyk']</t>
  </si>
  <si>
    <t>['pengajuan', 'pemasangan', 'via', 'aplikasi', 'tlp', 'pemasangan', 'detik', 'blm', 'dipasang', 'aplikasi', 'dibuka', 'instal', 'ulang', 'kode', 'otp', 'tetep', 'kebuka', 'aplikasinya', 'gimana', '']</t>
  </si>
  <si>
    <t>['bagus', 'banget']</t>
  </si>
  <si>
    <t>['login', 'kode', 'otp', 'udah', 'dikirim', 'dimasukin', 'salah']</t>
  </si>
  <si>
    <t>['gausah', 'bingung', 'cek', 'tagihan', 'serba', 'mudah', 'aplikasi']</t>
  </si>
  <si>
    <t>['promosi', 'sesuai', 'kualitas', 'pelayanan', 'masuk', 'aplikasi', 'gagal', 'masuk', 'akun', 'registrasi', 'terdaftar', 'masuk', 'login', 'erorr', 'kontak', 'salah', '']</t>
  </si>
  <si>
    <t>['aplikasi', 'payah', 'udah', 'langganan', 'berlanganan', 'loading', 'muncul', 'informasinya']</t>
  </si>
  <si>
    <t>['internet', 'akses', 'pelayanan', 'lambat', '']</t>
  </si>
  <si>
    <t>['parah', 'indihome', 'perbaikan', 'banget', 'aneh', 'wifi', 'tetangga', 'bareng', 'masang', 'perbaikan', 'make', 'tolong']</t>
  </si>
  <si>
    <t>['register', 'udh', 'terdaftar', 'giliran', 'login', 'masukin', 'kode', 'otp', 'salah', 'mulu', 'bad', '']</t>
  </si>
  <si>
    <t>['login', 'email', 'nomor', 'telepon', 'dipersulit', 'udah', 'langganan', 'masi', 'udah', 'berlangganan', 'yutub', 'internet', 'buka', 'indihome', 'lemottt', 'gabisa', 'babi']</t>
  </si>
  <si>
    <t>['kitim', 'kode', 'otp', 'menit', 'dikirim', 'sms', 'menit', 'tolol', 'emng']</t>
  </si>
  <si>
    <t>['app', 'myindihome', 'memudahkan', 'menikmati', 'layanan', 'indihome', 'pemasangan', 'bayar', 'biaya', 'bulanan', 'pengaduan', 'dll', 'disaat', 'pandemi', 'kemudahan', 'pembayaran', 'rumah', 'membantu', 'segi', 'tampilan', 'app', 'mudah', 'dimengerti', 'simpel', '']</t>
  </si>
  <si>
    <t>['apk', 'membantu', 'banget', 'dlm', 'pandemi', 'memudahkan', 'pembayaran', 'rumah', 'thx']</t>
  </si>
  <si>
    <t>['mas', 'mbak', 'telkom', 'sinyalnya', 'ngadat', 'ganti', 'router', 'direkturnya', 'suruh', 'mbayar', 'qok', 'dtng', 'petugas', 'suruh', 'bayar']</t>
  </si>
  <si>
    <t>['cepat', 'penanganan', 'pengaduannya', 'kemarin', 'malem', 'ngadu', 'aplikasi', 'sore', 'udah', 'tingkatkan', 'kualitas', 'pelayanannya', 'yaa', 'pelanggan', 'kecewa', 'mantep', 'tampilannya', 'jossss']</t>
  </si>
  <si>
    <t>['langganan', 'mola']</t>
  </si>
  <si>
    <t>['', 'mbps', 'kaya', 'mbps', 'lemot', 'parah', 'indihome', 'putus', 'nunggu', 'setahun', 'gua', 'langsung', 'cabut', 'udh', 'setahun', 'lemot', 'parah']</t>
  </si>
  <si>
    <t>['login', 'udah', 'masuk', 'kode', 'otp', 'error']</t>
  </si>
  <si>
    <t>['memasukkan', 'kode', 'otp', 'salah', 'udah', 'sesuai', 'nomer', 'digit', 'sms', 'indihome', 'sebenernya', 'kenapaaa']</t>
  </si>
  <si>
    <t>['loginnya', 'banget', 'susah', 'banget', 'login', 'banget', 'otp', 'dikirim', 'pas', 'muncul', 'otpnya', 'bener', 'aneh']</t>
  </si>
  <si>
    <t>['login', 'susah', 'sms', 'kode', 'otp', 'muncul', 'permintaan', 'kode', 'otp', 'alhasil', 'berbeda', 'sesi', 'blok', 'bintang', 'bertambah', 'improvement']</t>
  </si>
  <si>
    <t>['login', 'otpnya', 'udah', 'bener', 'aneh', 'emang', 'aplikasinya']</t>
  </si>
  <si>
    <t>['keren', 'jaringanya']</t>
  </si>
  <si>
    <t>['internet', 'haram', 'coba', 'masang', 'indihome', 'nyesel', 'bayar', 'mahal', 'kualitas', 'internet', 'abal', 'abal', 'nyesel', 'seumur', 'umur', 'masang', 'indihome', 'udh', 'jelek', 'sinyal', 'ancur']</t>
  </si>
  <si>
    <t>['aplikasi', 'udah', 'masukin', 'kode', 'verifikasi', 'sesuai', 'dikirim', 'sms', 'gagal', 'data', 'masukkan', 'salah', 'memanglah', 'mengecewakan', 'pelayanannya', 'marketingnya', 'terbuka', 'ngejelasin', 'produknya', 'teknisinya', 'masang', 'rapi', 'pesen', 'paket', 'plus', 'dikasihnya', 'internet', 'doang', 'giliran', 'terpasang', 'koneksi', 'stabil', 'masuk', 'aplikasi', 'myindihome', '']</t>
  </si>
  <si>
    <t>['pelayanan', 'ngotak', 'dikit', 'loss', 'bayar', 'penuh', 'menikmati', 'penuh', 'telkom', 'otak', '']</t>
  </si>
  <si>
    <t>['tolol', 'wifi', 'tolol', 'udh', 'masang', 'mbps', 'lemot', 'jaringan', 'ilang', 'gua', 'saranin', 'gaush', 'pasang', 'wifi', 'indihome']</t>
  </si>
  <si>
    <t>['penyelesaian', 'gangguan']</t>
  </si>
  <si>
    <t>['kesalahan', 'masukin', 'otp', 'kode', 'otp', 'ketik', 'payah', '']</t>
  </si>
  <si>
    <t>['provider', 'tolol']</t>
  </si>
  <si>
    <t>['wifi', 'lambat', 'respon', 'payah']</t>
  </si>
  <si>
    <t>['tgl', 'juni', 'problem', 'skrg', 'problem', 'kerjaan', 'hub', 'indihome', 'doang', 'kali', '']</t>
  </si>
  <si>
    <t>['layanan', 'pengaduan', 'berfungsi', 'appa', 'pengaduan', 'via', 'twitter', 'facebook', 'fungsi', 'apps', '']</t>
  </si>
  <si>
    <t>['tolong', 'upgrade', 'aplikasi', 'connect', 'wifi', 'diatur', 'connect', 'terimakasih', '']</t>
  </si>
  <si>
    <t>['aplikasi', 'login']</t>
  </si>
  <si>
    <t>['jatuh', 'tempo', 'tgl', 'pertengahan', 'jatuh', 'tempo', 'udah', 'akses', 'internet', 'brengsek', 'internetnya', 'langsung', 'cacat', 'bener', 'giliran', 'pembayaran', 'pas', 'sekalinya', 'internet', 'lelet', 'gobloknya', 'ampun', '']</t>
  </si>
  <si>
    <t>['aplikasi', 'kntol', 'ngajuin', 'komplen', 'suruh', 'ngobrol', 'robot', 'dasar', 'kontl', 'gangguan', 'genting', 'urgen', 'butuhkan', 'error', 'banget', 'nying', '']</t>
  </si>
  <si>
    <t>['aplikasi', 'parah', 'sambungin', 'indihome']</t>
  </si>
  <si>
    <t>['aplikasi', 'pengafuan', 'gabisa', 'akses', 'bosen', 'srlalu', 'gangguan', 'internet', 'bosen', 'bangeeeeettttttt']</t>
  </si>
  <si>
    <t>['indihome', 'mati', 'buka', 'aplikasi', 'lambat', 'yaa', 'males', 'ngasih', 'bintang', '']</t>
  </si>
  <si>
    <t>['aplikasinya', 'jelek', 'login', 'ngecek', 'susah', 'bener']</t>
  </si>
  <si>
    <t>['aplikasinya', 'jelek']</t>
  </si>
  <si>
    <t>['selamat', 'beraktifitas']</t>
  </si>
  <si>
    <t>['aplikasi', 'gajelas', 'kirim', 'kode', 'otp', 'masukan', 'angkanya', 'sllu', 'dibilang', 'kode', 'dimasukkan', 'sesuai', 'niat', 'aplikasi', 'mending', 'hapus', '']</t>
  </si>
  <si>
    <t>['mantapp']</t>
  </si>
  <si>
    <t>['kenceng', 'banget', 'jaringannya', '']</t>
  </si>
  <si>
    <t>['programernya', 'joss', 'auth']</t>
  </si>
  <si>
    <t>['wifi', 'berasa', 'numpang', 'kecepatan', 'internet', 'mengecewakan', 'malam', 'cuman', 'sya', '']</t>
  </si>
  <si>
    <t>['telkomsel', 'indihome', '']</t>
  </si>
  <si>
    <t>['kode', 'otp', 'salah', 'aplikasinya', 'dungu', 'tambahan', 'kode', 'otp', 'salah', 'seriuslah', '']</t>
  </si>
  <si>
    <t>['masuk', 'sudan', 'kode', 'otp', '']</t>
  </si>
  <si>
    <t>['ngga', 'login', 'input', 'otp', 'mohon', 'bantuannya', 'perbaiki', 'sistem']</t>
  </si>
  <si>
    <t>['the', 'real', 'buang', 'duit', '']</t>
  </si>
  <si>
    <t>['sesuai', 'keluhan', 'diajukan', 'robot']</t>
  </si>
  <si>
    <t>['otp', 'beres', 'masukin', 'salah', 'aplikasi', 'cacad', 'sumpah']</t>
  </si>
  <si>
    <t>['api', 'payment', 'tolong', 'update', 'bayar', 'app', 'via', 'transfer', 'bank', 'design', 'app', 'bagus', 'nampilin', 'informasi', 'doank', 'pembayaran', 'tagihan']</t>
  </si>
  <si>
    <t>['keluhan', 'aplikasi', 'slow', 'respon', 'lambat', 'banget', '']</t>
  </si>
  <si>
    <t>['wifi', 'lose', 'tolong', 'ditindak', 'pegawai', 'lapangan', 'nakal', 'mencabut', 'kabel', 'box', 'alasan', 'gangguan', 'merugikan', 'mencari', 'uang', 'mending', 'beralih', 'drpd', 'indihome']</t>
  </si>
  <si>
    <t>['kecewa', 'indihome', 'pasang', 'nembak', 'bayar', 'teknisi', 'orang', 'daftar', 'langsung', 'kantor', 'gabisa', 'ngcek', 'teknisi', 'kayanya', 'gitu', 'teknisi', 'abis', 'jutaan', 'beda', 'pemerasan']</t>
  </si>
  <si>
    <t>['masukan', 'kode', 'otp', 'salah', 'sesuai', 'dikirimkan', 'indihome', 'via', 'sms']</t>
  </si>
  <si>
    <t>['', 'gimana', 'bangkrut', 'ancurin', 'oon']</t>
  </si>
  <si>
    <t>['jaringan', 'sampah']</t>
  </si>
  <si>
    <t>['jaringan', 'buruk', 'bayar', 'nyesal', 'memasangnya', 'jgan', 'nagih', 'denda', 'klu', 'telat', 'byar', 'harap', 'perbaikin', 'kmbali', 'jaringannya', '']</t>
  </si>
  <si>
    <t>['uninstall', 'kali', 'gagal', 'verifikasi', 'nomer', 'email', 'milik', 'aplikasi', 'aneh']</t>
  </si>
  <si>
    <t>['aplikasi', 'beban', 'gangguan', 'unistal', '']</t>
  </si>
  <si>
    <t>['nyaman', 'jaringan', 'suka', 'mati', 'reset', 'menggangu', 'bermain', 'game', 'kecewa']</t>
  </si>
  <si>
    <t>['ganti', 'email', 'susah', 'otp', 'masuk', 'masuk']</t>
  </si>
  <si>
    <t>['mangka', 'rating', 'jelek', 'aplikasi', 'bagus', 'masak', 'kode', 'otp', 'dimasukkan', 'ndak', 'gerbangnya', 'ndak', 'menyakinkan', 'parah', 'ayo', 'plat', 'merah', 'berbenahlah', '']</t>
  </si>
  <si>
    <t>['kasih', 'dibales', 'kasi', 'sebenernya', 'bayar', 'tagihan', 'pakai', 'saldo', 'money', 'hilangin', 'saran', 'aplikasi', 'bayar', 'tagihan', 'pakai', 'saldo', 'tmoney', 'ketemu', 'menu', 'top', '']</t>
  </si>
  <si>
    <t>['error', 'aplikasinya', '']</t>
  </si>
  <si>
    <t>['pelayanannya', 'cepat', 'direspon']</t>
  </si>
  <si>
    <t>['sinyal', 'ngelag', 'mulu']</t>
  </si>
  <si>
    <t>['otp']</t>
  </si>
  <si>
    <t>['pasang', 'indihome', '']</t>
  </si>
  <si>
    <t>['kagak', 'udh', 'ituin', 'kli', 'kgk', 'krimm', 'gmn', 'niat', 'gratisin', 'yaudah', 'udh', 'kirim', 'udh', 'ulang', 'ehh', 'kgk', 'dpt', 'kodenya', 'tch', 'gmn', 'kesel']</t>
  </si>
  <si>
    <t>['interesting', 'and', 'good', 'smooth', 'and', 'easy', 'use', 'great', 'job', '']</t>
  </si>
  <si>
    <t>['nice', 'upgrade', 'info', 'billing', 'makasih']</t>
  </si>
  <si>
    <t>['wifi', 'sya', 'kebaca', 'sya', 'router', 'wifi', 'kebaca', 'router', 'sya', 'tolong', 'info', '']</t>
  </si>
  <si>
    <t>['tolong', 'kerja', 'cepat', 'buka', 'isolir', 'bnget', 'senin', 'slesai', 'org', 'kerja', 'tidur', 'ruangan', 'sya', 'udh', 'telp', 'berkali', 'prcepat', 'jwaban', 'proses', 'proses', '']</t>
  </si>
  <si>
    <t>['gangguan', 'lapor', 'aplikasi', 'ribet', 'iya', 'rincian', 'biaya', 'bulanannya', 'ditampilin', 'yaa', '']</t>
  </si>
  <si>
    <t>['pasang', 'tinggal', 'daftar', 'aplikasi', 'tolong', 'tampilin', 'rincian', 'pembayaran', 'bulannya', 'yaaa', '']</t>
  </si>
  <si>
    <t>['membantu', 'terimakasih', '']</t>
  </si>
  <si>
    <t>['mohon', 'maaf', 'tim', 'memperbaiki', 'gangguan', 'alami', 'udh', 'tiket', 'pengaduan', '']</t>
  </si>
  <si>
    <t>['membantu', 'good']</t>
  </si>
  <si>
    <t>['kode', 'otp', 'udah', 'habis', 'kode', 'otp', 'sinyal', '']</t>
  </si>
  <si>
    <t>['downloadnya', 'terdownload', 'register', 'dikirimi', 'notif', 'via', 'email', 'giliran', 'login', 'mampus', 'susahnya', 'tulis', 'ponsel', 'email', 'makesure', 'gagal', 'aneh']</t>
  </si>
  <si>
    <t>['aplikasi', 'bagus', 'membantu', '']</t>
  </si>
  <si>
    <t>['tolong', 'teknisi', 'main', 'kabel', 'beli', 'kabel', 'alsan', 'dri', 'kantor', 'cbma', 'bbrp', 'meter', 'bbtu', 'lasgi', 'ksh', 'uang', 'tip', 'trs', 'mati', 'tba', 'tba', 'alasan', 'cabut', 'cek', 'ksh', 'tip', 'trs', 'skeng', 'ati', 'suruh', 'beli', 'sambungan', 'kabel', 'kecewa', 'teknisi', 'indkhome', 'sperti']</t>
  </si>
  <si>
    <t>['gangguan', 'pelanggan', 'permainkan', 'sebulan', 'gangguan', 'trus', 'panggil', 'teknisi', 'pelit', 'kasih', 'tip', 'gangguan', 'lgi', 'kebutuhan', 'kerja', 'jdi', 'susah', 'krna', 'internet', 'mati', 'seharian']</t>
  </si>
  <si>
    <t>['sengaja', 'menaikan', 'mbps', 'disuruh', 'harga', 'not', 'recommended', 'provider', 'lebh', 'mantap']</t>
  </si>
  <si>
    <t>['aplikasi', 'lemot', 'mqu', 'ganti', 'nomer', 'error']</t>
  </si>
  <si>
    <t>['parah', 'parah', 'parah', 'teknisi', 'indihome', 'php', 'janji', 'janji', 'doang', 'daftar', 'pasang', 'smp', 'udah', 'hmpir', 'bln', 'boro', 'pasang', 'survey', 'ngga']</t>
  </si>
  <si>
    <t>['pasang', 'indihome', 'kali', 'tanda', 'loss', 'kedip', 'kedip', 'merah', 'chat', 'teknisi', 'indihome', 'respon', 'mengatasi', '']</t>
  </si>
  <si>
    <t>['pasang', 'wifi', 'rumah', 'game', 'banget', 'lag', '']</t>
  </si>
  <si>
    <t>['napa', 'malem', 'indihomo', 'ngelag', 'pdhl', 'jaringan', 'dri', 'hpnya', 'bagus', 'indihomo', 'cepet', 'pas', 'diawal', 'lambad', '']</t>
  </si>
  <si>
    <t>['cek', 'pemakaian', 'internetnya', 'aplikasi', 'milik', 'bumn', 'kayak', 'gini', 'parah', '']</t>
  </si>
  <si>
    <t>['indihome', 'oke', 'banget', 'sinyalnya', 'ngaceng', 'bangetttttttttt', 'kaya', 'kuda', 'depok', 'gkgkg', 'pokoknya', 'mantappppp', 'tap', 'tap', 'gue', 'ksh', 'bintang', 'krna', 'puas', 'jaringannya', 'bnyk', 'mengeluh', 'emg', 'keluhan', 'tinggal', 'ajukan', 'laporkan', 'bisanya', 'komen', 'trs', 'ngilang', 'sengaja', 'menjatuhkan', 'indihome']</t>
  </si>
  <si>
    <t>['masukin', 'kode', 'otp', 'gagal']</t>
  </si>
  <si>
    <t>['langganan', 'sinyal', 'ngeleg', 'harga', 'stiap', 'bulannya']</t>
  </si>
  <si>
    <t>['udah', 'dibayar', 'malem', 'lag', 'mulu', 'gmna', 'main', 'gabisa', 'lag', 'mulu', 'leg', 'leg', 'leg', 'leg']</t>
  </si>
  <si>
    <t>['applikasi', 'membantu', 'pengguna', 'indihome', 'fitur', 'tagihan', 'mempermudah', 'pengecekan', 'rincian', 'tagihan']</t>
  </si>
  <si>
    <t>['request', 'pemasangan', 'indihome', 'aplikasi', 'april', 'juli', 'petugas', 'pasang', 'telkom', 'petugas', 'sedia', 'uang', 'juta', 'pasang', 'indihome', 'gila', 'banget', 'aplikasi', 'bohongnya', 'petugas', 'pasang', 'nunggu', 'klw', 'pasang', 'naikin', 'bintang', '']</t>
  </si>
  <si>
    <t>['', 'indihome', 'jelek', 'segi', 'pelayanan', 'sinyal', 'masi', 'kasih', 'bintang', '']</t>
  </si>
  <si>
    <t>['aplikasi', 'cacad']</t>
  </si>
  <si>
    <t>['min', 'susah', 'log', 'gagal', 'otp', 'trus', 'pdhl', 'udh', 'sma', 'otp', 'sms', 'gmn', '']</t>
  </si>
  <si>
    <t>['aplikasinya', 'mantap', 'memudahkan', 'tagihan', 'bulanan', 'indihome', 'aplikasinya', 'mudah', 'dimengerti', 'kerennn', '']</t>
  </si>
  <si>
    <t>['apk', 'membantu', 'dlm', 'pandemi', 'pembayaran', 'mudah', 'thanks']</t>
  </si>
  <si>
    <t>['sdah', 'internet', 'sya', 'tdak', 'berfungsi', 'sdah', 'pengaduan', 'apk', 'indihome', 'tdak', 'personil', 'indihome', 'kunjung', 'krmh', 'bayar', 'servis', 'indihome', 'lalai', 'dlam', 'penanganan', 'customer', 'lokasi', 'perumahan', 'bumi', 'tegar', 'beriman', 'blok', 'desa', 'tegal', 'kecamatan', 'kemang', 'kabupaten', 'bogor']</t>
  </si>
  <si>
    <t>['aplikasinya', 'keren', 'fitur', 'mudah', '']</t>
  </si>
  <si>
    <t>['fitur', 'dlm', 'aplikasi', 'proses', 'registrasi', 'aplikasi', 'teknisi', 'mudah', 'lancar', 'memudahkan', 'tagihan', 'semoga', 'kedepannya', 'bagus', 'mantapppp', '']</t>
  </si>
  <si>
    <t>['provider', 'mines', 'aspek']</t>
  </si>
  <si>
    <t>['jaringan', 'kabel', 'gampang', 'banget', 'putus', 'losss', 'terusssss']</t>
  </si>
  <si>
    <t>['', 'kolom', 'internet', 'app', 'indihome', 'dicek', 'pdhl', 'udh', 'refresh', 'ttp', 'kyk', 'gini', 'mencek', 'pemakaian', 'kuota', 'udh', 'bolak', 'nelpon', 'customer', 'service', 'udh', 'ngikutin', 'petunjukny', 'sampe', 'bolak', 'reinstall', 'ttp', 'knp', 'tolong', '']</t>
  </si>
  <si>
    <t>['aplikasi', 'geje', 'membantu']</t>
  </si>
  <si>
    <t>['woii', 'indihome', 'knp', 'skrng', 'ngeleg', 'main', 'game', 'woiii', '']</t>
  </si>
  <si>
    <t>['terimakasih', 'aplikasi', 'memudahkan', 'pandemi', 'rumah', 'dlm', 'pembayaran', 'terimakasih']</t>
  </si>
  <si>
    <t>['login', 'pdhal', 'memasukan', 'kode', 'otp']</t>
  </si>
  <si>
    <t>['pakai', 'indihome', 'jaringan', 'lancar']</t>
  </si>
  <si>
    <t>['mantap', '']</t>
  </si>
  <si>
    <t>['pelayanannya', 'jelek', 'pengajuan', 'online', 'verifikasi', 'bilangnya', 'pemasangan', 'jam', 'form', 'pengajuan', 'online', 'hilang', 'disistem', 'pilihan', 'provider']</t>
  </si>
  <si>
    <t>['log', 'harapan', 'dlm', 'app', 'liat', 'terhubung', 'ganti', 'password', 'kendali', 'wifi', 'spy', 'instal', 'app', 'diluar', 'telkom']</t>
  </si>
  <si>
    <t>['didownload', 'aplikasinya', '']</t>
  </si>
  <si>
    <t>['indihome', 'sampah', 'bayar', 'mahal', 'mahal', 'ngelag', 'tros', 'maen', 'game', 'nonton', 'dll', 'betulin', 'brooo', 'indihome', 'why', 'gara', 'gara', 'indihome', 'doang', 'ngebikin', 'hidup', 'stress', 'gegara', 'lag', 'bayarnya', 'mahal', 'ngebetulin', 'permasalahan', 'indihome', 'jalanin', 'sabar', 'bayar', 'mahal']</t>
  </si>
  <si>
    <t>['aplikasi', 'membantu', 'dlm', 'proses', 'pembayaran', 'rumah', 'dimasa', 'pandemi', 'skrang', 'takut', 'rumah', 'pembayaran', 'membantu', 'mantab', 'intinya']</t>
  </si>
  <si>
    <t>['login', 'input', 'otp', 'anggap', 'salah', 'blokir', 'menunggu', 'jam', 'login', 'aplikasi', 'menunggu', 'menit', 'mencoba', 'mohon', 'perbaiki', 'errornya', 'otp', 'baca', 'salah', '']</t>
  </si>
  <si>
    <t>['njirrr', 'kecepatan', 'wifi', 'dirumah', 'mb', 'disengaja', 'indihome']</t>
  </si>
  <si>
    <t>['aplikasi', 'install', 'register', 'login', 'via', 'sms', 'nomor', 'otp', 'masuk', 'tunggunya', 'habis', 'masuk', 'notifikasi', 'nomor', 'otp', 'salah', 'udah', 'bener', 'gue', 'uninstall']</t>
  </si>
  <si>
    <t>['lambat', 'dlm', 'penanganan', 'koneksi', 'udah', 'laporan', 'blm', 'tindakan']</t>
  </si>
  <si>
    <t>['pemasangan', 'cek', 'status', 'verifikasi', 'gagal', 'ditelfon', 'verif', 'berkas', 'lengkap', 'pegawai', 'anak', 'perusahaan', 'plat', 'merah', 'kerja', 'bener', 'gasih', '']</t>
  </si>
  <si>
    <t>['membantu', 'customer', 'jaringan', 'internet', 'terbaik', 'layanannya']</t>
  </si>
  <si>
    <t>['masuk', 'kode', 'verifikasinya', 'gagal', 'niat', 'ngebuat', 'apk', 'indihome', '']</t>
  </si>
  <si>
    <t>['mahal', 'mahal', 'bayarnya', 'jaringan', 'sesuai', 'harapan', 'mendingan', 'gitu', 'masang', '']</t>
  </si>
  <si>
    <t>['aplikasi', 'myindihome', 'ngeebantu', 'banget', 'good', 'mantapp', '']</t>
  </si>
  <si>
    <t>['otp', 'salah', 'pdhl', 'bener', 'limit', '']</t>
  </si>
  <si>
    <t>['otp', 'masukkan', 'dikirim', 'dianggap', 'salah', 'kepaksa', 'pakai', 'indihome', 'provider']</t>
  </si>
  <si>
    <t>['makasihh', 'bagus', 'pelayanannya', 'semoga', 'yaa']</t>
  </si>
  <si>
    <t>['sinyal', 'stabil', 'peduliin', 'pelanggan', 'parah', 'servis', 'tolol']</t>
  </si>
  <si>
    <t>['registrasi', 'loading']</t>
  </si>
  <si>
    <t>['internet', 'pakai', 'main', 'game', 'online', 'nge', 'lag', 'parah', 'ping', 'sampe', 'nonton', 'you', 'tube', 'lancar']</t>
  </si>
  <si>
    <t>['indihome', 'jaringan', 'stabil']</t>
  </si>
  <si>
    <t>['koneksi', 'loss', 'selasa', 'tgl', 'juli', 'telp', 'jwban', 'maaf', 'perbaikan', 'tgl', 'juli', 'tgl', 'juli', 'telp', 'jwban', 'ditindaklanjuti', 'smpai', 'tgl', 'juli', 'heran', 'perusahaan', 'plat', 'merah', 'kyk', 'gini', 'banget', 'ksh', 'perbaikan', 'konsumen', 'disuruh', 'nunggu', 'tagihan', 'terlambat', 'kena', 'denda', 'kyk', 'gini', 'konsumen', 'dpet', 'diskon', 'tagihan', '']</t>
  </si>
  <si>
    <t>['payah', 'udah', 'login', 'sesuai', 'telepon', 'udah', 'regristrasi', 'tetep', 'nggak', 'kode', 'otp']</t>
  </si>
  <si>
    <t>['tambahin', 'detail', 'tagihan', 'trims']</t>
  </si>
  <si>
    <t>['download', 'kode', 'otp', 'salah', 'padaha', 'memasukka', 'kode', 'otp', 'terima']</t>
  </si>
  <si>
    <t>['apsnya', 'membantu', 'gout', 'banget']</t>
  </si>
  <si>
    <t>['terima', 'kasih', 'indihome']</t>
  </si>
  <si>
    <t>['dlm', 'perbaikannya', 'banget', 'bayar', 'telat', 'gangguan', 'ampe', 'seminggu', 'hedehhh', 'menyesal', 'berlangganan', 'indihomo']</t>
  </si>
  <si>
    <t>['langganan', 'deh', 'pindah', 'rumah', 'pindah', 'instalasi', 'dipersulit', 'diputusin', 'ajuin', 'jga', 'kena', 'denda', 'juta', 'putusin', 'hadeh', 'alhasil', 'sya', 'bayar', 'pokoknya', 'langganan', 'disni']</t>
  </si>
  <si>
    <t>['rating', 'kerja', 'kerja', 'kerja', '']</t>
  </si>
  <si>
    <t>['lapor', 'gangguan', 'aplikasi', 'ditangani', 'rincian', 'biaya', 'bulanannya', 'ditampilin', 'yaa', '']</t>
  </si>
  <si>
    <t>['jaringan', 'memprihatinkan', '']</t>
  </si>
  <si>
    <t>['indihome', 'dirugikan', 'teknisi', 'teknisinya', 'nakal', 'gagal', 'pasang', 'uang', 'masuk', 'akal', 'alasan', 'odp', 'penuh', 'kedatangan', 'teknisi', 'pasang', 'menyarankan', 'mendaftar', 'online', 'deh', 'all', 'hasil', 'pemasangan', 'alasan', 'odp', 'penuh', 'orang', 'bego', 'uang', 'roko', 'bensin', 'mah', 'kasih', 'gmna', 'min', 'kelanjutannya', '']</t>
  </si>
  <si>
    <t>['tolong', 'perbaiki', 'pengontrolan', 'lapangan', 'eror', '']</t>
  </si>
  <si>
    <t>['membantu', 'usia', 'tidk', 'kemana', 'layanan', 'indihome', 'menyulitkan', 'mohon', 'tingkatkan', 'mudh', 'menggunakannya', 'terimakasih']</t>
  </si>
  <si>
    <t>['kecewa', '']</t>
  </si>
  <si>
    <t>['pasang', 'mbps', 'sinyalnya', 'lemot', 'stabil', 'mahal', 'lgi', 'telpon', 'pusat', 'sinyal', 'lancar', 'doang', 'abis', 'lemot', 'lgi', 'payah', 'saingan', 'trs', 'bermunculan', 'jdi', 'kecewain', 'konsumen', 'kabur', 'bangkrut', 'kasih', 'bintang', 'ulasan', 'dihapus', '']</t>
  </si>
  <si>
    <t>['aplikasinya', 'pakai', 'tagihan']</t>
  </si>
  <si>
    <t>['aplikasi', 'bagus', 'bermanfaat', 'saran', 'adakan', 'fitur', 'rincian', 'tagihannya']</t>
  </si>
  <si>
    <t>['sss']</t>
  </si>
  <si>
    <t>['internet', 'cuman', 'sebulan', 'doanf', 'lancar', 'lemot', 'pemakaian', 'user', 'cuman', 'orang', 'doang', 'kacau', '']</t>
  </si>
  <si>
    <t>['koneksi', 'buruk', 'slalu', 'hilang', 'koneksi', 'trakhir', 'berlangganan', 'indihome']</t>
  </si>
  <si>
    <t>['aplikasi', 'membantu', 'pelanggan', 'indihome', 'saran', 'tampilkan', 'rincian', 'tagihan', '']</t>
  </si>
  <si>
    <t>['aplikasinya', 'lllaaaammmbbbaaattttt', 'banget', 'tolong', 'sekelas', 'telkom', 'pakai', 'aplikasi', 'myindihome', '']</t>
  </si>
  <si>
    <t>['', 'bagus', 'dahlah']</t>
  </si>
  <si>
    <t>['haloooo', 'telkom', 'gimana', 'pakai', 'aplikasinya', 'memasukkan', 'otp', 'sesuai', 'sms', 'anggap', 'salah', 'dianggap', 'salah', '']</t>
  </si>
  <si>
    <t>['rincian', 'tagihan', 'adakan', 'aplikasi']</t>
  </si>
  <si>
    <t>['coba']</t>
  </si>
  <si>
    <t>['kecewa', 'banget', 'gangguan', 'tanggapan']</t>
  </si>
  <si>
    <t>['tolong', 'percepat', 'perbaikan', 'jaringan', 'berkendala', 'masuk', 'kuliah', 'online', 'orang', 'tua', 'mengajar', 'daring', 'kecewa', 'banget', 'indihome', 'pelayanan', 'jaringan', 'berkendala', '']</t>
  </si>
  <si>
    <t>['indihome', 'sistem', 'pemerasan', 'cabut', 'persulit', 'bohongi', 'sistem', 'pascabayar', 'tagihan', 'muncul', 'dijanjiin', 'petugas', 'ambil', 'alat', 'untung', 'dikasi', 'tetangga', 'anterin', 'billing', 'berjalan', 'resmi', 'putus', 'parah', 'makan', 'duit', 'hasil', 'pemerasan', '']</t>
  </si>
  <si>
    <t>['internet', 'gangguan', 'laporan', 'apl', 'tlpn', 'teknisi', 'memperbaiki', 'ditunggu', 'seharian', 'teknisi', 'bos', 'tetangga', 'mengalami', 'permasalahan', 'wfh', 'bos', 'sekolah', 'online', 'dsb', 'provider', 'payah', 'boikot', 'orang', 'orang', 'provider', 'penanganan', 'lamban', '']</t>
  </si>
  <si>
    <t>['alhamdulillah', 'speed', 'demand']</t>
  </si>
  <si>
    <t>['paket', 'wifi', '']</t>
  </si>
  <si>
    <t>['tlong', 'perbaiki', 'sistem', 'sya', 'ttp', 'bayar', 'potongan', 'trmksh']</t>
  </si>
  <si>
    <t>['waaah', 'speed', 'demaaand', 'shopku', 'lancaaar', 'deeeh']</t>
  </si>
  <si>
    <t>['sinyal', 'kentank']</t>
  </si>
  <si>
    <t>['wifi', 'ampas', 'gara', 'indihome', 'ujian', 'terhambat', 'fasilitas', 'sesuai', 'iklan', 'promosi', 'wifi', 'diperbaiki', 'teknisi', 'serah', 'kaulah', 'indihome', '']</t>
  </si>
  <si>
    <t>['daftar', 'indihome', 'terkendala', 'login', 'otp', 'masuk', 'via', 'sms', 'input', 'aplikasi', 'salah', 'nomor', 'otp', 'nomor', 'otp', 'sesuai', 'kirim', 'via', 'sms', 'tsb', 'terblokir', 'kirim', 'otp', 'nunggu', 'jam', 'besok', 'spt', 'login', 'indihome', 'via', 'web', 'aplikasi', 'tolong', 'solusinya']</t>
  </si>
  <si>
    <t>['rincian', 'tagihan', 'hilang', 'app', 'berat', 'crash', 'mosok', 'sekelas', 'bumn', 'gini', '']</t>
  </si>
  <si>
    <t>['aplikasi', 'mantap', 'praktis', 'parahhh', 'cocok', 'banget', 'mageran', 'rumah', 'tinggal', 'pilih', 'paket', 'udah', 'internetan', 'lancar', '']</t>
  </si>
  <si>
    <t>['keren', 'bayar', 'tagihan', 'ribet']</t>
  </si>
  <si>
    <t>['masukkan', 'otp', 'gagal']</t>
  </si>
  <si>
    <t>['', 'daftar']</t>
  </si>
  <si>
    <t>['otp', 'bener', 'uninstall', 'ntar', 'jam', 'coba', '']</t>
  </si>
  <si>
    <t>['makasi', 'indihome', 'membantu', 'jaringan', 'daerah', 'daerah', 'lalot', 'siknalnya', 'mantap', '']</t>
  </si>
  <si>
    <t>['sang', 'puas']</t>
  </si>
  <si>
    <t>['blm', 'log', '']</t>
  </si>
  <si>
    <t>['hormat', 'mintak', 'tolong', 'telcome', 'indonesia', 'denga', 'indihome', 'denga', 'memutus', 'jaringan', 'biyaya', 'perubahan', 'tagihan', 'konfir', 'masi', 'indihome', 'perubahan', 'pembiyayaan', 'tagihan']</t>
  </si>
  <si>
    <t>['nice', '']</t>
  </si>
  <si>
    <t>['indihome', 'ngecek', 'internet', 'kepakai', 'tampilan', 'relog', 'coba', '']</t>
  </si>
  <si>
    <t>['aplikasi', 'gajelas', 'udah', 'bayar', 'tetep', 'bertulisan', 'suspend', 'apl', 'trus', 'pas', 'install', 'ulang', 'masukin', 'nomor', 'inet', 'gabisa', 'nomor', 'kenal', 'sistem', 'rusak', 'kah', 'sistem', 'nomor', 'langganan']</t>
  </si>
  <si>
    <t>['udah', 'minggu', 'ngga', 'kabar', 'pemasangan', 'emf', 'gmna', 'ngga', 'kabar', '']</t>
  </si>
  <si>
    <t>['bagus', 'ngecek', 'tagihan', 'pembayaran', 'indihome', '']</t>
  </si>
  <si>
    <t>['indihome', 'kencang', 'bln', 'giliran', 'kecepatan', 'menurun', 'kecepatan', 'mbps', 'bln', 'org', 'nyambung', 'org', 'lancar', 'game', 'bln', 'org', 'udah', 'lemot', 'banget', 'lemot', 'cuman', 'ber', 'nyambung']</t>
  </si>
  <si>
    <t>['', 'daftar', 'pke', 'app', 'login', 'susah', 'gagal', 'pdhl', 'nomer', 'otp', 'pas', 'dimasukin', 'gagal', 'laporan', 'tagihan', 'kirim', 'email', '']</t>
  </si>
  <si>
    <t>['luemot', 'wifinya']</t>
  </si>
  <si>
    <t>['pelanggan', 'coba', 'instal', 'aplikasi', 'pas', 'masuk', 'kode', 'otp', 'udh', 'dikirim', 'sms', 'pas', 'input', 'gagal']</t>
  </si>
  <si>
    <t>['', 'data', 'gabisa', 'masuk', 'diinput', 'gimana', '']</t>
  </si>
  <si>
    <t>['pelayanan', 'payah', 'rugi', 'duit', 'gue']</t>
  </si>
  <si>
    <t>['internet', 'dirumah', 'berjalan', 'laporkan', 'aplikasi', 'instagram', 'resmi', 'indihome', 'kirim', 'email', 'respon', 'kecewa']</t>
  </si>
  <si>
    <t>['gimana', 'developer', 'masukin', 'kode', 'otp', 'salah', 'mulu', 'kode', 'sms', 'terbaru']</t>
  </si>
  <si>
    <t>['jelek', 'sinyal', 'perusahaan', 'negara', 'kualitasnya', 'kalah', 'swasta']</t>
  </si>
  <si>
    <t>['parah', 'banget', 'aplikasinya', 'login', 'butuh', 'banget', 'status', 'menunggu', 'detail', 'terlampir']</t>
  </si>
  <si>
    <t>['cepat', 'kasih', 'otp', 'akses', 'kekurangan', 'minimal', 'menit']</t>
  </si>
  <si>
    <t>['mohon', 'bantuannya', 'sudh', 'memasukan', 'ktp', 'jawabannya', 'antrian', 'mohon', 'bantuannya', 'indihome', '']</t>
  </si>
  <si>
    <t>['aplikasinyaa', 'membantu', 'pengguna', 'indihome', 'semogaa', 'fitur', 'rincian', 'tagihannyaa', 'diadakan', 'lgi', 'ngecek', 'tagihan', 'mudah']</t>
  </si>
  <si>
    <t>['berlangganan', 'indihome', 'siarannya', 'playanan', 'pengaduan', 'cepat', 'tanggap', 'diselesaikan', 'semoga', 'dipertahan', '']</t>
  </si>
  <si>
    <t>['aplikasi', 'terbaru', 'indihome', 'memudahkan', 'penggunaannya', 'kantor', 'klik', 'mudah']</t>
  </si>
  <si>
    <t>['usul', 'menu', 'fitur', 'cek', 'handphone', 'pemakai', 'coneksi', 'diwifi', 'anak', 'anak', 'hacker', 'sandi', 'wifi', '']</t>
  </si>
  <si>
    <t>['indihome', 'bagus', 'luplep']</t>
  </si>
  <si>
    <t>['aplikasinya', 'mendukung']</t>
  </si>
  <si>
    <t>['mantap', 'kalii', 'pembayaran', 'mudah', 'rumah', '']</t>
  </si>
  <si>
    <t>['pelayanan']</t>
  </si>
  <si>
    <t>['kecewa', 'harga', 'paket', 'bulanan', 'sepakati', 'tambahan', 'biaya', 'alasan', 'aplikasi', 'aktifkan', 'datangi', 'nonaktif', 'timbul', 'tagihannya', 'konsumen', 'palakin', 'modus', 'telkom', 'telkom', '']</t>
  </si>
  <si>
    <t>['mohon', 'maaf', 'nanya', 'min', 'berlangganan', 'memasukan', 'nomer', 'indihome', 'min']</t>
  </si>
  <si>
    <t>['mantap', 'cocok', 'banget', 'nggak', 'ribet', 'rumah']</t>
  </si>
  <si>
    <t>['keren', 'bayar', 'bayar', 'rumah', 'lahi', 'pandemi', 'mempermudah', 'puollll', '']</t>
  </si>
  <si>
    <t>['assalamualaikum', 'indihome', 'malem', 'gaada', 'internernya', 'gitu', '']</t>
  </si>
  <si>
    <t>['apk', 'memudahkan', 'pembayaran', 'rumah', 'dimasa', 'pandemi']</t>
  </si>
  <si>
    <t>['mantep', 'aplikasi', 'membantu', 'tks']</t>
  </si>
  <si>
    <t>['pengaduan', 'layanan', 'semalam', 'skrg', 'indihome', 'pakai', 'seminggu', 'petugas', 'rumah', 'gangguan', 'tolong', 'tindak', 'lanjuti', '']</t>
  </si>
  <si>
    <t>['aneh', 'router', 'rumah', 'pelanggan', 'rubah', 'sesuai', 'indihome', 'contoh', 'masuk', 'login', 'router', 'user', 'password', 'rubah', 'berubah', 'copot', 'indihome', 'mendingan', 'pindah', 'swasta']</t>
  </si>
  <si>
    <t>['login', 'myindihome', 'error', 'masuk', 'code', 'otp', 'mohon', 'perbaiki']</t>
  </si>
  <si>
    <t>['mati', '']</t>
  </si>
  <si>
    <t>['indihome', 'dibayar', 'mahal', 'ngelek', 'dasar', 'gajelas', '']</t>
  </si>
  <si>
    <t>['bsgus']</t>
  </si>
  <si>
    <t>['indihome', 'lemot']</t>
  </si>
  <si>
    <t>['sinyal', 'internet', 'lambat', 'bayatnya', 'batas', 'pembayaran', 'mohon', 'ditingkatkan', '']</t>
  </si>
  <si>
    <t>['', 'mbps', 'main', 'ntah', 'duit', 'bayarnya', 'kemana', 'udah', 'lapor', 'lagii', 'gatau', 'indihome', 'parah']</t>
  </si>
  <si>
    <t>['laporan', 'gangguan', 'tindak', 'mohon', 'ditindak', 'lnjuti', 'indihome', 'dirumah', 'diakses', 'bayar', 'bulanan', '']</t>
  </si>
  <si>
    <t>['keren', 'mempermudah', 'user', '']</t>
  </si>
  <si>
    <t>['aplikasi', 'membantu', 'good', '']</t>
  </si>
  <si>
    <t>['aplikasinya', 'membantu', 'mudah', 'stay', 'home', '']</t>
  </si>
  <si>
    <t>['coba', 'konekkan', 'pembayaran', 'link', 'dana', 'ovo', 'jamannya', 'uang', 'elektronik']</t>
  </si>
  <si>
    <t>['responya', 'udh', 'tlfn', 'aduan', 'jam', 'tindakn']</t>
  </si>
  <si>
    <t>['sediakan', 'opsi', 'downgrade', 'layanan', 'plaza', 'telkom', 'pelanggan', 'mbps', 'tarif', 'bulanan', 'mahal', 'ribu', 'dibanding', 'pesaing', 'sejenis', 'downgrade', 'layanan', 'butuh', 'channel', 'stb', 'suka', 'setel', 'youtube', 'main', 'game', 'stabil']</t>
  </si>
  <si>
    <t>['ngapain', 'mati', 'jam', 'ajinkkk']</t>
  </si>
  <si>
    <t>['woiiiii', 'pretttt', 'indihome', 'msalahnya', 'jaringan', 'pon', 'mulu', 'skrang', 'anak', 'nonton', 'youtube', 'gambarnya', 'suara', 'bayar', 'telat', 'pelayanannya', 'kaya', 'eeeeee', 'stelah', 'taon', 'pindah', 'froveder', 'milik', 'bumn', 'gunaaaaaaaaa', 'taiiiiii']</t>
  </si>
  <si>
    <t>['speed', 'demand', '']</t>
  </si>
  <si>
    <t>['tolol', 'otp', 'salah', '']</t>
  </si>
  <si>
    <t>['fitur', 'membantu', 'thankyou', 'indihome']</t>
  </si>
  <si>
    <t>['sinyal', 'ampas', 'mbps', 'mbps']</t>
  </si>
  <si>
    <t>['', 'indihome', 'ganti', 'nomor', 'hangus', 'bsa', 'silahkan', 'cek', 'bit', 'save', 'data', 'langkah', 'lakukan', 'ganti', 'nomor', 'thank']</t>
  </si>
  <si>
    <t>['wifinya', 'lagg', 'bangett', 'sihh', 'haduh', 'gimana', 'yaa', 'rugiin', 'bangett', 'sihh', 'inii', 'udah', 'bayar', 'tolong', 'perbaiki', 'jaringann', 'kualitas', 'internetnya']</t>
  </si>
  <si>
    <t>['apk', 'lihat', 'nominal', 'tagihan']</t>
  </si>
  <si>
    <t>['aplikasi', 'indihome', 'login', 'gagal', 'uninstall', 'aplikasi', 'bangke', '']</t>
  </si>
  <si>
    <t>['pelayanan', 'buruk', 'laporan', 'aplikasi', 'petugas', 'dtg', 'memperbaiki']</t>
  </si>
  <si>
    <t>['trobel', 'solid', '']</t>
  </si>
  <si>
    <t>['aplikasi', 'myindihome', 'membantu', 'banget', 'ribet']</t>
  </si>
  <si>
    <t>['aplikasi', 'ribet', 'bener']</t>
  </si>
  <si>
    <t>['pasang', 'paket', 'mbps', 'pasang', 'kenakan', 'biaya', 'rbu', 'belom', 'makek', 'sebulan', 'bayar', 'rbu', 'perjanjian', 'tlpun', 'perbulan', 'bayar', 'rbu', 'knpa', 'membengkak', 'sinyal', 'nggak', 'bagus', 'cenderung', 'lelet', 'gmana', 'kasi', 'bintang', 'nggak', 'perubahan', 'terimakasih', 'tolong', 'perbaiki', 'sesuaikan', 'harga', 'kwalitas', '']</t>
  </si>
  <si>
    <t>['aplikasi', 'myindihome', 'membantu', 'banget', 'ribet', '']</t>
  </si>
  <si>
    <t>['membantu', 'didesa', 'sinyal', '']</t>
  </si>
  <si>
    <t>['aplikasi', 'membantu', 'terima', 'kasih']</t>
  </si>
  <si>
    <t>['cie', 'cie', 'harga']</t>
  </si>
  <si>
    <t>['', 'membantu', 'pokonya', 'indihome', 'the', 'best']</t>
  </si>
  <si>
    <t>['nomor', 'indihome', 'aplikasi', 'blank', 'putih', 'hang', 'coba', 'delete', 'nomor', 'tulis', 'nomor', 'mantap', 'terimakasih']</t>
  </si>
  <si>
    <t>['app', 'membantu']</t>
  </si>
  <si>
    <t>['sangatt', 'memudahkan', 'pengguna', 'indihome']</t>
  </si>
  <si>
    <t>['wifi', 'lumayan', 'bagus']</t>
  </si>
  <si>
    <t>['bayarnya', 'mahal', 'ribuan', 'mbps', 'dipakai', 'laptop', 'handphone', 'lemot', 'dicabut']</t>
  </si>
  <si>
    <t>['mantap', 'respon', 'cepat', 'pelayanan', 'memuaskan']</t>
  </si>
  <si>
    <t>['membatu', 'aplikasinya']</t>
  </si>
  <si>
    <t>['speed', 'demand', 'lgi', '']</t>
  </si>
  <si>
    <t>['speed', 'demand', 'lgi']</t>
  </si>
  <si>
    <t>['internetnya', 'gangguan', '']</t>
  </si>
  <si>
    <t>['internet', 'nyala', 'janji', 'perbaikan', 'tanggal', 'juni', '']</t>
  </si>
  <si>
    <t>['please', 'verifikasi', 'antrian']</t>
  </si>
  <si>
    <t>['kecepatan', 'internet', 'upgrade', 'mbps', 'internet', 'telepon', 'hujan', 'kecepatannya', 'turun', 'drastis', 'mbps', 'udah', 'minggu', 'jaringan', 'lelet', 'rumah', 'pakai', 'orang', 'handphone', 'dirugikan', 'membayar', 'mahal', 'puas', 'kecepatan', 'internetnya']</t>
  </si>
  <si>
    <t>['app', 'bagus', 'mudah', 'mengaksesnya', 'sippp']</t>
  </si>
  <si>
    <t>['gangguan', 'tangani', 'sampe', 'tpi', 'kompensasi', 'telat', 'bayar', 'denda', 'pelayanan', 'buruk', '']</t>
  </si>
  <si>
    <t>['knp', 'login', 'masukin', 'kode', 'sesuai', 'sms', 'salah', 'solusinya', 'gimana', 'kode', 'dikirim', 'gunain', '']</t>
  </si>
  <si>
    <t>['sinyal', 'buriq']</t>
  </si>
  <si>
    <t>['rating', 'minus', 'tulis', 'indihome', 'jaringannya', 'suka', 'los', 'perbaikannya', 'seminggu', '']</t>
  </si>
  <si>
    <t>['modem', 'reset', 'mohon', 'batuannya']</t>
  </si>
  <si>
    <t>['indihome', 'the', 'best']</t>
  </si>
  <si>
    <t>['tolong', 'wifi', 'masuk', 'desa', 'wengkal', 'kecamatan', 'rejoso', 'kabupaten', 'nganjuk', 'pemakai', 'wifi', 'desa', '']</t>
  </si>
  <si>
    <t>['aplikasinya', 'membantu', 'terima', 'kasih', 'indihome', 'jaya']</t>
  </si>
  <si>
    <t>['aplikasi', 'mudah', 'dipahami', 'semoga', 'lancar', 'jaringan', 'internet']</t>
  </si>
  <si>
    <t>['aplikasinya', 'membantu', 'pengguna', 'indihome', 'nggak', 'repot', 'buka', 'website', '']</t>
  </si>
  <si>
    <t>['segi', 'aplikasi', 'membantu', 'lupa', 'update', 'menarik', 'makasih', 'indihome', '']</t>
  </si>
  <si>
    <t>['ganti', 'rugi', 'gangguan', 'gimana', '']</t>
  </si>
  <si>
    <t>['protess', 'knpa', 'pembyaran', 'membengkak', 'tdinya', 'jdi', 'tolong', 'perbaiki', 'tolong', 'kebijakannya']</t>
  </si>
  <si>
    <t>['wifi', 'rumah', 'mati', 'minggu', 'udah', 'laporan', 'hidup', 'besok', 'mati', 'memuaskan', 'jaringan']</t>
  </si>
  <si>
    <t>['verifikasi', 'salah']</t>
  </si>
  <si>
    <t>['ngeleg', 'mulu', 'sat', '']</t>
  </si>
  <si>
    <t>['tagihan', 'pilih', 'paket', 'sesuai', 'kemampuan', 'kaya', 'ganti', 'profider']</t>
  </si>
  <si>
    <t>['internet', 'saluran', 'lancar', 'stabil', 'kasih', 'bintang', '']</t>
  </si>
  <si>
    <t>['woyyy', 'pengajuan', 'seamless', 'gua', 'gimana', 'udah', 'seminggu', 'kaga', 'dapet', 'user', 'password', 'bayar', 'doang', 'giliran', 'komplain', 'jawabannya', 'dapet', 'tunggu', 'emang', 'kerjaan', 'tuk', 'nyuruh', 'orang', 'nunggu', 'nti', 'giliran', 'bayar', 'tagian', 'gua', 'tunggu', '']</t>
  </si>
  <si>
    <t>['sampah', 'masyarakat']</t>
  </si>
  <si>
    <t>['app', 'bagus', 'membantu', '']</t>
  </si>
  <si>
    <t>['cabut', 'keluarga', 'internet', 'kesini', 'jelek', 'parah', 'pakai', 'mbps', 'setahun', 'upgrade', 'mbps', 'buruk', 'harga', 'mahal', 'gabakal', 'udah', 'langganan', 'internet', 'jelek', 'pending', '']</t>
  </si>
  <si>
    <t>['lag', 'parah']</t>
  </si>
  <si>
    <t>['keluhan', 'buatin', 'tiket', 'tetep', 'lemotttt', 'pantes', 'maksa', 'duit', 'jaminan', 'jaringanya', 'parahhh']</t>
  </si>
  <si>
    <t>['aplikasinya', 'bagus', '']</t>
  </si>
  <si>
    <t>['app', 'bagus', 'membantu', 'thanks', 'you', '']</t>
  </si>
  <si>
    <t>['app', 'membatu', 'makasihhh', 'hehee']</t>
  </si>
  <si>
    <t>['kali', 'install', 'myindihome', 'lancar', 'registrasi', 'masuk', 'myindihome', 'profil', 'verifikasi', 'identitas', 'udah', 'diisi', 'ditelpon', 'indihome', 'tetep', 'dicoba', 'logout', 'login', 'kode', 'otp', 'udah', 'apk', 'update', 'ikuti', 'saran', 'indihomecare', 'langsung', 'respon', 'alhamdulillah', 'login', 'terimakasih', 'mas', 'mbak', 'responnya', 'via', 'chat', 'tlp', 'good', 'job', 'semangat', 'stay', 'healthy', 'keep', 'smile', '']</t>
  </si>
  <si>
    <t>['app', 'bagussssssss']</t>
  </si>
  <si>
    <t>['keren', 'skrag', 'bayar', 'mudah', 'simple']</t>
  </si>
  <si>
    <t>['memudahkan', 'pelanggan', 'indihome']</t>
  </si>
  <si>
    <t>['pengaduan', 'layanan', 'php', 'error', 'was', 'encpuntered', '']</t>
  </si>
  <si>
    <t>['app', 'bagus', 'membantu', 'thank']</t>
  </si>
  <si>
    <t>['wifi', 'kek', 'asw', 'wifi', 'ngelah', 'mulu', 'browsure', 'mbps', 'mbps', 'indihomo', 'tolol', 'aaswwww']</t>
  </si>
  <si>
    <t>['internet', 'provider', 'jelek', 'dihubungi']</t>
  </si>
  <si>
    <t>['harga', 'langganan', 'diturunkan', 'kecepatan', 'internet', 'ditingkatkan']</t>
  </si>
  <si>
    <t>['memudahkan', 'pengguna', 'indihome']</t>
  </si>
  <si>
    <t>['otp', 'kirim', 'via', 'sms', 'sesuai']</t>
  </si>
  <si>
    <t>['memuaskan', 'membantu', 'banget']</t>
  </si>
  <si>
    <t>['infonya']</t>
  </si>
  <si>
    <t>['keren', 'skrg', 'bayar', 'tagihan', 'dri', 'ribet']</t>
  </si>
  <si>
    <t>['gila', 'login', 'susah', 'banget', 'email', 'nomer', 'telfon', 'sandi', 'bener', 'masuk', 'masuk']</t>
  </si>
  <si>
    <t>['membantu', 'good', '']</t>
  </si>
  <si>
    <t>['terbaik']</t>
  </si>
  <si>
    <t>['nomor', 'disambungkan', 'aplikasinya']</t>
  </si>
  <si>
    <t>['pemasangan', 'verifikasi', 'selesai', '']</t>
  </si>
  <si>
    <t>['', 'pakai', 'indihome', 'kecepatan', 'mbps', 'pembanyaran', 'setara', 'mbps', 'iya']</t>
  </si>
  <si>
    <t>['', 'helpful', 'check', 'the', 'bill', 'and', 'request', 'new', 'subscription']</t>
  </si>
  <si>
    <t>['membantu', 'good', 'job', '']</t>
  </si>
  <si>
    <t>['pengguna', 'indihome', 'banget', 'trouble', 'tolong', 'diperbaiki', 'sistemnya', 'terimakasih', 'kak']</t>
  </si>
  <si>
    <t>['puas', 'fast', 'respon', 'tanggap', 'tingkatkan', 'pelayanannya']</t>
  </si>
  <si>
    <t>['gue', 'make', 'aplikasi', 'suka', 'banget', 'saran', 'gue', 'bagusin', 'pelayanannya', '']</t>
  </si>
  <si>
    <t>['aplikasinya', 'bagus', 'banget', 'praktis', 'banget', 'saran', 'fast', 'respon', '']</t>
  </si>
  <si>
    <t>['tanggal', 'internet', 'los', 'komplen', 'mao', 'didatengin', 'teknisi', 'ditungguin', 'dateng', 'tiket', 'pengaduan', 'perbaikan', 'selesai', 'komplen', 'gitu', 'trakir', 'komplen', 'msh', 'dateng', 'trus', 'bayar', 'internet', 'kga', 'digunain']</t>
  </si>
  <si>
    <t>['gangguan', 'mulu', 'kerjaan']</t>
  </si>
  <si>
    <t>['ngeblank', 'nomor', 'langganan', 'indihome', 'ngeblank', 'tolong', 'diperhatikan', '']</t>
  </si>
  <si>
    <t>['internet', 'mbps', 'dipakai', 'kbps', 'tes', 'uji', 'kecepatan', 'internet', 'internetnya', 'lambat', 'puas', 'nonton', 'tennis', 'wimbledon', 'day', 'live', 'fox', 'sport', 'dilaporkan', 'ditindaklunjuti', 'hasilnya', 'lambat', 'memuaskan', 'kpd', 'bpk', 'berwenang', 'telkom', 'ditindak', 'lanjuti', 'cepat', '']</t>
  </si>
  <si>
    <t>['berlangganan', 'indihome', 'jaringan', 'sampah', 'gampang', 'bobol', 'orang', 'minggu', 'ganti', 'password', 'kebobolan', 'kecewa', 'banget', 'berlangganan', 'indihome']</t>
  </si>
  <si>
    <t>['mangkin', 'jaringan', 'mangkin', 'lemot', 'mbps', 'main', 'game', 'ngangkat', 'jelek', 'jaringan', 'nyesal', 'gua', 'pemasangan', 'sinyal', 'bagus', 'hancur', 'lemot', 'tawarin', 'main', 'indah', 'omongan', 'mbps', 'cuman', 'pakai', 'main', 'game', 'laju', 'iya', 'laju', 'pemasangan', 'hancur', 'deh', 'lemot', 'pokok', 'gua', 'kecewa', 'maaf', 'yaa']</t>
  </si>
  <si>
    <t>['aplikasi', 'membantu', 'produk', 'indihome', '']</t>
  </si>
  <si>
    <t>['cocok', 'suka', 'mageran', 'rumah']</t>
  </si>
  <si>
    <t>['apk', 'tlol']</t>
  </si>
  <si>
    <t>['aplikasi', 'sampah']</t>
  </si>
  <si>
    <t>['', 'penipu']</t>
  </si>
  <si>
    <t>['membantu', 'memudahkan', 'monitoring', 'wifi', 'kedepanya', 'tingkat', 'makasih']</t>
  </si>
  <si>
    <t>['aplikasi', 'edan', 'error', 'trus', 'kaya', 'jaringanya']</t>
  </si>
  <si>
    <t>['thankyou', 'indihome', 'rumah', 'pembayaran', 'mudahin', 'kaum', 'rebahan']</t>
  </si>
  <si>
    <t>['membantu', 'apk']</t>
  </si>
  <si>
    <t>['giliran', 'tagihan', 'gaboleh', 'telat', 'pas', 'dipake', 'kaya', 'paketan', 'abis', 'ndat', 'ndut', 'bales', 'ampe', 'pending']</t>
  </si>
  <si>
    <t>['mantap', 'rumah', 'bayar']</t>
  </si>
  <si>
    <t>['aplikasinya', 'mudah', 'membantu', 'tks', 'mantap']</t>
  </si>
  <si>
    <t>['mantep', 'banget', 'membantu', 'banget']</t>
  </si>
  <si>
    <t>['wifi', 'lemot', '']</t>
  </si>
  <si>
    <t>['mantab', 'pasang', 'indihome', 'dirumah', 'pandemi', 'ngga', 'rumah', 'berkat', 'aplikasi', 'myindihome', 'pasang', 'plasa', 'maantaab', '']</t>
  </si>
  <si>
    <t>['sukaaaaaaaa', '']</t>
  </si>
  <si>
    <t>['poin', 'langganan', 'kecewa', 'banget']</t>
  </si>
  <si>
    <t>['selamat', 'pagi', 'teknisi', 'disiapkan', 'perbaikan', 'rumah', 'karna', 'menunggu', 'jam', 'lampu', 'pon', 'merah', 'tanggal', 'juni', 'perbaikan', 'penanganannya', 'cepat', 'perbaikan', 'kacau', 'berguna', '']</t>
  </si>
  <si>
    <t>['jaringanya', 'ditempat', 'suka', 'bermasalah']</t>
  </si>
  <si>
    <t>['', 'login', '']</t>
  </si>
  <si>
    <t>['top', 'indihome', '']</t>
  </si>
  <si>
    <t>['sinyalnya', 'terparah', 'mendekati', 'tgl', 'eror', 'gangguan', 'tolong', 'perbaiki', 'comen', 'mohon', 'maaf', 'ketidak', 'nyamanan', 'pasang', 'butuh', 'percaya', 'telkom', 'komen', 'jelek', 'terselesaikan', 'perbaikannya', '']</t>
  </si>
  <si>
    <t>['suka']</t>
  </si>
  <si>
    <t>['fikir', 'langsung', 'cabut', 'routernya', 'langsung', 'buangg', 'indihome', 'jelek', 'baguss', 'bberapa', 'kendala',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</si>
</sst>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7" width="8.71"/>
  </cols>
  <sheetData>
    <row r="1">
      <c r="B1" s="1" t="s">
        <v>0</v>
      </c>
      <c r="C1" s="2" t="s">
        <v>1</v>
      </c>
      <c r="D1" s="1" t="s">
        <v>2</v>
      </c>
    </row>
    <row r="2">
      <c r="A2" s="1">
        <v>0.0</v>
      </c>
      <c r="B2" s="3" t="s">
        <v>3</v>
      </c>
      <c r="C2" s="3" t="str">
        <f>IFERROR(__xludf.DUMMYFUNCTION("GOOGLETRANSLATE(B2,""id"",""en"")"),"['Disorders', 'continued', 'Pay']")</f>
        <v>['Disorders', 'continued', 'Pay']</v>
      </c>
      <c r="D2" s="3">
        <v>1.0</v>
      </c>
    </row>
    <row r="3">
      <c r="A3" s="1">
        <v>1.0</v>
      </c>
      <c r="B3" s="3" t="s">
        <v>4</v>
      </c>
      <c r="C3" s="3" t="str">
        <f>IFERROR(__xludf.DUMMYFUNCTION("GOOGLETRANSLATE(B3,""id"",""en"")"),"['network', 'gajelas', 'ping', 'down', 'mulu']")</f>
        <v>['network', 'gajelas', 'ping', 'down', 'mulu']</v>
      </c>
      <c r="D3" s="3">
        <v>1.0</v>
      </c>
    </row>
    <row r="4">
      <c r="A4" s="1">
        <v>2.0</v>
      </c>
      <c r="B4" s="3" t="s">
        <v>5</v>
      </c>
      <c r="C4" s="3" t="str">
        <f>IFERROR(__xludf.DUMMYFUNCTION("GOOGLETRANSLATE(B4,""id"",""en"")"),"['Please', 'improvement', 'sinya', 'speed', 'mbps',' mesk ',' just ',' orng ',' ngellag ',' forgiveness', 'los',' pay ',' expensive ',' TPI ',' quality ',' ugly ',' schedule ',' bill ',' fast ',' kli ',' telephone ',' lgi ',' fall ',' tempo ',' payment ' "&amp;", 'Pay', 'Date', 'brpa', '']")</f>
        <v>['Please', 'improvement', 'sinya', 'speed', 'mbps',' mesk ',' just ',' orng ',' ngellag ',' forgiveness', 'los',' pay ',' expensive ',' TPI ',' quality ',' ugly ',' schedule ',' bill ',' fast ',' kli ',' telephone ',' lgi ',' fall ',' tempo ',' payment ' , 'Pay', 'Date', 'brpa', '']</v>
      </c>
      <c r="D4" s="3">
        <v>1.0</v>
      </c>
    </row>
    <row r="5">
      <c r="A5" s="1">
        <v>3.0</v>
      </c>
      <c r="B5" s="3" t="s">
        <v>6</v>
      </c>
      <c r="C5" s="3" t="str">
        <f>IFERROR(__xludf.DUMMYFUNCTION("GOOGLETRANSLATE(B5,""id"",""en"")"),"['Error']")</f>
        <v>['Error']</v>
      </c>
      <c r="D5" s="3">
        <v>1.0</v>
      </c>
    </row>
    <row r="6">
      <c r="A6" s="1">
        <v>4.0</v>
      </c>
      <c r="B6" s="3" t="s">
        <v>7</v>
      </c>
      <c r="C6" s="3" t="str">
        <f>IFERROR(__xludf.DUMMYFUNCTION("GOOGLETRANSLATE(B6,""id"",""en"")"),"['The application', 'slow', 'signal', 'slow', 'Hadoh', 'Loading', 'Mulu']")</f>
        <v>['The application', 'slow', 'signal', 'slow', 'Hadoh', 'Loading', 'Mulu']</v>
      </c>
      <c r="D6" s="3">
        <v>1.0</v>
      </c>
    </row>
    <row r="7">
      <c r="A7" s="1">
        <v>5.0</v>
      </c>
      <c r="B7" s="3" t="s">
        <v>8</v>
      </c>
      <c r="C7" s="3" t="str">
        <f>IFERROR(__xludf.DUMMYFUNCTION("GOOGLETRANSLATE(B7,""id"",""en"")"),"['wifinya', 'signs', 'exciting', 'mulu', 'already', 'pay']")</f>
        <v>['wifinya', 'signs', 'exciting', 'mulu', 'already', 'pay']</v>
      </c>
      <c r="D7" s="3">
        <v>1.0</v>
      </c>
    </row>
    <row r="8">
      <c r="A8" s="1">
        <v>6.0</v>
      </c>
      <c r="B8" s="3" t="s">
        <v>9</v>
      </c>
      <c r="C8" s="3" t="str">
        <f>IFERROR(__xludf.DUMMYFUNCTION("GOOGLETRANSLATE(B8,""id"",""en"")"),"['SNGT', 'satisfying']")</f>
        <v>['SNGT', 'satisfying']</v>
      </c>
      <c r="D8" s="3">
        <v>1.0</v>
      </c>
    </row>
    <row r="9">
      <c r="A9" s="1">
        <v>7.0</v>
      </c>
      <c r="B9" s="3" t="s">
        <v>10</v>
      </c>
      <c r="C9" s="3" t="str">
        <f>IFERROR(__xludf.DUMMYFUNCTION("GOOGLETRANSLATE(B9,""id"",""en"")"),"['features',' good ',' report ',' disorder ',' handle ',' lbh ',' fast ',' telephone ',' lsg ',' it costs', 'please', 'repair', ' ']")</f>
        <v>['features',' good ',' report ',' disorder ',' handle ',' lbh ',' fast ',' telephone ',' lsg ',' it costs', 'please', 'repair', ' ']</v>
      </c>
      <c r="D9" s="3">
        <v>3.0</v>
      </c>
    </row>
    <row r="10">
      <c r="A10" s="1">
        <v>8.0</v>
      </c>
      <c r="B10" s="3" t="s">
        <v>11</v>
      </c>
      <c r="C10" s="3" t="str">
        <f>IFERROR(__xludf.DUMMYFUNCTION("GOOGLETRANSLATE(B10,""id"",""en"")"),"['Indihome', 'beracn', 'gift', 'free', 'reset', 'indihome', 'gift', 'customer', 'balance', 'Linkaja', 'voucher', 'piece', ' Costs', 'PMBYRN', 'Point', 'exchanged', 'balance', 'Linkaja', 'Coupon', 'Cut', 'Disgreak', 'Indihome', 'Love', 'Gift']")</f>
        <v>['Indihome', 'beracn', 'gift', 'free', 'reset', 'indihome', 'gift', 'customer', 'balance', 'Linkaja', 'voucher', 'piece', ' Costs', 'PMBYRN', 'Point', 'exchanged', 'balance', 'Linkaja', 'Coupon', 'Cut', 'Disgreak', 'Indihome', 'Love', 'Gift']</v>
      </c>
      <c r="D10" s="3">
        <v>2.0</v>
      </c>
    </row>
    <row r="11">
      <c r="A11" s="1">
        <v>9.0</v>
      </c>
      <c r="B11" s="3" t="s">
        <v>12</v>
      </c>
      <c r="C11" s="3" t="str">
        <f>IFERROR(__xludf.DUMMYFUNCTION("GOOGLETRANSLATE(B11,""id"",""en"")"),"['mantuuuulll']")</f>
        <v>['mantuuuulll']</v>
      </c>
      <c r="D11" s="3">
        <v>4.0</v>
      </c>
    </row>
    <row r="12">
      <c r="A12" s="1">
        <v>10.0</v>
      </c>
      <c r="B12" s="3" t="s">
        <v>13</v>
      </c>
      <c r="C12" s="3" t="str">
        <f>IFERROR(__xludf.DUMMYFUNCTION("GOOGLETRANSLATE(B12,""id"",""en"")"),"['handling', 'slow', 'dri', 'technician', 'SDAH', 'I'M,' Report ',' Many ',' just ',' just ',' telephone ',' right ',' Complete ',' Mhon ',' Indihome ',' accelerates', 'access',' repairs', 'complaints',' DRI ',' Consumer ',' just ',' telephone ',' address"&amp;"', 'consumer' , 'visit', '']")</f>
        <v>['handling', 'slow', 'dri', 'technician', 'SDAH', 'I'M,' Report ',' Many ',' just ',' just ',' telephone ',' right ',' Complete ',' Mhon ',' Indihome ',' accelerates', 'access',' repairs', 'complaints',' DRI ',' Consumer ',' just ',' telephone ',' address', 'consumer' , 'visit', '']</v>
      </c>
      <c r="D12" s="3">
        <v>1.0</v>
      </c>
    </row>
    <row r="13">
      <c r="A13" s="1">
        <v>11.0</v>
      </c>
      <c r="B13" s="3" t="s">
        <v>14</v>
      </c>
      <c r="C13" s="3" t="str">
        <f>IFERROR(__xludf.DUMMYFUNCTION("GOOGLETRANSLATE(B13,""id"",""en"")"),"['Please', 'plus',' applied ',' myindihome ',' connected ',' connected ',' details', 'displayed', 'interrnet', 'discovered', 'connected', 'sipelilik', ' know ',' direct ',' block ',' application ',' myindihome ',' change ',' password ',' thank ',' love ']")</f>
        <v>['Please', 'plus',' applied ',' myindihome ',' connected ',' connected ',' details', 'displayed', 'interrnet', 'discovered', 'connected', 'sipelilik', ' know ',' direct ',' block ',' application ',' myindihome ',' change ',' password ',' thank ',' love ']</v>
      </c>
      <c r="D13" s="3">
        <v>4.0</v>
      </c>
    </row>
    <row r="14">
      <c r="A14" s="1">
        <v>12.0</v>
      </c>
      <c r="B14" s="3" t="s">
        <v>15</v>
      </c>
      <c r="C14" s="3" t="str">
        <f>IFERROR(__xludf.DUMMYFUNCTION("GOOGLETRANSLATE(B14,""id"",""en"")"),"['response', 'disorder', 'slow', 'disorder', 'week']")</f>
        <v>['response', 'disorder', 'slow', 'disorder', 'week']</v>
      </c>
      <c r="D14" s="3">
        <v>1.0</v>
      </c>
    </row>
    <row r="15">
      <c r="A15" s="1">
        <v>13.0</v>
      </c>
      <c r="B15" s="3" t="s">
        <v>16</v>
      </c>
      <c r="C15" s="3" t="str">
        <f>IFERROR(__xludf.DUMMYFUNCTION("GOOGLETRANSLATE(B15,""id"",""en"")"),"['confusing', 'Features', 'Complaints', 'Service', 'Internet', 'Report', 'History', 'Complaints', 'Complaints', 'Say "",' Ticket ',' Suda ',' number ',' ticket ',' login ',' times', 'number', 'indihome', 'automatic', 'wrong', 'according to', 'changed', 'd"&amp;"eleted', 'sorry', 'star' , 'thank you', '']")</f>
        <v>['confusing', 'Features', 'Complaints', 'Service', 'Internet', 'Report', 'History', 'Complaints', 'Complaints', 'Say ",' Ticket ',' Suda ',' number ',' ticket ',' login ',' times', 'number', 'indihome', 'automatic', 'wrong', 'according to', 'changed', 'deleted', 'sorry', 'star' , 'thank you', '']</v>
      </c>
      <c r="D15" s="3">
        <v>1.0</v>
      </c>
    </row>
    <row r="16">
      <c r="A16" s="1">
        <v>14.0</v>
      </c>
      <c r="B16" s="3" t="s">
        <v>17</v>
      </c>
      <c r="C16" s="3" t="str">
        <f>IFERROR(__xludf.DUMMYFUNCTION("GOOGLETRANSLATE(B16,""id"",""en"")"),"['Verification', 'Followup']")</f>
        <v>['Verification', 'Followup']</v>
      </c>
      <c r="D16" s="3">
        <v>2.0</v>
      </c>
    </row>
    <row r="17">
      <c r="A17" s="1">
        <v>15.0</v>
      </c>
      <c r="B17" s="3" t="s">
        <v>18</v>
      </c>
      <c r="C17" s="3" t="str">
        <f>IFERROR(__xludf.DUMMYFUNCTION("GOOGLETRANSLATE(B17,""id"",""en"")"),"['weakness',' side ',' login ',' forget ',' password ',' sampe ',' no ',' login ',' update ',' password ',' hrs', 'device', ' Damaged ',' GMN ',' Login ',' ']")</f>
        <v>['weakness',' side ',' login ',' forget ',' password ',' sampe ',' no ',' login ',' update ',' password ',' hrs', 'device', ' Damaged ',' GMN ',' Login ',' ']</v>
      </c>
      <c r="D17" s="3">
        <v>2.0</v>
      </c>
    </row>
    <row r="18">
      <c r="A18" s="1">
        <v>16.0</v>
      </c>
      <c r="B18" s="3" t="s">
        <v>19</v>
      </c>
      <c r="C18" s="3" t="str">
        <f>IFERROR(__xludf.DUMMYFUNCTION("GOOGLETRANSLATE(B18,""id"",""en"")"),"['Tide', 'Service', 'Indihome', 'Ribet', 'Ujung', 'Network', 'Full', 'Then', 'Wait', 'Submission', 'Terminal', 'SGT', ' Moon ',' Please ',' Solusiny ',' Min ',' Rzk ']")</f>
        <v>['Tide', 'Service', 'Indihome', 'Ribet', 'Ujung', 'Network', 'Full', 'Then', 'Wait', 'Submission', 'Terminal', 'SGT', ' Moon ',' Please ',' Solusiny ',' Min ',' Rzk ']</v>
      </c>
      <c r="D18" s="3">
        <v>1.0</v>
      </c>
    </row>
    <row r="19">
      <c r="A19" s="1">
        <v>17.0</v>
      </c>
      <c r="B19" s="3" t="s">
        <v>20</v>
      </c>
      <c r="C19" s="3" t="str">
        <f>IFERROR(__xludf.DUMMYFUNCTION("GOOGLETRANSLATE(B19,""id"",""en"")"),"['internet', 'good', 'pay', 'doang', 'expensive', 'quality', 'complain', 'network', 'ugly', 'usually', 'gave', 'suggestion', ' Have ',' reset ',' emang ',' reset ',' then ',' jdi ',' fast ',' internet ',' blm ',' pay ',' inditod ',' inditod ']")</f>
        <v>['internet', 'good', 'pay', 'doang', 'expensive', 'quality', 'complain', 'network', 'ugly', 'usually', 'gave', 'suggestion', ' Have ',' reset ',' emang ',' reset ',' then ',' jdi ',' fast ',' internet ',' blm ',' pay ',' inditod ',' inditod ']</v>
      </c>
      <c r="D19" s="3">
        <v>1.0</v>
      </c>
    </row>
    <row r="20">
      <c r="A20" s="1">
        <v>18.0</v>
      </c>
      <c r="B20" s="3" t="s">
        <v>21</v>
      </c>
      <c r="C20" s="3" t="str">
        <f>IFERROR(__xludf.DUMMYFUNCTION("GOOGLETRANSLATE(B20,""id"",""en"")"),"['Interlet', 'slow', 'limit', 'FUP', 'please', 'fix', 'network', 'pay', 'expensive', 'network', 'slow', 'please', ' repair', '']")</f>
        <v>['Interlet', 'slow', 'limit', 'FUP', 'please', 'fix', 'network', 'pay', 'expensive', 'network', 'slow', 'please', ' repair', '']</v>
      </c>
      <c r="D20" s="3">
        <v>1.0</v>
      </c>
    </row>
    <row r="21" ht="15.75" customHeight="1">
      <c r="A21" s="1">
        <v>19.0</v>
      </c>
      <c r="B21" s="3" t="s">
        <v>22</v>
      </c>
      <c r="C21" s="3" t="str">
        <f>IFERROR(__xludf.DUMMYFUNCTION("GOOGLETRANSLATE(B21,""id"",""en"")"),"['Please', 'Action', 'Continue', 'Complaints', 'Process', 'Kematin', 'Verification', 'Link', 'Send', 'Access']")</f>
        <v>['Please', 'Action', 'Continue', 'Complaints', 'Process', 'Kematin', 'Verification', 'Link', 'Send', 'Access']</v>
      </c>
      <c r="D21" s="3">
        <v>1.0</v>
      </c>
    </row>
    <row r="22" ht="15.75" customHeight="1">
      <c r="A22" s="1">
        <v>20.0</v>
      </c>
      <c r="B22" s="3" t="s">
        <v>23</v>
      </c>
      <c r="C22" s="3" t="str">
        <f>IFERROR(__xludf.DUMMYFUNCTION("GOOGLETRANSLATE(B22,""id"",""en"")"),"['use', 'no', 'application', 'log', 'difficult', 'loading', 'reversing', 'indihome', 'dlu', 'download', 'login', 'easy', ' check ',' availability ',' not ',' install ',' already ',' install ',' download ',' login ',' no ',' then ',' try ',' registration '"&amp;",' indihome ' , 'KAM', 'Registration', 'Install', 'Notif', 'Email', 'Application', 'EMG', 'No', 'Delete', 'Switch', 'Indinome', ""]")</f>
        <v>['use', 'no', 'application', 'log', 'difficult', 'loading', 'reversing', 'indihome', 'dlu', 'download', 'login', 'easy', ' check ',' availability ',' not ',' install ',' already ',' install ',' download ',' login ',' no ',' then ',' try ',' registration ',' indihome ' , 'KAM', 'Registration', 'Install', 'Notif', 'Email', 'Application', 'EMG', 'No', 'Delete', 'Switch', 'Indinome', "]</v>
      </c>
      <c r="D22" s="3">
        <v>1.0</v>
      </c>
    </row>
    <row r="23" ht="15.75" customHeight="1">
      <c r="A23" s="1">
        <v>21.0</v>
      </c>
      <c r="B23" s="3" t="s">
        <v>24</v>
      </c>
      <c r="C23" s="3" t="str">
        <f>IFERROR(__xludf.DUMMYFUNCTION("GOOGLETRANSLATE(B23,""id"",""en"")"),"['Woy', 'ajg', 'wifi', 'lag', 'mulu', 'bsgt']")</f>
        <v>['Woy', 'ajg', 'wifi', 'lag', 'mulu', 'bsgt']</v>
      </c>
      <c r="D23" s="3">
        <v>1.0</v>
      </c>
    </row>
    <row r="24" ht="15.75" customHeight="1">
      <c r="A24" s="1">
        <v>22.0</v>
      </c>
      <c r="B24" s="3" t="s">
        <v>25</v>
      </c>
      <c r="C24" s="3" t="str">
        <f>IFERROR(__xludf.DUMMYFUNCTION("GOOGLETRANSLATE(B24,""id"",""en"")"),"['list', 'response', 'slow']")</f>
        <v>['list', 'response', 'slow']</v>
      </c>
      <c r="D24" s="3">
        <v>1.0</v>
      </c>
    </row>
    <row r="25" ht="15.75" customHeight="1">
      <c r="A25" s="1">
        <v>23.0</v>
      </c>
      <c r="B25" s="3" t="s">
        <v>26</v>
      </c>
      <c r="C25" s="3" t="str">
        <f>IFERROR(__xludf.DUMMYFUNCTION("GOOGLETRANSLATE(B25,""id"",""en"")"),"['fraud', 'quality', 'sold', 'hundreds', 'wrong', 'quality', 'already', 'a week', 'play', 'red', 'doang', 'once' green ',' second ',' doang ']")</f>
        <v>['fraud', 'quality', 'sold', 'hundreds', 'wrong', 'quality', 'already', 'a week', 'play', 'red', 'doang', 'once' green ',' second ',' doang ']</v>
      </c>
      <c r="D25" s="3">
        <v>1.0</v>
      </c>
    </row>
    <row r="26" ht="15.75" customHeight="1">
      <c r="A26" s="1">
        <v>24.0</v>
      </c>
      <c r="B26" s="3" t="s">
        <v>27</v>
      </c>
      <c r="C26" s="3" t="str">
        <f>IFERROR(__xludf.DUMMYFUNCTION("GOOGLETRANSLATE(B26,""id"",""en"")"),"['installation', 'signal', 'smooth', 'good', 'disorder', 'stable', 'understand', 'indihome', 'care', 'consumer', 'challenge', 'challenge']")</f>
        <v>['installation', 'signal', 'smooth', 'good', 'disorder', 'stable', 'understand', 'indihome', 'care', 'consumer', 'challenge', 'challenge']</v>
      </c>
      <c r="D26" s="3">
        <v>1.0</v>
      </c>
    </row>
    <row r="27" ht="15.75" customHeight="1">
      <c r="A27" s="1">
        <v>25.0</v>
      </c>
      <c r="B27" s="3" t="s">
        <v>28</v>
      </c>
      <c r="C27" s="3" t="str">
        <f>IFERROR(__xludf.DUMMYFUNCTION("GOOGLETRANSLATE(B27,""id"",""en"")"),"['Disappointed', 'Verification', 'Stay', 'Installation', 'Officer', 'Slotnya', 'Full', ""]")</f>
        <v>['Disappointed', 'Verification', 'Stay', 'Installation', 'Officer', 'Slotnya', 'Full', "]</v>
      </c>
      <c r="D27" s="3">
        <v>1.0</v>
      </c>
    </row>
    <row r="28" ht="15.75" customHeight="1">
      <c r="A28" s="1">
        <v>26.0</v>
      </c>
      <c r="B28" s="3" t="s">
        <v>29</v>
      </c>
      <c r="C28" s="3" t="str">
        <f>IFERROR(__xludf.DUMMYFUNCTION("GOOGLETRANSLATE(B28,""id"",""en"")"),"['how', 'replace', 'password', 'wifi', 'indihome', '']")</f>
        <v>['how', 'replace', 'password', 'wifi', 'indihome', '']</v>
      </c>
      <c r="D28" s="3">
        <v>3.0</v>
      </c>
    </row>
    <row r="29" ht="15.75" customHeight="1">
      <c r="A29" s="1">
        <v>27.0</v>
      </c>
      <c r="B29" s="3" t="s">
        <v>30</v>
      </c>
      <c r="C29" s="3" t="str">
        <f>IFERROR(__xludf.DUMMYFUNCTION("GOOGLETRANSLATE(B29,""id"",""en"")"),"['woy', 'indihome', 'hah', 'here', 'ugly', 'network', 'ngepush', 'rank', 'ngellag', 'ngellag', 'ngelag', 'what', ' Win ',' You ',' Tube ',' Doang ',' Sok ',' Hard ',' Moga ',' Company ',' Bankrupt ']")</f>
        <v>['woy', 'indihome', 'hah', 'here', 'ugly', 'network', 'ngepush', 'rank', 'ngellag', 'ngellag', 'ngelag', 'what', ' Win ',' You ',' Tube ',' Doang ',' Sok ',' Hard ',' Moga ',' Company ',' Bankrupt ']</v>
      </c>
      <c r="D29" s="3">
        <v>1.0</v>
      </c>
    </row>
    <row r="30" ht="15.75" customHeight="1">
      <c r="A30" s="1">
        <v>28.0</v>
      </c>
      <c r="B30" s="3" t="s">
        <v>31</v>
      </c>
      <c r="C30" s="3" t="str">
        <f>IFERROR(__xludf.DUMMYFUNCTION("GOOGLETRANSLATE(B30,""id"",""en"")"),"['UDH', 'Tide', 'WiFi', 'Mbps',' Mbps', 'Disorders',' Pay ',' expensive ',' million ',' network ',' destroyed ',' Severe ',' How ',' work ']")</f>
        <v>['UDH', 'Tide', 'WiFi', 'Mbps',' Mbps', 'Disorders',' Pay ',' expensive ',' million ',' network ',' destroyed ',' Severe ',' How ',' work ']</v>
      </c>
      <c r="D30" s="3">
        <v>1.0</v>
      </c>
    </row>
    <row r="31" ht="15.75" customHeight="1">
      <c r="A31" s="1">
        <v>29.0</v>
      </c>
      <c r="B31" s="3" t="s">
        <v>32</v>
      </c>
      <c r="C31" s="3" t="str">
        <f>IFERROR(__xludf.DUMMYFUNCTION("GOOGLETRANSLATE(B31,""id"",""en"")"),"['Registration', 'really', 'clock', 'tools', 'pairs', 'yesterday', 'noon', 'plate', 'red', 'gini', ""]")</f>
        <v>['Registration', 'really', 'clock', 'tools', 'pairs', 'yesterday', 'noon', 'plate', 'red', 'gini', "]</v>
      </c>
      <c r="D31" s="3">
        <v>1.0</v>
      </c>
    </row>
    <row r="32" ht="15.75" customHeight="1">
      <c r="A32" s="1">
        <v>30.0</v>
      </c>
      <c r="B32" s="3" t="s">
        <v>33</v>
      </c>
      <c r="C32" s="3" t="str">
        <f>IFERROR(__xludf.DUMMYFUNCTION("GOOGLETRANSLATE(B32,""id"",""en"")"),"['Login', 'Email', 'FAIL', '']")</f>
        <v>['Login', 'Email', 'FAIL', '']</v>
      </c>
      <c r="D32" s="3">
        <v>2.0</v>
      </c>
    </row>
    <row r="33" ht="15.75" customHeight="1">
      <c r="A33" s="1">
        <v>31.0</v>
      </c>
      <c r="B33" s="3" t="s">
        <v>34</v>
      </c>
      <c r="C33" s="3" t="str">
        <f>IFERROR(__xludf.DUMMYFUNCTION("GOOGLETRANSLATE(B33,""id"",""en"")"),"['application', 'garbage', 'connects', 'number', 'indihome', 'UDH', 'subscription', '']")</f>
        <v>['application', 'garbage', 'connects', 'number', 'indihome', 'UDH', 'subscription', '']</v>
      </c>
      <c r="D33" s="3">
        <v>1.0</v>
      </c>
    </row>
    <row r="34" ht="15.75" customHeight="1">
      <c r="A34" s="1">
        <v>32.0</v>
      </c>
      <c r="B34" s="3" t="s">
        <v>35</v>
      </c>
      <c r="C34" s="3" t="str">
        <f>IFERROR(__xludf.DUMMYFUNCTION("GOOGLETRANSLATE(B34,""id"",""en"")"),"['Renew', 'Speed', 'Min', '']")</f>
        <v>['Renew', 'Speed', 'Min', '']</v>
      </c>
      <c r="D34" s="3">
        <v>2.0</v>
      </c>
    </row>
    <row r="35" ht="15.75" customHeight="1">
      <c r="A35" s="1">
        <v>33.0</v>
      </c>
      <c r="B35" s="3" t="s">
        <v>36</v>
      </c>
      <c r="C35" s="3" t="str">
        <f>IFERROR(__xludf.DUMMYFUNCTION("GOOGLETRANSLATE(B35,""id"",""en"")"),"['', 'submit', 'complaints', 'BLM', 'process', 'late', 'a day', 'pay', 'already', 'get', 'fine']")</f>
        <v>['', 'submit', 'complaints', 'BLM', 'process', 'late', 'a day', 'pay', 'already', 'get', 'fine']</v>
      </c>
      <c r="D35" s="3">
        <v>3.0</v>
      </c>
    </row>
    <row r="36" ht="15.75" customHeight="1">
      <c r="A36" s="1">
        <v>34.0</v>
      </c>
      <c r="B36" s="3" t="s">
        <v>37</v>
      </c>
      <c r="C36" s="3" t="str">
        <f>IFERROR(__xludf.DUMMYFUNCTION("GOOGLETRANSLATE(B36,""id"",""en"")"),"['Indihome', 'knp', 'disorder', 'yesterday', 'disorder', 'skrng', 'disruption']")</f>
        <v>['Indihome', 'knp', 'disorder', 'yesterday', 'disorder', 'skrng', 'disruption']</v>
      </c>
      <c r="D36" s="3">
        <v>1.0</v>
      </c>
    </row>
    <row r="37" ht="15.75" customHeight="1">
      <c r="A37" s="1">
        <v>35.0</v>
      </c>
      <c r="B37" s="3" t="s">
        <v>38</v>
      </c>
      <c r="C37" s="3" t="str">
        <f>IFERROR(__xludf.DUMMYFUNCTION("GOOGLETRANSLATE(B37,""id"",""en"")"),"['Main', 'stay', 'shoot', 'RTO', 'LOLOT', '']")</f>
        <v>['Main', 'stay', 'shoot', 'RTO', 'LOLOT', '']</v>
      </c>
      <c r="D37" s="3">
        <v>1.0</v>
      </c>
    </row>
    <row r="38" ht="15.75" customHeight="1">
      <c r="A38" s="1">
        <v>36.0</v>
      </c>
      <c r="B38" s="3" t="s">
        <v>39</v>
      </c>
      <c r="C38" s="3" t="str">
        <f>IFERROR(__xludf.DUMMYFUNCTION("GOOGLETRANSLATE(B38,""id"",""en"")"),"['intention', 'signal', 'pretentious', 'signal', 'ngelag', 'work']")</f>
        <v>['intention', 'signal', 'pretentious', 'signal', 'ngelag', 'work']</v>
      </c>
      <c r="D38" s="3">
        <v>1.0</v>
      </c>
    </row>
    <row r="39" ht="15.75" customHeight="1">
      <c r="A39" s="1">
        <v>37.0</v>
      </c>
      <c r="B39" s="3" t="s">
        <v>40</v>
      </c>
      <c r="C39" s="3" t="str">
        <f>IFERROR(__xludf.DUMMYFUNCTION("GOOGLETRANSLATE(B39,""id"",""en"")"),"['Call', 'Direct', 'Handle', 'Many', 'Times',' Call ',' Repair ',' Ngadu ',' Handling ',' Slow ',' Disappointed ',' Internet ',' error ',' in ',' sense ',' udh ',' that's', 'call', 'must', 'many', 'times',' improvement ',' and then ',' call ',' times' , '"&amp;"Fix', 'service', 'for', 'Customer']")</f>
        <v>['Call', 'Direct', 'Handle', 'Many', 'Times',' Call ',' Repair ',' Ngadu ',' Handling ',' Slow ',' Disappointed ',' Internet ',' error ',' in ',' sense ',' udh ',' that's', 'call', 'must', 'many', 'times',' improvement ',' and then ',' call ',' times' , 'Fix', 'service', 'for', 'Customer']</v>
      </c>
      <c r="D39" s="3">
        <v>1.0</v>
      </c>
    </row>
    <row r="40" ht="15.75" customHeight="1">
      <c r="A40" s="1">
        <v>38.0</v>
      </c>
      <c r="B40" s="3" t="s">
        <v>41</v>
      </c>
      <c r="C40" s="3" t="str">
        <f>IFERROR(__xludf.DUMMYFUNCTION("GOOGLETRANSLATE(B40,""id"",""en"")"),"['home', 'cave', 'already', 'entered', 'wifi', 'laen', 'cave', 'make', 'wifi', 'make', 'ngelag', 'mb']")</f>
        <v>['home', 'cave', 'already', 'entered', 'wifi', 'laen', 'cave', 'make', 'wifi', 'make', 'ngelag', 'mb']</v>
      </c>
      <c r="D40" s="3">
        <v>1.0</v>
      </c>
    </row>
    <row r="41" ht="15.75" customHeight="1">
      <c r="A41" s="1">
        <v>39.0</v>
      </c>
      <c r="B41" s="3" t="s">
        <v>42</v>
      </c>
      <c r="C41" s="3" t="str">
        <f>IFERROR(__xludf.DUMMYFUNCTION("GOOGLETRANSLATE(B41,""id"",""en"")"),"['', 'Mbps', 'Connect', 'Already', 'Lemut', 'Main', 'Game', 'Ngeleg', 'Pekah']")</f>
        <v>['', 'Mbps', 'Connect', 'Already', 'Lemut', 'Main', 'Game', 'Ngeleg', 'Pekah']</v>
      </c>
      <c r="D41" s="3">
        <v>1.0</v>
      </c>
    </row>
    <row r="42" ht="15.75" customHeight="1">
      <c r="A42" s="1">
        <v>40.0</v>
      </c>
      <c r="B42" s="3" t="s">
        <v>43</v>
      </c>
      <c r="C42" s="3" t="str">
        <f>IFERROR(__xludf.DUMMYFUNCTION("GOOGLETRANSLATE(B42,""id"",""en"")"),"['Indihome', 'Severe', 'WiFi', 'Ngelag', 'Severe', 'Make', 'Really', 'Dipake', 'Main', 'Game', 'Geh', 'Ngelag']")</f>
        <v>['Indihome', 'Severe', 'WiFi', 'Ngelag', 'Severe', 'Make', 'Really', 'Dipake', 'Main', 'Game', 'Geh', 'Ngelag']</v>
      </c>
      <c r="D42" s="3">
        <v>1.0</v>
      </c>
    </row>
    <row r="43" ht="15.75" customHeight="1">
      <c r="A43" s="1">
        <v>41.0</v>
      </c>
      <c r="B43" s="3" t="s">
        <v>44</v>
      </c>
      <c r="C43" s="3" t="str">
        <f>IFERROR(__xludf.DUMMYFUNCTION("GOOGLETRANSLATE(B43,""id"",""en"")"),"['ugly', 'really', 'connect', 'Facebook', 'check', 'boss']")</f>
        <v>['ugly', 'really', 'connect', 'Facebook', 'check', 'boss']</v>
      </c>
      <c r="D43" s="3">
        <v>2.0</v>
      </c>
    </row>
    <row r="44" ht="15.75" customHeight="1">
      <c r="A44" s="1">
        <v>42.0</v>
      </c>
      <c r="B44" s="3" t="s">
        <v>45</v>
      </c>
      <c r="C44" s="3" t="str">
        <f>IFERROR(__xludf.DUMMYFUNCTION("GOOGLETRANSLATE(B44,""id"",""en"")"),"['failed', 'enter', 'number', 'internet', 'number']")</f>
        <v>['failed', 'enter', 'number', 'internet', 'number']</v>
      </c>
      <c r="D44" s="3">
        <v>3.0</v>
      </c>
    </row>
    <row r="45" ht="15.75" customHeight="1">
      <c r="A45" s="1">
        <v>43.0</v>
      </c>
      <c r="B45" s="3" t="s">
        <v>46</v>
      </c>
      <c r="C45" s="3" t="str">
        <f>IFERROR(__xludf.DUMMYFUNCTION("GOOGLETRANSLATE(B45,""id"",""en"")"),"['Disorders', 'then', 'repairs']")</f>
        <v>['Disorders', 'then', 'repairs']</v>
      </c>
      <c r="D45" s="3">
        <v>1.0</v>
      </c>
    </row>
    <row r="46" ht="15.75" customHeight="1">
      <c r="A46" s="1">
        <v>44.0</v>
      </c>
      <c r="B46" s="3" t="s">
        <v>47</v>
      </c>
      <c r="C46" s="3" t="str">
        <f>IFERROR(__xludf.DUMMYFUNCTION("GOOGLETRANSLATE(B46,""id"",""en"")"),"['signal', 'please', 'fix', 'expensive', 'doang', 'signal', 'ugly', 'cook', 'at home', 'network', 'Mbps',' person ',' Ngellag ',' God ',' turn ',' late ',' pay ',' fine ',' please ',' fix ',' signal ']")</f>
        <v>['signal', 'please', 'fix', 'expensive', 'doang', 'signal', 'ugly', 'cook', 'at home', 'network', 'Mbps',' person ',' Ngellag ',' God ',' turn ',' late ',' pay ',' fine ',' please ',' fix ',' signal ']</v>
      </c>
      <c r="D46" s="3">
        <v>1.0</v>
      </c>
    </row>
    <row r="47" ht="15.75" customHeight="1">
      <c r="A47" s="1">
        <v>45.0</v>
      </c>
      <c r="B47" s="3" t="s">
        <v>48</v>
      </c>
      <c r="C47" s="3" t="str">
        <f>IFERROR(__xludf.DUMMYFUNCTION("GOOGLETRANSLATE(B47,""id"",""en"")"),"['Indihome', 'BERIK', 'service', 'according to', 'offer', 'company', 'BUMN', 'Gada', 'ORDER', 'work', 'no', '']")</f>
        <v>['Indihome', 'BERIK', 'service', 'according to', 'offer', 'company', 'BUMN', 'Gada', 'ORDER', 'work', 'no', '']</v>
      </c>
      <c r="D47" s="3">
        <v>1.0</v>
      </c>
    </row>
    <row r="48" ht="15.75" customHeight="1">
      <c r="A48" s="1">
        <v>46.0</v>
      </c>
      <c r="B48" s="3" t="s">
        <v>49</v>
      </c>
      <c r="C48" s="3" t="str">
        <f>IFERROR(__xludf.DUMMYFUNCTION("GOOGLETRANSLATE(B48,""id"",""en"")"),"['no', 'the application', 'no', 'employees',' difficult ',' hbungin ',' area ',' entry ',' provider ',' broke ',' indihome ',' paraaahhhhhhhhhhhhhhhhhhhhhhhhhhhhhhhhhhhhhhhhhhhhhhhhhhhhhhhhhhhhhhhhhhhhhhhhhhhhhhhhhhhhhhhhhhhhhhhhhhhhhhhhhhhhhhhhhhhhhhhhhh"&amp;"hhhhhhhhhhhhhhhhhhhhhhhhhhhhhhhhhhhhhhhhhhhhhhhhhhhhhhhhhhhhhhhhhhhhhhhhhhhhhhhhhhhhhhhhhhhhhhhh")</f>
        <v>['no', 'the application', 'no', 'employees',' difficult ',' hbungin ',' area ',' entry ',' provider ',' broke ',' indihome ',' paraaahhhhhhhhhhhhhhhhhhhhhhhhhhhhhhhhhhhhhhhhhhhhhhhhhhhhhhhhhhhhhhhhhhhhhhhhhhhhhhhhhhhhhhhhhhhhhhhhhhhhhhhhhhhhhhhhhhhhhhhhhhhhhhhhhhhhhhhhhhhhhhhhhhhhhhhhhhhhhhhhhhhhhhhhhhhhhhhhhhhhhhhhhhhhhhhhhhhhhhhhhhhhhhhhhhhhhhhhhh</v>
      </c>
      <c r="D48" s="3">
        <v>1.0</v>
      </c>
    </row>
    <row r="49" ht="15.75" customHeight="1">
      <c r="A49" s="1">
        <v>47.0</v>
      </c>
      <c r="B49" s="3" t="s">
        <v>50</v>
      </c>
      <c r="C49" s="3" t="str">
        <f>IFERROR(__xludf.DUMMYFUNCTION("GOOGLETRANSLATE(B49,""id"",""en"")"),"['Jels',' application ',' klw ',' times', 'error', 'hadeeh', 'klw', 'propider', 'mending', 'move', 'bored', 'otp', ' Wrong ',' then ',' kaga ',' already ']")</f>
        <v>['Jels',' application ',' klw ',' times', 'error', 'hadeeh', 'klw', 'propider', 'mending', 'move', 'bored', 'otp', ' Wrong ',' then ',' kaga ',' already ']</v>
      </c>
      <c r="D49" s="3">
        <v>1.0</v>
      </c>
    </row>
    <row r="50" ht="15.75" customHeight="1">
      <c r="A50" s="1">
        <v>48.0</v>
      </c>
      <c r="B50" s="3" t="s">
        <v>51</v>
      </c>
      <c r="C50" s="3" t="str">
        <f>IFERROR(__xludf.DUMMYFUNCTION("GOOGLETRANSLATE(B50,""id"",""en"")"),"['hard', 'fine', 'disorder', 'for days', 'weekly', 'week', 'how', 'slow', 'response']")</f>
        <v>['hard', 'fine', 'disorder', 'for days', 'weekly', 'week', 'how', 'slow', 'response']</v>
      </c>
      <c r="D50" s="3">
        <v>1.0</v>
      </c>
    </row>
    <row r="51" ht="15.75" customHeight="1">
      <c r="A51" s="1">
        <v>49.0</v>
      </c>
      <c r="B51" s="3" t="s">
        <v>52</v>
      </c>
      <c r="C51" s="3" t="str">
        <f>IFERROR(__xludf.DUMMYFUNCTION("GOOGLETRANSLATE(B51,""id"",""en"")"),"['Low', 'responding', 'slow', 'that's', 'APP']")</f>
        <v>['Low', 'responding', 'slow', 'that's', 'APP']</v>
      </c>
      <c r="D51" s="3">
        <v>2.0</v>
      </c>
    </row>
    <row r="52" ht="15.75" customHeight="1">
      <c r="A52" s="1">
        <v>50.0</v>
      </c>
      <c r="B52" s="3" t="s">
        <v>53</v>
      </c>
      <c r="C52" s="3" t="str">
        <f>IFERROR(__xludf.DUMMYFUNCTION("GOOGLETRANSLATE(B52,""id"",""en"")"),"['strange', 'login', 'input', 'email', 'already', 'appears',' notif ',' failed ',' turn ',' try ',' input ',' appears', ' Notif ',' Code ',' OTP ',' Lahh ',' Login ', ""]")</f>
        <v>['strange', 'login', 'input', 'email', 'already', 'appears',' notif ',' failed ',' turn ',' try ',' input ',' appears', ' Notif ',' Code ',' OTP ',' Lahh ',' Login ', "]</v>
      </c>
      <c r="D52" s="3">
        <v>2.0</v>
      </c>
    </row>
    <row r="53" ht="15.75" customHeight="1">
      <c r="A53" s="1">
        <v>51.0</v>
      </c>
      <c r="B53" s="3" t="s">
        <v>54</v>
      </c>
      <c r="C53" s="3" t="str">
        <f>IFERROR(__xludf.DUMMYFUNCTION("GOOGLETRANSLATE(B53,""id"",""en"")"),"['Indihome', 'makes it difficult', 'Orng', 'stop', 'subscription', 'Indihome', 'fine', 'rights',' person ',' subscribe ',' network ',' good ',' comment ']")</f>
        <v>['Indihome', 'makes it difficult', 'Orng', 'stop', 'subscription', 'Indihome', 'fine', 'rights',' person ',' subscribe ',' network ',' good ',' comment ']</v>
      </c>
      <c r="D53" s="3">
        <v>1.0</v>
      </c>
    </row>
    <row r="54" ht="15.75" customHeight="1">
      <c r="A54" s="1">
        <v>52.0</v>
      </c>
      <c r="B54" s="3" t="s">
        <v>55</v>
      </c>
      <c r="C54" s="3" t="str">
        <f>IFERROR(__xludf.DUMMYFUNCTION("GOOGLETRANSLATE(B54,""id"",""en"")"),"['difficult', 'email', 'according to', 'trs', 'already', 'right', 'strange', 'application', 'garbage']")</f>
        <v>['difficult', 'email', 'according to', 'trs', 'already', 'right', 'strange', 'application', 'garbage']</v>
      </c>
      <c r="D54" s="3">
        <v>1.0</v>
      </c>
    </row>
    <row r="55" ht="15.75" customHeight="1">
      <c r="A55" s="1">
        <v>53.0</v>
      </c>
      <c r="B55" s="3" t="s">
        <v>56</v>
      </c>
      <c r="C55" s="3" t="str">
        <f>IFERROR(__xludf.DUMMYFUNCTION("GOOGLETRANSLATE(B55,""id"",""en"")"),"['disruption', 'disorder', 'service', 'disappointing', 'ganguan', 'mending', 'count', 'hours',' for days', 'pay', 'bill', 'date', ' Scorr ',' ']")</f>
        <v>['disruption', 'disorder', 'service', 'disappointing', 'ganguan', 'mending', 'count', 'hours',' for days', 'pay', 'bill', 'date', ' Scorr ',' ']</v>
      </c>
      <c r="D55" s="3">
        <v>3.0</v>
      </c>
    </row>
    <row r="56" ht="15.75" customHeight="1">
      <c r="A56" s="1">
        <v>54.0</v>
      </c>
      <c r="B56" s="3" t="s">
        <v>57</v>
      </c>
      <c r="C56" s="3" t="str">
        <f>IFERROR(__xludf.DUMMYFUNCTION("GOOGLETRANSLATE(B56,""id"",""en"")"),"['Please', 'Fix', 'Internet', 'Mbps', 'Corruption', 'Mbps']")</f>
        <v>['Please', 'Fix', 'Internet', 'Mbps', 'Corruption', 'Mbps']</v>
      </c>
      <c r="D56" s="3">
        <v>2.0</v>
      </c>
    </row>
    <row r="57" ht="15.75" customHeight="1">
      <c r="A57" s="1">
        <v>55.0</v>
      </c>
      <c r="B57" s="3" t="s">
        <v>58</v>
      </c>
      <c r="C57" s="3" t="str">
        <f>IFERROR(__xludf.DUMMYFUNCTION("GOOGLETRANSLATE(B57,""id"",""en"")"),"['Network', 'perverted', 'streaming', 'smooth', 'dipake', 'play', 'games', 'gloomy', '']")</f>
        <v>['Network', 'perverted', 'streaming', 'smooth', 'dipake', 'play', 'games', 'gloomy', '']</v>
      </c>
      <c r="D57" s="3">
        <v>2.0</v>
      </c>
    </row>
    <row r="58" ht="15.75" customHeight="1">
      <c r="A58" s="1">
        <v>56.0</v>
      </c>
      <c r="B58" s="3" t="s">
        <v>59</v>
      </c>
      <c r="C58" s="3" t="str">
        <f>IFERROR(__xludf.DUMMYFUNCTION("GOOGLETRANSLATE(B58,""id"",""en"")"),"['Indihome', 'wifi', 'ngellag', 'severe', 'kyk', 'gini', 'already', 'ngikutin', 'rich', 'mas', 'indihome', 'ngelag']")</f>
        <v>['Indihome', 'wifi', 'ngellag', 'severe', 'kyk', 'gini', 'already', 'ngikutin', 'rich', 'mas', 'indihome', 'ngelag']</v>
      </c>
      <c r="D58" s="3">
        <v>4.0</v>
      </c>
    </row>
    <row r="59" ht="15.75" customHeight="1">
      <c r="A59" s="1">
        <v>57.0</v>
      </c>
      <c r="B59" s="3" t="s">
        <v>60</v>
      </c>
      <c r="C59" s="3" t="str">
        <f>IFERROR(__xludf.DUMMYFUNCTION("GOOGLETRANSLATE(B59,""id"",""en"")"),"['Application', 'failed', 'ugly', 'login']")</f>
        <v>['Application', 'failed', 'ugly', 'login']</v>
      </c>
      <c r="D59" s="3">
        <v>1.0</v>
      </c>
    </row>
    <row r="60" ht="15.75" customHeight="1">
      <c r="A60" s="1">
        <v>58.0</v>
      </c>
      <c r="B60" s="3" t="s">
        <v>61</v>
      </c>
      <c r="C60" s="3" t="str">
        <f>IFERROR(__xludf.DUMMYFUNCTION("GOOGLETRANSLATE(B60,""id"",""en"")"),"['Please', 'Enhanced', 'Service', 'Speed', 'Speed', 'internet', '']")</f>
        <v>['Please', 'Enhanced', 'Service', 'Speed', 'Speed', 'internet', '']</v>
      </c>
      <c r="D60" s="3">
        <v>5.0</v>
      </c>
    </row>
    <row r="61" ht="15.75" customHeight="1">
      <c r="A61" s="1">
        <v>59.0</v>
      </c>
      <c r="B61" s="3" t="s">
        <v>62</v>
      </c>
      <c r="C61" s="3" t="str">
        <f>IFERROR(__xludf.DUMMYFUNCTION("GOOGLETRANSLATE(B61,""id"",""en"")"),"['help']")</f>
        <v>['help']</v>
      </c>
      <c r="D61" s="3">
        <v>5.0</v>
      </c>
    </row>
    <row r="62" ht="15.75" customHeight="1">
      <c r="A62" s="1">
        <v>60.0</v>
      </c>
      <c r="B62" s="3" t="s">
        <v>63</v>
      </c>
      <c r="C62" s="3" t="str">
        <f>IFERROR(__xludf.DUMMYFUNCTION("GOOGLETRANSLATE(B62,""id"",""en"")"),"['quota', 'used', '']")</f>
        <v>['quota', 'used', '']</v>
      </c>
      <c r="D62" s="3">
        <v>1.0</v>
      </c>
    </row>
    <row r="63" ht="15.75" customHeight="1">
      <c r="A63" s="1">
        <v>61.0</v>
      </c>
      <c r="B63" s="3" t="s">
        <v>64</v>
      </c>
      <c r="C63" s="3" t="str">
        <f>IFERROR(__xludf.DUMMYFUNCTION("GOOGLETRANSLATE(B63,""id"",""en"")"),"['complicated', '']")</f>
        <v>['complicated', '']</v>
      </c>
      <c r="D63" s="3">
        <v>1.0</v>
      </c>
    </row>
    <row r="64" ht="15.75" customHeight="1">
      <c r="A64" s="1">
        <v>62.0</v>
      </c>
      <c r="B64" s="3" t="s">
        <v>65</v>
      </c>
      <c r="C64" s="3" t="str">
        <f>IFERROR(__xludf.DUMMYFUNCTION("GOOGLETRANSLATE(B64,""id"",""en"")"),"['France', 'Connected', 'Internet', 'Network', 'Lemot', 'Mega', ""]")</f>
        <v>['France', 'Connected', 'Internet', 'Network', 'Lemot', 'Mega', "]</v>
      </c>
      <c r="D64" s="3">
        <v>3.0</v>
      </c>
    </row>
    <row r="65" ht="15.75" customHeight="1">
      <c r="A65" s="1">
        <v>63.0</v>
      </c>
      <c r="B65" s="3" t="s">
        <v>66</v>
      </c>
      <c r="C65" s="3" t="str">
        <f>IFERROR(__xludf.DUMMYFUNCTION("GOOGLETRANSLATE(B65,""id"",""en"")"),"['Jir', 'Kaga', 'Bener', 'wifi', 'really', 'internet', 'network', 'broke', 'online', 'try']")</f>
        <v>['Jir', 'Kaga', 'Bener', 'wifi', 'really', 'internet', 'network', 'broke', 'online', 'try']</v>
      </c>
      <c r="D65" s="3">
        <v>1.0</v>
      </c>
    </row>
    <row r="66" ht="15.75" customHeight="1">
      <c r="A66" s="1">
        <v>64.0</v>
      </c>
      <c r="B66" s="3" t="s">
        <v>67</v>
      </c>
      <c r="C66" s="3" t="str">
        <f>IFERROR(__xludf.DUMMYFUNCTION("GOOGLETRANSLATE(B66,""id"",""en"")"),"['', 'money', 'deposit', 'please', 'back', 'already', 'month', 'wait', 'transfer', 'money', 'deposit', 'work', 'run out ',' work ',' run out ',' work ',' already ',' send ',' billing ',' busy ',' home ',' car ',' turn ',' money ',' deposit ', 'process', '"&amp;"process', 'already', 'month', 'like', 'that's', '']")</f>
        <v>['', 'money', 'deposit', 'please', 'back', 'already', 'month', 'wait', 'transfer', 'money', 'deposit', 'work', 'run out ',' work ',' run out ',' work ',' already ',' send ',' billing ',' busy ',' home ',' car ',' turn ',' money ',' deposit ', 'process', 'process', 'already', 'month', 'like', 'that's', '']</v>
      </c>
      <c r="D66" s="3">
        <v>1.0</v>
      </c>
    </row>
    <row r="67" ht="15.75" customHeight="1">
      <c r="A67" s="1">
        <v>65.0</v>
      </c>
      <c r="B67" s="3" t="s">
        <v>68</v>
      </c>
      <c r="C67" s="3" t="str">
        <f>IFERROR(__xludf.DUMMYFUNCTION("GOOGLETRANSLATE(B67,""id"",""en"")"),"['Burik', 'LEG']")</f>
        <v>['Burik', 'LEG']</v>
      </c>
      <c r="D67" s="3">
        <v>1.0</v>
      </c>
    </row>
    <row r="68" ht="15.75" customHeight="1">
      <c r="A68" s="1">
        <v>66.0</v>
      </c>
      <c r="B68" s="3" t="s">
        <v>69</v>
      </c>
      <c r="C68" s="3" t="str">
        <f>IFERROR(__xludf.DUMMYFUNCTION("GOOGLETRANSLATE(B68,""id"",""en"")"),"['Upgrade', 'Package', 'Mbps', 'Kurneb', 'Weekly', 'Mbps', 'Consumers', 'Loss', '']")</f>
        <v>['Upgrade', 'Package', 'Mbps', 'Kurneb', 'Weekly', 'Mbps', 'Consumers', 'Loss', '']</v>
      </c>
      <c r="D68" s="3">
        <v>1.0</v>
      </c>
    </row>
    <row r="69" ht="15.75" customHeight="1">
      <c r="A69" s="1">
        <v>67.0</v>
      </c>
      <c r="B69" s="3" t="s">
        <v>70</v>
      </c>
      <c r="C69" s="3" t="str">
        <f>IFERROR(__xludf.DUMMYFUNCTION("GOOGLETRANSLATE(B69,""id"",""en"")"),"['effective']")</f>
        <v>['effective']</v>
      </c>
      <c r="D69" s="3">
        <v>1.0</v>
      </c>
    </row>
    <row r="70" ht="15.75" customHeight="1">
      <c r="A70" s="1">
        <v>68.0</v>
      </c>
      <c r="B70" s="3" t="s">
        <v>71</v>
      </c>
      <c r="C70" s="3" t="str">
        <f>IFERROR(__xludf.DUMMYFUNCTION("GOOGLETRANSLATE(B70,""id"",""en"")"),"['promo', 'Mbps',' forced ',' as soon as', 'go up', 'Mbps',' speed ',' nda ',' smpe ',' sometimes', 'pke', 'fiber', ' optics', 'speed', 'nda', 'stable', 'nda', 'compensation', 'late', 'little', 'hit', 'isolation', 'mending', 'closed', 'office' ]")</f>
        <v>['promo', 'Mbps',' forced ',' as soon as', 'go up', 'Mbps',' speed ',' nda ',' smpe ',' sometimes', 'pke', 'fiber', ' optics', 'speed', 'nda', 'stable', 'nda', 'compensation', 'late', 'little', 'hit', 'isolation', 'mending', 'closed', 'office' ]</v>
      </c>
      <c r="D70" s="3">
        <v>1.0</v>
      </c>
    </row>
    <row r="71" ht="15.75" customHeight="1">
      <c r="A71" s="1">
        <v>69.0</v>
      </c>
      <c r="B71" s="3" t="s">
        <v>72</v>
      </c>
      <c r="C71" s="3" t="str">
        <f>IFERROR(__xludf.DUMMYFUNCTION("GOOGLETRANSLATE(B71,""id"",""en"")"),"['Knp', 'UDH', 'Not bad', 'Filmix', 'Subtution', '']")</f>
        <v>['Knp', 'UDH', 'Not bad', 'Filmix', 'Subtution', '']</v>
      </c>
      <c r="D71" s="3">
        <v>1.0</v>
      </c>
    </row>
    <row r="72" ht="15.75" customHeight="1">
      <c r="A72" s="1">
        <v>70.0</v>
      </c>
      <c r="B72" s="3" t="s">
        <v>73</v>
      </c>
      <c r="C72" s="3" t="str">
        <f>IFERROR(__xludf.DUMMYFUNCTION("GOOGLETRANSLATE(B72,""id"",""en"")"),"['Entering', 'Indihome', 'Failed', 'Many', 'Bener', 'Number', '']")</f>
        <v>['Entering', 'Indihome', 'Failed', 'Many', 'Bener', 'Number', '']</v>
      </c>
      <c r="D72" s="3">
        <v>1.0</v>
      </c>
    </row>
    <row r="73" ht="15.75" customHeight="1">
      <c r="A73" s="1">
        <v>71.0</v>
      </c>
      <c r="B73" s="3" t="s">
        <v>74</v>
      </c>
      <c r="C73" s="3" t="str">
        <f>IFERROR(__xludf.DUMMYFUNCTION("GOOGLETRANSLATE(B73,""id"",""en"")"),"['yaa', 'gabisa', 'login', 'registration', 'number', 'registered', 'enter', 'code', 'enter', 'according to','A ']")</f>
        <v>['yaa', 'gabisa', 'login', 'registration', 'number', 'registered', 'enter', 'code', 'enter', 'according to','A ']</v>
      </c>
      <c r="D73" s="3">
        <v>1.0</v>
      </c>
    </row>
    <row r="74" ht="15.75" customHeight="1">
      <c r="A74" s="1">
        <v>72.0</v>
      </c>
      <c r="B74" s="3" t="s">
        <v>75</v>
      </c>
      <c r="C74" s="3" t="str">
        <f>IFERROR(__xludf.DUMMYFUNCTION("GOOGLETRANSLATE(B74,""id"",""en"")"),"['Lemot', 'defective']")</f>
        <v>['Lemot', 'defective']</v>
      </c>
      <c r="D74" s="3">
        <v>1.0</v>
      </c>
    </row>
    <row r="75" ht="15.75" customHeight="1">
      <c r="A75" s="1">
        <v>73.0</v>
      </c>
      <c r="B75" s="3" t="s">
        <v>76</v>
      </c>
      <c r="C75" s="3" t="str">
        <f>IFERROR(__xludf.DUMMYFUNCTION("GOOGLETRANSLATE(B75,""id"",""en"")"),"['masang', 'Mbps',' feels', 'Mbps',' bad ',' really ',' network ',' use ',' nge ',' game ',' pdahal ',' connected ',' cmn ',' org ',' tlong ',' fix ',' just ',' expensive ',' quality ',' bad ',' ']")</f>
        <v>['masang', 'Mbps',' feels', 'Mbps',' bad ',' really ',' network ',' use ',' nge ',' game ',' pdahal ',' connected ',' cmn ',' org ',' tlong ',' fix ',' just ',' expensive ',' quality ',' bad ',' ']</v>
      </c>
      <c r="D75" s="3">
        <v>1.0</v>
      </c>
    </row>
    <row r="76" ht="15.75" customHeight="1">
      <c r="A76" s="1">
        <v>74.0</v>
      </c>
      <c r="B76" s="3" t="s">
        <v>77</v>
      </c>
      <c r="C76" s="3" t="str">
        <f>IFERROR(__xludf.DUMMYFUNCTION("GOOGLETRANSLATE(B76,""id"",""en"")"),"['Honest', 'network', 'smooth', 'smooth', 'smooth', 'darling', 'smooth', 'smooth', 'slow', 'slow', 'slow', 'forgiveness',' slow ',' message ',' sound ',' WhatsApp ',' shipping ',' please ',' optimal ',' network ',' slow ',' slow ']")</f>
        <v>['Honest', 'network', 'smooth', 'smooth', 'smooth', 'darling', 'smooth', 'smooth', 'slow', 'slow', 'slow', 'forgiveness',' slow ',' message ',' sound ',' WhatsApp ',' shipping ',' please ',' optimal ',' network ',' slow ',' slow ']</v>
      </c>
      <c r="D76" s="3">
        <v>4.0</v>
      </c>
    </row>
    <row r="77" ht="15.75" customHeight="1">
      <c r="A77" s="1">
        <v>75.0</v>
      </c>
      <c r="B77" s="3" t="s">
        <v>78</v>
      </c>
      <c r="C77" s="3" t="str">
        <f>IFERROR(__xludf.DUMMYFUNCTION("GOOGLETRANSLATE(B77,""id"",""en"")"),"['Please', 'Signal', 'Region', 'Pancoran', 'Jakarta', 'South', 'at the level']")</f>
        <v>['Please', 'Signal', 'Region', 'Pancoran', 'Jakarta', 'South', 'at the level']</v>
      </c>
      <c r="D77" s="3">
        <v>1.0</v>
      </c>
    </row>
    <row r="78" ht="15.75" customHeight="1">
      <c r="A78" s="1">
        <v>76.0</v>
      </c>
      <c r="B78" s="3" t="s">
        <v>79</v>
      </c>
      <c r="C78" s="3" t="str">
        <f>IFERROR(__xludf.DUMMYFUNCTION("GOOGLETRANSLATE(B78,""id"",""en"")"),"['Provider', 'Baekin', 'emang', 'Neukunjak', 'Nonnye', 'Bener', 'Rich', 'People', 'School']")</f>
        <v>['Provider', 'Baekin', 'emang', 'Neukunjak', 'Nonnye', 'Bener', 'Rich', 'People', 'School']</v>
      </c>
      <c r="D78" s="3">
        <v>1.0</v>
      </c>
    </row>
    <row r="79" ht="15.75" customHeight="1">
      <c r="A79" s="1">
        <v>77.0</v>
      </c>
      <c r="B79" s="3" t="s">
        <v>80</v>
      </c>
      <c r="C79" s="3" t="str">
        <f>IFERROR(__xludf.DUMMYFUNCTION("GOOGLETRANSLATE(B79,""id"",""en"")"),"['Good', 'really', 'signal', 'until', 'Packet', 'loss']")</f>
        <v>['Good', 'really', 'signal', 'until', 'Packet', 'loss']</v>
      </c>
      <c r="D79" s="3">
        <v>1.0</v>
      </c>
    </row>
    <row r="80" ht="15.75" customHeight="1">
      <c r="A80" s="1">
        <v>78.0</v>
      </c>
      <c r="B80" s="3" t="s">
        <v>81</v>
      </c>
      <c r="C80" s="3" t="str">
        <f>IFERROR(__xludf.DUMMYFUNCTION("GOOGLETRANSLATE(B80,""id"",""en"")"),"['difficult', 'open', 'the application', 'proactive', 'serve', 'customer', 'network', 'Telkomsel', 'slow', 'impression', 'closed']")</f>
        <v>['difficult', 'open', 'the application', 'proactive', 'serve', 'customer', 'network', 'Telkomsel', 'slow', 'impression', 'closed']</v>
      </c>
      <c r="D80" s="3">
        <v>1.0</v>
      </c>
    </row>
    <row r="81" ht="15.75" customHeight="1">
      <c r="A81" s="1">
        <v>80.0</v>
      </c>
      <c r="B81" s="3" t="s">
        <v>82</v>
      </c>
      <c r="C81" s="3" t="str">
        <f>IFERROR(__xludf.DUMMYFUNCTION("GOOGLETRANSLATE(B81,""id"",""en"")"),"['likes', 'service', 'application', 'find', 'interrupted', 'process', 'register', 'easy', 'fast', '']")</f>
        <v>['likes', 'service', 'application', 'find', 'interrupted', 'process', 'register', 'easy', 'fast', '']</v>
      </c>
      <c r="D81" s="3">
        <v>5.0</v>
      </c>
    </row>
    <row r="82" ht="15.75" customHeight="1">
      <c r="A82" s="1">
        <v>81.0</v>
      </c>
      <c r="B82" s="3" t="s">
        <v>83</v>
      </c>
      <c r="C82" s="3" t="str">
        <f>IFERROR(__xludf.DUMMYFUNCTION("GOOGLETRANSLATE(B82,""id"",""en"")"),"['Slow', 'handling']")</f>
        <v>['Slow', 'handling']</v>
      </c>
      <c r="D82" s="3">
        <v>1.0</v>
      </c>
    </row>
    <row r="83" ht="15.75" customHeight="1">
      <c r="A83" s="1">
        <v>82.0</v>
      </c>
      <c r="B83" s="3" t="s">
        <v>84</v>
      </c>
      <c r="C83" s="3" t="str">
        <f>IFERROR(__xludf.DUMMYFUNCTION("GOOGLETRANSLATE(B83,""id"",""en"")"),"['Really', 'Pay', 'Late', 'Pay', 'Asked', 'Disconnect', 'No', 'The Cable', 'Strange']")</f>
        <v>['Really', 'Pay', 'Late', 'Pay', 'Asked', 'Disconnect', 'No', 'The Cable', 'Strange']</v>
      </c>
      <c r="D83" s="3">
        <v>1.0</v>
      </c>
    </row>
    <row r="84" ht="15.75" customHeight="1">
      <c r="A84" s="1">
        <v>83.0</v>
      </c>
      <c r="B84" s="3" t="s">
        <v>85</v>
      </c>
      <c r="C84" s="3" t="str">
        <f>IFERROR(__xludf.DUMMYFUNCTION("GOOGLETRANSLATE(B84,""id"",""en"")"),"['Service', 'good', 'bill', 'confirm', 'individual']")</f>
        <v>['Service', 'good', 'bill', 'confirm', 'individual']</v>
      </c>
      <c r="D84" s="3">
        <v>1.0</v>
      </c>
    </row>
    <row r="85" ht="15.75" customHeight="1">
      <c r="A85" s="1">
        <v>84.0</v>
      </c>
      <c r="B85" s="3" t="s">
        <v>86</v>
      </c>
      <c r="C85" s="3" t="str">
        <f>IFERROR(__xludf.DUMMYFUNCTION("GOOGLETRANSLATE(B85,""id"",""en"")"),"Of course")</f>
        <v>Of course</v>
      </c>
      <c r="D85" s="3">
        <v>4.0</v>
      </c>
    </row>
    <row r="86" ht="15.75" customHeight="1">
      <c r="A86" s="1">
        <v>85.0</v>
      </c>
      <c r="B86" s="3" t="s">
        <v>87</v>
      </c>
      <c r="C86" s="3" t="str">
        <f>IFERROR(__xludf.DUMMYFUNCTION("GOOGLETRANSLATE(B86,""id"",""en"")"),"['login']")</f>
        <v>['login']</v>
      </c>
      <c r="D86" s="3">
        <v>1.0</v>
      </c>
    </row>
    <row r="87" ht="15.75" customHeight="1">
      <c r="A87" s="1">
        <v>86.0</v>
      </c>
      <c r="B87" s="3" t="s">
        <v>88</v>
      </c>
      <c r="C87" s="3" t="str">
        <f>IFERROR(__xludf.DUMMYFUNCTION("GOOGLETRANSLATE(B87,""id"",""en"")"),"['Keep', 'Quality', 'Service', 'Increase', 'Network', 'Internet', 'Hopefully', 'Moving', ""]")</f>
        <v>['Keep', 'Quality', 'Service', 'Increase', 'Network', 'Internet', 'Hopefully', 'Moving', "]</v>
      </c>
      <c r="D87" s="3">
        <v>3.0</v>
      </c>
    </row>
    <row r="88" ht="15.75" customHeight="1">
      <c r="A88" s="1">
        <v>87.0</v>
      </c>
      <c r="B88" s="3" t="s">
        <v>89</v>
      </c>
      <c r="C88" s="3" t="str">
        <f>IFERROR(__xludf.DUMMYFUNCTION("GOOGLETRANSLATE(B88,""id"",""en"")"),"['App', 'garbage', 'service', 'garbage', '']")</f>
        <v>['App', 'garbage', 'service', 'garbage', '']</v>
      </c>
      <c r="D88" s="3">
        <v>1.0</v>
      </c>
    </row>
    <row r="89" ht="15.75" customHeight="1">
      <c r="A89" s="1">
        <v>88.0</v>
      </c>
      <c r="B89" s="3" t="s">
        <v>90</v>
      </c>
      <c r="C89" s="3" t="str">
        <f>IFERROR(__xludf.DUMMYFUNCTION("GOOGLETRANSLATE(B89,""id"",""en"")"),"['Jos']")</f>
        <v>['Jos']</v>
      </c>
      <c r="D89" s="3">
        <v>5.0</v>
      </c>
    </row>
    <row r="90" ht="15.75" customHeight="1">
      <c r="A90" s="1">
        <v>89.0</v>
      </c>
      <c r="B90" s="3" t="s">
        <v>91</v>
      </c>
      <c r="C90" s="3" t="str">
        <f>IFERROR(__xludf.DUMMYFUNCTION("GOOGLETRANSLATE(B90,""id"",""en"")"),"['improvement', 'network', 'ugly', 'really', 'bangst']")</f>
        <v>['improvement', 'network', 'ugly', 'really', 'bangst']</v>
      </c>
      <c r="D90" s="3">
        <v>1.0</v>
      </c>
    </row>
    <row r="91" ht="15.75" customHeight="1">
      <c r="A91" s="1">
        <v>90.0</v>
      </c>
      <c r="B91" s="3" t="s">
        <v>92</v>
      </c>
      <c r="C91" s="3" t="str">
        <f>IFERROR(__xludf.DUMMYFUNCTION("GOOGLETRANSLATE(B91,""id"",""en"")"),"['game', 'online', 'slow', 'use', 'service', 'complaint', 'complaint', 'change', 'tetep', 'slow']")</f>
        <v>['game', 'online', 'slow', 'use', 'service', 'complaint', 'complaint', 'change', 'tetep', 'slow']</v>
      </c>
      <c r="D91" s="3">
        <v>1.0</v>
      </c>
    </row>
    <row r="92" ht="15.75" customHeight="1">
      <c r="A92" s="1">
        <v>91.0</v>
      </c>
      <c r="B92" s="3" t="s">
        <v>93</v>
      </c>
      <c r="C92" s="3" t="str">
        <f>IFERROR(__xludf.DUMMYFUNCTION("GOOGLETRANSLATE(B92,""id"",""en"")"),"['wifi', 'slow', 'emotions',' cave ',' pay ',' slow ',' ngotak ',' cave ',' just ',' install ',' application ',' just ',' comment ',' doang ']")</f>
        <v>['wifi', 'slow', 'emotions',' cave ',' pay ',' slow ',' ngotak ',' cave ',' just ',' install ',' application ',' just ',' comment ',' doang ']</v>
      </c>
      <c r="D92" s="3">
        <v>1.0</v>
      </c>
    </row>
    <row r="93" ht="15.75" customHeight="1">
      <c r="A93" s="1">
        <v>92.0</v>
      </c>
      <c r="B93" s="3" t="s">
        <v>94</v>
      </c>
      <c r="C93" s="3" t="str">
        <f>IFERROR(__xludf.DUMMYFUNCTION("GOOGLETRANSLATE(B93,""id"",""en"")"),"['Disorders', 'Mulu', '']")</f>
        <v>['Disorders', 'Mulu', '']</v>
      </c>
      <c r="D93" s="3">
        <v>1.0</v>
      </c>
    </row>
    <row r="94" ht="15.75" customHeight="1">
      <c r="A94" s="1">
        <v>93.0</v>
      </c>
      <c r="B94" s="3" t="s">
        <v>95</v>
      </c>
      <c r="C94" s="3" t="str">
        <f>IFERROR(__xludf.DUMMYFUNCTION("GOOGLETRANSLATE(B94,""id"",""en"")"),"['channel', 'application', '']")</f>
        <v>['channel', 'application', '']</v>
      </c>
      <c r="D94" s="3">
        <v>1.0</v>
      </c>
    </row>
    <row r="95" ht="15.75" customHeight="1">
      <c r="A95" s="1">
        <v>94.0</v>
      </c>
      <c r="B95" s="3" t="s">
        <v>96</v>
      </c>
      <c r="C95" s="3" t="str">
        <f>IFERROR(__xludf.DUMMYFUNCTION("GOOGLETRANSLATE(B95,""id"",""en"")"),"['response', 'fast', 'obstacle']")</f>
        <v>['response', 'fast', 'obstacle']</v>
      </c>
      <c r="D95" s="3">
        <v>5.0</v>
      </c>
    </row>
    <row r="96" ht="15.75" customHeight="1">
      <c r="A96" s="1">
        <v>95.0</v>
      </c>
      <c r="B96" s="3" t="s">
        <v>97</v>
      </c>
      <c r="C96" s="3" t="str">
        <f>IFERROR(__xludf.DUMMYFUNCTION("GOOGLETRANSLATE(B96,""id"",""en"")"),"['Kimakkkkk', 'slow', 'network', 'indihome']")</f>
        <v>['Kimakkkkk', 'slow', 'network', 'indihome']</v>
      </c>
      <c r="D96" s="3">
        <v>1.0</v>
      </c>
    </row>
    <row r="97" ht="15.75" customHeight="1">
      <c r="A97" s="1">
        <v>96.0</v>
      </c>
      <c r="B97" s="3" t="s">
        <v>98</v>
      </c>
      <c r="C97" s="3" t="str">
        <f>IFERROR(__xludf.DUMMYFUNCTION("GOOGLETRANSLATE(B97,""id"",""en"")"),"['Internet', 'on', 'STB', 'installed', 'Technician', 'Sales', 'given', 'Display', '']")</f>
        <v>['Internet', 'on', 'STB', 'installed', 'Technician', 'Sales', 'given', 'Display', '']</v>
      </c>
      <c r="D97" s="3">
        <v>1.0</v>
      </c>
    </row>
    <row r="98" ht="15.75" customHeight="1">
      <c r="A98" s="1">
        <v>97.0</v>
      </c>
      <c r="B98" s="3" t="s">
        <v>99</v>
      </c>
      <c r="C98" s="3" t="str">
        <f>IFERROR(__xludf.DUMMYFUNCTION("GOOGLETRANSLATE(B98,""id"",""en"")"),"['application', 'nggk', 'customer', 'wifi', 'sambungin', 'number', 'customer', 'application', 'fail']")</f>
        <v>['application', 'nggk', 'customer', 'wifi', 'sambungin', 'number', 'customer', 'application', 'fail']</v>
      </c>
      <c r="D98" s="3">
        <v>2.0</v>
      </c>
    </row>
    <row r="99" ht="15.75" customHeight="1">
      <c r="A99" s="1">
        <v>98.0</v>
      </c>
      <c r="B99" s="3" t="s">
        <v>100</v>
      </c>
      <c r="C99" s="3" t="str">
        <f>IFERROR(__xludf.DUMMYFUNCTION("GOOGLETRANSLATE(B99,""id"",""en"")"),"['Complaints', 'process', ""]")</f>
        <v>['Complaints', 'process', "]</v>
      </c>
      <c r="D99" s="3">
        <v>1.0</v>
      </c>
    </row>
    <row r="100" ht="15.75" customHeight="1">
      <c r="A100" s="1">
        <v>99.0</v>
      </c>
      <c r="B100" s="3" t="s">
        <v>101</v>
      </c>
      <c r="C100" s="3" t="str">
        <f>IFERROR(__xludf.DUMMYFUNCTION("GOOGLETRANSLATE(B100,""id"",""en"")"),"['good']")</f>
        <v>['good']</v>
      </c>
      <c r="D100" s="3">
        <v>2.0</v>
      </c>
    </row>
    <row r="101" ht="15.75" customHeight="1">
      <c r="A101" s="1">
        <v>100.0</v>
      </c>
      <c r="B101" s="3" t="s">
        <v>102</v>
      </c>
      <c r="C101" s="3" t="str">
        <f>IFERROR(__xludf.DUMMYFUNCTION("GOOGLETRANSLATE(B101,""id"",""en"")"),"['Professional', 'consistent', 'subscribe', 'no is' requested ',' evaluated ',' work ',' according to ',' instruction ',' do ',' instruction ',' operator ',' hope ',' thorough ',' crush ',' information ',' repairs', 'wifi', 'information', 'no is']")</f>
        <v>['Professional', 'consistent', 'subscribe', 'no is' requested ',' evaluated ',' work ',' according to ',' instruction ',' do ',' instruction ',' operator ',' hope ',' thorough ',' crush ',' information ',' repairs', 'wifi', 'information', 'no is']</v>
      </c>
      <c r="D101" s="3">
        <v>1.0</v>
      </c>
    </row>
    <row r="102" ht="15.75" customHeight="1">
      <c r="A102" s="1">
        <v>101.0</v>
      </c>
      <c r="B102" s="3" t="s">
        <v>103</v>
      </c>
      <c r="C102" s="3" t="str">
        <f>IFERROR(__xludf.DUMMYFUNCTION("GOOGLETRANSLATE(B102,""id"",""en"")"),"['pending', 'play', 'game', 'ngelag', 'actually', 'speed', 'wifi', 'wonder']")</f>
        <v>['pending', 'play', 'game', 'ngelag', 'actually', 'speed', 'wifi', 'wonder']</v>
      </c>
      <c r="D102" s="3">
        <v>1.0</v>
      </c>
    </row>
    <row r="103" ht="15.75" customHeight="1">
      <c r="A103" s="1">
        <v>102.0</v>
      </c>
      <c r="B103" s="3" t="s">
        <v>104</v>
      </c>
      <c r="C103" s="3" t="str">
        <f>IFERROR(__xludf.DUMMYFUNCTION("GOOGLETRANSLATE(B103,""id"",""en"")"),"['application', 'ugly', 'really', 'slow', 'choice', 'menu']")</f>
        <v>['application', 'ugly', 'really', 'slow', 'choice', 'menu']</v>
      </c>
      <c r="D103" s="3">
        <v>1.0</v>
      </c>
    </row>
    <row r="104" ht="15.75" customHeight="1">
      <c r="A104" s="1">
        <v>103.0</v>
      </c>
      <c r="B104" s="3" t="s">
        <v>105</v>
      </c>
      <c r="C104" s="3" t="str">
        <f>IFERROR(__xludf.DUMMYFUNCTION("GOOGLETRANSLATE(B104,""id"",""en"")"),"['mounting', 'Lamat', 'Wait', 'Install', 'Marketing', 'Call', 'Wait', 'Clock', 'Until', 'Install', 'Request', 'Kencel', ' Afraid ',' People ',' Indihome ',' Ehh ',' Bolay ',' Please ',' System ',' Work ',' Fix ',' Masang ',' Pay ',' Ceratiary ',' Overcome"&amp;" ' , 'As soon as possible,' Candidate ',' Consumers', '']")</f>
        <v>['mounting', 'Lamat', 'Wait', 'Install', 'Marketing', 'Call', 'Wait', 'Clock', 'Until', 'Install', 'Request', 'Kencel', ' Afraid ',' People ',' Indihome ',' Ehh ',' Bolay ',' Please ',' System ',' Work ',' Fix ',' Masang ',' Pay ',' Ceratiary ',' Overcome ' , 'As soon as possible,' Candidate ',' Consumers', '']</v>
      </c>
      <c r="D104" s="3">
        <v>1.0</v>
      </c>
    </row>
    <row r="105" ht="15.75" customHeight="1">
      <c r="A105" s="1">
        <v>104.0</v>
      </c>
      <c r="B105" s="3" t="s">
        <v>106</v>
      </c>
      <c r="C105" s="3" t="str">
        <f>IFERROR(__xludf.DUMMYFUNCTION("GOOGLETRANSLATE(B105,""id"",""en"")"),"['Print', 'detail', 'bill']")</f>
        <v>['Print', 'detail', 'bill']</v>
      </c>
      <c r="D105" s="3">
        <v>3.0</v>
      </c>
    </row>
    <row r="106" ht="15.75" customHeight="1">
      <c r="A106" s="1">
        <v>105.0</v>
      </c>
      <c r="B106" s="3" t="s">
        <v>107</v>
      </c>
      <c r="C106" s="3" t="str">
        <f>IFERROR(__xludf.DUMMYFUNCTION("GOOGLETRANSLATE(B106,""id"",""en"")"),"['signal', 'fix', 'area', 'Makassar', 'boss', 'slow', 'Mbps', 'Not bad', 'smooth', ""]")</f>
        <v>['signal', 'fix', 'area', 'Makassar', 'boss', 'slow', 'Mbps', 'Not bad', 'smooth', "]</v>
      </c>
      <c r="D106" s="3">
        <v>2.0</v>
      </c>
    </row>
    <row r="107" ht="15.75" customHeight="1">
      <c r="A107" s="1">
        <v>106.0</v>
      </c>
      <c r="B107" s="3" t="s">
        <v>108</v>
      </c>
      <c r="C107" s="3" t="str">
        <f>IFERROR(__xludf.DUMMYFUNCTION("GOOGLETRANSLATE(B107,""id"",""en"")"),"['buy', 'signal', 'good', 'gloomy']")</f>
        <v>['buy', 'signal', 'good', 'gloomy']</v>
      </c>
      <c r="D107" s="3">
        <v>1.0</v>
      </c>
    </row>
    <row r="108" ht="15.75" customHeight="1">
      <c r="A108" s="1">
        <v>107.0</v>
      </c>
      <c r="B108" s="3" t="s">
        <v>109</v>
      </c>
      <c r="C108" s="3" t="str">
        <f>IFERROR(__xludf.DUMMYFUNCTION("GOOGLETRANSLATE(B108,""id"",""en"")"),"['platform', 'Internet', 'biggest', 'Indonesia', 'lag', 'internet', 'die', 'internet', 'life', 'lagggggg', 'please', 'officer', ' Indihome ',' work ',' Call ',' officer ',' Indihome ',' just ',' restart ',' modem ',' restart ',' modem ',' description ',' "&amp;"comfortable ',' nyama ' , 'Wear', 'Internet', 'Pay', 'Expensive', 'Internet', 'Lagg', ""]")</f>
        <v>['platform', 'Internet', 'biggest', 'Indonesia', 'lag', 'internet', 'die', 'internet', 'life', 'lagggggg', 'please', 'officer', ' Indihome ',' work ',' Call ',' officer ',' Indihome ',' just ',' restart ',' modem ',' restart ',' modem ',' description ',' comfortable ',' nyama ' , 'Wear', 'Internet', 'Pay', 'Expensive', 'Internet', 'Lagg', "]</v>
      </c>
      <c r="D108" s="3">
        <v>1.0</v>
      </c>
    </row>
    <row r="109" ht="15.75" customHeight="1">
      <c r="A109" s="1">
        <v>108.0</v>
      </c>
      <c r="B109" s="3" t="s">
        <v>110</v>
      </c>
      <c r="C109" s="3" t="str">
        <f>IFERROR(__xludf.DUMMYFUNCTION("GOOGLETRANSLATE(B109,""id"",""en"")"),"['clock', 'and above', 'lag']")</f>
        <v>['clock', 'and above', 'lag']</v>
      </c>
      <c r="D109" s="3">
        <v>1.0</v>
      </c>
    </row>
    <row r="110" ht="15.75" customHeight="1">
      <c r="A110" s="1">
        <v>109.0</v>
      </c>
      <c r="B110" s="3" t="s">
        <v>111</v>
      </c>
      <c r="C110" s="3" t="str">
        <f>IFERROR(__xludf.DUMMYFUNCTION("GOOGLETRANSLATE(B110,""id"",""en"")"),"['KOQ', 'enter', 'OTP', 'FAIL', '']")</f>
        <v>['KOQ', 'enter', 'OTP', 'FAIL', '']</v>
      </c>
      <c r="D110" s="3">
        <v>2.0</v>
      </c>
    </row>
    <row r="111" ht="15.75" customHeight="1">
      <c r="A111" s="1">
        <v>110.0</v>
      </c>
      <c r="B111" s="3" t="s">
        <v>112</v>
      </c>
      <c r="C111" s="3" t="str">
        <f>IFERROR(__xludf.DUMMYFUNCTION("GOOGLETRANSLATE(B111,""id"",""en"")"),"['Please', 'Fix', 'Application', 'Error', 'Thank you', ""]")</f>
        <v>['Please', 'Fix', 'Application', 'Error', 'Thank you', "]</v>
      </c>
      <c r="D111" s="3">
        <v>3.0</v>
      </c>
    </row>
    <row r="112" ht="15.75" customHeight="1">
      <c r="A112" s="1">
        <v>111.0</v>
      </c>
      <c r="B112" s="3" t="s">
        <v>113</v>
      </c>
      <c r="C112" s="3" t="str">
        <f>IFERROR(__xludf.DUMMYFUNCTION("GOOGLETRANSLATE(B112,""id"",""en"")"),"['report', 'fitting', 'choice']")</f>
        <v>['report', 'fitting', 'choice']</v>
      </c>
      <c r="D112" s="3">
        <v>1.0</v>
      </c>
    </row>
    <row r="113" ht="15.75" customHeight="1">
      <c r="A113" s="1">
        <v>112.0</v>
      </c>
      <c r="B113" s="3" t="s">
        <v>114</v>
      </c>
      <c r="C113" s="3" t="str">
        <f>IFERROR(__xludf.DUMMYFUNCTION("GOOGLETRANSLATE(B113,""id"",""en"")"),"['handling', 'slow']")</f>
        <v>['handling', 'slow']</v>
      </c>
      <c r="D113" s="3">
        <v>1.0</v>
      </c>
    </row>
    <row r="114" ht="15.75" customHeight="1">
      <c r="A114" s="1">
        <v>113.0</v>
      </c>
      <c r="B114" s="3" t="s">
        <v>115</v>
      </c>
      <c r="C114" s="3" t="str">
        <f>IFERROR(__xludf.DUMMYFUNCTION("GOOGLETRANSLATE(B114,""id"",""en"")"),"['check', 'address', 'application', 'Different', 'change', 'difficult', 'really', 'heart', 'heart', 'application', '']")</f>
        <v>['check', 'address', 'application', 'Different', 'change', 'difficult', 'really', 'heart', 'heart', 'application', '']</v>
      </c>
      <c r="D114" s="3">
        <v>1.0</v>
      </c>
    </row>
    <row r="115" ht="15.75" customHeight="1">
      <c r="A115" s="1">
        <v>114.0</v>
      </c>
      <c r="B115" s="3" t="s">
        <v>116</v>
      </c>
      <c r="C115" s="3" t="str">
        <f>IFERROR(__xludf.DUMMYFUNCTION("GOOGLETRANSLATE(B115,""id"",""en"")"),"['', 'mpbs',' slow ',' right ',' network ',' stable ',' break up ',' break up ',' disorder ',' a month ',' times', 'severe', 'pay ',' fall ',' tempo ',' direct ',' unplug ',' service ',' mending ',' buy ',' router ',' wifi ',' package ',' cheap ',' networ"&amp;"k ', 'Stable', 'thought', 'times', 'Indihome', 'price', 'expensive', 'according to', 'expectation', '']")</f>
        <v>['', 'mpbs',' slow ',' right ',' network ',' stable ',' break up ',' break up ',' disorder ',' a month ',' times', 'severe', 'pay ',' fall ',' tempo ',' direct ',' unplug ',' service ',' mending ',' buy ',' router ',' wifi ',' package ',' cheap ',' network ', 'Stable', 'thought', 'times', 'Indihome', 'price', 'expensive', 'according to', 'expectation', '']</v>
      </c>
      <c r="D115" s="3">
        <v>1.0</v>
      </c>
    </row>
    <row r="116" ht="15.75" customHeight="1">
      <c r="A116" s="1">
        <v>115.0</v>
      </c>
      <c r="B116" s="3" t="s">
        <v>117</v>
      </c>
      <c r="C116" s="3" t="str">
        <f>IFERROR(__xludf.DUMMYFUNCTION("GOOGLETRANSLATE(B116,""id"",""en"")"),"['signal', 'wifi', 'indihome', 'ugly', 'customer', 'signal', 'right', 'dlu', 'work', 'right', 'beyond', 'mending', ' Sok ',' package ',' wifi ',' gini ',' work ',' pay ',' work ',' right ',' please ',' rain ',' little ',' nge ',' lag ' , 'Restart', 'ugly'"&amp;", 'Huft', 'suggestion', 'Mending', 'Becus', 'backward']")</f>
        <v>['signal', 'wifi', 'indihome', 'ugly', 'customer', 'signal', 'right', 'dlu', 'work', 'right', 'beyond', 'mending', ' Sok ',' package ',' wifi ',' gini ',' work ',' pay ',' work ',' right ',' please ',' rain ',' little ',' nge ',' lag ' , 'Restart', 'ugly', 'Huft', 'suggestion', 'Mending', 'Becus', 'backward']</v>
      </c>
      <c r="D116" s="3">
        <v>1.0</v>
      </c>
    </row>
    <row r="117" ht="15.75" customHeight="1">
      <c r="A117" s="1">
        <v>116.0</v>
      </c>
      <c r="B117" s="3" t="s">
        <v>118</v>
      </c>
      <c r="C117" s="3" t="str">
        <f>IFERROR(__xludf.DUMMYFUNCTION("GOOGLETRANSLATE(B117,""id"",""en"")"),"['Ngellag', 'smartfren']")</f>
        <v>['Ngellag', 'smartfren']</v>
      </c>
      <c r="D117" s="3">
        <v>1.0</v>
      </c>
    </row>
    <row r="118" ht="15.75" customHeight="1">
      <c r="A118" s="1">
        <v>117.0</v>
      </c>
      <c r="B118" s="3" t="s">
        <v>119</v>
      </c>
      <c r="C118" s="3" t="str">
        <f>IFERROR(__xludf.DUMMYFUNCTION("GOOGLETRANSLATE(B118,""id"",""en"")"),"['in the environment', 'Los', 'complain', 'signs', 'repairs']")</f>
        <v>['in the environment', 'Los', 'complain', 'signs', 'repairs']</v>
      </c>
      <c r="D118" s="3">
        <v>1.0</v>
      </c>
    </row>
    <row r="119" ht="15.75" customHeight="1">
      <c r="A119" s="1">
        <v>118.0</v>
      </c>
      <c r="B119" s="3" t="s">
        <v>120</v>
      </c>
      <c r="C119" s="3" t="str">
        <f>IFERROR(__xludf.DUMMYFUNCTION("GOOGLETRANSLATE(B119,""id"",""en"")"),"['Service', 'bad', 'complement', 'date', 'Overcome', 'Date', 'poor']")</f>
        <v>['Service', 'bad', 'complement', 'date', 'Overcome', 'Date', 'poor']</v>
      </c>
      <c r="D119" s="3">
        <v>1.0</v>
      </c>
    </row>
    <row r="120" ht="15.75" customHeight="1">
      <c r="A120" s="1">
        <v>119.0</v>
      </c>
      <c r="B120" s="3" t="s">
        <v>121</v>
      </c>
      <c r="C120" s="3" t="str">
        <f>IFERROR(__xludf.DUMMYFUNCTION("GOOGLETRANSLATE(B120,""id"",""en"")"),"['signal', 'supports']")</f>
        <v>['signal', 'supports']</v>
      </c>
      <c r="D120" s="3">
        <v>3.0</v>
      </c>
    </row>
    <row r="121" ht="15.75" customHeight="1">
      <c r="A121" s="1">
        <v>120.0</v>
      </c>
      <c r="B121" s="3" t="s">
        <v>122</v>
      </c>
      <c r="C121" s="3" t="str">
        <f>IFERROR(__xludf.DUMMYFUNCTION("GOOGLETRANSLATE(B121,""id"",""en"")"),"['Disappointed', 'meter', 'installed', 'reason', 'network', ""]")</f>
        <v>['Disappointed', 'meter', 'installed', 'reason', 'network', "]</v>
      </c>
      <c r="D121" s="3">
        <v>1.0</v>
      </c>
    </row>
    <row r="122" ht="15.75" customHeight="1">
      <c r="A122" s="1">
        <v>121.0</v>
      </c>
      <c r="B122" s="3" t="s">
        <v>123</v>
      </c>
      <c r="C122" s="3" t="str">
        <f>IFERROR(__xludf.DUMMYFUNCTION("GOOGLETRANSLATE(B122,""id"",""en"")"),"['regret', 'Life', 'Life', 'Install', 'Indihome', 'Pairs',' get ',' add ',' cable ',' fiber ',' optical ',' technician ',' The reason ',' ODP ',' full ',' Indihome ',' provides', 'cable', 'buy', 'technician', 'price', 'cable', 'pairs',' service ',' dilapi"&amp;"dated ' , 'network', 'slow', 'handling', 'technicians',' super ',' slow ',' competent ',' turn ',' collect ',' payment ',' super ',' fast ',' network ',' break up ',' stop ',' subscription ',' get ',' fees', 'million', 'wowwwwwwwwwwww', 'sekula', 'hey', "&amp;"""]")</f>
        <v>['regret', 'Life', 'Life', 'Install', 'Indihome', 'Pairs',' get ',' add ',' cable ',' fiber ',' optical ',' technician ',' The reason ',' ODP ',' full ',' Indihome ',' provides', 'cable', 'buy', 'technician', 'price', 'cable', 'pairs',' service ',' dilapidated ' , 'network', 'slow', 'handling', 'technicians',' super ',' slow ',' competent ',' turn ',' collect ',' payment ',' super ',' fast ',' network ',' break up ',' stop ',' subscription ',' get ',' fees', 'million', 'wowwwwwwwwwwww', 'sekula', 'hey', "]</v>
      </c>
      <c r="D122" s="3">
        <v>1.0</v>
      </c>
    </row>
    <row r="123" ht="15.75" customHeight="1">
      <c r="A123" s="1">
        <v>122.0</v>
      </c>
      <c r="B123" s="3" t="s">
        <v>124</v>
      </c>
      <c r="C123" s="3" t="str">
        <f>IFERROR(__xludf.DUMMYFUNCTION("GOOGLETRANSLATE(B123,""id"",""en"")"),"['Wonder', 'wifi', 'repay', '']")</f>
        <v>['Wonder', 'wifi', 'repay', '']</v>
      </c>
      <c r="D123" s="3">
        <v>2.0</v>
      </c>
    </row>
    <row r="124" ht="15.75" customHeight="1">
      <c r="A124" s="1">
        <v>123.0</v>
      </c>
      <c r="B124" s="3" t="s">
        <v>125</v>
      </c>
      <c r="C124" s="3" t="str">
        <f>IFERROR(__xludf.DUMMYFUNCTION("GOOGLETRANSLATE(B124,""id"",""en"")"),"['accommodating', 'process', 'complaint', 'bills', 'details', 'service', 'maximum', '']")</f>
        <v>['accommodating', 'process', 'complaint', 'bills', 'details', 'service', 'maximum', '']</v>
      </c>
      <c r="D124" s="3">
        <v>1.0</v>
      </c>
    </row>
    <row r="125" ht="15.75" customHeight="1">
      <c r="A125" s="1">
        <v>124.0</v>
      </c>
      <c r="B125" s="3" t="s">
        <v>126</v>
      </c>
      <c r="C125" s="3" t="str">
        <f>IFERROR(__xludf.DUMMYFUNCTION("GOOGLETRANSLATE(B125,""id"",""en"")"),"['a week', 'network', 'home', 'broke', 'connects',' contact ',' service ',' tomorrow ',' home ',' waiting ',' weekly ',' gini ',' Mending ',' Move ',' Home ']")</f>
        <v>['a week', 'network', 'home', 'broke', 'connects',' contact ',' service ',' tomorrow ',' home ',' waiting ',' weekly ',' gini ',' Mending ',' Move ',' Home ']</v>
      </c>
      <c r="D125" s="3">
        <v>1.0</v>
      </c>
    </row>
    <row r="126" ht="15.75" customHeight="1">
      <c r="A126" s="1">
        <v>125.0</v>
      </c>
      <c r="B126" s="3" t="s">
        <v>127</v>
      </c>
      <c r="C126" s="3" t="str">
        <f>IFERROR(__xludf.DUMMYFUNCTION("GOOGLETRANSLATE(B126,""id"",""en"")"),"['Login', 'Code', 'OTP', 'Suda', 'Typo']")</f>
        <v>['Login', 'Code', 'OTP', 'Suda', 'Typo']</v>
      </c>
      <c r="D126" s="3">
        <v>1.0</v>
      </c>
    </row>
    <row r="127" ht="15.75" customHeight="1">
      <c r="A127" s="1">
        <v>126.0</v>
      </c>
      <c r="B127" s="3" t="s">
        <v>128</v>
      </c>
      <c r="C127" s="3" t="str">
        <f>IFERROR(__xludf.DUMMYFUNCTION("GOOGLETRANSLATE(B127,""id"",""en"")"),"['Masi', 'like', 'Euy', 'My APK', 'confused', 'check', 'bill', 'payment']")</f>
        <v>['Masi', 'like', 'Euy', 'My APK', 'confused', 'check', 'bill', 'payment']</v>
      </c>
      <c r="D127" s="3">
        <v>3.0</v>
      </c>
    </row>
    <row r="128" ht="15.75" customHeight="1">
      <c r="A128" s="1">
        <v>127.0</v>
      </c>
      <c r="B128" s="3" t="s">
        <v>129</v>
      </c>
      <c r="C128" s="3" t="str">
        <f>IFERROR(__xludf.DUMMYFUNCTION("GOOGLETRANSLATE(B128,""id"",""en"")"),"['Tide', 'Network']")</f>
        <v>['Tide', 'Network']</v>
      </c>
      <c r="D128" s="3">
        <v>4.0</v>
      </c>
    </row>
    <row r="129" ht="15.75" customHeight="1">
      <c r="A129" s="1">
        <v>128.0</v>
      </c>
      <c r="B129" s="3" t="s">
        <v>130</v>
      </c>
      <c r="C129" s="3" t="str">
        <f>IFERROR(__xludf.DUMMYFUNCTION("GOOGLETRANSLATE(B129,""id"",""en"")"),"['pulp', 'network', 'cool', 'play', 'nglag', 'ktl', 'ksih', 'rating', 'krna', 'network', 'brain', 'ktl']")</f>
        <v>['pulp', 'network', 'cool', 'play', 'nglag', 'ktl', 'ksih', 'rating', 'krna', 'network', 'brain', 'ktl']</v>
      </c>
      <c r="D129" s="3">
        <v>1.0</v>
      </c>
    </row>
    <row r="130" ht="15.75" customHeight="1">
      <c r="A130" s="1">
        <v>129.0</v>
      </c>
      <c r="B130" s="3" t="s">
        <v>131</v>
      </c>
      <c r="C130" s="3" t="str">
        <f>IFERROR(__xludf.DUMMYFUNCTION("GOOGLETRANSLATE(B130,""id"",""en"")"),"['Respin', 'slow', '']")</f>
        <v>['Respin', 'slow', '']</v>
      </c>
      <c r="D130" s="3">
        <v>1.0</v>
      </c>
    </row>
    <row r="131" ht="15.75" customHeight="1">
      <c r="A131" s="1">
        <v>130.0</v>
      </c>
      <c r="B131" s="3" t="s">
        <v>132</v>
      </c>
      <c r="C131" s="3" t="str">
        <f>IFERROR(__xludf.DUMMYFUNCTION("GOOGLETRANSLATE(B131,""id"",""en"")"),"['Uwaw', 'network', 'down', 'according to', 'promise', 'lowering', 'star', 'network', 'down', '']")</f>
        <v>['Uwaw', 'network', 'down', 'according to', 'promise', 'lowering', 'star', 'network', 'down', '']</v>
      </c>
      <c r="D131" s="3">
        <v>1.0</v>
      </c>
    </row>
    <row r="132" ht="15.75" customHeight="1">
      <c r="A132" s="1">
        <v>131.0</v>
      </c>
      <c r="B132" s="3" t="s">
        <v>133</v>
      </c>
      <c r="C132" s="3" t="str">
        <f>IFERROR(__xludf.DUMMYFUNCTION("GOOGLETRANSLATE(B132,""id"",""en"")"),"['Indihome', 'selling', 'quota', 'run out', 'quota', 'told', 'TOP', ""]")</f>
        <v>['Indihome', 'selling', 'quota', 'run out', 'quota', 'told', 'TOP', "]</v>
      </c>
      <c r="D132" s="3">
        <v>1.0</v>
      </c>
    </row>
    <row r="133" ht="15.75" customHeight="1">
      <c r="A133" s="1">
        <v>132.0</v>
      </c>
      <c r="B133" s="3" t="s">
        <v>134</v>
      </c>
      <c r="C133" s="3" t="str">
        <f>IFERROR(__xludf.DUMMYFUNCTION("GOOGLETRANSLATE(B133,""id"",""en"")"),"['Code', 'OTP', 'Wrong']")</f>
        <v>['Code', 'OTP', 'Wrong']</v>
      </c>
      <c r="D133" s="3">
        <v>1.0</v>
      </c>
    </row>
    <row r="134" ht="15.75" customHeight="1">
      <c r="A134" s="1">
        <v>133.0</v>
      </c>
      <c r="B134" s="3" t="s">
        <v>135</v>
      </c>
      <c r="C134" s="3" t="str">
        <f>IFERROR(__xludf.DUMMYFUNCTION("GOOGLETRANSLATE(B134,""id"",""en"")"),"['Application', 'slow']")</f>
        <v>['Application', 'slow']</v>
      </c>
      <c r="D134" s="3">
        <v>2.0</v>
      </c>
    </row>
    <row r="135" ht="15.75" customHeight="1">
      <c r="A135" s="1">
        <v>134.0</v>
      </c>
      <c r="B135" s="3" t="s">
        <v>136</v>
      </c>
      <c r="C135" s="3" t="str">
        <f>IFERROR(__xludf.DUMMYFUNCTION("GOOGLETRANSLATE(B135,""id"",""en"")"),"['Application', 'Login', 'Login', 'Periodic', 'Login', 'Kga', 'Dri', 'Morning', 'Ampe', 'MLM', 'KGA', 'Login', ' ']")</f>
        <v>['Application', 'Login', 'Login', 'Periodic', 'Login', 'Kga', 'Dri', 'Morning', 'Ampe', 'MLM', 'KGA', 'Login', ' ']</v>
      </c>
      <c r="D135" s="3">
        <v>1.0</v>
      </c>
    </row>
    <row r="136" ht="15.75" customHeight="1">
      <c r="A136" s="1">
        <v>135.0</v>
      </c>
      <c r="B136" s="3" t="s">
        <v>137</v>
      </c>
      <c r="C136" s="3" t="str">
        <f>IFERROR(__xludf.DUMMYFUNCTION("GOOGLETRANSLATE(B136,""id"",""en"")"),"['Moon', 'refund', 'deposit', 'complicated', 'report', 'implemented', 'second', 'please', 'contact', 'go there', 'here', 'intention', ' Pay ',' center ',' direct ',' process', 'transfer', 'user', 'think', 'deposit', 'wifi', 'indihome', 'deposit', 'returne"&amp;"d', 'intend' , 'closed', 'wifi', 'paid up', 'bill', 'harmed', 'deposit', 'returned', '']")</f>
        <v>['Moon', 'refund', 'deposit', 'complicated', 'report', 'implemented', 'second', 'please', 'contact', 'go there', 'here', 'intention', ' Pay ',' center ',' direct ',' process', 'transfer', 'user', 'think', 'deposit', 'wifi', 'indihome', 'deposit', 'returned', 'intend' , 'closed', 'wifi', 'paid up', 'bill', 'harmed', 'deposit', 'returned', '']</v>
      </c>
      <c r="D136" s="3">
        <v>1.0</v>
      </c>
    </row>
    <row r="137" ht="15.75" customHeight="1">
      <c r="A137" s="1">
        <v>136.0</v>
      </c>
      <c r="B137" s="3" t="s">
        <v>138</v>
      </c>
      <c r="C137" s="3" t="str">
        <f>IFERROR(__xludf.DUMMYFUNCTION("GOOGLETRANSLATE(B137,""id"",""en"")"),"['Mantaaap']")</f>
        <v>['Mantaaap']</v>
      </c>
      <c r="D137" s="3">
        <v>4.0</v>
      </c>
    </row>
    <row r="138" ht="15.75" customHeight="1">
      <c r="A138" s="1">
        <v>137.0</v>
      </c>
      <c r="B138" s="3" t="s">
        <v>139</v>
      </c>
      <c r="C138" s="3" t="str">
        <f>IFERROR(__xludf.DUMMYFUNCTION("GOOGLETRANSLATE(B138,""id"",""en"")"),"['bother', 'right', 'play', 'game', 'online', 'ping', 'ngejump', 'mulu']")</f>
        <v>['bother', 'right', 'play', 'game', 'online', 'ping', 'ngejump', 'mulu']</v>
      </c>
      <c r="D138" s="3">
        <v>1.0</v>
      </c>
    </row>
    <row r="139" ht="15.75" customHeight="1">
      <c r="A139" s="1">
        <v>138.0</v>
      </c>
      <c r="B139" s="3" t="s">
        <v>140</v>
      </c>
      <c r="C139" s="3" t="str">
        <f>IFERROR(__xludf.DUMMYFUNCTION("GOOGLETRANSLATE(B139,""id"",""en"")"),"['signal', 'kayak', 'taik', 'expensive', 'expensive', 'pay', 'signal', 'play', 'game', 'cheater', 'community']")</f>
        <v>['signal', 'kayak', 'taik', 'expensive', 'expensive', 'pay', 'signal', 'play', 'game', 'cheater', 'community']</v>
      </c>
      <c r="D139" s="3">
        <v>1.0</v>
      </c>
    </row>
    <row r="140" ht="15.75" customHeight="1">
      <c r="A140" s="1">
        <v>139.0</v>
      </c>
      <c r="B140" s="3" t="s">
        <v>141</v>
      </c>
      <c r="C140" s="3" t="str">
        <f>IFERROR(__xludf.DUMMYFUNCTION("GOOGLETRANSLATE(B140,""id"",""en"")"),"['The network', 'slow', ""]")</f>
        <v>['The network', 'slow', "]</v>
      </c>
      <c r="D140" s="3">
        <v>1.0</v>
      </c>
    </row>
    <row r="141" ht="15.75" customHeight="1">
      <c r="A141" s="1">
        <v>140.0</v>
      </c>
      <c r="B141" s="3" t="s">
        <v>142</v>
      </c>
      <c r="C141" s="3" t="str">
        <f>IFERROR(__xludf.DUMMYFUNCTION("GOOGLETRANSLATE(B141,""id"",""en"")"),"['Login', 'reason', 'connection', 'stable', 'wifi', 'safe', 'safe', 'indihome', 'slow', 'really', 'slow', 'mnding', ' Change ',' myrepublicid ']")</f>
        <v>['Login', 'reason', 'connection', 'stable', 'wifi', 'safe', 'safe', 'indihome', 'slow', 'really', 'slow', 'mnding', ' Change ',' myrepublicid ']</v>
      </c>
      <c r="D141" s="3">
        <v>1.0</v>
      </c>
    </row>
    <row r="142" ht="15.75" customHeight="1">
      <c r="A142" s="1">
        <v>141.0</v>
      </c>
      <c r="B142" s="3" t="s">
        <v>143</v>
      </c>
      <c r="C142" s="3" t="str">
        <f>IFERROR(__xludf.DUMMYFUNCTION("GOOGLETRANSLATE(B142,""id"",""en"")"),"['purchase', 'quota', 'monthly', 'for', 'GB', 'price', 'bangse']")</f>
        <v>['purchase', 'quota', 'monthly', 'for', 'GB', 'price', 'bangse']</v>
      </c>
      <c r="D142" s="3">
        <v>1.0</v>
      </c>
    </row>
    <row r="143" ht="15.75" customHeight="1">
      <c r="A143" s="1">
        <v>142.0</v>
      </c>
      <c r="B143" s="3" t="s">
        <v>144</v>
      </c>
      <c r="C143" s="3" t="str">
        <f>IFERROR(__xludf.DUMMYFUNCTION("GOOGLETRANSLATE(B143,""id"",""en"")"),"['hard', 'complaint', 'apps', 'error', 'just', 'the story', 'disappointed']")</f>
        <v>['hard', 'complaint', 'apps', 'error', 'just', 'the story', 'disappointed']</v>
      </c>
      <c r="D143" s="3">
        <v>1.0</v>
      </c>
    </row>
    <row r="144" ht="15.75" customHeight="1">
      <c r="A144" s="1">
        <v>143.0</v>
      </c>
      <c r="B144" s="3" t="s">
        <v>145</v>
      </c>
      <c r="C144" s="3" t="str">
        <f>IFERROR(__xludf.DUMMYFUNCTION("GOOGLETRANSLATE(B144,""id"",""en"")"),"['Clear', 'Chace', 'Nasih', 'Check', 'Register', 'Bill', 'Speedtes', 'Normal', 'Internet', 'LEG']")</f>
        <v>['Clear', 'Chace', 'Nasih', 'Check', 'Register', 'Bill', 'Speedtes', 'Normal', 'Internet', 'LEG']</v>
      </c>
      <c r="D144" s="3">
        <v>3.0</v>
      </c>
    </row>
    <row r="145" ht="15.75" customHeight="1">
      <c r="A145" s="1">
        <v>144.0</v>
      </c>
      <c r="B145" s="3" t="s">
        <v>146</v>
      </c>
      <c r="C145" s="3" t="str">
        <f>IFERROR(__xludf.DUMMYFUNCTION("GOOGLETRANSLATE(B145,""id"",""en"")"),"['error', 'wifi', 'pdhl', 'paid', 'no', 'late', 'neighbor', 'no', 'error', 'error', 'tmpt']")</f>
        <v>['error', 'wifi', 'pdhl', 'paid', 'no', 'late', 'neighbor', 'no', 'error', 'error', 'tmpt']</v>
      </c>
      <c r="D145" s="3">
        <v>1.0</v>
      </c>
    </row>
    <row r="146" ht="15.75" customHeight="1">
      <c r="A146" s="1">
        <v>145.0</v>
      </c>
      <c r="B146" s="3" t="s">
        <v>147</v>
      </c>
      <c r="C146" s="3" t="str">
        <f>IFERROR(__xludf.DUMMYFUNCTION("GOOGLETRANSLATE(B146,""id"",""en"")"),"['enter', 'log', 'poor', 'emang', 'code', 'OTP', 'sent', 'entered', 'enter', ""]")</f>
        <v>['enter', 'log', 'poor', 'emang', 'code', 'OTP', 'sent', 'entered', 'enter', "]</v>
      </c>
      <c r="D146" s="3">
        <v>1.0</v>
      </c>
    </row>
    <row r="147" ht="15.75" customHeight="1">
      <c r="A147" s="1">
        <v>146.0</v>
      </c>
      <c r="B147" s="3" t="s">
        <v>148</v>
      </c>
      <c r="C147" s="3" t="str">
        <f>IFERROR(__xludf.DUMMYFUNCTION("GOOGLETRANSLATE(B147,""id"",""en"")"),"['Service', 'Customer', 'servicenya', 'no', 'bgttt', 'call', 'response', 'processed', 'awaited', 'no' responded ']")</f>
        <v>['Service', 'Customer', 'servicenya', 'no', 'bgttt', 'call', 'response', 'processed', 'awaited', 'no' responded ']</v>
      </c>
      <c r="D147" s="3">
        <v>1.0</v>
      </c>
    </row>
    <row r="148" ht="15.75" customHeight="1">
      <c r="A148" s="1">
        <v>147.0</v>
      </c>
      <c r="B148" s="3" t="s">
        <v>149</v>
      </c>
      <c r="C148" s="3" t="str">
        <f>IFERROR(__xludf.DUMMYFUNCTION("GOOGLETRANSLATE(B148,""id"",""en"")"),"['wifinya', 'red', 'trs']")</f>
        <v>['wifinya', 'red', 'trs']</v>
      </c>
      <c r="D148" s="3">
        <v>1.0</v>
      </c>
    </row>
    <row r="149" ht="15.75" customHeight="1">
      <c r="A149" s="1">
        <v>148.0</v>
      </c>
      <c r="B149" s="3" t="s">
        <v>150</v>
      </c>
      <c r="C149" s="3" t="str">
        <f>IFERROR(__xludf.DUMMYFUNCTION("GOOGLETRANSLATE(B149,""id"",""en"")"),"['', 'list', 'doubt', 'comen', 'ugly']")</f>
        <v>['', 'list', 'doubt', 'comen', 'ugly']</v>
      </c>
      <c r="D149" s="3">
        <v>3.0</v>
      </c>
    </row>
    <row r="150" ht="15.75" customHeight="1">
      <c r="A150" s="1">
        <v>149.0</v>
      </c>
      <c r="B150" s="3" t="s">
        <v>151</v>
      </c>
      <c r="C150" s="3" t="str">
        <f>IFERROR(__xludf.DUMMYFUNCTION("GOOGLETRANSLATE(B150,""id"",""en"")"),"['Service', 'bad']")</f>
        <v>['Service', 'bad']</v>
      </c>
      <c r="D150" s="3">
        <v>1.0</v>
      </c>
    </row>
    <row r="151" ht="15.75" customHeight="1">
      <c r="A151" s="1">
        <v>150.0</v>
      </c>
      <c r="B151" s="3" t="s">
        <v>152</v>
      </c>
      <c r="C151" s="3" t="str">
        <f>IFERROR(__xludf.DUMMYFUNCTION("GOOGLETRANSLATE(B151,""id"",""en"")"),"['expensive', 'doang', 'signal', 'abal', 'abal', 'ups', 'chanda', 'abal', 'abal']")</f>
        <v>['expensive', 'doang', 'signal', 'abal', 'abal', 'ups', 'chanda', 'abal', 'abal']</v>
      </c>
      <c r="D151" s="3">
        <v>1.0</v>
      </c>
    </row>
    <row r="152" ht="15.75" customHeight="1">
      <c r="A152" s="1">
        <v>151.0</v>
      </c>
      <c r="B152" s="3" t="s">
        <v>153</v>
      </c>
      <c r="C152" s="3" t="str">
        <f>IFERROR(__xludf.DUMMYFUNCTION("GOOGLETRANSLATE(B152,""id"",""en"")"),"['Pay', 'expensive', 'pairs',' Mbps', 'make', 'rare', 'make', 'udh', 'bbrp', 'ugly', 'bngt', 'lbh', ' Good ',' Package ',' Data ',' Benerin ',' Network ',' Money ',' Doang ',' Ntr ',' Love ',' Deh ',' Kasian ',' Look ',' Money ' , 'Sampe', 'gini']")</f>
        <v>['Pay', 'expensive', 'pairs',' Mbps', 'make', 'rare', 'make', 'udh', 'bbrp', 'ugly', 'bngt', 'lbh', ' Good ',' Package ',' Data ',' Benerin ',' Network ',' Money ',' Doang ',' Ntr ',' Love ',' Deh ',' Kasian ',' Look ',' Money ' , 'Sampe', 'gini']</v>
      </c>
      <c r="D152" s="3">
        <v>1.0</v>
      </c>
    </row>
    <row r="153" ht="15.75" customHeight="1">
      <c r="A153" s="1">
        <v>152.0</v>
      </c>
      <c r="B153" s="3" t="s">
        <v>154</v>
      </c>
      <c r="C153" s="3" t="str">
        <f>IFERROR(__xludf.DUMMYFUNCTION("GOOGLETRANSLATE(B153,""id"",""en"")"),"['Weh', 'ajg', 'work', 'right', 'I', 'push', 'play', 'ajg', 'mulu']")</f>
        <v>['Weh', 'ajg', 'work', 'right', 'I', 'push', 'play', 'ajg', 'mulu']</v>
      </c>
      <c r="D153" s="3">
        <v>1.0</v>
      </c>
    </row>
    <row r="154" ht="15.75" customHeight="1">
      <c r="A154" s="1">
        <v>153.0</v>
      </c>
      <c r="B154" s="3" t="s">
        <v>155</v>
      </c>
      <c r="C154" s="3" t="str">
        <f>IFERROR(__xludf.DUMMYFUNCTION("GOOGLETRANSLATE(B154,""id"",""en"")"),"['Application', 'according to', 'Needs', 'Consumer', 'Features', 'Miss', 'Belibet', 'Emotion', 'Open', 'Application', '']")</f>
        <v>['Application', 'according to', 'Needs', 'Consumer', 'Features', 'Miss', 'Belibet', 'Emotion', 'Open', 'Application', '']</v>
      </c>
      <c r="D154" s="3">
        <v>1.0</v>
      </c>
    </row>
    <row r="155" ht="15.75" customHeight="1">
      <c r="A155" s="1">
        <v>154.0</v>
      </c>
      <c r="B155" s="3" t="s">
        <v>156</v>
      </c>
      <c r="C155" s="3" t="str">
        <f>IFERROR(__xludf.DUMMYFUNCTION("GOOGLETRANSLATE(B155,""id"",""en"")"),"['bad']")</f>
        <v>['bad']</v>
      </c>
      <c r="D155" s="3">
        <v>1.0</v>
      </c>
    </row>
    <row r="156" ht="15.75" customHeight="1">
      <c r="A156" s="1">
        <v>155.0</v>
      </c>
      <c r="B156" s="3" t="s">
        <v>157</v>
      </c>
      <c r="C156" s="3" t="str">
        <f>IFERROR(__xludf.DUMMYFUNCTION("GOOGLETRANSLATE(B156,""id"",""en"")"),"['service', 'already', 'times', 'Los', 'red', 'please', 'respond', 'report', 'thank you']")</f>
        <v>['service', 'already', 'times', 'Los', 'red', 'please', 'respond', 'report', 'thank you']</v>
      </c>
      <c r="D156" s="3">
        <v>2.0</v>
      </c>
    </row>
    <row r="157" ht="15.75" customHeight="1">
      <c r="A157" s="1">
        <v>156.0</v>
      </c>
      <c r="B157" s="3" t="s">
        <v>158</v>
      </c>
      <c r="C157" s="3" t="str">
        <f>IFERROR(__xludf.DUMMYFUNCTION("GOOGLETRANSLATE(B157,""id"",""en"")"),"['Nambusno', 'Indihome']")</f>
        <v>['Nambusno', 'Indihome']</v>
      </c>
      <c r="D157" s="3">
        <v>1.0</v>
      </c>
    </row>
    <row r="158" ht="15.75" customHeight="1">
      <c r="A158" s="1">
        <v>157.0</v>
      </c>
      <c r="B158" s="3" t="s">
        <v>159</v>
      </c>
      <c r="C158" s="3" t="str">
        <f>IFERROR(__xludf.DUMMYFUNCTION("GOOGLETRANSLATE(B158,""id"",""en"")"),"['The application', 'already', 'Try', 'Enter', 'number', 'Tel', 'Indihome', 'number', 'Customer', 'Error', 'just', ""]")</f>
        <v>['The application', 'already', 'Try', 'Enter', 'number', 'Tel', 'Indihome', 'number', 'Customer', 'Error', 'just', "]</v>
      </c>
      <c r="D158" s="3">
        <v>1.0</v>
      </c>
    </row>
    <row r="159" ht="15.75" customHeight="1">
      <c r="A159" s="1">
        <v>158.0</v>
      </c>
      <c r="B159" s="3" t="s">
        <v>160</v>
      </c>
      <c r="C159" s="3" t="str">
        <f>IFERROR(__xludf.DUMMYFUNCTION("GOOGLETRANSLATE(B159,""id"",""en"")"),"['intention', 'simple', 'complicated', 'login', 'otp', 'wrong', 'mulu', 'sorted out']")</f>
        <v>['intention', 'simple', 'complicated', 'login', 'otp', 'wrong', 'mulu', 'sorted out']</v>
      </c>
      <c r="D159" s="3">
        <v>1.0</v>
      </c>
    </row>
    <row r="160" ht="15.75" customHeight="1">
      <c r="A160" s="1">
        <v>159.0</v>
      </c>
      <c r="B160" s="3" t="s">
        <v>161</v>
      </c>
      <c r="C160" s="3" t="str">
        <f>IFERROR(__xludf.DUMMYFUNCTION("GOOGLETRANSLATE(B160,""id"",""en"")"),"['Watch', 'Olympics', 'pay', 'watch', 'video', 'please', 'solution']")</f>
        <v>['Watch', 'Olympics', 'pay', 'watch', 'video', 'please', 'solution']</v>
      </c>
      <c r="D160" s="3">
        <v>2.0</v>
      </c>
    </row>
    <row r="161" ht="15.75" customHeight="1">
      <c r="A161" s="1">
        <v>160.0</v>
      </c>
      <c r="B161" s="3" t="s">
        <v>162</v>
      </c>
      <c r="C161" s="3" t="str">
        <f>IFERROR(__xludf.DUMMYFUNCTION("GOOGLETRANSLATE(B161,""id"",""en"")"),"['knp', 'log', 'gabisa', 'enter', 'otp', 'wrong', 'smpe', 'block', 'clock', 'register', 'gabisa', 'nomer', ' registered']")</f>
        <v>['knp', 'log', 'gabisa', 'enter', 'otp', 'wrong', 'smpe', 'block', 'clock', 'register', 'gabisa', 'nomer', ' registered']</v>
      </c>
      <c r="D161" s="3">
        <v>2.0</v>
      </c>
    </row>
    <row r="162" ht="15.75" customHeight="1">
      <c r="A162" s="1">
        <v>161.0</v>
      </c>
      <c r="B162" s="3" t="s">
        <v>163</v>
      </c>
      <c r="C162" s="3" t="str">
        <f>IFERROR(__xludf.DUMMYFUNCTION("GOOGLETRANSLATE(B162,""id"",""en"")"),"['Disruption', 'then', 'turn', 'late', 'direct', 'broke', 'internet', 'woi', 'good', 'performance', 'complex', 'uda', ' pairs', 'trade', 'play', 'broke', 'late', 'paid', 'boss',' turn ',' disorder ',' sorry ',' essence ',' fix ',' boss' , 'Money', 'work',"&amp;" '']")</f>
        <v>['Disruption', 'then', 'turn', 'late', 'direct', 'broke', 'internet', 'woi', 'good', 'performance', 'complex', 'uda', ' pairs', 'trade', 'play', 'broke', 'late', 'paid', 'boss',' turn ',' disorder ',' sorry ',' essence ',' fix ',' boss' , 'Money', 'work', '']</v>
      </c>
      <c r="D162" s="3">
        <v>1.0</v>
      </c>
    </row>
    <row r="163" ht="15.75" customHeight="1">
      <c r="A163" s="1">
        <v>162.0</v>
      </c>
      <c r="B163" s="3" t="s">
        <v>164</v>
      </c>
      <c r="C163" s="3" t="str">
        <f>IFERROR(__xludf.DUMMYFUNCTION("GOOGLETRANSLATE(B163,""id"",""en"")"),"['broken']")</f>
        <v>['broken']</v>
      </c>
      <c r="D163" s="3">
        <v>1.0</v>
      </c>
    </row>
    <row r="164" ht="15.75" customHeight="1">
      <c r="A164" s="1">
        <v>163.0</v>
      </c>
      <c r="B164" s="3" t="s">
        <v>165</v>
      </c>
      <c r="C164" s="3" t="str">
        <f>IFERROR(__xludf.DUMMYFUNCTION("GOOGLETRANSLATE(B164,""id"",""en"")"),"['Come', 'dilapidated', 'NTN', 'YTB', 'DITV', 'SKRG', 'VOICE', 'PDHAL', 'Cable', 'Installed', 'Pay', 'Expensive', ' Late ',' HRI ',' Dipake ',' Service ',' Mending ',' Moving ',' Provider ',' THN ',' LBH ',' PKE ',' Indihome ',' Good ',' Disappointing ' ,"&amp;" 'sinya', 'stable', 'Mbps', 'cellphone', 'signal', 'broken', '']")</f>
        <v>['Come', 'dilapidated', 'NTN', 'YTB', 'DITV', 'SKRG', 'VOICE', 'PDHAL', 'Cable', 'Installed', 'Pay', 'Expensive', ' Late ',' HRI ',' Dipake ',' Service ',' Mending ',' Moving ',' Provider ',' THN ',' LBH ',' PKE ',' Indihome ',' Good ',' Disappointing ' , 'sinya', 'stable', 'Mbps', 'cellphone', 'signal', 'broken', '']</v>
      </c>
      <c r="D164" s="3">
        <v>1.0</v>
      </c>
    </row>
    <row r="165" ht="15.75" customHeight="1">
      <c r="A165" s="1">
        <v>164.0</v>
      </c>
      <c r="B165" s="3" t="s">
        <v>166</v>
      </c>
      <c r="C165" s="3" t="str">
        <f>IFERROR(__xludf.DUMMYFUNCTION("GOOGLETRANSLATE(B165,""id"",""en"")"),"['Gara', 'Indihome', 'AFK', 'right', 'Maen', 'please', 'fix', 'wifi', 'already', 'report', 'reply']")</f>
        <v>['Gara', 'Indihome', 'AFK', 'right', 'Maen', 'please', 'fix', 'wifi', 'already', 'report', 'reply']</v>
      </c>
      <c r="D165" s="3">
        <v>1.0</v>
      </c>
    </row>
    <row r="166" ht="15.75" customHeight="1">
      <c r="A166" s="1">
        <v>165.0</v>
      </c>
      <c r="B166" s="3" t="s">
        <v>167</v>
      </c>
      <c r="C166" s="3" t="str">
        <f>IFERROR(__xludf.DUMMYFUNCTION("GOOGLETRANSLATE(B166,""id"",""en"")"),"['Application', 'Help', 'Easy', 'Customer', 'Indihome', 'Internet', 'Current', ""]")</f>
        <v>['Application', 'Help', 'Easy', 'Customer', 'Indihome', 'Internet', 'Current', "]</v>
      </c>
      <c r="D166" s="3">
        <v>5.0</v>
      </c>
    </row>
    <row r="167" ht="15.75" customHeight="1">
      <c r="A167" s="1">
        <v>166.0</v>
      </c>
      <c r="B167" s="3" t="s">
        <v>168</v>
      </c>
      <c r="C167" s="3" t="str">
        <f>IFERROR(__xludf.DUMMYFUNCTION("GOOGLETRANSLATE(B167,""id"",""en"")"),"['original', 'caught', 'forgiveness', 'connect', 'number', 'indihomen', 'the application', 'NOT', 'EASY', 'RIBET', ""]")</f>
        <v>['original', 'caught', 'forgiveness', 'connect', 'number', 'indihomen', 'the application', 'NOT', 'EASY', 'RIBET', "]</v>
      </c>
      <c r="D167" s="3">
        <v>1.0</v>
      </c>
    </row>
    <row r="168" ht="15.75" customHeight="1">
      <c r="A168" s="1">
        <v>167.0</v>
      </c>
      <c r="B168" s="3" t="s">
        <v>169</v>
      </c>
      <c r="C168" s="3" t="str">
        <f>IFERROR(__xludf.DUMMYFUNCTION("GOOGLETRANSLATE(B168,""id"",""en"")"),"['Package', 'complete', 'price', 'affordable', 'network', 'good', 'really', 'keep', 'yaa', 'indihome']")</f>
        <v>['Package', 'complete', 'price', 'affordable', 'network', 'good', 'really', 'keep', 'yaa', 'indihome']</v>
      </c>
      <c r="D168" s="3">
        <v>5.0</v>
      </c>
    </row>
    <row r="169" ht="15.75" customHeight="1">
      <c r="A169" s="1">
        <v>168.0</v>
      </c>
      <c r="B169" s="3" t="s">
        <v>170</v>
      </c>
      <c r="C169" s="3" t="str">
        <f>IFERROR(__xludf.DUMMYFUNCTION("GOOGLETRANSLATE(B169,""id"",""en"")"),"['pay', 'pay', 'expensive', 'net', 'slow', 'indome', 'select', 'indohome', 'deh', 'indohome', 'sick', 'net', ' Lemot ',' BANGJE ']")</f>
        <v>['pay', 'pay', 'expensive', 'net', 'slow', 'indome', 'select', 'indohome', 'deh', 'indohome', 'sick', 'net', ' Lemot ',' BANGJE ']</v>
      </c>
      <c r="D169" s="3">
        <v>1.0</v>
      </c>
    </row>
    <row r="170" ht="15.75" customHeight="1">
      <c r="A170" s="1">
        <v>169.0</v>
      </c>
      <c r="B170" s="3" t="s">
        <v>171</v>
      </c>
      <c r="C170" s="3" t="str">
        <f>IFERROR(__xludf.DUMMYFUNCTION("GOOGLETRANSLATE(B170,""id"",""en"")"),"['already', 'pay', 'monthly', 'internet', 'isolated', 'already']")</f>
        <v>['already', 'pay', 'monthly', 'internet', 'isolated', 'already']</v>
      </c>
      <c r="D170" s="3">
        <v>1.0</v>
      </c>
    </row>
    <row r="171" ht="15.75" customHeight="1">
      <c r="A171" s="1">
        <v>170.0</v>
      </c>
      <c r="B171" s="3" t="s">
        <v>172</v>
      </c>
      <c r="C171" s="3" t="str">
        <f>IFERROR(__xludf.DUMMYFUNCTION("GOOGLETRANSLATE(B171,""id"",""en"")"),"['Severe', 'apps', 'error', 'Mulu', '']")</f>
        <v>['Severe', 'apps', 'error', 'Mulu', '']</v>
      </c>
      <c r="D171" s="3">
        <v>1.0</v>
      </c>
    </row>
    <row r="172" ht="15.75" customHeight="1">
      <c r="A172" s="1">
        <v>172.0</v>
      </c>
      <c r="B172" s="3" t="s">
        <v>173</v>
      </c>
      <c r="C172" s="3" t="str">
        <f>IFERROR(__xludf.DUMMYFUNCTION("GOOGLETRANSLATE(B172,""id"",""en"")"),"['Pay', 'Bill', 'isolated', 'please', 'process', 'internet']")</f>
        <v>['Pay', 'Bill', 'isolated', 'please', 'process', 'internet']</v>
      </c>
      <c r="D172" s="3">
        <v>1.0</v>
      </c>
    </row>
    <row r="173" ht="15.75" customHeight="1">
      <c r="A173" s="1">
        <v>173.0</v>
      </c>
      <c r="B173" s="3" t="s">
        <v>174</v>
      </c>
      <c r="C173" s="3" t="str">
        <f>IFERROR(__xludf.DUMMYFUNCTION("GOOGLETRANSLATE(B173,""id"",""en"")"),"['Pantesan', 'Rating', 'Login', 'told', 'Register', 'Taken', 'Data', 'Out', 'Used', 'Wonder', 'Deh', ""]")</f>
        <v>['Pantesan', 'Rating', 'Login', 'told', 'Register', 'Taken', 'Data', 'Out', 'Used', 'Wonder', 'Deh', "]</v>
      </c>
      <c r="D173" s="3">
        <v>1.0</v>
      </c>
    </row>
    <row r="174" ht="15.75" customHeight="1">
      <c r="A174" s="1">
        <v>174.0</v>
      </c>
      <c r="B174" s="3" t="s">
        <v>175</v>
      </c>
      <c r="C174" s="3" t="str">
        <f>IFERROR(__xludf.DUMMYFUNCTION("GOOGLETRANSLATE(B174,""id"",""en"")"),"['Indihome', 'price', 'expensive', 'error']")</f>
        <v>['Indihome', 'price', 'expensive', 'error']</v>
      </c>
      <c r="D174" s="3">
        <v>1.0</v>
      </c>
    </row>
    <row r="175" ht="15.75" customHeight="1">
      <c r="A175" s="1">
        <v>175.0</v>
      </c>
      <c r="B175" s="3" t="s">
        <v>176</v>
      </c>
      <c r="C175" s="3" t="str">
        <f>IFERROR(__xludf.DUMMYFUNCTION("GOOGLETRANSLATE(B175,""id"",""en"")"),"['Severe', 'App', 'Yesterday', 'Pegaduan', 'Processed', '']")</f>
        <v>['Severe', 'App', 'Yesterday', 'Pegaduan', 'Processed', '']</v>
      </c>
      <c r="D175" s="3">
        <v>1.0</v>
      </c>
    </row>
    <row r="176" ht="15.75" customHeight="1">
      <c r="A176" s="1">
        <v>176.0</v>
      </c>
      <c r="B176" s="3" t="s">
        <v>177</v>
      </c>
      <c r="C176" s="3" t="str">
        <f>IFERROR(__xludf.DUMMYFUNCTION("GOOGLETRANSLATE(B176,""id"",""en"")"),"['Dipake', 'Install']")</f>
        <v>['Dipake', 'Install']</v>
      </c>
      <c r="D176" s="3">
        <v>1.0</v>
      </c>
    </row>
    <row r="177" ht="15.75" customHeight="1">
      <c r="A177" s="1">
        <v>177.0</v>
      </c>
      <c r="B177" s="3" t="s">
        <v>178</v>
      </c>
      <c r="C177" s="3" t="str">
        <f>IFERROR(__xludf.DUMMYFUNCTION("GOOGLETRANSLATE(B177,""id"",""en"")"),"['Pay', 'subscription', 'gabisa', 'said', 'nunggak', 'pay', 'business',' pay ',' before ',' Jatoh ',' tempo ',' business', ' Tell ',' Email ',' Twitter ',' Instargam ',' spent ',' Credit ',' Call ',' Progress', 'told', 'Try', 'Doang', 'Fall', 'Tempo' , 'B"&amp;"elom', 'internet', 'broke', 'service', 'bad', '']")</f>
        <v>['Pay', 'subscription', 'gabisa', 'said', 'nunggak', 'pay', 'business',' pay ',' before ',' Jatoh ',' tempo ',' business', ' Tell ',' Email ',' Twitter ',' Instargam ',' spent ',' Credit ',' Call ',' Progress', 'told', 'Try', 'Doang', 'Fall', 'Tempo' , 'Belom', 'internet', 'broke', 'service', 'bad', '']</v>
      </c>
      <c r="D177" s="3">
        <v>1.0</v>
      </c>
    </row>
    <row r="178" ht="15.75" customHeight="1">
      <c r="A178" s="1">
        <v>178.0</v>
      </c>
      <c r="B178" s="3" t="s">
        <v>179</v>
      </c>
      <c r="C178" s="3" t="str">
        <f>IFERROR(__xludf.DUMMYFUNCTION("GOOGLETRANSLATE(B178,""id"",""en"")"),"['BLM', 'Installing', 'Indihome', 'suggest', 'Kapokk', 'a year', 'plan', 'stop', 'subscription', 'stop', 'fine', ""]")</f>
        <v>['BLM', 'Installing', 'Indihome', 'suggest', 'Kapokk', 'a year', 'plan', 'stop', 'subscription', 'stop', 'fine', "]</v>
      </c>
      <c r="D178" s="3">
        <v>1.0</v>
      </c>
    </row>
    <row r="179" ht="15.75" customHeight="1">
      <c r="A179" s="1">
        <v>179.0</v>
      </c>
      <c r="B179" s="3" t="s">
        <v>180</v>
      </c>
      <c r="C179" s="3" t="str">
        <f>IFERROR(__xludf.DUMMYFUNCTION("GOOGLETRANSLATE(B179,""id"",""en"")"),"['Ngak', 'SERES', 'Application', 'Exchange', 'Point', 'then', 'Play', 'Play', 'said', 'System', 'TPI', 'Point', ' Cutting ',' ugly ',' ']")</f>
        <v>['Ngak', 'SERES', 'Application', 'Exchange', 'Point', 'then', 'Play', 'Play', 'said', 'System', 'TPI', 'Point', ' Cutting ',' ugly ',' ']</v>
      </c>
      <c r="D179" s="3">
        <v>1.0</v>
      </c>
    </row>
    <row r="180" ht="15.75" customHeight="1">
      <c r="A180" s="1">
        <v>180.0</v>
      </c>
      <c r="B180" s="3" t="s">
        <v>181</v>
      </c>
      <c r="C180" s="3" t="str">
        <f>IFERROR(__xludf.DUMMYFUNCTION("GOOGLETRANSLATE(B180,""id"",""en"")"),"['Pay', 'bill', 'second', 'mbanking', 'alpha', 'etc.', 'customer', 'service', 'application', 'point', 'solution']")</f>
        <v>['Pay', 'bill', 'second', 'mbanking', 'alpha', 'etc.', 'customer', 'service', 'application', 'point', 'solution']</v>
      </c>
      <c r="D180" s="3">
        <v>1.0</v>
      </c>
    </row>
    <row r="181" ht="15.75" customHeight="1">
      <c r="A181" s="1">
        <v>181.0</v>
      </c>
      <c r="B181" s="3" t="s">
        <v>182</v>
      </c>
      <c r="C181" s="3" t="str">
        <f>IFERROR(__xludf.DUMMYFUNCTION("GOOGLETRANSLATE(B181,""id"",""en"")"),"['Bill', 'Pay', 'Connection', 'Internet']")</f>
        <v>['Bill', 'Pay', 'Connection', 'Internet']</v>
      </c>
      <c r="D181" s="3">
        <v>1.0</v>
      </c>
    </row>
    <row r="182" ht="15.75" customHeight="1">
      <c r="A182" s="1">
        <v>182.0</v>
      </c>
      <c r="B182" s="3" t="s">
        <v>183</v>
      </c>
      <c r="C182" s="3" t="str">
        <f>IFERROR(__xludf.DUMMYFUNCTION("GOOGLETRANSLATE(B182,""id"",""en"")"),"['UDH', 'response', 'lag', 'Mulu', 'Hadeh', ""]")</f>
        <v>['UDH', 'response', 'lag', 'Mulu', 'Hadeh', "]</v>
      </c>
      <c r="D182" s="3">
        <v>1.0</v>
      </c>
    </row>
    <row r="183" ht="15.75" customHeight="1">
      <c r="A183" s="1">
        <v>183.0</v>
      </c>
      <c r="B183" s="3" t="s">
        <v>184</v>
      </c>
      <c r="C183" s="3" t="str">
        <f>IFERROR(__xludf.DUMMYFUNCTION("GOOGLETRANSLATE(B183,""id"",""en"")"),"['Maluku', 'signal', 'night', 'lost', 'slow', 'severe', 'ngeta', 'what' do ',' tlg ',' clarity ',' telkom ', ""]")</f>
        <v>['Maluku', 'signal', 'night', 'lost', 'slow', 'severe', 'ngeta', 'what' do ',' tlg ',' clarity ',' telkom ', "]</v>
      </c>
      <c r="D183" s="3">
        <v>1.0</v>
      </c>
    </row>
    <row r="184" ht="15.75" customHeight="1">
      <c r="A184" s="1">
        <v>184.0</v>
      </c>
      <c r="B184" s="3" t="s">
        <v>185</v>
      </c>
      <c r="C184" s="3" t="str">
        <f>IFERROR(__xludf.DUMMYFUNCTION("GOOGLETRANSLATE(B184,""id"",""en"")"),"['late', 'a day', 'auto', 'suspend', 'quality', 'internet', 'slow', 'severe', 'play', 'pubm', 'ping', 'mulu', ' As a result ',' got ',' banned ']")</f>
        <v>['late', 'a day', 'auto', 'suspend', 'quality', 'internet', 'slow', 'severe', 'play', 'pubm', 'ping', 'mulu', ' As a result ',' got ',' banned ']</v>
      </c>
      <c r="D184" s="3">
        <v>1.0</v>
      </c>
    </row>
    <row r="185" ht="15.75" customHeight="1">
      <c r="A185" s="1">
        <v>185.0</v>
      </c>
      <c r="B185" s="3" t="s">
        <v>186</v>
      </c>
      <c r="C185" s="3" t="str">
        <f>IFERROR(__xludf.DUMMYFUNCTION("GOOGLETRANSLATE(B185,""id"",""en"")"),"['complaint', 'payment', 'respond', 'Indihome', '']")</f>
        <v>['complaint', 'payment', 'respond', 'Indihome', '']</v>
      </c>
      <c r="D185" s="3">
        <v>1.0</v>
      </c>
    </row>
    <row r="186" ht="15.75" customHeight="1">
      <c r="A186" s="1">
        <v>186.0</v>
      </c>
      <c r="B186" s="3" t="s">
        <v>187</v>
      </c>
      <c r="C186" s="3" t="str">
        <f>IFERROR(__xludf.DUMMYFUNCTION("GOOGLETRANSLATE(B186,""id"",""en"")"),"['application', 'difficult', 'data', 'update', 'error']")</f>
        <v>['application', 'difficult', 'data', 'update', 'error']</v>
      </c>
      <c r="D186" s="3">
        <v>1.0</v>
      </c>
    </row>
    <row r="187" ht="15.75" customHeight="1">
      <c r="A187" s="1">
        <v>187.0</v>
      </c>
      <c r="B187" s="3" t="s">
        <v>188</v>
      </c>
      <c r="C187" s="3" t="str">
        <f>IFERROR(__xludf.DUMMYFUNCTION("GOOGLETRANSLATE(B187,""id"",""en"")"),"['already', 'Pay', 'expensive', 'pay', 'bills', 'network', 'stable']")</f>
        <v>['already', 'Pay', 'expensive', 'pay', 'bills', 'network', 'stable']</v>
      </c>
      <c r="D187" s="3">
        <v>1.0</v>
      </c>
    </row>
    <row r="188" ht="15.75" customHeight="1">
      <c r="A188" s="1">
        <v>188.0</v>
      </c>
      <c r="B188" s="3" t="s">
        <v>189</v>
      </c>
      <c r="C188" s="3" t="str">
        <f>IFERROR(__xludf.DUMMYFUNCTION("GOOGLETRANSLATE(B188,""id"",""en"")"),"['Upgrade', 'Mbps', 'Mbps', 'Slow', 'Disappointed', 'Heavy', 'Experience', 'Upgrade', 'Mbps', ""]")</f>
        <v>['Upgrade', 'Mbps', 'Mbps', 'Slow', 'Disappointed', 'Heavy', 'Experience', 'Upgrade', 'Mbps', "]</v>
      </c>
      <c r="D188" s="3">
        <v>1.0</v>
      </c>
    </row>
    <row r="189" ht="15.75" customHeight="1">
      <c r="A189" s="1">
        <v>189.0</v>
      </c>
      <c r="B189" s="3" t="s">
        <v>190</v>
      </c>
      <c r="C189" s="3" t="str">
        <f>IFERROR(__xludf.DUMMYFUNCTION("GOOGLETRANSLATE(B189,""id"",""en"")"),"['Indihome', 'Severe', 'Package', 'Mbps', 'People', 'Slow', 'Ampunnnn', 'Testspeed', 'Stable', 'Mbps']")</f>
        <v>['Indihome', 'Severe', 'Package', 'Mbps', 'People', 'Slow', 'Ampunnnn', 'Testspeed', 'Stable', 'Mbps']</v>
      </c>
      <c r="D189" s="3">
        <v>1.0</v>
      </c>
    </row>
    <row r="190" ht="15.75" customHeight="1">
      <c r="A190" s="1">
        <v>190.0</v>
      </c>
      <c r="B190" s="3" t="s">
        <v>191</v>
      </c>
      <c r="C190" s="3" t="str">
        <f>IFERROR(__xludf.DUMMYFUNCTION("GOOGLETRANSLATE(B190,""id"",""en"")"),"['already', 'watch', 'broadcast', 'report', 'disorder', 'response', 'code', 'error', 'disappointed', 'really', 'subscribe', 'indihome']")</f>
        <v>['already', 'watch', 'broadcast', 'report', 'disorder', 'response', 'code', 'error', 'disappointed', 'really', 'subscribe', 'indihome']</v>
      </c>
      <c r="D190" s="3">
        <v>1.0</v>
      </c>
    </row>
    <row r="191" ht="15.75" customHeight="1">
      <c r="A191" s="1">
        <v>191.0</v>
      </c>
      <c r="B191" s="3" t="s">
        <v>192</v>
      </c>
      <c r="C191" s="3" t="str">
        <f>IFERROR(__xludf.DUMMYFUNCTION("GOOGLETRANSLATE(B191,""id"",""en"")"),"['Sis',' Notification ',' Enter ',' Code ',' OTP ',' Wrong ',' As', 'Sis',' Class', 'Telkom', 'Gini', 'Kayak', ' Application ',' abal ',' abal ']")</f>
        <v>['Sis',' Notification ',' Enter ',' Code ',' OTP ',' Wrong ',' As', 'Sis',' Class', 'Telkom', 'Gini', 'Kayak', ' Application ',' abal ',' abal ']</v>
      </c>
      <c r="D191" s="3">
        <v>1.0</v>
      </c>
    </row>
    <row r="192" ht="15.75" customHeight="1">
      <c r="A192" s="1">
        <v>192.0</v>
      </c>
      <c r="B192" s="3" t="s">
        <v>193</v>
      </c>
      <c r="C192" s="3" t="str">
        <f>IFERROR(__xludf.DUMMYFUNCTION("GOOGLETRANSLATE(B192,""id"",""en"")"),"['What', 'NII', 'MSA', 'MSA MSA', 'CALL', 'Indihomen', 'PDAH', 'UDH', 'subscribe', 'poor', 'Nii']")</f>
        <v>['What', 'NII', 'MSA', 'MSA MSA', 'CALL', 'Indihomen', 'PDAH', 'UDH', 'subscribe', 'poor', 'Nii']</v>
      </c>
      <c r="D192" s="3">
        <v>1.0</v>
      </c>
    </row>
    <row r="193" ht="15.75" customHeight="1">
      <c r="A193" s="1">
        <v>193.0</v>
      </c>
      <c r="B193" s="3" t="s">
        <v>194</v>
      </c>
      <c r="C193" s="3" t="str">
        <f>IFERROR(__xludf.DUMMYFUNCTION("GOOGLETRANSLATE(B193,""id"",""en"")"),"['Good', 'Joob', 'APK']")</f>
        <v>['Good', 'Joob', 'APK']</v>
      </c>
      <c r="D193" s="3">
        <v>5.0</v>
      </c>
    </row>
    <row r="194" ht="15.75" customHeight="1">
      <c r="A194" s="1">
        <v>194.0</v>
      </c>
      <c r="B194" s="3" t="s">
        <v>195</v>
      </c>
      <c r="C194" s="3" t="str">
        <f>IFERROR(__xludf.DUMMYFUNCTION("GOOGLETRANSLATE(B194,""id"",""en"")"),"['Severe', 'report', 'disorder', 'lwat', 'myindihome', 'response', 'ticket', 'disorder', 'doang', 'udh', 'awaited', 'clock', ' Appearing ',' Posts', 'Disruption', 'Processed', '']")</f>
        <v>['Severe', 'report', 'disorder', 'lwat', 'myindihome', 'response', 'ticket', 'disorder', 'doang', 'udh', 'awaited', 'clock', ' Appearing ',' Posts', 'Disruption', 'Processed', '']</v>
      </c>
      <c r="D194" s="3">
        <v>1.0</v>
      </c>
    </row>
    <row r="195" ht="15.75" customHeight="1">
      <c r="A195" s="1">
        <v>195.0</v>
      </c>
      <c r="B195" s="3" t="s">
        <v>196</v>
      </c>
      <c r="C195" s="3" t="str">
        <f>IFERROR(__xludf.DUMMYFUNCTION("GOOGLETRANSLATE(B195,""id"",""en"")"),"['Fix', 'Application', 'Login', 'The application', 'Hardy', 'Wait', 'Veryf', 'sms',' really ',' reset ',' reset ',' repeat']")</f>
        <v>['Fix', 'Application', 'Login', 'The application', 'Hardy', 'Wait', 'Veryf', 'sms',' really ',' reset ',' reset ',' repeat']</v>
      </c>
      <c r="D195" s="3">
        <v>1.0</v>
      </c>
    </row>
    <row r="196" ht="15.75" customHeight="1">
      <c r="A196" s="1">
        <v>196.0</v>
      </c>
      <c r="B196" s="3" t="s">
        <v>197</v>
      </c>
      <c r="C196" s="3" t="str">
        <f>IFERROR(__xludf.DUMMYFUNCTION("GOOGLETRANSLATE(B196,""id"",""en"")"),"['The network', 'slow', 'handling', 'report', 'slow', 'severe', 'really', 'indihome', '']")</f>
        <v>['The network', 'slow', 'handling', 'report', 'slow', 'severe', 'really', 'indihome', '']</v>
      </c>
      <c r="D196" s="3">
        <v>1.0</v>
      </c>
    </row>
    <row r="197" ht="15.75" customHeight="1">
      <c r="A197" s="1">
        <v>197.0</v>
      </c>
      <c r="B197" s="3" t="s">
        <v>198</v>
      </c>
      <c r="C197" s="3" t="str">
        <f>IFERROR(__xludf.DUMMYFUNCTION("GOOGLETRANSLATE(B197,""id"",""en"")"),"['Network', 'pairs',' pay ',' proof ',' transfer ',' internet ',' dead ',' printed ',' pay ',' contact ',' Via ',' MyIndihome ',' Email ',' Instagram ',' reply ',' Customer ',' Service ',' Worst ',' Feel ', ""]")</f>
        <v>['Network', 'pairs',' pay ',' proof ',' transfer ',' internet ',' dead ',' printed ',' pay ',' contact ',' Via ',' MyIndihome ',' Email ',' Instagram ',' reply ',' Customer ',' Service ',' Worst ',' Feel ', "]</v>
      </c>
      <c r="D197" s="3">
        <v>1.0</v>
      </c>
    </row>
    <row r="198" ht="15.75" customHeight="1">
      <c r="A198" s="1">
        <v>198.0</v>
      </c>
      <c r="B198" s="3" t="s">
        <v>199</v>
      </c>
      <c r="C198" s="3" t="str">
        <f>IFERROR(__xludf.DUMMYFUNCTION("GOOGLETRANSLATE(B198,""id"",""en"")"),"['server', 'bad', 'really', 'soin', 'money', 'arrears',' already ',' pay ',' tetep ',' active ',' active ',' pay ',' Use ']")</f>
        <v>['server', 'bad', 'really', 'soin', 'money', 'arrears',' already ',' pay ',' tetep ',' active ',' active ',' pay ',' Use ']</v>
      </c>
      <c r="D198" s="3">
        <v>1.0</v>
      </c>
    </row>
    <row r="199" ht="15.75" customHeight="1">
      <c r="A199" s="1">
        <v>199.0</v>
      </c>
      <c r="B199" s="3" t="s">
        <v>200</v>
      </c>
      <c r="C199" s="3" t="str">
        <f>IFERROR(__xludf.DUMMYFUNCTION("GOOGLETRANSLATE(B199,""id"",""en"")"),"['Report', 'Disruption', 'Promise', 'Do', 'Hour', 'Morning', 'Tapo', 'BLM', 'Tekhnition', 'Contact', 'Disconnected', 'Suggestion', ' hub ',' difficult ',' connected ',' disappointed ',' indihome ',' slow ',' dlm ',' response ',' pdhal ',' bill ',' jln ','"&amp;" vasilitas', 'sometimes' , 'blocked']")</f>
        <v>['Report', 'Disruption', 'Promise', 'Do', 'Hour', 'Morning', 'Tapo', 'BLM', 'Tekhnition', 'Contact', 'Disconnected', 'Suggestion', ' hub ',' difficult ',' connected ',' disappointed ',' indihome ',' slow ',' dlm ',' response ',' pdhal ',' bill ',' jln ',' vasilitas', 'sometimes' , 'blocked']</v>
      </c>
      <c r="D199" s="3">
        <v>1.0</v>
      </c>
    </row>
    <row r="200" ht="15.75" customHeight="1">
      <c r="A200" s="1">
        <v>200.0</v>
      </c>
      <c r="B200" s="3" t="s">
        <v>201</v>
      </c>
      <c r="C200" s="3" t="str">
        <f>IFERROR(__xludf.DUMMYFUNCTION("GOOGLETRANSLATE(B200,""id"",""en"")"),"['NDA', 'Registration', 'enter', 'number', 'Bener', 'pig', 'you']")</f>
        <v>['NDA', 'Registration', 'enter', 'number', 'Bener', 'pig', 'you']</v>
      </c>
      <c r="D200" s="3">
        <v>1.0</v>
      </c>
    </row>
    <row r="201" ht="15.75" customHeight="1">
      <c r="A201" s="1">
        <v>201.0</v>
      </c>
      <c r="B201" s="3" t="s">
        <v>202</v>
      </c>
      <c r="C201" s="3" t="str">
        <f>IFERROR(__xludf.DUMMYFUNCTION("GOOGLETRANSLATE(B201,""id"",""en"")"),"['application', 'mbulet', 'ugly', 'waste', 'ajaa', '']")</f>
        <v>['application', 'mbulet', 'ugly', 'waste', 'ajaa', '']</v>
      </c>
      <c r="D201" s="3">
        <v>1.0</v>
      </c>
    </row>
    <row r="202" ht="15.75" customHeight="1">
      <c r="A202" s="1">
        <v>202.0</v>
      </c>
      <c r="B202" s="3" t="s">
        <v>203</v>
      </c>
      <c r="C202" s="3" t="str">
        <f>IFERROR(__xludf.DUMMYFUNCTION("GOOGLETRANSLATE(B202,""id"",""en"")"),"['', 'Indihome', 'Pemda', 'Bogor', 'Submit', 'Move', 'address',' date ',' smpai ',' skrng ',' blm ',' response ',' promise ',' clock ',' smpai ',' date ',' call ',' promise ',' clock ',' internship ',' run ',' help ',' suggest ',' open ',' solution ', 'gm"&amp;"n', 'please', 'disappointed', 'customer']")</f>
        <v>['', 'Indihome', 'Pemda', 'Bogor', 'Submit', 'Move', 'address',' date ',' smpai ',' skrng ',' blm ',' response ',' promise ',' clock ',' smpai ',' date ',' call ',' promise ',' clock ',' internship ',' run ',' help ',' suggest ',' open ',' solution ', 'gmn', 'please', 'disappointed', 'customer']</v>
      </c>
      <c r="D202" s="3">
        <v>1.0</v>
      </c>
    </row>
    <row r="203" ht="15.75" customHeight="1">
      <c r="A203" s="1">
        <v>203.0</v>
      </c>
      <c r="B203" s="3" t="s">
        <v>204</v>
      </c>
      <c r="C203" s="3" t="str">
        <f>IFERROR(__xludf.DUMMYFUNCTION("GOOGLETRANSLATE(B203,""id"",""en"")"),"['Indihome', 'Taik', 'forgetful', 'password', 'complicated']")</f>
        <v>['Indihome', 'Taik', 'forgetful', 'password', 'complicated']</v>
      </c>
      <c r="D203" s="3">
        <v>1.0</v>
      </c>
    </row>
    <row r="204" ht="15.75" customHeight="1">
      <c r="A204" s="1">
        <v>204.0</v>
      </c>
      <c r="B204" s="3" t="s">
        <v>205</v>
      </c>
      <c r="C204" s="3" t="str">
        <f>IFERROR(__xludf.DUMMYFUNCTION("GOOGLETRANSLATE(B204,""id"",""en"")"),"['FAIL', 'UDH', 'Registration', 'Entered', 'FAILURE', 'Try', 'Email', 'Fail', 'Email', 'Register', ""]")</f>
        <v>['FAIL', 'UDH', 'Registration', 'Entered', 'FAILURE', 'Try', 'Email', 'Fail', 'Email', 'Register', "]</v>
      </c>
      <c r="D204" s="3">
        <v>1.0</v>
      </c>
    </row>
    <row r="205" ht="15.75" customHeight="1">
      <c r="A205" s="1">
        <v>205.0</v>
      </c>
      <c r="B205" s="3" t="s">
        <v>206</v>
      </c>
      <c r="C205" s="3" t="str">
        <f>IFERROR(__xludf.DUMMYFUNCTION("GOOGLETRANSLATE(B205,""id"",""en"")"),"['knp', 'wifi', 'at home', 'ugly', 'difficult', 'difficult', 'pay', 'expensive', 'ugly', 'please', 'respect', 'customer']")</f>
        <v>['knp', 'wifi', 'at home', 'ugly', 'difficult', 'difficult', 'pay', 'expensive', 'ugly', 'please', 'respect', 'customer']</v>
      </c>
      <c r="D205" s="3">
        <v>1.0</v>
      </c>
    </row>
    <row r="206" ht="15.75" customHeight="1">
      <c r="A206" s="1">
        <v>206.0</v>
      </c>
      <c r="B206" s="3" t="s">
        <v>207</v>
      </c>
      <c r="C206" s="3" t="str">
        <f>IFERROR(__xludf.DUMMYFUNCTION("GOOGLETRANSLATE(B206,""id"",""en"")"),"['ugly', 'anjeng', 'failed', 'mulu', 'idiot', 'no', 'idiot', 'try', 'application', 'idiot', 'ndak', 'apk', ' tired ',' cave ',' wrong ',' mulu ']")</f>
        <v>['ugly', 'anjeng', 'failed', 'mulu', 'idiot', 'no', 'idiot', 'try', 'application', 'idiot', 'ndak', 'apk', ' tired ',' cave ',' wrong ',' mulu ']</v>
      </c>
      <c r="D206" s="3">
        <v>1.0</v>
      </c>
    </row>
    <row r="207" ht="15.75" customHeight="1">
      <c r="A207" s="1">
        <v>207.0</v>
      </c>
      <c r="B207" s="3" t="s">
        <v>208</v>
      </c>
      <c r="C207" s="3" t="str">
        <f>IFERROR(__xludf.DUMMYFUNCTION("GOOGLETRANSLATE(B207,""id"",""en"")"),"['UDH', 'NAMBH', 'Application', 'Open', 'Difficult', 'Bner', 'Stay', 'Jojong', 'Jojong', 'Quality', 'Nambah', 'Thread']")</f>
        <v>['UDH', 'NAMBH', 'Application', 'Open', 'Difficult', 'Bner', 'Stay', 'Jojong', 'Jojong', 'Quality', 'Nambah', 'Thread']</v>
      </c>
      <c r="D207" s="3">
        <v>1.0</v>
      </c>
    </row>
    <row r="208" ht="15.75" customHeight="1">
      <c r="A208" s="1">
        <v>208.0</v>
      </c>
      <c r="B208" s="3" t="s">
        <v>209</v>
      </c>
      <c r="C208" s="3" t="str">
        <f>IFERROR(__xludf.DUMMYFUNCTION("GOOGLETRANSLATE(B208,""id"",""en"")"),"['Jan', 'Download', 'APK', 'GJLS', 'GBSA', 'Login']")</f>
        <v>['Jan', 'Download', 'APK', 'GJLS', 'GBSA', 'Login']</v>
      </c>
      <c r="D208" s="3">
        <v>1.0</v>
      </c>
    </row>
    <row r="209" ht="15.75" customHeight="1">
      <c r="A209" s="1">
        <v>209.0</v>
      </c>
      <c r="B209" s="3" t="s">
        <v>210</v>
      </c>
      <c r="C209" s="3" t="str">
        <f>IFERROR(__xludf.DUMMYFUNCTION("GOOGLETRANSLATE(B209,""id"",""en"")"),"['Abis', 'Install', 'login', 'register', 'directly', 'unistall', 'deh', 'love', 'option', 'reset', 'password']")</f>
        <v>['Abis', 'Install', 'login', 'register', 'directly', 'unistall', 'deh', 'love', 'option', 'reset', 'password']</v>
      </c>
      <c r="D209" s="3">
        <v>1.0</v>
      </c>
    </row>
    <row r="210" ht="15.75" customHeight="1">
      <c r="A210" s="1">
        <v>210.0</v>
      </c>
      <c r="B210" s="3" t="s">
        <v>211</v>
      </c>
      <c r="C210" s="3" t="str">
        <f>IFERROR(__xludf.DUMMYFUNCTION("GOOGLETRANSLATE(B210,""id"",""en"")"),"['Nda', 'Login']")</f>
        <v>['Nda', 'Login']</v>
      </c>
      <c r="D210" s="3">
        <v>1.0</v>
      </c>
    </row>
    <row r="211" ht="15.75" customHeight="1">
      <c r="A211" s="1">
        <v>211.0</v>
      </c>
      <c r="B211" s="3" t="s">
        <v>212</v>
      </c>
      <c r="C211" s="3" t="str">
        <f>IFERROR(__xludf.DUMMYFUNCTION("GOOGLETRANSLATE(B211,""id"",""en"")"),"['Please', 'Donk', 'repaired', 'wrong', 'input', 'code', 'verification', 'right', 'send', 'repeat', 'how', 'Nihh', ' Severe ',' bner ',' his writing ',' number ',' telephone ',' registered ']")</f>
        <v>['Please', 'Donk', 'repaired', 'wrong', 'input', 'code', 'verification', 'right', 'send', 'repeat', 'how', 'Nihh', ' Severe ',' bner ',' his writing ',' number ',' telephone ',' registered ']</v>
      </c>
      <c r="D211" s="3">
        <v>1.0</v>
      </c>
    </row>
    <row r="212" ht="15.75" customHeight="1">
      <c r="A212" s="1">
        <v>212.0</v>
      </c>
      <c r="B212" s="3" t="s">
        <v>213</v>
      </c>
      <c r="C212" s="3" t="str">
        <f>IFERROR(__xludf.DUMMYFUNCTION("GOOGLETRANSLATE(B212,""id"",""en"")"),"['wifi', 'slow', 'severe', 'emotion', 'stupid']")</f>
        <v>['wifi', 'slow', 'severe', 'emotion', 'stupid']</v>
      </c>
      <c r="D212" s="3">
        <v>1.0</v>
      </c>
    </row>
    <row r="213" ht="15.75" customHeight="1">
      <c r="A213" s="1">
        <v>213.0</v>
      </c>
      <c r="B213" s="3" t="s">
        <v>214</v>
      </c>
      <c r="C213" s="3" t="str">
        <f>IFERROR(__xludf.DUMMYFUNCTION("GOOGLETRANSLATE(B213,""id"",""en"")"),"['Login', 'FAILUR', 'SILIH', 'Invalid', 'Format', '']")</f>
        <v>['Login', 'FAILUR', 'SILIH', 'Invalid', 'Format', '']</v>
      </c>
      <c r="D213" s="3">
        <v>1.0</v>
      </c>
    </row>
    <row r="214" ht="15.75" customHeight="1">
      <c r="A214" s="1">
        <v>214.0</v>
      </c>
      <c r="B214" s="3" t="s">
        <v>215</v>
      </c>
      <c r="C214" s="3" t="str">
        <f>IFERROR(__xludf.DUMMYFUNCTION("GOOGLETRANSLATE(B214,""id"",""en"")"),"['Error', 'Mulu']")</f>
        <v>['Error', 'Mulu']</v>
      </c>
      <c r="D214" s="3">
        <v>3.0</v>
      </c>
    </row>
    <row r="215" ht="15.75" customHeight="1">
      <c r="A215" s="1">
        <v>215.0</v>
      </c>
      <c r="B215" s="3" t="s">
        <v>216</v>
      </c>
      <c r="C215" s="3" t="str">
        <f>IFERROR(__xludf.DUMMYFUNCTION("GOOGLETRANSLATE(B215,""id"",""en"")"),"['', 'App', 'Log']")</f>
        <v>['', 'App', 'Log']</v>
      </c>
      <c r="D215" s="3">
        <v>1.0</v>
      </c>
    </row>
    <row r="216" ht="15.75" customHeight="1">
      <c r="A216" s="1">
        <v>216.0</v>
      </c>
      <c r="B216" s="3" t="s">
        <v>217</v>
      </c>
      <c r="C216" s="3" t="str">
        <f>IFERROR(__xludf.DUMMYFUNCTION("GOOGLETRANSLATE(B216,""id"",""en"")"),"['rotten']")</f>
        <v>['rotten']</v>
      </c>
      <c r="D216" s="3">
        <v>1.0</v>
      </c>
    </row>
    <row r="217" ht="15.75" customHeight="1">
      <c r="A217" s="1">
        <v>217.0</v>
      </c>
      <c r="B217" s="3" t="s">
        <v>218</v>
      </c>
      <c r="C217" s="3" t="str">
        <f>IFERROR(__xludf.DUMMYFUNCTION("GOOGLETRANSLATE(B217,""id"",""en"")"),"['pay', 'internet', 'used', 'notification', 'payment', 'how', 'pay', 'severe']")</f>
        <v>['pay', 'internet', 'used', 'notification', 'payment', 'how', 'pay', 'severe']</v>
      </c>
      <c r="D217" s="3">
        <v>1.0</v>
      </c>
    </row>
    <row r="218" ht="15.75" customHeight="1">
      <c r="A218" s="1">
        <v>218.0</v>
      </c>
      <c r="B218" s="3" t="s">
        <v>219</v>
      </c>
      <c r="C218" s="3" t="str">
        <f>IFERROR(__xludf.DUMMYFUNCTION("GOOGLETRANSLATE(B218,""id"",""en"")"),"['Application', 'Login', 'Request', 'OTP', 'Menu', 'Box', 'Enter', 'Email', ""]")</f>
        <v>['Application', 'Login', 'Request', 'OTP', 'Menu', 'Box', 'Enter', 'Email', "]</v>
      </c>
      <c r="D218" s="3">
        <v>1.0</v>
      </c>
    </row>
    <row r="219" ht="15.75" customHeight="1">
      <c r="A219" s="1">
        <v>219.0</v>
      </c>
      <c r="B219" s="3" t="s">
        <v>220</v>
      </c>
      <c r="C219" s="3" t="str">
        <f>IFERROR(__xludf.DUMMYFUNCTION("GOOGLETRANSLATE(B219,""id"",""en"")"),"['login', 'difficult', 'really', 'register', 'list', 'account', 'myindihome', 'failed', 'number', 'registered', 'try', 'login', ' Wear ',' email ',' appears', 'popup', 'invalid', 'format', 'use', 'number', 'appears',' popup ',' invalid ',' format ',' as f"&amp;"ar as knowing ' , 'format', 'email', 'raw', 'planet', 'application', 'myindihome', 'different', 'formataaaa', '']")</f>
        <v>['login', 'difficult', 'really', 'register', 'list', 'account', 'myindihome', 'failed', 'number', 'registered', 'try', 'login', ' Wear ',' email ',' appears', 'popup', 'invalid', 'format', 'use', 'number', 'appears',' popup ',' invalid ',' format ',' as far as knowing ' , 'format', 'email', 'raw', 'planet', 'application', 'myindihome', 'different', 'formataaaa', '']</v>
      </c>
      <c r="D219" s="3">
        <v>1.0</v>
      </c>
    </row>
    <row r="220" ht="15.75" customHeight="1">
      <c r="A220" s="1">
        <v>220.0</v>
      </c>
      <c r="B220" s="3" t="s">
        <v>221</v>
      </c>
      <c r="C220" s="3" t="str">
        <f>IFERROR(__xludf.DUMMYFUNCTION("GOOGLETRANSLATE(B220,""id"",""en"")"),"['Alah']")</f>
        <v>['Alah']</v>
      </c>
      <c r="D220" s="3">
        <v>1.0</v>
      </c>
    </row>
    <row r="221" ht="15.75" customHeight="1">
      <c r="A221" s="1">
        <v>221.0</v>
      </c>
      <c r="B221" s="3" t="s">
        <v>222</v>
      </c>
      <c r="C221" s="3" t="str">
        <f>IFERROR(__xludf.DUMMYFUNCTION("GOOGLETRANSLATE(B221,""id"",""en"")"),"['already', 'Pay', 'isolated', ""]")</f>
        <v>['already', 'Pay', 'isolated', "]</v>
      </c>
      <c r="D221" s="3">
        <v>1.0</v>
      </c>
    </row>
    <row r="222" ht="15.75" customHeight="1">
      <c r="A222" s="1">
        <v>222.0</v>
      </c>
      <c r="B222" s="3" t="s">
        <v>223</v>
      </c>
      <c r="C222" s="3" t="str">
        <f>IFERROR(__xludf.DUMMYFUNCTION("GOOGLETRANSLATE(B222,""id"",""en"")"),"['refund', 'deposit', 'convoluted', 'promised', 'hand', 'skrg', 'deposit', 'return', '']")</f>
        <v>['refund', 'deposit', 'convoluted', 'promised', 'hand', 'skrg', 'deposit', 'return', '']</v>
      </c>
      <c r="D222" s="3">
        <v>1.0</v>
      </c>
    </row>
    <row r="223" ht="15.75" customHeight="1">
      <c r="A223" s="1">
        <v>223.0</v>
      </c>
      <c r="B223" s="3" t="s">
        <v>224</v>
      </c>
      <c r="C223" s="3" t="str">
        <f>IFERROR(__xludf.DUMMYFUNCTION("GOOGLETRANSLATE(B223,""id"",""en"")"),"['', 'difficult', 'login', 'number', 'registered']")</f>
        <v>['', 'difficult', 'login', 'number', 'registered']</v>
      </c>
      <c r="D223" s="3">
        <v>1.0</v>
      </c>
    </row>
    <row r="224" ht="15.75" customHeight="1">
      <c r="A224" s="1">
        <v>224.0</v>
      </c>
      <c r="B224" s="3" t="s">
        <v>225</v>
      </c>
      <c r="C224" s="3" t="str">
        <f>IFERROR(__xludf.DUMMYFUNCTION("GOOGLETRANSLATE(B224,""id"",""en"")"),"['Login', 'update', 'application']")</f>
        <v>['Login', 'update', 'application']</v>
      </c>
      <c r="D224" s="3">
        <v>1.0</v>
      </c>
    </row>
    <row r="225" ht="15.75" customHeight="1">
      <c r="A225" s="1">
        <v>225.0</v>
      </c>
      <c r="B225" s="3" t="s">
        <v>226</v>
      </c>
      <c r="C225" s="3" t="str">
        <f>IFERROR(__xludf.DUMMYFUNCTION("GOOGLETRANSLATE(B225,""id"",""en"")"),"['Males',' bngt ',' bngt ',' los', 'red', 'report', 'SNI', 'work', 'right', 'obstacle', 'gini', 'SNGT', ' disrupted ',' smg ',' kedipamany ',' repair ']")</f>
        <v>['Males',' bngt ',' bngt ',' los', 'red', 'report', 'SNI', 'work', 'right', 'obstacle', 'gini', 'SNGT', ' disrupted ',' smg ',' kedipamany ',' repair ']</v>
      </c>
      <c r="D225" s="3">
        <v>1.0</v>
      </c>
    </row>
    <row r="226" ht="15.75" customHeight="1">
      <c r="A226" s="1">
        <v>226.0</v>
      </c>
      <c r="B226" s="3" t="s">
        <v>227</v>
      </c>
      <c r="C226" s="3" t="str">
        <f>IFERROR(__xludf.DUMMYFUNCTION("GOOGLETRANSLATE(B226,""id"",""en"")"),"['Gabisa', 'Login', 'account', '']")</f>
        <v>['Gabisa', 'Login', 'account', '']</v>
      </c>
      <c r="D226" s="3">
        <v>2.0</v>
      </c>
    </row>
    <row r="227" ht="15.75" customHeight="1">
      <c r="A227" s="1">
        <v>227.0</v>
      </c>
      <c r="B227" s="3" t="s">
        <v>228</v>
      </c>
      <c r="C227" s="3" t="str">
        <f>IFERROR(__xludf.DUMMYFUNCTION("GOOGLETRANSLATE(B227,""id"",""en"")"),"['Login', 'Format', 'TLP', 'Salah', 'Turn', 'Sign', 'Dapftar', 'Registered', 'Hadeuh', ""]")</f>
        <v>['Login', 'Format', 'TLP', 'Salah', 'Turn', 'Sign', 'Dapftar', 'Registered', 'Hadeuh', "]</v>
      </c>
      <c r="D227" s="3">
        <v>2.0</v>
      </c>
    </row>
    <row r="228" ht="15.75" customHeight="1">
      <c r="A228" s="1">
        <v>228.0</v>
      </c>
      <c r="B228" s="3" t="s">
        <v>229</v>
      </c>
      <c r="C228" s="3" t="str">
        <f>IFERROR(__xludf.DUMMYFUNCTION("GOOGLETRANSLATE(B228,""id"",""en"")"),"['application', 'error', 'login', 'failed', 'already', 'pay', 'bill', 'billed', ""]")</f>
        <v>['application', 'error', 'login', 'failed', 'already', 'pay', 'bill', 'billed', "]</v>
      </c>
      <c r="D228" s="3">
        <v>1.0</v>
      </c>
    </row>
    <row r="229" ht="15.75" customHeight="1">
      <c r="A229" s="1">
        <v>229.0</v>
      </c>
      <c r="B229" s="3" t="s">
        <v>230</v>
      </c>
      <c r="C229" s="3" t="str">
        <f>IFERROR(__xludf.DUMMYFUNCTION("GOOGLETRANSLATE(B229,""id"",""en"")"),"['oath', 'skrg', 'koq', 'bnyak', 'bug', 'app', 'udh', 'uninstall', 'skrg', 'download', 'login', 'Gosh', ' ']")</f>
        <v>['oath', 'skrg', 'koq', 'bnyak', 'bug', 'app', 'udh', 'uninstall', 'skrg', 'download', 'login', 'Gosh', ' ']</v>
      </c>
      <c r="D229" s="3">
        <v>1.0</v>
      </c>
    </row>
    <row r="230" ht="15.75" customHeight="1">
      <c r="A230" s="1">
        <v>230.0</v>
      </c>
      <c r="B230" s="3" t="s">
        <v>231</v>
      </c>
      <c r="C230" s="3" t="str">
        <f>IFERROR(__xludf.DUMMYFUNCTION("GOOGLETRANSLATE(B230,""id"",""en"")"),"['The application', 'Tibatiba', 'LOVE', 'LOGOUT', 'LOGIN', 'FAILURE', 'Email', 'Registered', 'DLL', 'Try', 'Web', ""]")</f>
        <v>['The application', 'Tibatiba', 'LOVE', 'LOGOUT', 'LOGIN', 'FAILURE', 'Email', 'Registered', 'DLL', 'Try', 'Web', "]</v>
      </c>
      <c r="D230" s="3">
        <v>1.0</v>
      </c>
    </row>
    <row r="231" ht="15.75" customHeight="1">
      <c r="A231" s="1">
        <v>231.0</v>
      </c>
      <c r="B231" s="3" t="s">
        <v>232</v>
      </c>
      <c r="C231" s="3" t="str">
        <f>IFERROR(__xludf.DUMMYFUNCTION("GOOGLETRANSLATE(B231,""id"",""en"")"),"['Application', 'Indihome', 'Logout', 'Ket', 'isolated', 'Check', 'Payment', 'Indihome', 'Date', ""]")</f>
        <v>['Application', 'Indihome', 'Logout', 'Ket', 'isolated', 'Check', 'Payment', 'Indihome', 'Date', "]</v>
      </c>
      <c r="D231" s="3">
        <v>1.0</v>
      </c>
    </row>
    <row r="232" ht="15.75" customHeight="1">
      <c r="A232" s="1">
        <v>232.0</v>
      </c>
      <c r="B232" s="3" t="s">
        <v>233</v>
      </c>
      <c r="C232" s="3" t="str">
        <f>IFERROR(__xludf.DUMMYFUNCTION("GOOGLETRANSLATE(B232,""id"",""en"")"),"['Indidog', 'Indidog', 'WiFi', 'UDH', 'Troubled', 'A Week', 'BLM', 'BNR', ""]")</f>
        <v>['Indidog', 'Indidog', 'WiFi', 'UDH', 'Troubled', 'A Week', 'BLM', 'BNR', "]</v>
      </c>
      <c r="D232" s="3">
        <v>1.0</v>
      </c>
    </row>
    <row r="233" ht="15.75" customHeight="1">
      <c r="A233" s="1">
        <v>233.0</v>
      </c>
      <c r="B233" s="3" t="s">
        <v>234</v>
      </c>
      <c r="C233" s="3" t="str">
        <f>IFERROR(__xludf.DUMMYFUNCTION("GOOGLETRANSLATE(B233,""id"",""en"")"),"['already', 'ngellag', 'expensive', 'provider', 'garbage']")</f>
        <v>['already', 'ngellag', 'expensive', 'provider', 'garbage']</v>
      </c>
      <c r="D233" s="3">
        <v>1.0</v>
      </c>
    </row>
    <row r="234" ht="15.75" customHeight="1">
      <c r="A234" s="1">
        <v>234.0</v>
      </c>
      <c r="B234" s="3" t="s">
        <v>235</v>
      </c>
      <c r="C234" s="3" t="str">
        <f>IFERROR(__xludf.DUMMYFUNCTION("GOOGLETRANSLATE(B234,""id"",""en"")"),"['internet', 'ilang', 'connection', 'so', 'thank', 'love']")</f>
        <v>['internet', 'ilang', 'connection', 'so', 'thank', 'love']</v>
      </c>
      <c r="D234" s="3">
        <v>2.0</v>
      </c>
    </row>
    <row r="235" ht="15.75" customHeight="1">
      <c r="A235" s="1">
        <v>235.0</v>
      </c>
      <c r="B235" s="3" t="s">
        <v>236</v>
      </c>
      <c r="C235" s="3" t="str">
        <f>IFERROR(__xludf.DUMMYFUNCTION("GOOGLETRANSLATE(B235,""id"",""en"")"),"['The application', 'Ngebug', 'internet', 'slow', 'proud', 'company', 'BUMN']")</f>
        <v>['The application', 'Ngebug', 'internet', 'slow', 'proud', 'company', 'BUMN']</v>
      </c>
      <c r="D235" s="3">
        <v>1.0</v>
      </c>
    </row>
    <row r="236" ht="15.75" customHeight="1">
      <c r="A236" s="1">
        <v>236.0</v>
      </c>
      <c r="B236" s="3" t="s">
        <v>237</v>
      </c>
      <c r="C236" s="3" t="str">
        <f>IFERROR(__xludf.DUMMYFUNCTION("GOOGLETRANSLATE(B236,""id"",""en"")"),"['Completion', 'complaints', 'slow', 'convoluted', 'buffering']")</f>
        <v>['Completion', 'complaints', 'slow', 'convoluted', 'buffering']</v>
      </c>
      <c r="D236" s="3">
        <v>1.0</v>
      </c>
    </row>
    <row r="237" ht="15.75" customHeight="1">
      <c r="A237" s="1">
        <v>237.0</v>
      </c>
      <c r="B237" s="3" t="s">
        <v>238</v>
      </c>
      <c r="C237" s="3" t="str">
        <f>IFERROR(__xludf.DUMMYFUNCTION("GOOGLETRANSLATE(B237,""id"",""en"")"),"['Login', 'Login', 'code', 'OTP', 'SALE', 'already', 'Bener', 'already', 'sent', 'SMS', 'Tetep', 'Login', ' Gimna ',' Soluy ',' ']")</f>
        <v>['Login', 'Login', 'code', 'OTP', 'SALE', 'already', 'Bener', 'already', 'sent', 'SMS', 'Tetep', 'Login', ' Gimna ',' Soluy ',' ']</v>
      </c>
      <c r="D237" s="3">
        <v>1.0</v>
      </c>
    </row>
    <row r="238" ht="15.75" customHeight="1">
      <c r="A238" s="1">
        <v>238.0</v>
      </c>
      <c r="B238" s="3" t="s">
        <v>239</v>
      </c>
      <c r="C238" s="3" t="str">
        <f>IFERROR(__xludf.DUMMYFUNCTION("GOOGLETRANSLATE(B238,""id"",""en"")"),"['Love', 'Star', 'Submission', 'APK', 'Installation', 'WiFi', 'Home', 'Installation', 'Side', 'Home', 'Installed', ""]")</f>
        <v>['Love', 'Star', 'Submission', 'APK', 'Installation', 'WiFi', 'Home', 'Installation', 'Side', 'Home', 'Installed', "]</v>
      </c>
      <c r="D238" s="3">
        <v>3.0</v>
      </c>
    </row>
    <row r="239" ht="15.75" customHeight="1">
      <c r="A239" s="1">
        <v>239.0</v>
      </c>
      <c r="B239" s="3" t="s">
        <v>240</v>
      </c>
      <c r="C239" s="3" t="str">
        <f>IFERROR(__xludf.DUMMYFUNCTION("GOOGLETRANSLATE(B239,""id"",""en"")"),"['Login', 'bsa']")</f>
        <v>['Login', 'bsa']</v>
      </c>
      <c r="D239" s="3">
        <v>1.0</v>
      </c>
    </row>
    <row r="240" ht="15.75" customHeight="1">
      <c r="A240" s="1">
        <v>240.0</v>
      </c>
      <c r="B240" s="3" t="s">
        <v>241</v>
      </c>
      <c r="C240" s="3" t="str">
        <f>IFERROR(__xludf.DUMMYFUNCTION("GOOGLETRANSLATE(B240,""id"",""en"")"),"['Appacaso', 'already', 'ngeluh', 'responded', ""]")</f>
        <v>['Appacaso', 'already', 'ngeluh', 'responded', "]</v>
      </c>
      <c r="D240" s="3">
        <v>1.0</v>
      </c>
    </row>
    <row r="241" ht="15.75" customHeight="1">
      <c r="A241" s="1">
        <v>241.0</v>
      </c>
      <c r="B241" s="3" t="s">
        <v>242</v>
      </c>
      <c r="C241" s="3" t="str">
        <f>IFERROR(__xludf.DUMMYFUNCTION("GOOGLETRANSLATE(B241,""id"",""en"")"),"['Enter', 'email', 'number']")</f>
        <v>['Enter', 'email', 'number']</v>
      </c>
      <c r="D241" s="3">
        <v>1.0</v>
      </c>
    </row>
    <row r="242" ht="15.75" customHeight="1">
      <c r="A242" s="1">
        <v>242.0</v>
      </c>
      <c r="B242" s="3" t="s">
        <v>243</v>
      </c>
      <c r="C242" s="3" t="str">
        <f>IFERROR(__xludf.DUMMYFUNCTION("GOOGLETRANSLATE(B242,""id"",""en"")"),"['A ',' verification ',' account ',' myindihome ',' success', 'KTP', 'according to', 'nelfon', 'verification', 'subscribe', 'wifi', 'seamless']")</f>
        <v>['A ',' verification ',' account ',' myindihome ',' success', 'KTP', 'according to', 'nelfon', 'verification', 'subscribe', 'wifi', 'seamless']</v>
      </c>
      <c r="D242" s="3">
        <v>2.0</v>
      </c>
    </row>
    <row r="243" ht="15.75" customHeight="1">
      <c r="A243" s="1">
        <v>243.0</v>
      </c>
      <c r="B243" s="3" t="s">
        <v>244</v>
      </c>
      <c r="C243" s="3" t="str">
        <f>IFERROR(__xludf.DUMMYFUNCTION("GOOGLETRANSLATE(B243,""id"",""en"")"),"['Please', 'sorry', 'night', 'lag', 'please', 'donk', ""]")</f>
        <v>['Please', 'sorry', 'night', 'lag', 'please', 'donk', "]</v>
      </c>
      <c r="D243" s="3">
        <v>1.0</v>
      </c>
    </row>
    <row r="244" ht="15.75" customHeight="1">
      <c r="A244" s="1">
        <v>244.0</v>
      </c>
      <c r="B244" s="3" t="s">
        <v>245</v>
      </c>
      <c r="C244" s="3" t="str">
        <f>IFERROR(__xludf.DUMMYFUNCTION("GOOGLETRANSLATE(B244,""id"",""en"")"),"['Pay', 'expensive', 'The network', 'stable', 'Hadehh', 'Recomended', 'Ngeegame', 'right', 'near', 'date', 'Udh', 'play', ' Game ']")</f>
        <v>['Pay', 'expensive', 'The network', 'stable', 'Hadehh', 'Recomended', 'Ngeegame', 'right', 'near', 'date', 'Udh', 'play', ' Game ']</v>
      </c>
      <c r="D244" s="3">
        <v>1.0</v>
      </c>
    </row>
    <row r="245" ht="15.75" customHeight="1">
      <c r="A245" s="1">
        <v>245.0</v>
      </c>
      <c r="B245" s="3" t="s">
        <v>246</v>
      </c>
      <c r="C245" s="3" t="str">
        <f>IFERROR(__xludf.DUMMYFUNCTION("GOOGLETRANSLATE(B245,""id"",""en"")"),"['Indihom', 'Dead', 'Bari', 'Death', 'Learning', 'No', 'School', 'Pakei', 'Quota', 'Libet', 'Deh']")</f>
        <v>['Indihom', 'Dead', 'Bari', 'Death', 'Learning', 'No', 'School', 'Pakei', 'Quota', 'Libet', 'Deh']</v>
      </c>
      <c r="D245" s="3">
        <v>2.0</v>
      </c>
    </row>
    <row r="246" ht="15.75" customHeight="1">
      <c r="A246" s="1">
        <v>246.0</v>
      </c>
      <c r="B246" s="3" t="s">
        <v>247</v>
      </c>
      <c r="C246" s="3" t="str">
        <f>IFERROR(__xludf.DUMMYFUNCTION("GOOGLETRANSLATE(B246,""id"",""en"")"),"['Severe', 'The application', 'strange', 'Season', 'users',' repeated ',' reset ',' Aplisai ',' Upload ',' Data ',' The application ',' problematic ',' Customers', 'Terbooted', 'Request', 'Progress',' Install ',' Troubled ',' ']")</f>
        <v>['Severe', 'The application', 'strange', 'Season', 'users',' repeated ',' reset ',' Aplisai ',' Upload ',' Data ',' The application ',' problematic ',' Customers', 'Terbooted', 'Request', 'Progress',' Install ',' Troubled ',' ']</v>
      </c>
      <c r="D246" s="3">
        <v>1.0</v>
      </c>
    </row>
    <row r="247" ht="15.75" customHeight="1">
      <c r="A247" s="1">
        <v>247.0</v>
      </c>
      <c r="B247" s="3" t="s">
        <v>248</v>
      </c>
      <c r="C247" s="3" t="str">
        <f>IFERROR(__xludf.DUMMYFUNCTION("GOOGLETRANSLATE(B247,""id"",""en"")"),"['column', 'complaint', 'difficult', 'access', '']")</f>
        <v>['column', 'complaint', 'difficult', 'access', '']</v>
      </c>
      <c r="D247" s="3">
        <v>1.0</v>
      </c>
    </row>
    <row r="248" ht="15.75" customHeight="1">
      <c r="A248" s="1">
        <v>248.0</v>
      </c>
      <c r="B248" s="3" t="s">
        <v>249</v>
      </c>
      <c r="C248" s="3" t="str">
        <f>IFERROR(__xludf.DUMMYFUNCTION("GOOGLETRANSLATE(B248,""id"",""en"")"),"['child', 'informatics',' science ',' computer ',' system ',' information ',' etc ',' insecure ',' work on ',' thesis', 'application', 'bug', ' Companies', 'Telecommunications',' BUMN ',' Employees', 'Ancur', 'Application', 'Bug', 'There', 'Submission', '"&amp;"Customer', 'History', 'System', 'Analyst' , 'Outside', 'enthusiasm', 'company', 'plate', 'red', 'incident', 'ngegajih', 'system', 'analyst', 'salary', 'fantastic', 'the application', ' Bapuk ',' ']")</f>
        <v>['child', 'informatics',' science ',' computer ',' system ',' information ',' etc ',' insecure ',' work on ',' thesis', 'application', 'bug', ' Companies', 'Telecommunications',' BUMN ',' Employees', 'Ancur', 'Application', 'Bug', 'There', 'Submission', 'Customer', 'History', 'System', 'Analyst' , 'Outside', 'enthusiasm', 'company', 'plate', 'red', 'incident', 'ngegajih', 'system', 'analyst', 'salary', 'fantastic', 'the application', ' Bapuk ',' ']</v>
      </c>
      <c r="D248" s="3">
        <v>1.0</v>
      </c>
    </row>
    <row r="249" ht="15.75" customHeight="1">
      <c r="A249" s="1">
        <v>249.0</v>
      </c>
      <c r="B249" s="3" t="s">
        <v>250</v>
      </c>
      <c r="C249" s="3" t="str">
        <f>IFERROR(__xludf.DUMMYFUNCTION("GOOGLETRANSLATE(B249,""id"",""en"")"),"['Indihome', 'lag', 'Mulu']")</f>
        <v>['Indihome', 'lag', 'Mulu']</v>
      </c>
      <c r="D249" s="3">
        <v>1.0</v>
      </c>
    </row>
    <row r="250" ht="15.75" customHeight="1">
      <c r="A250" s="1">
        <v>250.0</v>
      </c>
      <c r="B250" s="3" t="s">
        <v>251</v>
      </c>
      <c r="C250" s="3" t="str">
        <f>IFERROR(__xludf.DUMMYFUNCTION("GOOGLETRANSLATE(B250,""id"",""en"")"),"['Download', 'list', 'enter', 'number', 'OTP', 'failed', 'Mulu', 'it's wrong', 'Where', '']")</f>
        <v>['Download', 'list', 'enter', 'number', 'OTP', 'failed', 'Mulu', 'it's wrong', 'Where', '']</v>
      </c>
      <c r="D250" s="3">
        <v>3.0</v>
      </c>
    </row>
    <row r="251" ht="15.75" customHeight="1">
      <c r="A251" s="1">
        <v>251.0</v>
      </c>
      <c r="B251" s="3" t="s">
        <v>252</v>
      </c>
      <c r="C251" s="3" t="str">
        <f>IFERROR(__xludf.DUMMYFUNCTION("GOOGLETRANSLATE(B251,""id"",""en"")"),"['APK', 'access']")</f>
        <v>['APK', 'access']</v>
      </c>
      <c r="D251" s="3">
        <v>1.0</v>
      </c>
    </row>
    <row r="252" ht="15.75" customHeight="1">
      <c r="A252" s="1">
        <v>252.0</v>
      </c>
      <c r="B252" s="3" t="s">
        <v>253</v>
      </c>
      <c r="C252" s="3" t="str">
        <f>IFERROR(__xludf.DUMMYFUNCTION("GOOGLETRANSLATE(B252,""id"",""en"")"),"['Kya', 'pig', 'network', 'Padhal', 'UDH', 'Pay', 'Mbps',' plug ',' Lan ',' laptop ',' check ',' Speed ​​',' Intrnet ',' cmn ',' Mbps', 'nympe', 'st-ghnya', 'jringan', 'taik', ""]")</f>
        <v>['Kya', 'pig', 'network', 'Padhal', 'UDH', 'Pay', 'Mbps',' plug ',' Lan ',' laptop ',' check ',' Speed ​​',' Intrnet ',' cmn ',' Mbps', 'nympe', 'st-ghnya', 'jringan', 'taik', "]</v>
      </c>
      <c r="D252" s="3">
        <v>1.0</v>
      </c>
    </row>
    <row r="253" ht="15.75" customHeight="1">
      <c r="A253" s="1">
        <v>253.0</v>
      </c>
      <c r="B253" s="3" t="s">
        <v>254</v>
      </c>
      <c r="C253" s="3" t="str">
        <f>IFERROR(__xludf.DUMMYFUNCTION("GOOGLETRANSLATE(B253,""id"",""en"")"),"['Disorders', 'Males', 'already', 'rich', 'gini', 'solution']")</f>
        <v>['Disorders', 'Males', 'already', 'rich', 'gini', 'solution']</v>
      </c>
      <c r="D253" s="3">
        <v>1.0</v>
      </c>
    </row>
    <row r="254" ht="15.75" customHeight="1">
      <c r="A254" s="1">
        <v>254.0</v>
      </c>
      <c r="B254" s="3" t="s">
        <v>255</v>
      </c>
      <c r="C254" s="3" t="str">
        <f>IFERROR(__xludf.DUMMYFUNCTION("GOOGLETRANSLATE(B254,""id"",""en"")"),"['Not bad', 'Please', 'Fix', 'Application', 'Error', ""]")</f>
        <v>['Not bad', 'Please', 'Fix', 'Application', 'Error', "]</v>
      </c>
      <c r="D254" s="3">
        <v>3.0</v>
      </c>
    </row>
    <row r="255" ht="15.75" customHeight="1">
      <c r="A255" s="1">
        <v>255.0</v>
      </c>
      <c r="B255" s="3" t="s">
        <v>256</v>
      </c>
      <c r="C255" s="3" t="str">
        <f>IFERROR(__xludf.DUMMYFUNCTION("GOOGLETRANSLATE(B255,""id"",""en"")"),"['Login', 'code', 'verification', 'wrong', 'code', 'according to', 'send', 'please', 'fix']")</f>
        <v>['Login', 'code', 'verification', 'wrong', 'code', 'according to', 'send', 'please', 'fix']</v>
      </c>
      <c r="D255" s="3">
        <v>1.0</v>
      </c>
    </row>
    <row r="256" ht="15.75" customHeight="1">
      <c r="A256" s="1">
        <v>256.0</v>
      </c>
      <c r="B256" s="3" t="s">
        <v>257</v>
      </c>
      <c r="C256" s="3" t="str">
        <f>IFERROR(__xludf.DUMMYFUNCTION("GOOGLETRANSLATE(B256,""id"",""en"")"),"['Apps', 'ugly', 'check', 'bill', 'complaint', 'response', 'buy', 'service', 'cancel']")</f>
        <v>['Apps', 'ugly', 'check', 'bill', 'complaint', 'response', 'buy', 'service', 'cancel']</v>
      </c>
      <c r="D256" s="3">
        <v>1.0</v>
      </c>
    </row>
    <row r="257" ht="15.75" customHeight="1">
      <c r="A257" s="1">
        <v>257.0</v>
      </c>
      <c r="B257" s="3" t="s">
        <v>258</v>
      </c>
      <c r="C257" s="3" t="str">
        <f>IFERROR(__xludf.DUMMYFUNCTION("GOOGLETRANSLATE(B257,""id"",""en"")"),"['mhon', 'tnya', 'psang', 'date', 'July', 'children', 'deposits',' boyar ',' boyar ',' lgi ',' monthly ',' July ',' ']")</f>
        <v>['mhon', 'tnya', 'psang', 'date', 'July', 'children', 'deposits',' boyar ',' boyar ',' lgi ',' monthly ',' July ',' ']</v>
      </c>
      <c r="D257" s="3">
        <v>5.0</v>
      </c>
    </row>
    <row r="258" ht="15.75" customHeight="1">
      <c r="A258" s="1">
        <v>258.0</v>
      </c>
      <c r="B258" s="3" t="s">
        <v>259</v>
      </c>
      <c r="C258" s="3" t="str">
        <f>IFERROR(__xludf.DUMMYFUNCTION("GOOGLETRANSLATE(B258,""id"",""en"")"),"['signal', 'trouble']")</f>
        <v>['signal', 'trouble']</v>
      </c>
      <c r="D258" s="3">
        <v>4.0</v>
      </c>
    </row>
    <row r="259" ht="15.75" customHeight="1">
      <c r="A259" s="1">
        <v>259.0</v>
      </c>
      <c r="B259" s="3" t="s">
        <v>260</v>
      </c>
      <c r="C259" s="3" t="str">
        <f>IFERROR(__xludf.DUMMYFUNCTION("GOOGLETRANSLATE(B259,""id"",""en"")"),"['Application', 'Limited']")</f>
        <v>['Application', 'Limited']</v>
      </c>
      <c r="D259" s="3">
        <v>1.0</v>
      </c>
    </row>
    <row r="260" ht="15.75" customHeight="1">
      <c r="A260" s="1">
        <v>260.0</v>
      </c>
      <c r="B260" s="3" t="s">
        <v>261</v>
      </c>
      <c r="C260" s="3" t="str">
        <f>IFERROR(__xludf.DUMMYFUNCTION("GOOGLETRANSLATE(B260,""id"",""en"")"),"['Constraints', 'Application', 'Like', 'Difficult', 'Clay', 'Details', 'Bill', 'Please', 'Repaired', ""]")</f>
        <v>['Constraints', 'Application', 'Like', 'Difficult', 'Clay', 'Details', 'Bill', 'Please', 'Repaired', "]</v>
      </c>
      <c r="D260" s="3">
        <v>1.0</v>
      </c>
    </row>
    <row r="261" ht="15.75" customHeight="1">
      <c r="A261" s="1">
        <v>261.0</v>
      </c>
      <c r="B261" s="3" t="s">
        <v>262</v>
      </c>
      <c r="C261" s="3" t="str">
        <f>IFERROR(__xludf.DUMMYFUNCTION("GOOGLETRANSLATE(B261,""id"",""en"")"),"['bad', 'service', 'org', 'moved', 'location', 'dismissed', 'wkwkkw']")</f>
        <v>['bad', 'service', 'org', 'moved', 'location', 'dismissed', 'wkwkkw']</v>
      </c>
      <c r="D261" s="3">
        <v>1.0</v>
      </c>
    </row>
    <row r="262" ht="15.75" customHeight="1">
      <c r="A262" s="1">
        <v>262.0</v>
      </c>
      <c r="B262" s="3" t="s">
        <v>263</v>
      </c>
      <c r="C262" s="3" t="str">
        <f>IFERROR(__xludf.DUMMYFUNCTION("GOOGLETRANSLATE(B262,""id"",""en"")"),"['bug', 'network', 'smooth', 'app', 'loading']")</f>
        <v>['bug', 'network', 'smooth', 'app', 'loading']</v>
      </c>
      <c r="D262" s="3">
        <v>1.0</v>
      </c>
    </row>
    <row r="263" ht="15.75" customHeight="1">
      <c r="A263" s="1">
        <v>263.0</v>
      </c>
      <c r="B263" s="3" t="s">
        <v>264</v>
      </c>
      <c r="C263" s="3" t="str">
        <f>IFERROR(__xludf.DUMMYFUNCTION("GOOGLETRANSLATE(B263,""id"",""en"")"),"['thank you']")</f>
        <v>['thank you']</v>
      </c>
      <c r="D263" s="3">
        <v>4.0</v>
      </c>
    </row>
    <row r="264" ht="15.75" customHeight="1">
      <c r="A264" s="1">
        <v>264.0</v>
      </c>
      <c r="B264" s="3" t="s">
        <v>265</v>
      </c>
      <c r="C264" s="3" t="str">
        <f>IFERROR(__xludf.DUMMYFUNCTION("GOOGLETRANSLATE(B264,""id"",""en"")"),"['Knpa', 'wrong', 'OTP', 'already', 'according to', 'send', 'tex', 'tetep', 'wrong', 'hadeuhh', 'update', 'difficult', ' Login ',' Ntar ',' Block ',' ']")</f>
        <v>['Knpa', 'wrong', 'OTP', 'already', 'according to', 'send', 'tex', 'tetep', 'wrong', 'hadeuhh', 'update', 'difficult', ' Login ',' Ntar ',' Block ',' ']</v>
      </c>
      <c r="D264" s="3">
        <v>1.0</v>
      </c>
    </row>
    <row r="265" ht="15.75" customHeight="1">
      <c r="A265" s="1">
        <v>265.0</v>
      </c>
      <c r="B265" s="3" t="s">
        <v>266</v>
      </c>
      <c r="C265" s="3" t="str">
        <f>IFERROR(__xludf.DUMMYFUNCTION("GOOGLETRANSLATE(B265,""id"",""en"")"),"['Service', 'Disorders', 'Severe', ""]")</f>
        <v>['Service', 'Disorders', 'Severe', "]</v>
      </c>
      <c r="D265" s="3">
        <v>1.0</v>
      </c>
    </row>
    <row r="266" ht="15.75" customHeight="1">
      <c r="A266" s="1">
        <v>266.0</v>
      </c>
      <c r="B266" s="3" t="s">
        <v>267</v>
      </c>
      <c r="C266" s="3" t="str">
        <f>IFERROR(__xludf.DUMMYFUNCTION("GOOGLETRANSLATE(B266,""id"",""en"")"),"['rubbish']")</f>
        <v>['rubbish']</v>
      </c>
      <c r="D266" s="3">
        <v>1.0</v>
      </c>
    </row>
    <row r="267" ht="15.75" customHeight="1">
      <c r="A267" s="1">
        <v>267.0</v>
      </c>
      <c r="B267" s="3" t="s">
        <v>268</v>
      </c>
      <c r="C267" s="3" t="str">
        <f>IFERROR(__xludf.DUMMYFUNCTION("GOOGLETRANSLATE(B267,""id"",""en"")"),"['Please', 'Fix', 'Login', 'Send', 'Code', 'OTP', 'TPI', 'Fill', 'Code', 'OTP', 'BLGnya', 'according to' Please, 'fix', 'reset', 'login', 'obstacle']")</f>
        <v>['Please', 'Fix', 'Login', 'Send', 'Code', 'OTP', 'TPI', 'Fill', 'Code', 'OTP', 'BLGnya', 'according to' Please, 'fix', 'reset', 'login', 'obstacle']</v>
      </c>
      <c r="D267" s="3">
        <v>1.0</v>
      </c>
    </row>
    <row r="268" ht="15.75" customHeight="1">
      <c r="A268" s="1">
        <v>268.0</v>
      </c>
      <c r="B268" s="3" t="s">
        <v>269</v>
      </c>
      <c r="C268" s="3" t="str">
        <f>IFERROR(__xludf.DUMMYFUNCTION("GOOGLETRANSLATE(B268,""id"",""en"")"),"['Process', 'slow']")</f>
        <v>['Process', 'slow']</v>
      </c>
      <c r="D268" s="3">
        <v>1.0</v>
      </c>
    </row>
    <row r="269" ht="15.75" customHeight="1">
      <c r="A269" s="1">
        <v>269.0</v>
      </c>
      <c r="B269" s="3" t="s">
        <v>270</v>
      </c>
      <c r="C269" s="3" t="str">
        <f>IFERROR(__xludf.DUMMYFUNCTION("GOOGLETRANSLATE(B269,""id"",""en"")"),"['poor']")</f>
        <v>['poor']</v>
      </c>
      <c r="D269" s="3">
        <v>1.0</v>
      </c>
    </row>
    <row r="270" ht="15.75" customHeight="1">
      <c r="A270" s="1">
        <v>270.0</v>
      </c>
      <c r="B270" s="3" t="s">
        <v>271</v>
      </c>
      <c r="C270" s="3" t="str">
        <f>IFERROR(__xludf.DUMMYFUNCTION("GOOGLETRANSLATE(B270,""id"",""en"")"),"['purpose', 'install', 'network', 'internet', 'play', 'game', 'online', 'suggested', 'service', 'indihome', 'experience it', 'upgrade', ' Speed ​​',' Mbps', 'top', 'settings',' game ',' so ',' complaint ',' DNS ',' Game ',' Online ',' Indihome ',' stable "&amp;"',' except ' , 'Game', 'Garena', 'Connection', 'Disconnect', 'Disconnect', 'Hopefully', 'Indihome', 'fix it', ""]")</f>
        <v>['purpose', 'install', 'network', 'internet', 'play', 'game', 'online', 'suggested', 'service', 'indihome', 'experience it', 'upgrade', ' Speed ​​',' Mbps', 'top', 'settings',' game ',' so ',' complaint ',' DNS ',' Game ',' Online ',' Indihome ',' stable ',' except ' , 'Game', 'Garena', 'Connection', 'Disconnect', 'Disconnect', 'Hopefully', 'Indihome', 'fix it', "]</v>
      </c>
      <c r="D270" s="3">
        <v>1.0</v>
      </c>
    </row>
    <row r="271" ht="15.75" customHeight="1">
      <c r="A271" s="1">
        <v>271.0</v>
      </c>
      <c r="B271" s="3" t="s">
        <v>272</v>
      </c>
      <c r="C271" s="3" t="str">
        <f>IFERROR(__xludf.DUMMYFUNCTION("GOOGLETRANSLATE(B271,""id"",""en"")"),"['Disconnected', 'Dri', 'center']")</f>
        <v>['Disconnected', 'Dri', 'center']</v>
      </c>
      <c r="D271" s="3">
        <v>1.0</v>
      </c>
    </row>
    <row r="272" ht="15.75" customHeight="1">
      <c r="A272" s="1">
        <v>272.0</v>
      </c>
      <c r="B272" s="3" t="s">
        <v>273</v>
      </c>
      <c r="C272" s="3" t="str">
        <f>IFERROR(__xludf.DUMMYFUNCTION("GOOGLETRANSLATE(B272,""id"",""en"")"),"['Code', 'OTP', 'Wrong', '']")</f>
        <v>['Code', 'OTP', 'Wrong', '']</v>
      </c>
      <c r="D272" s="3">
        <v>1.0</v>
      </c>
    </row>
    <row r="273" ht="15.75" customHeight="1">
      <c r="A273" s="1">
        <v>273.0</v>
      </c>
      <c r="B273" s="3" t="s">
        <v>274</v>
      </c>
      <c r="C273" s="3" t="str">
        <f>IFERROR(__xludf.DUMMYFUNCTION("GOOGLETRANSLATE(B273,""id"",""en"")"),"['try first']")</f>
        <v>['try first']</v>
      </c>
      <c r="D273" s="3">
        <v>1.0</v>
      </c>
    </row>
    <row r="274" ht="15.75" customHeight="1">
      <c r="A274" s="1">
        <v>274.0</v>
      </c>
      <c r="B274" s="3" t="s">
        <v>275</v>
      </c>
      <c r="C274" s="3" t="str">
        <f>IFERROR(__xludf.DUMMYFUNCTION("GOOGLETRANSLATE(B274,""id"",""en"")"),"['slow']")</f>
        <v>['slow']</v>
      </c>
      <c r="D274" s="3">
        <v>1.0</v>
      </c>
    </row>
    <row r="275" ht="15.75" customHeight="1">
      <c r="A275" s="1">
        <v>275.0</v>
      </c>
      <c r="B275" s="3" t="s">
        <v>276</v>
      </c>
      <c r="C275" s="3" t="str">
        <f>IFERROR(__xludf.DUMMYFUNCTION("GOOGLETRANSLATE(B275,""id"",""en"")"),"['Pairs',' Mbps', 'as a result', 'slow', 'Severe', 'told', 'upgrade', 'Mbps',' result ',' weigh ',' watch ',' Netflix ',' Strong ',' disposal ',' use ',' Indihome ',' Tetep ',' quota ',' wasteful ',' remember ',' Mulu ',' late ',' get ',' fine ',' signal "&amp;"' , 'Bapuk', 'report', 'Tetep', 'slow', 'Severe', 'Indihome']")</f>
        <v>['Pairs',' Mbps', 'as a result', 'slow', 'Severe', 'told', 'upgrade', 'Mbps',' result ',' weigh ',' watch ',' Netflix ',' Strong ',' disposal ',' use ',' Indihome ',' Tetep ',' quota ',' wasteful ',' remember ',' Mulu ',' late ',' get ',' fine ',' signal ' , 'Bapuk', 'report', 'Tetep', 'slow', 'Severe', 'Indihome']</v>
      </c>
      <c r="D275" s="3">
        <v>1.0</v>
      </c>
    </row>
    <row r="276" ht="15.75" customHeight="1">
      <c r="A276" s="1">
        <v>276.0</v>
      </c>
      <c r="B276" s="3" t="s">
        <v>277</v>
      </c>
      <c r="C276" s="3" t="str">
        <f>IFERROR(__xludf.DUMMYFUNCTION("GOOGLETRANSLATE(B276,""id"",""en"")"),"['Hello', 'admin', 'APK', 'myindihomen', 'said', 'number', 'registered', 'please', 'fast', 'response', 'Thanks']")</f>
        <v>['Hello', 'admin', 'APK', 'myindihomen', 'said', 'number', 'registered', 'please', 'fast', 'response', 'Thanks']</v>
      </c>
      <c r="D276" s="3">
        <v>2.0</v>
      </c>
    </row>
    <row r="277" ht="15.75" customHeight="1">
      <c r="A277" s="1">
        <v>277.0</v>
      </c>
      <c r="B277" s="3" t="s">
        <v>278</v>
      </c>
      <c r="C277" s="3" t="str">
        <f>IFERROR(__xludf.DUMMYFUNCTION("GOOGLETRANSLATE(B277,""id"",""en"")"),"['cave', 'suggestion', 'pakek', 'wifi', 'indihome', 'gangbanglah', 'mashaallah', 'routine', 'pay', 'expensive', 'the network', 'comparable', ' payment ']")</f>
        <v>['cave', 'suggestion', 'pakek', 'wifi', 'indihome', 'gangbanglah', 'mashaallah', 'routine', 'pay', 'expensive', 'the network', 'comparable', ' payment ']</v>
      </c>
      <c r="D277" s="3">
        <v>1.0</v>
      </c>
    </row>
    <row r="278" ht="15.75" customHeight="1">
      <c r="A278" s="1">
        <v>278.0</v>
      </c>
      <c r="B278" s="3" t="s">
        <v>279</v>
      </c>
      <c r="C278" s="3" t="str">
        <f>IFERROR(__xludf.DUMMYFUNCTION("GOOGLETRANSLATE(B278,""id"",""en"")"),"['skrng', 'check', 'details',' bills', 'indihome', 'pay', 'status',' pay ',' details', 'empty', 'skrng', 'apiksai', ' dilapidated']")</f>
        <v>['skrng', 'check', 'details',' bills', 'indihome', 'pay', 'status',' pay ',' details', 'empty', 'skrng', 'apiksai', ' dilapidated']</v>
      </c>
      <c r="D278" s="3">
        <v>1.0</v>
      </c>
    </row>
    <row r="279" ht="15.75" customHeight="1">
      <c r="A279" s="1">
        <v>279.0</v>
      </c>
      <c r="B279" s="3" t="s">
        <v>280</v>
      </c>
      <c r="C279" s="3" t="str">
        <f>IFERROR(__xludf.DUMMYFUNCTION("GOOGLETRANSLATE(B279,""id"",""en"")"),"['Indihome', 'Please', 'Network', 'Fix', 'Signal', 'Dead']")</f>
        <v>['Indihome', 'Please', 'Network', 'Fix', 'Signal', 'Dead']</v>
      </c>
      <c r="D279" s="3">
        <v>1.0</v>
      </c>
    </row>
    <row r="280" ht="15.75" customHeight="1">
      <c r="A280" s="1">
        <v>280.0</v>
      </c>
      <c r="B280" s="3" t="s">
        <v>281</v>
      </c>
      <c r="C280" s="3" t="str">
        <f>IFERROR(__xludf.DUMMYFUNCTION("GOOGLETRANSLATE(B280,""id"",""en"")"),"['Severe', 'error', 'smpe', 'handling', 'klw', 'slow', 'turn', 'pay', 'late', 'cut', 'his net', 'turn', ' poor ']")</f>
        <v>['Severe', 'error', 'smpe', 'handling', 'klw', 'slow', 'turn', 'pay', 'late', 'cut', 'his net', 'turn', ' poor ']</v>
      </c>
      <c r="D280" s="3">
        <v>1.0</v>
      </c>
    </row>
    <row r="281" ht="15.75" customHeight="1">
      <c r="A281" s="1">
        <v>281.0</v>
      </c>
      <c r="B281" s="3" t="s">
        <v>282</v>
      </c>
      <c r="C281" s="3" t="str">
        <f>IFERROR(__xludf.DUMMYFUNCTION("GOOGLETRANSLATE(B281,""id"",""en"")"),"['Failed', 'Mapping', 'Many', 'times',' Telfon ',' Solving ',' Visit ',' Finish ',' The problem ',' response ',' Application ',' promised ',' Bored ',' Many ',' Times', 'Delete', 'Data', 'Delete', 'Cache', 'Install', 'Reset', 'The result', 'please', 'repa"&amp;"ired', 'satisfaction' , 'Customer', 'Certainty', 'Application', 'FAIL', 'Mapping', ""]")</f>
        <v>['Failed', 'Mapping', 'Many', 'times',' Telfon ',' Solving ',' Visit ',' Finish ',' The problem ',' response ',' Application ',' promised ',' Bored ',' Many ',' Times', 'Delete', 'Data', 'Delete', 'Cache', 'Install', 'Reset', 'The result', 'please', 'repaired', 'satisfaction' , 'Customer', 'Certainty', 'Application', 'FAIL', 'Mapping', "]</v>
      </c>
      <c r="D281" s="3">
        <v>1.0</v>
      </c>
    </row>
    <row r="282" ht="15.75" customHeight="1">
      <c r="A282" s="1">
        <v>282.0</v>
      </c>
      <c r="B282" s="3" t="s">
        <v>283</v>
      </c>
      <c r="C282" s="3" t="str">
        <f>IFERROR(__xludf.DUMMYFUNCTION("GOOGLETRANSLATE(B282,""id"",""en"")"),"['code', 'OTP', 'Wrong', 'match', 'already', 'rich', 'gini', 'response', 'chat', 'fast', 'continue', 'team', ' related', '']")</f>
        <v>['code', 'OTP', 'Wrong', 'match', 'already', 'rich', 'gini', 'response', 'chat', 'fast', 'continue', 'team', ' related', '']</v>
      </c>
      <c r="D282" s="3">
        <v>4.0</v>
      </c>
    </row>
    <row r="283" ht="15.75" customHeight="1">
      <c r="A283" s="1">
        <v>283.0</v>
      </c>
      <c r="B283" s="3" t="s">
        <v>284</v>
      </c>
      <c r="C283" s="3" t="str">
        <f>IFERROR(__xludf.DUMMYFUNCTION("GOOGLETRANSLATE(B283,""id"",""en"")"),"['response', 'slow', 'process', 'application', 'right', 'mention', 'twitter', 'tomorrow', 'clock', 'lie', 'the application']")</f>
        <v>['response', 'slow', 'process', 'application', 'right', 'mention', 'twitter', 'tomorrow', 'clock', 'lie', 'the application']</v>
      </c>
      <c r="D283" s="3">
        <v>1.0</v>
      </c>
    </row>
    <row r="284" ht="15.75" customHeight="1">
      <c r="A284" s="1">
        <v>284.0</v>
      </c>
      <c r="B284" s="3" t="s">
        <v>285</v>
      </c>
      <c r="C284" s="3" t="str">
        <f>IFERROR(__xludf.DUMMYFUNCTION("GOOGLETRANSLATE(B284,""id"",""en"")"),"['application', 'bug', 'slow', 'response', 'check', 'quota', 'internet', 'application', 'according to', 'realtime', ""]")</f>
        <v>['application', 'bug', 'slow', 'response', 'check', 'quota', 'internet', 'application', 'according to', 'realtime', "]</v>
      </c>
      <c r="D284" s="3">
        <v>2.0</v>
      </c>
    </row>
    <row r="285" ht="15.75" customHeight="1">
      <c r="A285" s="1">
        <v>285.0</v>
      </c>
      <c r="B285" s="3" t="s">
        <v>286</v>
      </c>
      <c r="C285" s="3" t="str">
        <f>IFERROR(__xludf.DUMMYFUNCTION("GOOGLETRANSLATE(B285,""id"",""en"")"),"['Money', 'Guarantee', 'Payment', 'Kekeke', 'UDH', 'Date', 'Ngarep', 'Money', 'Guarantee', 'PEM', 'Paying', 'already', ' Paranin ',' Ama ',' Admin ',' Medsos', 'answers',' satisfying ']")</f>
        <v>['Money', 'Guarantee', 'Payment', 'Kekeke', 'UDH', 'Date', 'Ngarep', 'Money', 'Guarantee', 'PEM', 'Paying', 'already', ' Paranin ',' Ama ',' Admin ',' Medsos', 'answers',' satisfying ']</v>
      </c>
      <c r="D285" s="3">
        <v>1.0</v>
      </c>
    </row>
    <row r="286" ht="15.75" customHeight="1">
      <c r="A286" s="1">
        <v>286.0</v>
      </c>
      <c r="B286" s="3" t="s">
        <v>287</v>
      </c>
      <c r="C286" s="3" t="str">
        <f>IFERROR(__xludf.DUMMYFUNCTION("GOOGLETRANSLATE(B286,""id"",""en"")"),"['Calace', 'enter', 'code', 'OTP', 'Wrong', 'Mulu', 'Ridal', 'merakan', 'send', 'code', 'OTP', 'SMS', ' ']")</f>
        <v>['Calace', 'enter', 'code', 'OTP', 'Wrong', 'Mulu', 'Ridal', 'merakan', 'send', 'code', 'OTP', 'SMS', ' ']</v>
      </c>
      <c r="D286" s="3">
        <v>1.0</v>
      </c>
    </row>
    <row r="287" ht="15.75" customHeight="1">
      <c r="A287" s="1">
        <v>287.0</v>
      </c>
      <c r="B287" s="3" t="s">
        <v>288</v>
      </c>
      <c r="C287" s="3" t="str">
        <f>IFERROR(__xludf.DUMMYFUNCTION("GOOGLETRANSLATE(B287,""id"",""en"")"),"['Ngeteleg', 'Tross', 'Mending', 'Biznet']")</f>
        <v>['Ngeteleg', 'Tross', 'Mending', 'Biznet']</v>
      </c>
      <c r="D287" s="3">
        <v>1.0</v>
      </c>
    </row>
    <row r="288" ht="15.75" customHeight="1">
      <c r="A288" s="1">
        <v>288.0</v>
      </c>
      <c r="B288" s="3" t="s">
        <v>289</v>
      </c>
      <c r="C288" s="3" t="str">
        <f>IFERROR(__xludf.DUMMYFUNCTION("GOOGLETRANSLATE(B288,""id"",""en"")"),"['Progress',' Requires', 'Application', 'Indihome', 'Renew', 'Speed', 'Application', 'Error', 'TRS', 'SPRT', 'Report', 'Team', ' Complaints', 'BUMN']")</f>
        <v>['Progress',' Requires', 'Application', 'Indihome', 'Renew', 'Speed', 'Application', 'Error', 'TRS', 'SPRT', 'Report', 'Team', ' Complaints', 'BUMN']</v>
      </c>
      <c r="D288" s="3">
        <v>2.0</v>
      </c>
    </row>
    <row r="289" ht="15.75" customHeight="1">
      <c r="A289" s="1">
        <v>289.0</v>
      </c>
      <c r="B289" s="3" t="s">
        <v>290</v>
      </c>
      <c r="C289" s="3" t="str">
        <f>IFERROR(__xludf.DUMMYFUNCTION("GOOGLETRANSLATE(B289,""id"",""en"")"),"['Network', 'home', 'slow', 'really', 'person', 'sometimes',' name ',' bill ',' wrong ',' complement ',' email ',' telkom ',' Changed ',' surprised ',' already ',' love ',' KTP ',' Wrong ',' name ',' ']")</f>
        <v>['Network', 'home', 'slow', 'really', 'person', 'sometimes',' name ',' bill ',' wrong ',' complement ',' email ',' telkom ',' Changed ',' surprised ',' already ',' love ',' KTP ',' Wrong ',' name ',' ']</v>
      </c>
      <c r="D289" s="3">
        <v>2.0</v>
      </c>
    </row>
    <row r="290" ht="15.75" customHeight="1">
      <c r="A290" s="1">
        <v>290.0</v>
      </c>
      <c r="B290" s="3" t="s">
        <v>291</v>
      </c>
      <c r="C290" s="3" t="str">
        <f>IFERROR(__xludf.DUMMYFUNCTION("GOOGLETRANSLATE(B290,""id"",""en"")"),"['Service', 'Mantap', 'Guide', 'Indihome']")</f>
        <v>['Service', 'Mantap', 'Guide', 'Indihome']</v>
      </c>
      <c r="D290" s="3">
        <v>5.0</v>
      </c>
    </row>
    <row r="291" ht="15.75" customHeight="1">
      <c r="A291" s="1">
        <v>291.0</v>
      </c>
      <c r="B291" s="3" t="s">
        <v>292</v>
      </c>
      <c r="C291" s="3" t="str">
        <f>IFERROR(__xludf.DUMMYFUNCTION("GOOGLETRANSLATE(B291,""id"",""en"")"),"['OTP', 'FAIL', 'REGISTER', 'BNR', 'Solution', ""]")</f>
        <v>['OTP', 'FAIL', 'REGISTER', 'BNR', 'Solution', "]</v>
      </c>
      <c r="D291" s="3">
        <v>3.0</v>
      </c>
    </row>
    <row r="292" ht="15.75" customHeight="1">
      <c r="A292" s="1">
        <v>292.0</v>
      </c>
      <c r="B292" s="3" t="s">
        <v>293</v>
      </c>
      <c r="C292" s="3" t="str">
        <f>IFERROR(__xludf.DUMMYFUNCTION("GOOGLETRANSLATE(B292,""id"",""en"")"),"['Disappointed', 'indiehome', 'disorder', 'pairs', 'wifi', 'mksd', 'comfortable', 'child', 'exam', 'slow', '']")</f>
        <v>['Disappointed', 'indiehome', 'disorder', 'pairs', 'wifi', 'mksd', 'comfortable', 'child', 'exam', 'slow', '']</v>
      </c>
      <c r="D292" s="3">
        <v>2.0</v>
      </c>
    </row>
    <row r="293" ht="15.75" customHeight="1">
      <c r="A293" s="1">
        <v>293.0</v>
      </c>
      <c r="B293" s="3" t="s">
        <v>101</v>
      </c>
      <c r="C293" s="3" t="str">
        <f>IFERROR(__xludf.DUMMYFUNCTION("GOOGLETRANSLATE(B293,""id"",""en"")"),"['good']")</f>
        <v>['good']</v>
      </c>
      <c r="D293" s="3">
        <v>4.0</v>
      </c>
    </row>
    <row r="294" ht="15.75" customHeight="1">
      <c r="A294" s="1">
        <v>294.0</v>
      </c>
      <c r="B294" s="3" t="s">
        <v>294</v>
      </c>
      <c r="C294" s="3" t="str">
        <f>IFERROR(__xludf.DUMMYFUNCTION("GOOGLETRANSLATE(B294,""id"",""en"")"),"['like', 'network', 'Indihome', 'network', 'stable', 'payment', 'stable', 'hope', 'achievement', 'abidden', ""]")</f>
        <v>['like', 'network', 'Indihome', 'network', 'stable', 'payment', 'stable', 'hope', 'achievement', 'abidden', "]</v>
      </c>
      <c r="D294" s="3">
        <v>1.0</v>
      </c>
    </row>
    <row r="295" ht="15.75" customHeight="1">
      <c r="A295" s="1">
        <v>295.0</v>
      </c>
      <c r="B295" s="3" t="s">
        <v>295</v>
      </c>
      <c r="C295" s="3" t="str">
        <f>IFERROR(__xludf.DUMMYFUNCTION("GOOGLETRANSLATE(B295,""id"",""en"")"),"['Disruption', 'signal', 'ugly', 'Severe', 'Mending', 'Move', 'Provider']")</f>
        <v>['Disruption', 'signal', 'ugly', 'Severe', 'Mending', 'Move', 'Provider']</v>
      </c>
      <c r="D295" s="3">
        <v>1.0</v>
      </c>
    </row>
    <row r="296" ht="15.75" customHeight="1">
      <c r="A296" s="1">
        <v>296.0</v>
      </c>
      <c r="B296" s="3" t="s">
        <v>296</v>
      </c>
      <c r="C296" s="3" t="str">
        <f>IFERROR(__xludf.DUMMYFUNCTION("GOOGLETRANSLATE(B296,""id"",""en"")"),"['run out', 'thought', 'telkom', 'klw', 'name', 'disturbing', 'difficult', 'responded', 'divided', 'klw', 'name', 'bill', ' SLLU ',' Informed ',' Ditelfon ',' Have ',' Pay ',' Mulu ',' Facility ']")</f>
        <v>['run out', 'thought', 'telkom', 'klw', 'name', 'disturbing', 'difficult', 'responded', 'divided', 'klw', 'name', 'bill', ' SLLU ',' Informed ',' Ditelfon ',' Have ',' Pay ',' Mulu ',' Facility ']</v>
      </c>
      <c r="D296" s="3">
        <v>1.0</v>
      </c>
    </row>
    <row r="297" ht="15.75" customHeight="1">
      <c r="A297" s="1">
        <v>297.0</v>
      </c>
      <c r="B297" s="3" t="s">
        <v>297</v>
      </c>
      <c r="C297" s="3" t="str">
        <f>IFERROR(__xludf.DUMMYFUNCTION("GOOGLETRANSLATE(B297,""id"",""en"")"),"['Login', '']")</f>
        <v>['Login', '']</v>
      </c>
      <c r="D297" s="3">
        <v>2.0</v>
      </c>
    </row>
    <row r="298" ht="15.75" customHeight="1">
      <c r="A298" s="1">
        <v>298.0</v>
      </c>
      <c r="B298" s="3" t="s">
        <v>298</v>
      </c>
      <c r="C298" s="3" t="str">
        <f>IFERROR(__xludf.DUMMYFUNCTION("GOOGLETRANSLATE(B298,""id"",""en"")"),"['subscribe', 'Indihouse', 'Mending', 'Search', 'Provider', 'Victim', 'Speed', 'Internet', 'Dlurunin', 'Reason', 'Complaint', 'Boycot', ' Provider ',' Culas', '']")</f>
        <v>['subscribe', 'Indihouse', 'Mending', 'Search', 'Provider', 'Victim', 'Speed', 'Internet', 'Dlurunin', 'Reason', 'Complaint', 'Boycot', ' Provider ',' Culas', '']</v>
      </c>
      <c r="D298" s="3">
        <v>1.0</v>
      </c>
    </row>
    <row r="299" ht="15.75" customHeight="1">
      <c r="A299" s="1">
        <v>299.0</v>
      </c>
      <c r="B299" s="3" t="s">
        <v>299</v>
      </c>
      <c r="C299" s="3" t="str">
        <f>IFERROR(__xludf.DUMMYFUNCTION("GOOGLETRANSLATE(B299,""id"",""en"")"),"['Connection', 'Leet', 'Mbps', 'Connected', '']")</f>
        <v>['Connection', 'Leet', 'Mbps', 'Connected', '']</v>
      </c>
      <c r="D299" s="3">
        <v>1.0</v>
      </c>
    </row>
    <row r="300" ht="15.75" customHeight="1">
      <c r="A300" s="1">
        <v>300.0</v>
      </c>
      <c r="B300" s="3" t="s">
        <v>300</v>
      </c>
      <c r="C300" s="3" t="str">
        <f>IFERROR(__xludf.DUMMYFUNCTION("GOOGLETRANSLATE(B300,""id"",""en"")"),"['register']")</f>
        <v>['register']</v>
      </c>
      <c r="D300" s="3">
        <v>1.0</v>
      </c>
    </row>
    <row r="301" ht="15.75" customHeight="1">
      <c r="A301" s="1">
        <v>301.0</v>
      </c>
      <c r="B301" s="3" t="s">
        <v>301</v>
      </c>
      <c r="C301" s="3" t="str">
        <f>IFERROR(__xludf.DUMMYFUNCTION("GOOGLETRANSLATE(B301,""id"",""en"")"),"['Response', 'service', 'slow', 'spend', 'pulse', 'phone', 'swift', 'really', 'playan', 'internet', 'use', 'area', ' Ngak ',' use ', ""]")</f>
        <v>['Response', 'service', 'slow', 'spend', 'pulse', 'phone', 'swift', 'really', 'playan', 'internet', 'use', 'area', ' Ngak ',' use ', "]</v>
      </c>
      <c r="D301" s="3">
        <v>2.0</v>
      </c>
    </row>
    <row r="302" ht="15.75" customHeight="1">
      <c r="A302" s="1">
        <v>302.0</v>
      </c>
      <c r="B302" s="3" t="s">
        <v>302</v>
      </c>
      <c r="C302" s="3" t="str">
        <f>IFERROR(__xludf.DUMMYFUNCTION("GOOGLETRANSLATE(B302,""id"",""en"")"),"['Disappointed', 'Indihome', 'Disorders', 'Speed', 'Decreases', 'Mending', 'Out', 'Indihome', 'Change', 'Gini', ""]")</f>
        <v>['Disappointed', 'Indihome', 'Disorders', 'Speed', 'Decreases', 'Mending', 'Out', 'Indihome', 'Change', 'Gini', "]</v>
      </c>
      <c r="D302" s="3">
        <v>1.0</v>
      </c>
    </row>
    <row r="303" ht="15.75" customHeight="1">
      <c r="A303" s="1">
        <v>303.0</v>
      </c>
      <c r="B303" s="3" t="s">
        <v>303</v>
      </c>
      <c r="C303" s="3" t="str">
        <f>IFERROR(__xludf.DUMMYFUNCTION("GOOGLETRANSLATE(B303,""id"",""en"")"),"['Disappointed', 'UDH', 'Blum', 'officer', 'Masang', 'wifi']")</f>
        <v>['Disappointed', 'UDH', 'Blum', 'officer', 'Masang', 'wifi']</v>
      </c>
      <c r="D303" s="3">
        <v>1.0</v>
      </c>
    </row>
    <row r="304" ht="15.75" customHeight="1">
      <c r="A304" s="1">
        <v>304.0</v>
      </c>
      <c r="B304" s="3" t="s">
        <v>304</v>
      </c>
      <c r="C304" s="3" t="str">
        <f>IFERROR(__xludf.DUMMYFUNCTION("GOOGLETRANSLATE(B304,""id"",""en"")"),"['Star', 'UDH', 'usage', 'signal', 'sring', 'stable', 'sediri', 'make', 'home', 'klw', 'noon', 'sarani', ' make ',' klw ',' game ',' indihome ',' speed ',' mbps', 'wlpapa', 'recomend', 'signal', 'stable', 'night', 'area', 'bengkulu' , '']")</f>
        <v>['Star', 'UDH', 'usage', 'signal', 'sring', 'stable', 'sediri', 'make', 'home', 'klw', 'noon', 'sarani', ' make ',' klw ',' game ',' indihome ',' speed ',' mbps', 'wlpapa', 'recomend', 'signal', 'stable', 'night', 'area', 'bengkulu' , '']</v>
      </c>
      <c r="D304" s="3">
        <v>1.0</v>
      </c>
    </row>
    <row r="305" ht="15.75" customHeight="1">
      <c r="A305" s="1">
        <v>305.0</v>
      </c>
      <c r="B305" s="3" t="s">
        <v>305</v>
      </c>
      <c r="C305" s="3" t="str">
        <f>IFERROR(__xludf.DUMMYFUNCTION("GOOGLETRANSLATE(B305,""id"",""en"")"),"['bad', '']")</f>
        <v>['bad', '']</v>
      </c>
      <c r="D305" s="3">
        <v>1.0</v>
      </c>
    </row>
    <row r="306" ht="15.75" customHeight="1">
      <c r="A306" s="1">
        <v>306.0</v>
      </c>
      <c r="B306" s="3" t="s">
        <v>306</v>
      </c>
      <c r="C306" s="3" t="str">
        <f>IFERROR(__xludf.DUMMYFUNCTION("GOOGLETRANSLATE(B306,""id"",""en"")"),"['Quality', 'decreases', 'turned off', 'Connect', ""]")</f>
        <v>['Quality', 'decreases', 'turned off', 'Connect', "]</v>
      </c>
      <c r="D306" s="3">
        <v>2.0</v>
      </c>
    </row>
    <row r="307" ht="15.75" customHeight="1">
      <c r="A307" s="1">
        <v>307.0</v>
      </c>
      <c r="B307" s="3" t="s">
        <v>307</v>
      </c>
      <c r="C307" s="3" t="str">
        <f>IFERROR(__xludf.DUMMYFUNCTION("GOOGLETRANSLATE(B307,""id"",""en"")"),"['Entering', 'Code', 'OTP', 'Wrong', ""]")</f>
        <v>['Entering', 'Code', 'OTP', 'Wrong', "]</v>
      </c>
      <c r="D307" s="3">
        <v>2.0</v>
      </c>
    </row>
    <row r="308" ht="15.75" customHeight="1">
      <c r="A308" s="1">
        <v>308.0</v>
      </c>
      <c r="B308" s="3" t="s">
        <v>308</v>
      </c>
      <c r="C308" s="3" t="str">
        <f>IFERROR(__xludf.DUMMYFUNCTION("GOOGLETRANSLATE(B308,""id"",""en"")"),"['application', 'Loading', 'UDH', 'WIFI', 'INDIHOME']")</f>
        <v>['application', 'Loading', 'UDH', 'WIFI', 'INDIHOME']</v>
      </c>
      <c r="D308" s="3">
        <v>1.0</v>
      </c>
    </row>
    <row r="309" ht="15.75" customHeight="1">
      <c r="A309" s="1">
        <v>309.0</v>
      </c>
      <c r="B309" s="3" t="s">
        <v>309</v>
      </c>
      <c r="C309" s="3" t="str">
        <f>IFERROR(__xludf.DUMMYFUNCTION("GOOGLETRANSLATE(B309,""id"",""en"")"),"['Deal', 'Installation', 'Knp', 'Salah', 'Sales',' Please ',' Sorry ',' Check ',' Box ',' The Network ',' Location ',' Bpk ',' Full ',' withdrawal ',' boundary ',' specify ',' mean ', ""]")</f>
        <v>['Deal', 'Installation', 'Knp', 'Salah', 'Sales',' Please ',' Sorry ',' Check ',' Box ',' The Network ',' Location ',' Bpk ',' Full ',' withdrawal ',' boundary ',' specify ',' mean ', "]</v>
      </c>
      <c r="D309" s="3">
        <v>1.0</v>
      </c>
    </row>
    <row r="310" ht="15.75" customHeight="1">
      <c r="A310" s="1">
        <v>310.0</v>
      </c>
      <c r="B310" s="3" t="s">
        <v>101</v>
      </c>
      <c r="C310" s="3" t="str">
        <f>IFERROR(__xludf.DUMMYFUNCTION("GOOGLETRANSLATE(B310,""id"",""en"")"),"['good']")</f>
        <v>['good']</v>
      </c>
      <c r="D310" s="3">
        <v>5.0</v>
      </c>
    </row>
    <row r="311" ht="15.75" customHeight="1">
      <c r="A311" s="1">
        <v>311.0</v>
      </c>
      <c r="B311" s="3" t="s">
        <v>310</v>
      </c>
      <c r="C311" s="3" t="str">
        <f>IFERROR(__xludf.DUMMYFUNCTION("GOOGLETRANSLATE(B311,""id"",""en"")"),"['Already', 'Connect', 'Connect', 'Application', 'Entering', 'WiFi', 'Registered', 'Entering', 'NMR', 'Tel', 'Registered']")</f>
        <v>['Already', 'Connect', 'Connect', 'Application', 'Entering', 'WiFi', 'Registered', 'Entering', 'NMR', 'Tel', 'Registered']</v>
      </c>
      <c r="D311" s="3">
        <v>1.0</v>
      </c>
    </row>
    <row r="312" ht="15.75" customHeight="1">
      <c r="A312" s="1">
        <v>312.0</v>
      </c>
      <c r="B312" s="3" t="s">
        <v>311</v>
      </c>
      <c r="C312" s="3" t="str">
        <f>IFERROR(__xludf.DUMMYFUNCTION("GOOGLETRANSLATE(B312,""id"",""en"")"),"['Actually', 'About', 'Login', 'Application', 'Number', 'Email', 'OTP', 'TLG', 'Repaired']")</f>
        <v>['Actually', 'About', 'Login', 'Application', 'Number', 'Email', 'OTP', 'TLG', 'Repaired']</v>
      </c>
      <c r="D312" s="3">
        <v>3.0</v>
      </c>
    </row>
    <row r="313" ht="15.75" customHeight="1">
      <c r="A313" s="1">
        <v>313.0</v>
      </c>
      <c r="B313" s="3" t="s">
        <v>312</v>
      </c>
      <c r="C313" s="3" t="str">
        <f>IFERROR(__xludf.DUMMYFUNCTION("GOOGLETRANSLATE(B313,""id"",""en"")"),"['code', 'OTP', 'according to', 'application', 'please', 'fix']")</f>
        <v>['code', 'OTP', 'according to', 'application', 'please', 'fix']</v>
      </c>
      <c r="D313" s="3">
        <v>1.0</v>
      </c>
    </row>
    <row r="314" ht="15.75" customHeight="1">
      <c r="A314" s="1">
        <v>314.0</v>
      </c>
      <c r="B314" s="3" t="s">
        <v>313</v>
      </c>
      <c r="C314" s="3" t="str">
        <f>IFERROR(__xludf.DUMMYFUNCTION("GOOGLETRANSLATE(B314,""id"",""en"")"),"['satisfying']")</f>
        <v>['satisfying']</v>
      </c>
      <c r="D314" s="3">
        <v>5.0</v>
      </c>
    </row>
    <row r="315" ht="15.75" customHeight="1">
      <c r="A315" s="1">
        <v>315.0</v>
      </c>
      <c r="B315" s="3" t="s">
        <v>314</v>
      </c>
      <c r="C315" s="3" t="str">
        <f>IFERROR(__xludf.DUMMYFUNCTION("GOOGLETRANSLATE(B315,""id"",""en"")"),"['complaints',' transfer ',' cable ',' action ',' technician ',' visits', 'home', 'April', 'alternating', 'report', 'direct', 'plaza', ' Via ',' WhatsApp ',' Twitter ',' ']")</f>
        <v>['complaints',' transfer ',' cable ',' action ',' technician ',' visits', 'home', 'April', 'alternating', 'report', 'direct', 'plaza', ' Via ',' WhatsApp ',' Twitter ',' ']</v>
      </c>
      <c r="D315" s="3">
        <v>1.0</v>
      </c>
    </row>
    <row r="316" ht="15.75" customHeight="1">
      <c r="A316" s="1">
        <v>316.0</v>
      </c>
      <c r="B316" s="3" t="s">
        <v>315</v>
      </c>
      <c r="C316" s="3" t="str">
        <f>IFERROR(__xludf.DUMMYFUNCTION("GOOGLETRANSLATE(B316,""id"",""en"")"),"['Application', 'Help', 'Unutuk', 'Service', 'Complaint', 'Service']")</f>
        <v>['Application', 'Help', 'Unutuk', 'Service', 'Complaint', 'Service']</v>
      </c>
      <c r="D316" s="3">
        <v>5.0</v>
      </c>
    </row>
    <row r="317" ht="15.75" customHeight="1">
      <c r="A317" s="1">
        <v>317.0</v>
      </c>
      <c r="B317" s="3" t="s">
        <v>316</v>
      </c>
      <c r="C317" s="3" t="str">
        <f>IFERROR(__xludf.DUMMYFUNCTION("GOOGLETRANSLATE(B317,""id"",""en"")"),"['network', 'Benerin', 'idiot', 'ngelek', 'really', 'Anying', 'Raying', ""]")</f>
        <v>['network', 'Benerin', 'idiot', 'ngelek', 'really', 'Anying', 'Raying', "]</v>
      </c>
      <c r="D317" s="3">
        <v>1.0</v>
      </c>
    </row>
    <row r="318" ht="15.75" customHeight="1">
      <c r="A318" s="1">
        <v>318.0</v>
      </c>
      <c r="B318" s="3" t="s">
        <v>317</v>
      </c>
      <c r="C318" s="3" t="str">
        <f>IFERROR(__xludf.DUMMYFUNCTION("GOOGLETRANSLATE(B318,""id"",""en"")"),"['Application', 'Useful']")</f>
        <v>['Application', 'Useful']</v>
      </c>
      <c r="D318" s="3">
        <v>5.0</v>
      </c>
    </row>
    <row r="319" ht="15.75" customHeight="1">
      <c r="A319" s="1">
        <v>319.0</v>
      </c>
      <c r="B319" s="3" t="s">
        <v>318</v>
      </c>
      <c r="C319" s="3" t="str">
        <f>IFERROR(__xludf.DUMMYFUNCTION("GOOGLETRANSLATE(B319,""id"",""en"")"),"['broadcast', 'TV', 'Open', '']")</f>
        <v>['broadcast', 'TV', 'Open', '']</v>
      </c>
      <c r="D319" s="3">
        <v>4.0</v>
      </c>
    </row>
    <row r="320" ht="15.75" customHeight="1">
      <c r="A320" s="1">
        <v>320.0</v>
      </c>
      <c r="B320" s="3" t="s">
        <v>319</v>
      </c>
      <c r="C320" s="3" t="str">
        <f>IFERROR(__xludf.DUMMYFUNCTION("GOOGLETRANSLATE(B320,""id"",""en"")"),"['Login', 'use', 'use', 'email']")</f>
        <v>['Login', 'use', 'use', 'email']</v>
      </c>
      <c r="D320" s="3">
        <v>3.0</v>
      </c>
    </row>
    <row r="321" ht="15.75" customHeight="1">
      <c r="A321" s="1">
        <v>321.0</v>
      </c>
      <c r="B321" s="3" t="s">
        <v>320</v>
      </c>
      <c r="C321" s="3" t="str">
        <f>IFERROR(__xludf.DUMMYFUNCTION("GOOGLETRANSLATE(B321,""id"",""en"")"),"['Indihomo', 'idiot', 'signal', 'ugly', 'pig', 'gabisa', 'replaced', 'password', 'gblkk']")</f>
        <v>['Indihomo', 'idiot', 'signal', 'ugly', 'pig', 'gabisa', 'replaced', 'password', 'gblkk']</v>
      </c>
      <c r="D321" s="3">
        <v>1.0</v>
      </c>
    </row>
    <row r="322" ht="15.75" customHeight="1">
      <c r="A322" s="1">
        <v>322.0</v>
      </c>
      <c r="B322" s="3" t="s">
        <v>321</v>
      </c>
      <c r="C322" s="3" t="str">
        <f>IFERROR(__xludf.DUMMYFUNCTION("GOOGLETRANSLATE(B322,""id"",""en"")"),"['Indihome', 'Service', 'Disappointing', 'Where', 'Company', 'Tool', 'WiFi', 'Out', 'Restock', 'Wait', 'Tool', 'Dateng', ' Center ',' Until ',' Need ',' Urgent ',' Intention ',' Install ',' WiFi ',' Easy ',' Emotion ',' Wait ',' Tool ',' Gajelas', 'came' "&amp;", 'technicians', 'repeat', 'reset', 'easy', 'hopefully', 'company', 'schedule', 'send', '']")</f>
        <v>['Indihome', 'Service', 'Disappointing', 'Where', 'Company', 'Tool', 'WiFi', 'Out', 'Restock', 'Wait', 'Tool', 'Dateng', ' Center ',' Until ',' Need ',' Urgent ',' Intention ',' Install ',' WiFi ',' Easy ',' Emotion ',' Wait ',' Tool ',' Gajelas', 'came' , 'technicians', 'repeat', 'reset', 'easy', 'hopefully', 'company', 'schedule', 'send', '']</v>
      </c>
      <c r="D322" s="3">
        <v>1.0</v>
      </c>
    </row>
    <row r="323" ht="15.75" customHeight="1">
      <c r="A323" s="1">
        <v>323.0</v>
      </c>
      <c r="B323" s="3" t="s">
        <v>322</v>
      </c>
      <c r="C323" s="3" t="str">
        <f>IFERROR(__xludf.DUMMYFUNCTION("GOOGLETRANSLATE(B323,""id"",""en"")"),"['wawww']")</f>
        <v>['wawww']</v>
      </c>
      <c r="D323" s="3">
        <v>5.0</v>
      </c>
    </row>
    <row r="324" ht="15.75" customHeight="1">
      <c r="A324" s="1">
        <v>324.0</v>
      </c>
      <c r="B324" s="3" t="s">
        <v>323</v>
      </c>
      <c r="C324" s="3" t="str">
        <f>IFERROR(__xludf.DUMMYFUNCTION("GOOGLETRANSLATE(B324,""id"",""en"")"),"['Application', 'Error', 'Login', 'Code', 'OTP', 'FAILURE', 'TRS', 'Enter', 'Display', 'Application', 'Access',' APKLisai ',' Related ',' product ',' hover ',' annoying ']")</f>
        <v>['Application', 'Error', 'Login', 'Code', 'OTP', 'FAILURE', 'TRS', 'Enter', 'Display', 'Application', 'Access',' APKLisai ',' Related ',' product ',' hover ',' annoying ']</v>
      </c>
      <c r="D324" s="3">
        <v>1.0</v>
      </c>
    </row>
    <row r="325" ht="15.75" customHeight="1">
      <c r="A325" s="1">
        <v>325.0</v>
      </c>
      <c r="B325" s="3" t="s">
        <v>324</v>
      </c>
      <c r="C325" s="3" t="str">
        <f>IFERROR(__xludf.DUMMYFUNCTION("GOOGLETRANSLATE(B325,""id"",""en"")"),"['Fastreson']")</f>
        <v>['Fastreson']</v>
      </c>
      <c r="D325" s="3">
        <v>5.0</v>
      </c>
    </row>
    <row r="326" ht="15.75" customHeight="1">
      <c r="A326" s="1">
        <v>326.0</v>
      </c>
      <c r="B326" s="3" t="s">
        <v>325</v>
      </c>
      <c r="C326" s="3" t="str">
        <f>IFERROR(__xludf.DUMMYFUNCTION("GOOGLETRANSLATE(B326,""id"",""en"")"),"['Bismillah', 'smg', 'help', 'trs', 'application', '']")</f>
        <v>['Bismillah', 'smg', 'help', 'trs', 'application', '']</v>
      </c>
      <c r="D326" s="3">
        <v>5.0</v>
      </c>
    </row>
    <row r="327" ht="15.75" customHeight="1">
      <c r="A327" s="1">
        <v>327.0</v>
      </c>
      <c r="B327" s="3" t="s">
        <v>326</v>
      </c>
      <c r="C327" s="3" t="str">
        <f>IFERROR(__xludf.DUMMYFUNCTION("GOOGLETRANSLATE(B327,""id"",""en"")"),"['', '']")</f>
        <v>['', '']</v>
      </c>
      <c r="D327" s="3">
        <v>5.0</v>
      </c>
    </row>
    <row r="328" ht="15.75" customHeight="1">
      <c r="A328" s="1">
        <v>328.0</v>
      </c>
      <c r="B328" s="3" t="s">
        <v>327</v>
      </c>
      <c r="C328" s="3" t="str">
        <f>IFERROR(__xludf.DUMMYFUNCTION("GOOGLETRANSLATE(B328,""id"",""en"")"),"['The application', 'easy', 'easy', 'fast', 'increase', 'quality']")</f>
        <v>['The application', 'easy', 'easy', 'fast', 'increase', 'quality']</v>
      </c>
      <c r="D328" s="3">
        <v>5.0</v>
      </c>
    </row>
    <row r="329" ht="15.75" customHeight="1">
      <c r="A329" s="1">
        <v>329.0</v>
      </c>
      <c r="B329" s="3" t="s">
        <v>328</v>
      </c>
      <c r="C329" s="3" t="str">
        <f>IFERROR(__xludf.DUMMYFUNCTION("GOOGLETRANSLATE(B329,""id"",""en"")"),"['intention', 'work', 'promise', 'waited', 'come', 'orng', 'interests',' jngn ',' sek ',' just ',' pay ',' doang ',' Help ',' Gercep ',' Benerin ',' WiFi ',' Damaged ',' UDH ',' Confirm ',' No "", 'Dateng', 'Please', 'Information', 'Send' , 'TPI', 'contac"&amp;"t', 'gmna']")</f>
        <v>['intention', 'work', 'promise', 'waited', 'come', 'orng', 'interests',' jngn ',' sek ',' just ',' pay ',' doang ',' Help ',' Gercep ',' Benerin ',' WiFi ',' Damaged ',' UDH ',' Confirm ',' No ", 'Dateng', 'Please', 'Information', 'Send' , 'TPI', 'contact', 'gmna']</v>
      </c>
      <c r="D329" s="3">
        <v>1.0</v>
      </c>
    </row>
    <row r="330" ht="15.75" customHeight="1">
      <c r="A330" s="1">
        <v>330.0</v>
      </c>
      <c r="B330" s="3" t="s">
        <v>329</v>
      </c>
      <c r="C330" s="3" t="str">
        <f>IFERROR(__xludf.DUMMYFUNCTION("GOOGLETRANSLATE(B330,""id"",""en"")"),"['Talk', 'Operator', 'told', 'Press', 'Disruption', 'Service', 'then', 'Dead', 'Tel', 'WiFi', 'Troubled', ""]")</f>
        <v>['Talk', 'Operator', 'told', 'Press', 'Disruption', 'Service', 'then', 'Dead', 'Tel', 'WiFi', 'Troubled', "]</v>
      </c>
      <c r="D330" s="3">
        <v>1.0</v>
      </c>
    </row>
    <row r="331" ht="15.75" customHeight="1">
      <c r="A331" s="1">
        <v>332.0</v>
      </c>
      <c r="B331" s="3" t="s">
        <v>330</v>
      </c>
      <c r="C331" s="3" t="str">
        <f>IFERROR(__xludf.DUMMYFUNCTION("GOOGLETRANSLATE(B331,""id"",""en"")"),"['wifi', 'ngelag']")</f>
        <v>['wifi', 'ngelag']</v>
      </c>
      <c r="D331" s="3">
        <v>1.0</v>
      </c>
    </row>
    <row r="332" ht="15.75" customHeight="1">
      <c r="A332" s="1">
        <v>333.0</v>
      </c>
      <c r="B332" s="3" t="s">
        <v>331</v>
      </c>
      <c r="C332" s="3" t="str">
        <f>IFERROR(__xludf.DUMMYFUNCTION("GOOGLETRANSLATE(B332,""id"",""en"")"),"['Application', 'many', 'times', 'login', 'failed', 'many', 'times', 'enter', 'code', 'failed']")</f>
        <v>['Application', 'many', 'times', 'login', 'failed', 'many', 'times', 'enter', 'code', 'failed']</v>
      </c>
      <c r="D332" s="3">
        <v>1.0</v>
      </c>
    </row>
    <row r="333" ht="15.75" customHeight="1">
      <c r="A333" s="1">
        <v>334.0</v>
      </c>
      <c r="B333" s="3" t="s">
        <v>332</v>
      </c>
      <c r="C333" s="3" t="str">
        <f>IFERROR(__xludf.DUMMYFUNCTION("GOOGLETRANSLATE(B333,""id"",""en"")"),"['Steady', 'Applicationaa', 'Lots', 'Features', 'Exciting', '']")</f>
        <v>['Steady', 'Applicationaa', 'Lots', 'Features', 'Exciting', '']</v>
      </c>
      <c r="D333" s="3">
        <v>5.0</v>
      </c>
    </row>
    <row r="334" ht="15.75" customHeight="1">
      <c r="A334" s="1">
        <v>335.0</v>
      </c>
      <c r="B334" s="3" t="s">
        <v>333</v>
      </c>
      <c r="C334" s="3" t="str">
        <f>IFERROR(__xludf.DUMMYFUNCTION("GOOGLETRANSLATE(B334,""id"",""en"")"),"['Likes', 'Nge', 'Leg']")</f>
        <v>['Likes', 'Nge', 'Leg']</v>
      </c>
      <c r="D334" s="3">
        <v>1.0</v>
      </c>
    </row>
    <row r="335" ht="15.75" customHeight="1">
      <c r="A335" s="1">
        <v>336.0</v>
      </c>
      <c r="B335" s="3" t="s">
        <v>334</v>
      </c>
      <c r="C335" s="3" t="str">
        <f>IFERROR(__xludf.DUMMYFUNCTION("GOOGLETRANSLATE(B335,""id"",""en"")"),"['', 'Matiin', 'JRNG', 'PAKEK', 'Internet', 'already', 'Matii', 'Eeh', 'Ornag', 'Indihome', 'DTEMG', 'Kurmh', 'Nagih ',' crazy ',' Sales', 'GPP', 'LNPA', 'person', 'indihome', 'dtng', 'home', 'shy']")</f>
        <v>['', 'Matiin', 'JRNG', 'PAKEK', 'Internet', 'already', 'Matii', 'Eeh', 'Ornag', 'Indihome', 'DTEMG', 'Kurmh', 'Nagih ',' crazy ',' Sales', 'GPP', 'LNPA', 'person', 'indihome', 'dtng', 'home', 'shy']</v>
      </c>
      <c r="D335" s="3">
        <v>1.0</v>
      </c>
    </row>
    <row r="336" ht="15.75" customHeight="1">
      <c r="A336" s="1">
        <v>337.0</v>
      </c>
      <c r="B336" s="3" t="s">
        <v>335</v>
      </c>
      <c r="C336" s="3" t="str">
        <f>IFERROR(__xludf.DUMMYFUNCTION("GOOGLETRANSLATE(B336,""id"",""en"")"),"['tariff', 'soar', 'according to']")</f>
        <v>['tariff', 'soar', 'according to']</v>
      </c>
      <c r="D336" s="3">
        <v>1.0</v>
      </c>
    </row>
    <row r="337" ht="15.75" customHeight="1">
      <c r="A337" s="1">
        <v>338.0</v>
      </c>
      <c r="B337" s="3" t="s">
        <v>336</v>
      </c>
      <c r="C337" s="3" t="str">
        <f>IFERROR(__xludf.DUMMYFUNCTION("GOOGLETRANSLATE(B337,""id"",""en"")"),"['application', 'defective']")</f>
        <v>['application', 'defective']</v>
      </c>
      <c r="D337" s="3">
        <v>1.0</v>
      </c>
    </row>
    <row r="338" ht="15.75" customHeight="1">
      <c r="A338" s="1">
        <v>339.0</v>
      </c>
      <c r="B338" s="3" t="s">
        <v>337</v>
      </c>
      <c r="C338" s="3" t="str">
        <f>IFERROR(__xludf.DUMMYFUNCTION("GOOGLETRANSLATE(B338,""id"",""en"")"),"['Application', 'in', 'already', 'enter', 'OTP', 'Tetep', 'Password', 'Salah', '']")</f>
        <v>['Application', 'in', 'already', 'enter', 'OTP', 'Tetep', 'Password', 'Salah', '']</v>
      </c>
      <c r="D338" s="3">
        <v>1.0</v>
      </c>
    </row>
    <row r="339" ht="15.75" customHeight="1">
      <c r="A339" s="1">
        <v>340.0</v>
      </c>
      <c r="B339" s="3" t="s">
        <v>338</v>
      </c>
      <c r="C339" s="3" t="str">
        <f>IFERROR(__xludf.DUMMYFUNCTION("GOOGLETRANSLATE(B339,""id"",""en"")"),"['Pay', 'expensive', 'expensive', 'network', 'slow', 'bet', 'original']")</f>
        <v>['Pay', 'expensive', 'expensive', 'network', 'slow', 'bet', 'original']</v>
      </c>
      <c r="D339" s="3">
        <v>1.0</v>
      </c>
    </row>
    <row r="340" ht="15.75" customHeight="1">
      <c r="A340" s="1">
        <v>341.0</v>
      </c>
      <c r="B340" s="3" t="s">
        <v>339</v>
      </c>
      <c r="C340" s="3" t="str">
        <f>IFERROR(__xludf.DUMMYFUNCTION("GOOGLETRANSLATE(B340,""id"",""en"")"),"['Pakek', 'Indihome', 'Thinking', 'DLU', 'Internet', 'Trash', 'Sometimes', 'Smooth', 'Sometimes', 'ugly', 'ugly']")</f>
        <v>['Pakek', 'Indihome', 'Thinking', 'DLU', 'Internet', 'Trash', 'Sometimes', 'Smooth', 'Sometimes', 'ugly', 'ugly']</v>
      </c>
      <c r="D340" s="3">
        <v>1.0</v>
      </c>
    </row>
    <row r="341" ht="15.75" customHeight="1">
      <c r="A341" s="1">
        <v>342.0</v>
      </c>
      <c r="B341" s="3" t="s">
        <v>340</v>
      </c>
      <c r="C341" s="3" t="str">
        <f>IFERROR(__xludf.DUMMYFUNCTION("GOOGLETRANSLATE(B341,""id"",""en"")"),"['expensive', 'quality', 'internet', 'slow', 'bet']")</f>
        <v>['expensive', 'quality', 'internet', 'slow', 'bet']</v>
      </c>
      <c r="D341" s="3">
        <v>1.0</v>
      </c>
    </row>
    <row r="342" ht="15.75" customHeight="1">
      <c r="A342" s="1">
        <v>344.0</v>
      </c>
      <c r="B342" s="3" t="s">
        <v>341</v>
      </c>
      <c r="C342" s="3" t="str">
        <f>IFERROR(__xludf.DUMMYFUNCTION("GOOGLETRANSLATE(B342,""id"",""en"")"),"['application', 'useful', 'really', 'customer', 'indihome', 'application', 'submission', 'pairs',' info ',' package ',' promo ',' bill ',' Offer ',' interesting ',' complaint ',' gangs', 'makes it easy', 'really', 'user', 'indihome', 'bother', 'click', 'a"&amp;"pplication', 'myindihome', 'sorted' , 'Thank', 'You', '']")</f>
        <v>['application', 'useful', 'really', 'customer', 'indihome', 'application', 'submission', 'pairs',' info ',' package ',' promo ',' bill ',' Offer ',' interesting ',' complaint ',' gangs', 'makes it easy', 'really', 'user', 'indihome', 'bother', 'click', 'application', 'myindihome', 'sorted' , 'Thank', 'You', '']</v>
      </c>
      <c r="D342" s="3">
        <v>5.0</v>
      </c>
    </row>
    <row r="343" ht="15.75" customHeight="1">
      <c r="A343" s="1">
        <v>345.0</v>
      </c>
      <c r="B343" s="3" t="s">
        <v>342</v>
      </c>
      <c r="C343" s="3" t="str">
        <f>IFERROR(__xludf.DUMMYFUNCTION("GOOGLETRANSLATE(B343,""id"",""en"")"),"['indhi', 'home', 'steady']")</f>
        <v>['indhi', 'home', 'steady']</v>
      </c>
      <c r="D343" s="3">
        <v>5.0</v>
      </c>
    </row>
    <row r="344" ht="15.75" customHeight="1">
      <c r="A344" s="1">
        <v>346.0</v>
      </c>
      <c r="B344" s="3" t="s">
        <v>343</v>
      </c>
      <c r="C344" s="3" t="str">
        <f>IFERROR(__xludf.DUMMYFUNCTION("GOOGLETRANSLATE(B344,""id"",""en"")"),"['ping', 'Kyknya', 'already', 'intention', 'selling']")</f>
        <v>['ping', 'Kyknya', 'already', 'intention', 'selling']</v>
      </c>
      <c r="D344" s="3">
        <v>1.0</v>
      </c>
    </row>
    <row r="345" ht="15.75" customHeight="1">
      <c r="A345" s="1">
        <v>347.0</v>
      </c>
      <c r="B345" s="3" t="s">
        <v>344</v>
      </c>
      <c r="C345" s="3" t="str">
        <f>IFERROR(__xludf.DUMMYFUNCTION("GOOGLETRANSLATE(B345,""id"",""en"")"),"['Review', 'Hopefully', 'Read', 'Developer', 'Cave', 'Suggest', 'Indihome', 'Recommendation', 'Very', 'WiFi', 'Worth', 'Use', ' usage ',' person ',' disruption ',' boundary ',' disruption ',' indihome ',' mending ',' bullion ',' wifi ',' indihome ',' stup"&amp;"id ',' high school ',' wifi ' , 'Indihome', 'pay', 'routine', 'satisfaction', 'user', 'wifi', 'indihome', 'so,' thank you ', ""]")</f>
        <v>['Review', 'Hopefully', 'Read', 'Developer', 'Cave', 'Suggest', 'Indihome', 'Recommendation', 'Very', 'WiFi', 'Worth', 'Use', ' usage ',' person ',' disruption ',' boundary ',' disruption ',' indihome ',' mending ',' bullion ',' wifi ',' indihome ',' stupid ',' high school ',' wifi ' , 'Indihome', 'pay', 'routine', 'satisfaction', 'user', 'wifi', 'indihome', 'so,' thank you ', "]</v>
      </c>
      <c r="D345" s="3">
        <v>5.0</v>
      </c>
    </row>
    <row r="346" ht="15.75" customHeight="1">
      <c r="A346" s="1">
        <v>348.0</v>
      </c>
      <c r="B346" s="3" t="s">
        <v>345</v>
      </c>
      <c r="C346" s="3" t="str">
        <f>IFERROR(__xludf.DUMMYFUNCTION("GOOGLETRANSLATE(B346,""id"",""en"")"),"['ugly', 'network', 'asuw']")</f>
        <v>['ugly', 'network', 'asuw']</v>
      </c>
      <c r="D346" s="3">
        <v>1.0</v>
      </c>
    </row>
    <row r="347" ht="15.75" customHeight="1">
      <c r="A347" s="1">
        <v>349.0</v>
      </c>
      <c r="B347" s="3" t="s">
        <v>346</v>
      </c>
      <c r="C347" s="3" t="str">
        <f>IFERROR(__xludf.DUMMYFUNCTION("GOOGLETRANSLATE(B347,""id"",""en"")"),"['Ribet', 'Karek', 'Rek', 'Masang', 'Entering', 'Logout', 'Continuous',' ORD ',' Input ',' OTP ',' Wait ',' Clock ',' Hadeeh ',' emotion ',' wae ',' blood ',' naek ',' tah ',' emotion ',' aing ',' tahh ']")</f>
        <v>['Ribet', 'Karek', 'Rek', 'Masang', 'Entering', 'Logout', 'Continuous',' ORD ',' Input ',' OTP ',' Wait ',' Clock ',' Hadeeh ',' emotion ',' wae ',' blood ',' naek ',' tah ',' emotion ',' aing ',' tahh ']</v>
      </c>
      <c r="D347" s="3">
        <v>1.0</v>
      </c>
    </row>
    <row r="348" ht="15.75" customHeight="1">
      <c r="A348" s="1">
        <v>350.0</v>
      </c>
      <c r="B348" s="3" t="s">
        <v>347</v>
      </c>
      <c r="C348" s="3" t="str">
        <f>IFERROR(__xludf.DUMMYFUNCTION("GOOGLETRANSLATE(B348,""id"",""en"")"),"['already', 'report', 'beberryli', 'msh', 'action', 'trs', 'use', 'application', 'report', 'manual', '']")</f>
        <v>['already', 'report', 'beberryli', 'msh', 'action', 'trs', 'use', 'application', 'report', 'manual', '']</v>
      </c>
      <c r="D348" s="3">
        <v>1.0</v>
      </c>
    </row>
    <row r="349" ht="15.75" customHeight="1">
      <c r="A349" s="1">
        <v>351.0</v>
      </c>
      <c r="B349" s="3" t="s">
        <v>348</v>
      </c>
      <c r="C349" s="3" t="str">
        <f>IFERROR(__xludf.DUMMYFUNCTION("GOOGLETRANSLATE(B349,""id"",""en"")"),"['Application', 'Download', 'Complaint', 'Fast', 'responded', 'No', 'Application', 'Complaint', 'Internet', 'clicked', 'Application', 'Ngebug', ' Wasting ',' Time ',' ']")</f>
        <v>['Application', 'Download', 'Complaint', 'Fast', 'responded', 'No', 'Application', 'Complaint', 'Internet', 'clicked', 'Application', 'Ngebug', ' Wasting ',' Time ',' ']</v>
      </c>
      <c r="D349" s="3">
        <v>2.0</v>
      </c>
    </row>
    <row r="350" ht="15.75" customHeight="1">
      <c r="A350" s="1">
        <v>352.0</v>
      </c>
      <c r="B350" s="3" t="s">
        <v>349</v>
      </c>
      <c r="C350" s="3" t="str">
        <f>IFERROR(__xludf.DUMMYFUNCTION("GOOGLETRANSLATE(B350,""id"",""en"")"),"['Application', 'Kaga', 'Send', 'Code', 'OTP', 'Code', 'OTP', 'Detected', 'Wrong', 'hilarious', 'hilarious']")</f>
        <v>['Application', 'Kaga', 'Send', 'Code', 'OTP', 'Code', 'OTP', 'Detected', 'Wrong', 'hilarious', 'hilarious']</v>
      </c>
      <c r="D350" s="3">
        <v>1.0</v>
      </c>
    </row>
    <row r="351" ht="15.75" customHeight="1">
      <c r="A351" s="1">
        <v>353.0</v>
      </c>
      <c r="B351" s="3" t="s">
        <v>350</v>
      </c>
      <c r="C351" s="3" t="str">
        <f>IFERROR(__xludf.DUMMYFUNCTION("GOOGLETRANSLATE(B351,""id"",""en"")"),"['display', 'application', 'easy', 'understood', 'features', 'features', 'application', 'easy', 'reached', 'help', 'business', 'subscription']")</f>
        <v>['display', 'application', 'easy', 'understood', 'features', 'features', 'application', 'easy', 'reached', 'help', 'business', 'subscription']</v>
      </c>
      <c r="D351" s="3">
        <v>5.0</v>
      </c>
    </row>
    <row r="352" ht="15.75" customHeight="1">
      <c r="A352" s="1">
        <v>354.0</v>
      </c>
      <c r="B352" s="3" t="s">
        <v>351</v>
      </c>
      <c r="C352" s="3" t="str">
        <f>IFERROR(__xludf.DUMMYFUNCTION("GOOGLETRANSLATE(B352,""id"",""en"")"),"['Okay', 'application', 'upload', 'photo', 'informing', 'detail', 'connection', 'internet', 'Thanks']")</f>
        <v>['Okay', 'application', 'upload', 'photo', 'informing', 'detail', 'connection', 'internet', 'Thanks']</v>
      </c>
      <c r="D352" s="3">
        <v>3.0</v>
      </c>
    </row>
    <row r="353" ht="15.75" customHeight="1">
      <c r="A353" s="1">
        <v>355.0</v>
      </c>
      <c r="B353" s="3" t="s">
        <v>352</v>
      </c>
      <c r="C353" s="3" t="str">
        <f>IFERROR(__xludf.DUMMYFUNCTION("GOOGLETRANSLATE(B353,""id"",""en"")"),"['Thanks', 'APK', 'Easy to', 'Dlm', 'Pandemic', 'Transaction', 'Easy']")</f>
        <v>['Thanks', 'APK', 'Easy to', 'Dlm', 'Pandemic', 'Transaction', 'Easy']</v>
      </c>
      <c r="D353" s="3">
        <v>5.0</v>
      </c>
    </row>
    <row r="354" ht="15.75" customHeight="1">
      <c r="A354" s="1">
        <v>356.0</v>
      </c>
      <c r="B354" s="3" t="s">
        <v>353</v>
      </c>
      <c r="C354" s="3" t="str">
        <f>IFERROR(__xludf.DUMMYFUNCTION("GOOGLETRANSLATE(B354,""id"",""en"")"),"['use', 'Indihome', 'UDH', 'Ampe', 'Msih', 'The list', 'Manual', 'Application', 'Android', 'Process',' Fast ',' Masang ',' Use ',' Application ',' Myindihome ',' Process', 'UDH', 'Day', 'Kaga', 'Officer', 'DTG', 'MASANG', 'Mending', 'Delete', 'Application"&amp;"' ]")</f>
        <v>['use', 'Indihome', 'UDH', 'Ampe', 'Msih', 'The list', 'Manual', 'Application', 'Android', 'Process',' Fast ',' Masang ',' Use ',' Application ',' Myindihome ',' Process', 'UDH', 'Day', 'Kaga', 'Officer', 'DTG', 'MASANG', 'Mending', 'Delete', 'Application' ]</v>
      </c>
      <c r="D354" s="3">
        <v>1.0</v>
      </c>
    </row>
    <row r="355" ht="15.75" customHeight="1">
      <c r="A355" s="1">
        <v>357.0</v>
      </c>
      <c r="B355" s="3" t="s">
        <v>354</v>
      </c>
      <c r="C355" s="3" t="str">
        <f>IFERROR(__xludf.DUMMYFUNCTION("GOOGLETRANSLATE(B355,""id"",""en"")"),"['Application', 'Gaje']")</f>
        <v>['Application', 'Gaje']</v>
      </c>
      <c r="D355" s="3">
        <v>1.0</v>
      </c>
    </row>
    <row r="356" ht="15.75" customHeight="1">
      <c r="A356" s="1">
        <v>358.0</v>
      </c>
      <c r="B356" s="3" t="s">
        <v>355</v>
      </c>
      <c r="C356" s="3" t="str">
        <f>IFERROR(__xludf.DUMMYFUNCTION("GOOGLETRANSLATE(B356,""id"",""en"")"),"['payment', 'easy', 'home', 'APK']")</f>
        <v>['payment', 'easy', 'home', 'APK']</v>
      </c>
      <c r="D356" s="3">
        <v>5.0</v>
      </c>
    </row>
    <row r="357" ht="15.75" customHeight="1">
      <c r="A357" s="1">
        <v>359.0</v>
      </c>
      <c r="B357" s="3" t="s">
        <v>356</v>
      </c>
      <c r="C357" s="3" t="str">
        <f>IFERROR(__xludf.DUMMYFUNCTION("GOOGLETRANSLATE(B357,""id"",""en"")"),"['Application', 'Help']")</f>
        <v>['Application', 'Help']</v>
      </c>
      <c r="D357" s="3">
        <v>5.0</v>
      </c>
    </row>
    <row r="358" ht="15.75" customHeight="1">
      <c r="A358" s="1">
        <v>360.0</v>
      </c>
      <c r="B358" s="3" t="s">
        <v>357</v>
      </c>
      <c r="C358" s="3" t="str">
        <f>IFERROR(__xludf.DUMMYFUNCTION("GOOGLETRANSLATE(B358,""id"",""en"")"),"['Help', 'apk', 'payment', 'bill', 'thx']")</f>
        <v>['Help', 'apk', 'payment', 'bill', 'thx']</v>
      </c>
      <c r="D358" s="3">
        <v>5.0</v>
      </c>
    </row>
    <row r="359" ht="15.75" customHeight="1">
      <c r="A359" s="1">
        <v>361.0</v>
      </c>
      <c r="B359" s="3" t="s">
        <v>358</v>
      </c>
      <c r="C359" s="3" t="str">
        <f>IFERROR(__xludf.DUMMYFUNCTION("GOOGLETRANSLATE(B359,""id"",""en"")"),"['Edit', 'Indihom', 'already', 'laging', 'Kasi', 'star', 'Masi', 'obstacles',' latency ',' ping ',' bye ',' advanced ',' Indihome ']")</f>
        <v>['Edit', 'Indihom', 'already', 'laging', 'Kasi', 'star', 'Masi', 'obstacles',' latency ',' ping ',' bye ',' advanced ',' Indihome ']</v>
      </c>
      <c r="D359" s="3">
        <v>4.0</v>
      </c>
    </row>
    <row r="360" ht="15.75" customHeight="1">
      <c r="A360" s="1">
        <v>362.0</v>
      </c>
      <c r="B360" s="3" t="s">
        <v>359</v>
      </c>
      <c r="C360" s="3" t="str">
        <f>IFERROR(__xludf.DUMMYFUNCTION("GOOGLETRANSLATE(B360,""id"",""en"")"),"['application', 'Nga', 'good', 'error', 'mulu', 'verification', 'identity', 'failed', 'mulu', 'then', 'entered', 'sometimes' slow ',' really ',' application ',' software ',' kek ',' gini ',' always', 'obstacle', '']")</f>
        <v>['application', 'Nga', 'good', 'error', 'mulu', 'verification', 'identity', 'failed', 'mulu', 'then', 'entered', 'sometimes' slow ',' really ',' application ',' software ',' kek ',' gini ',' always', 'obstacle', '']</v>
      </c>
      <c r="D360" s="3">
        <v>1.0</v>
      </c>
    </row>
    <row r="361" ht="15.75" customHeight="1">
      <c r="A361" s="1">
        <v>363.0</v>
      </c>
      <c r="B361" s="3" t="s">
        <v>360</v>
      </c>
      <c r="C361" s="3" t="str">
        <f>IFERROR(__xludf.DUMMYFUNCTION("GOOGLETRANSLATE(B361,""id"",""en"")"),"['Sorry', 'Rating', 'That Sege', 'Disappointed', 'Service', 'Indihome', 'Disables',' WiFi ',' Yesterday ',' Active ',' Activate ',' Response ',' slow ',' service ',' complaint ',' Action ']")</f>
        <v>['Sorry', 'Rating', 'That Sege', 'Disappointed', 'Service', 'Indihome', 'Disables',' WiFi ',' Yesterday ',' Active ',' Activate ',' Response ',' slow ',' service ',' complaint ',' Action ']</v>
      </c>
      <c r="D361" s="3">
        <v>2.0</v>
      </c>
    </row>
    <row r="362" ht="15.75" customHeight="1">
      <c r="A362" s="1">
        <v>364.0</v>
      </c>
      <c r="B362" s="3" t="s">
        <v>361</v>
      </c>
      <c r="C362" s="3" t="str">
        <f>IFERROR(__xludf.DUMMYFUNCTION("GOOGLETRANSLATE(B362,""id"",""en"")"),"['Service', 'rich', 'disorder', 'really', 'internet', 'dead', 'loss',' banyaaaak ',' replacement ',' obstacle ',' internet ',' die ',' For days, 'Billing', 'Monthly', 'Jagonya', 'Rich', 'Rentenir', 'Please', 'Class', 'Telkom', 'Gini', 'Farah', 'Service', "&amp;"'work' , 'wfh', 'disturbed', 'really']")</f>
        <v>['Service', 'rich', 'disorder', 'really', 'internet', 'dead', 'loss',' banyaaaak ',' replacement ',' obstacle ',' internet ',' die ',' For days, 'Billing', 'Monthly', 'Jagonya', 'Rich', 'Rentenir', 'Please', 'Class', 'Telkom', 'Gini', 'Farah', 'Service', 'work' , 'wfh', 'disturbed', 'really']</v>
      </c>
      <c r="D362" s="3">
        <v>1.0</v>
      </c>
    </row>
    <row r="363" ht="15.75" customHeight="1">
      <c r="A363" s="1">
        <v>365.0</v>
      </c>
      <c r="B363" s="3" t="s">
        <v>362</v>
      </c>
      <c r="C363" s="3" t="str">
        <f>IFERROR(__xludf.DUMMYFUNCTION("GOOGLETRANSLATE(B363,""id"",""en"")"),"['APK', 'JLS', 'Code', 'VeriVikasi', 'Sent', '']")</f>
        <v>['APK', 'JLS', 'Code', 'VeriVikasi', 'Sent', '']</v>
      </c>
      <c r="D363" s="3">
        <v>1.0</v>
      </c>
    </row>
    <row r="364" ht="15.75" customHeight="1">
      <c r="A364" s="1">
        <v>366.0</v>
      </c>
      <c r="B364" s="3" t="s">
        <v>363</v>
      </c>
      <c r="C364" s="3" t="str">
        <f>IFERROR(__xludf.DUMMYFUNCTION("GOOGLETRANSLATE(B364,""id"",""en"")"),"['wifi', 'dead', 'night', 'ngotak', 'ajg']")</f>
        <v>['wifi', 'dead', 'night', 'ngotak', 'ajg']</v>
      </c>
      <c r="D364" s="3">
        <v>3.0</v>
      </c>
    </row>
    <row r="365" ht="15.75" customHeight="1">
      <c r="A365" s="1">
        <v>367.0</v>
      </c>
      <c r="B365" s="3" t="s">
        <v>364</v>
      </c>
      <c r="C365" s="3" t="str">
        <f>IFERROR(__xludf.DUMMYFUNCTION("GOOGLETRANSLATE(B365,""id"",""en"")"),"['Sorry', 'download', 'apk', 'right', 'enter', 'code', 'otp', 'wrong', 'mulu', 'already', 'bner', 'please', ' ']")</f>
        <v>['Sorry', 'download', 'apk', 'right', 'enter', 'code', 'otp', 'wrong', 'mulu', 'already', 'bner', 'please', ' ']</v>
      </c>
      <c r="D365" s="3">
        <v>3.0</v>
      </c>
    </row>
    <row r="366" ht="15.75" customHeight="1">
      <c r="A366" s="1">
        <v>368.0</v>
      </c>
      <c r="B366" s="3" t="s">
        <v>365</v>
      </c>
      <c r="C366" s="3" t="str">
        <f>IFERROR(__xludf.DUMMYFUNCTION("GOOGLETRANSLATE(B366,""id"",""en"")"),"['Heleh']")</f>
        <v>['Heleh']</v>
      </c>
      <c r="D366" s="3">
        <v>1.0</v>
      </c>
    </row>
    <row r="367" ht="15.75" customHeight="1">
      <c r="A367" s="1">
        <v>370.0</v>
      </c>
      <c r="B367" s="3" t="s">
        <v>366</v>
      </c>
      <c r="C367" s="3" t="str">
        <f>IFERROR(__xludf.DUMMYFUNCTION("GOOGLETRANSLATE(B367,""id"",""en"")"),"['Application', 'idiot', 'access', 'make', 'provider', 'slow', 'ketulungan', 'access', 'provider', 'because' disorder ',' indihome ',' ']")</f>
        <v>['Application', 'idiot', 'access', 'make', 'provider', 'slow', 'ketulungan', 'access', 'provider', 'because' disorder ',' indihome ',' ']</v>
      </c>
      <c r="D367" s="3">
        <v>1.0</v>
      </c>
    </row>
    <row r="368" ht="15.75" customHeight="1">
      <c r="A368" s="1">
        <v>371.0</v>
      </c>
      <c r="B368" s="3" t="s">
        <v>367</v>
      </c>
      <c r="C368" s="3" t="str">
        <f>IFERROR(__xludf.DUMMYFUNCTION("GOOGLETRANSLATE(B368,""id"",""en"")"),"['application', 'useful', 'monitor', 'data', 'subscribe', '']")</f>
        <v>['application', 'useful', 'monitor', 'data', 'subscribe', '']</v>
      </c>
      <c r="D368" s="3">
        <v>5.0</v>
      </c>
    </row>
    <row r="369" ht="15.75" customHeight="1">
      <c r="A369" s="1">
        <v>372.0</v>
      </c>
      <c r="B369" s="3" t="s">
        <v>368</v>
      </c>
      <c r="C369" s="3" t="str">
        <f>IFERROR(__xludf.DUMMYFUNCTION("GOOGLETRANSLATE(B369,""id"",""en"")"),"['already', 'enter', 'code', 'otp', 'then', 'the numbers', 'right', 'said', 'wrong', 'strange', '']")</f>
        <v>['already', 'enter', 'code', 'otp', 'then', 'the numbers', 'right', 'said', 'wrong', 'strange', '']</v>
      </c>
      <c r="D369" s="3">
        <v>1.0</v>
      </c>
    </row>
    <row r="370" ht="15.75" customHeight="1">
      <c r="A370" s="1">
        <v>374.0</v>
      </c>
      <c r="B370" s="3" t="s">
        <v>369</v>
      </c>
      <c r="C370" s="3" t="str">
        <f>IFERROR(__xludf.DUMMYFUNCTION("GOOGLETRANSLATE(B370,""id"",""en"")"),"['Application', 'bad']")</f>
        <v>['Application', 'bad']</v>
      </c>
      <c r="D370" s="3">
        <v>1.0</v>
      </c>
    </row>
    <row r="371" ht="15.75" customHeight="1">
      <c r="A371" s="1">
        <v>375.0</v>
      </c>
      <c r="B371" s="3" t="s">
        <v>370</v>
      </c>
      <c r="C371" s="3" t="str">
        <f>IFERROR(__xludf.DUMMYFUNCTION("GOOGLETRANSLATE(B371,""id"",""en"")"),"['Myindihome', 'Application', 'Kerenn', '']")</f>
        <v>['Myindihome', 'Application', 'Kerenn', '']</v>
      </c>
      <c r="D371" s="3">
        <v>5.0</v>
      </c>
    </row>
    <row r="372" ht="15.75" customHeight="1">
      <c r="A372" s="1">
        <v>376.0</v>
      </c>
      <c r="B372" s="3" t="s">
        <v>371</v>
      </c>
      <c r="C372" s="3" t="str">
        <f>IFERROR(__xludf.DUMMYFUNCTION("GOOGLETRANSLATE(B372,""id"",""en"")"),"['Installation', 'Indihome', 'Application', 'Easy', 'Mantap', 'Price', 'Promo', ""]")</f>
        <v>['Installation', 'Indihome', 'Application', 'Easy', 'Mantap', 'Price', 'Promo', "]</v>
      </c>
      <c r="D372" s="3">
        <v>5.0</v>
      </c>
    </row>
    <row r="373" ht="15.75" customHeight="1">
      <c r="A373" s="1">
        <v>377.0</v>
      </c>
      <c r="B373" s="3" t="s">
        <v>372</v>
      </c>
      <c r="C373" s="3" t="str">
        <f>IFERROR(__xludf.DUMMYFUNCTION("GOOGLETRANSLATE(B373,""id"",""en"")"),"['Application', 'features', 'complete', 'useable', '']")</f>
        <v>['Application', 'features', 'complete', 'useable', '']</v>
      </c>
      <c r="D373" s="3">
        <v>5.0</v>
      </c>
    </row>
    <row r="374" ht="15.75" customHeight="1">
      <c r="A374" s="1">
        <v>378.0</v>
      </c>
      <c r="B374" s="3" t="s">
        <v>373</v>
      </c>
      <c r="C374" s="3" t="str">
        <f>IFERROR(__xludf.DUMMYFUNCTION("GOOGLETRANSLATE(B374,""id"",""en"")"),"['Application', 'Okee', 'Help', 'Looking', 'Package', 'Asked', 'Need', '']")</f>
        <v>['Application', 'Okee', 'Help', 'Looking', 'Package', 'Asked', 'Need', '']</v>
      </c>
      <c r="D374" s="3">
        <v>5.0</v>
      </c>
    </row>
    <row r="375" ht="15.75" customHeight="1">
      <c r="A375" s="1">
        <v>379.0</v>
      </c>
      <c r="B375" s="3" t="s">
        <v>374</v>
      </c>
      <c r="C375" s="3" t="str">
        <f>IFERROR(__xludf.DUMMYFUNCTION("GOOGLETRANSLATE(B375,""id"",""en"")"),"['good', 'apps',' makes it easy ',' users', 'check', 'service', 'active', 'makes it easy', 'obstacles',' direct ',' report ',' apps', ' program ',' promo ',' active ',' good ',' job ',' indihome ',' ']")</f>
        <v>['good', 'apps',' makes it easy ',' users', 'check', 'service', 'active', 'makes it easy', 'obstacles',' direct ',' report ',' apps', ' program ',' promo ',' active ',' good ',' job ',' indihome ',' ']</v>
      </c>
      <c r="D375" s="3">
        <v>5.0</v>
      </c>
    </row>
    <row r="376" ht="15.75" customHeight="1">
      <c r="A376" s="1">
        <v>380.0</v>
      </c>
      <c r="B376" s="3" t="s">
        <v>375</v>
      </c>
      <c r="C376" s="3" t="str">
        <f>IFERROR(__xludf.DUMMYFUNCTION("GOOGLETRANSLATE(B376,""id"",""en"")"),"['It's easy', 'pay', 'bill', '']")</f>
        <v>['It's easy', 'pay', 'bill', '']</v>
      </c>
      <c r="D376" s="3">
        <v>5.0</v>
      </c>
    </row>
    <row r="377" ht="15.75" customHeight="1">
      <c r="A377" s="1">
        <v>381.0</v>
      </c>
      <c r="B377" s="3" t="s">
        <v>376</v>
      </c>
      <c r="C377" s="3" t="str">
        <f>IFERROR(__xludf.DUMMYFUNCTION("GOOGLETRANSLATE(B377,""id"",""en"")"),"['Yesterday', 'Login', 'Code', 'OTP', 'A Week', 'Try', 'Login', 'Login', 'Try', 'Connect', 'Indihome', 'Application', ' the answer ',' request ',' failed ',' please ',' repeat ',' try ',' a week ',' a month ',' complain ',' application ',' bug ',' intenti"&amp;"ons', 'fix' , 'application']")</f>
        <v>['Yesterday', 'Login', 'Code', 'OTP', 'A Week', 'Try', 'Login', 'Login', 'Try', 'Connect', 'Indihome', 'Application', ' the answer ',' request ',' failed ',' please ',' repeat ',' try ',' a week ',' a month ',' complain ',' application ',' bug ',' intentions', 'fix' , 'application']</v>
      </c>
      <c r="D377" s="3">
        <v>1.0</v>
      </c>
    </row>
    <row r="378" ht="15.75" customHeight="1">
      <c r="A378" s="1">
        <v>382.0</v>
      </c>
      <c r="B378" s="3" t="s">
        <v>377</v>
      </c>
      <c r="C378" s="3" t="str">
        <f>IFERROR(__xludf.DUMMYFUNCTION("GOOGLETRANSLATE(B378,""id"",""en"")"),"['Connected', '']")</f>
        <v>['Connected', '']</v>
      </c>
      <c r="D378" s="3">
        <v>5.0</v>
      </c>
    </row>
    <row r="379" ht="15.75" customHeight="1">
      <c r="A379" s="1">
        <v>383.0</v>
      </c>
      <c r="B379" s="3" t="s">
        <v>378</v>
      </c>
      <c r="C379" s="3" t="str">
        <f>IFERROR(__xludf.DUMMYFUNCTION("GOOGLETRANSLATE(B379,""id"",""en"")"),"['like', 'really', 'application', 'myindihome', 'it's easy', 'just', '']")</f>
        <v>['like', 'really', 'application', 'myindihome', 'it's easy', 'just', '']</v>
      </c>
      <c r="D379" s="3">
        <v>5.0</v>
      </c>
    </row>
    <row r="380" ht="15.75" customHeight="1">
      <c r="A380" s="1">
        <v>384.0</v>
      </c>
      <c r="B380" s="3" t="s">
        <v>379</v>
      </c>
      <c r="C380" s="3" t="str">
        <f>IFERROR(__xludf.DUMMYFUNCTION("GOOGLETRANSLATE(B380,""id"",""en"")"),"['The application', 'easy', 'check', 'package', 'indihome', 'bill', 'add', 'good', 'job', '']")</f>
        <v>['The application', 'easy', 'check', 'package', 'indihome', 'bill', 'add', 'good', 'job', '']</v>
      </c>
      <c r="D380" s="3">
        <v>5.0</v>
      </c>
    </row>
    <row r="381" ht="15.75" customHeight="1">
      <c r="A381" s="1">
        <v>385.0</v>
      </c>
      <c r="B381" s="3" t="s">
        <v>380</v>
      </c>
      <c r="C381" s="3" t="str">
        <f>IFERROR(__xludf.DUMMYFUNCTION("GOOGLETRANSLATE(B381,""id"",""en"")"),"['Service', 'slow', 'technician', 'take', 'tool', 'complete', 'promise', 'kujungi', 'tomorrow', 'wait', 'afternoon', 'visits',' repair', '']")</f>
        <v>['Service', 'slow', 'technician', 'take', 'tool', 'complete', 'promise', 'kujungi', 'tomorrow', 'wait', 'afternoon', 'visits',' repair', '']</v>
      </c>
      <c r="D381" s="3">
        <v>1.0</v>
      </c>
    </row>
    <row r="382" ht="15.75" customHeight="1">
      <c r="A382" s="1">
        <v>386.0</v>
      </c>
      <c r="B382" s="3" t="s">
        <v>381</v>
      </c>
      <c r="C382" s="3" t="str">
        <f>IFERROR(__xludf.DUMMYFUNCTION("GOOGLETRANSLATE(B382,""id"",""en"")"),"['Wait', 'code', 'OTP']")</f>
        <v>['Wait', 'code', 'OTP']</v>
      </c>
      <c r="D382" s="3">
        <v>1.0</v>
      </c>
    </row>
    <row r="383" ht="15.75" customHeight="1">
      <c r="A383" s="1">
        <v>387.0</v>
      </c>
      <c r="B383" s="3" t="s">
        <v>382</v>
      </c>
      <c r="C383" s="3" t="str">
        <f>IFERROR(__xludf.DUMMYFUNCTION("GOOGLETRANSLATE(B383,""id"",""en"")"),"['easy', 'informative', 'look', 'interesting']")</f>
        <v>['easy', 'informative', 'look', 'interesting']</v>
      </c>
      <c r="D383" s="3">
        <v>5.0</v>
      </c>
    </row>
    <row r="384" ht="15.75" customHeight="1">
      <c r="A384" s="1">
        <v>388.0</v>
      </c>
      <c r="B384" s="3" t="s">
        <v>383</v>
      </c>
      <c r="C384" s="3" t="str">
        <f>IFERROR(__xludf.DUMMYFUNCTION("GOOGLETRANSLATE(B384,""id"",""en"")"),"['IndiHome', 'Telkom', 'Please', 'Note', 'Cable', 'Cable', 'Mix', 'Environment', 'Appendently', 'Add', 'Pole', 'Found', ' user ',' install ',' special ',' village ',' village ',' addition ',' pole ',' telkom ',' bamding ',' user ',' results', 'contributio"&amp;"n', 'add' , 'Pole', 'Please', 'Notice', 'User', 'Sights',' Decent ',' Village ',' Srengseng ',' Sawah ',' Lapanga ',' Fur ',' Tangkis', ' Pole ',' Overloud ',' ']")</f>
        <v>['IndiHome', 'Telkom', 'Please', 'Note', 'Cable', 'Cable', 'Mix', 'Environment', 'Appendently', 'Add', 'Pole', 'Found', ' user ',' install ',' special ',' village ',' village ',' addition ',' pole ',' telkom ',' bamding ',' user ',' results', 'contribution', 'add' , 'Pole', 'Please', 'Notice', 'User', 'Sights',' Decent ',' Village ',' Srengseng ',' Sawah ',' Lapanga ',' Fur ',' Tangkis', ' Pole ',' Overloud ',' ']</v>
      </c>
      <c r="D384" s="3">
        <v>1.0</v>
      </c>
    </row>
    <row r="385" ht="15.75" customHeight="1">
      <c r="A385" s="1">
        <v>389.0</v>
      </c>
      <c r="B385" s="3" t="s">
        <v>384</v>
      </c>
      <c r="C385" s="3" t="str">
        <f>IFERROR(__xludf.DUMMYFUNCTION("GOOGLETRANSLATE(B385,""id"",""en"")"),"['', 'Mbps', 'play', 'ngelag', 'wifi', ""]")</f>
        <v>['', 'Mbps', 'play', 'ngelag', 'wifi', "]</v>
      </c>
      <c r="D385" s="3">
        <v>1.0</v>
      </c>
    </row>
    <row r="386" ht="15.75" customHeight="1">
      <c r="A386" s="1">
        <v>390.0</v>
      </c>
      <c r="B386" s="3" t="s">
        <v>385</v>
      </c>
      <c r="C386" s="3" t="str">
        <f>IFERROR(__xludf.DUMMYFUNCTION("GOOGLETRANSLATE(B386,""id"",""en"")"),"['Yesterday', 'Installation', 'Indi', 'Home', 'How', 'Alhamdulillah', 'Installed', 'WiFi', 'Service', 'Technical', 'Friendly', 'Mksh', ' Indihome ',' Success']")</f>
        <v>['Yesterday', 'Installation', 'Indi', 'Home', 'How', 'Alhamdulillah', 'Installed', 'WiFi', 'Service', 'Technical', 'Friendly', 'Mksh', ' Indihome ',' Success']</v>
      </c>
      <c r="D386" s="3">
        <v>5.0</v>
      </c>
    </row>
    <row r="387" ht="15.75" customHeight="1">
      <c r="A387" s="1">
        <v>391.0</v>
      </c>
      <c r="B387" s="3" t="s">
        <v>386</v>
      </c>
      <c r="C387" s="3" t="str">
        <f>IFERROR(__xludf.DUMMYFUNCTION("GOOGLETRANSLATE(B387,""id"",""en"")"),"['Oyee', 'steady']")</f>
        <v>['Oyee', 'steady']</v>
      </c>
      <c r="D387" s="3">
        <v>5.0</v>
      </c>
    </row>
    <row r="388" ht="15.75" customHeight="1">
      <c r="A388" s="1">
        <v>392.0</v>
      </c>
      <c r="B388" s="3" t="s">
        <v>387</v>
      </c>
      <c r="C388" s="3" t="str">
        <f>IFERROR(__xludf.DUMMYFUNCTION("GOOGLETRANSLATE(B388,""id"",""en"")"),"['', 'Login']")</f>
        <v>['', 'Login']</v>
      </c>
      <c r="D388" s="3">
        <v>1.0</v>
      </c>
    </row>
    <row r="389" ht="15.75" customHeight="1">
      <c r="A389" s="1">
        <v>393.0</v>
      </c>
      <c r="B389" s="3" t="s">
        <v>388</v>
      </c>
      <c r="C389" s="3" t="str">
        <f>IFERROR(__xludf.DUMMYFUNCTION("GOOGLETRANSLATE(B389,""id"",""en"")"),"['wifi', 'garbage', 'pay', 'expensive', 'no', 'function', 'tytyd']")</f>
        <v>['wifi', 'garbage', 'pay', 'expensive', 'no', 'function', 'tytyd']</v>
      </c>
      <c r="D389" s="3">
        <v>1.0</v>
      </c>
    </row>
    <row r="390" ht="15.75" customHeight="1">
      <c r="A390" s="1">
        <v>394.0</v>
      </c>
      <c r="B390" s="3" t="s">
        <v>389</v>
      </c>
      <c r="C390" s="3" t="str">
        <f>IFERROR(__xludf.DUMMYFUNCTION("GOOGLETRANSLATE(B390,""id"",""en"")"),"['Aplikasinha', 'Woyyyy']")</f>
        <v>['Aplikasinha', 'Woyyyy']</v>
      </c>
      <c r="D390" s="3">
        <v>1.0</v>
      </c>
    </row>
    <row r="391" ht="15.75" customHeight="1">
      <c r="A391" s="1">
        <v>395.0</v>
      </c>
      <c r="B391" s="3" t="s">
        <v>390</v>
      </c>
      <c r="C391" s="3" t="str">
        <f>IFERROR(__xludf.DUMMYFUNCTION("GOOGLETRANSLATE(B391,""id"",""en"")"),"['Ngak', 'Login', 'OTP', 'Bener', 'Good', 'Service', 'Bad', 'Subscriptions', 'Annual', '']")</f>
        <v>['Ngak', 'Login', 'OTP', 'Bener', 'Good', 'Service', 'Bad', 'Subscriptions', 'Annual', '']</v>
      </c>
      <c r="D391" s="3">
        <v>1.0</v>
      </c>
    </row>
    <row r="392" ht="15.75" customHeight="1">
      <c r="A392" s="1">
        <v>396.0</v>
      </c>
      <c r="B392" s="3" t="s">
        <v>391</v>
      </c>
      <c r="C392" s="3" t="str">
        <f>IFERROR(__xludf.DUMMYFUNCTION("GOOGLETRANSLATE(B392,""id"",""en"")"),"['The application', 'difficult', 'open', 'loding', 'doang']")</f>
        <v>['The application', 'difficult', 'open', 'loding', 'doang']</v>
      </c>
      <c r="D392" s="3">
        <v>1.0</v>
      </c>
    </row>
    <row r="393" ht="15.75" customHeight="1">
      <c r="A393" s="1">
        <v>397.0</v>
      </c>
      <c r="B393" s="3" t="s">
        <v>392</v>
      </c>
      <c r="C393" s="3" t="str">
        <f>IFERROR(__xludf.DUMMYFUNCTION("GOOGLETRANSLATE(B393,""id"",""en"")"),"['application', 'slow', 'slow', 'bnyk']")</f>
        <v>['application', 'slow', 'slow', 'bnyk']</v>
      </c>
      <c r="D393" s="3">
        <v>1.0</v>
      </c>
    </row>
    <row r="394" ht="15.75" customHeight="1">
      <c r="A394" s="1">
        <v>398.0</v>
      </c>
      <c r="B394" s="3" t="s">
        <v>393</v>
      </c>
      <c r="C394" s="3" t="str">
        <f>IFERROR(__xludf.DUMMYFUNCTION("GOOGLETRANSLATE(B394,""id"",""en"")"),"['Submission', 'Installation', 'Via', 'Application', 'TLP', 'Installation', 'second', 'BLM', 'Installed', 'Application', 'Opened', 'Install', ' Re-reset ',' code ',' OTP ',' Tetep ',' go ',' the application ',' what ',' ']")</f>
        <v>['Submission', 'Installation', 'Via', 'Application', 'TLP', 'Installation', 'second', 'BLM', 'Installed', 'Application', 'Opened', 'Install', ' Re-reset ',' code ',' OTP ',' Tetep ',' go ',' the application ',' what ',' ']</v>
      </c>
      <c r="D394" s="3">
        <v>3.0</v>
      </c>
    </row>
    <row r="395" ht="15.75" customHeight="1">
      <c r="A395" s="1">
        <v>399.0</v>
      </c>
      <c r="B395" s="3" t="s">
        <v>394</v>
      </c>
      <c r="C395" s="3" t="str">
        <f>IFERROR(__xludf.DUMMYFUNCTION("GOOGLETRANSLATE(B395,""id"",""en"")"),"['really good']")</f>
        <v>['really good']</v>
      </c>
      <c r="D395" s="3">
        <v>5.0</v>
      </c>
    </row>
    <row r="396" ht="15.75" customHeight="1">
      <c r="A396" s="1">
        <v>400.0</v>
      </c>
      <c r="B396" s="3" t="s">
        <v>395</v>
      </c>
      <c r="C396" s="3" t="str">
        <f>IFERROR(__xludf.DUMMYFUNCTION("GOOGLETRANSLATE(B396,""id"",""en"")"),"['Login', 'code', 'OTP', 'already', 'sent', 'inserted', 'wrong']")</f>
        <v>['Login', 'code', 'OTP', 'already', 'sent', 'inserted', 'wrong']</v>
      </c>
      <c r="D396" s="3">
        <v>1.0</v>
      </c>
    </row>
    <row r="397" ht="15.75" customHeight="1">
      <c r="A397" s="1">
        <v>401.0</v>
      </c>
      <c r="B397" s="3" t="s">
        <v>396</v>
      </c>
      <c r="C397" s="3" t="str">
        <f>IFERROR(__xludf.DUMMYFUNCTION("GOOGLETRANSLATE(B397,""id"",""en"")"),"['Gausah', 'confused', 'check', 'bill', 'all-round', 'easy', 'application']")</f>
        <v>['Gausah', 'confused', 'check', 'bill', 'all-round', 'easy', 'application']</v>
      </c>
      <c r="D397" s="3">
        <v>5.0</v>
      </c>
    </row>
    <row r="398" ht="15.75" customHeight="1">
      <c r="A398" s="1">
        <v>402.0</v>
      </c>
      <c r="B398" s="3" t="s">
        <v>397</v>
      </c>
      <c r="C398" s="3" t="str">
        <f>IFERROR(__xludf.DUMMYFUNCTION("GOOGLETRANSLATE(B398,""id"",""en"")"),"['promotion', 'according to', 'quality', 'service', 'enter', 'application', 'failed', 'enter', 'account', 'registration', 'registered', 'enter', ' Login ',' Errr ',' Contact ',' Wrong ',' ']")</f>
        <v>['promotion', 'according to', 'quality', 'service', 'enter', 'application', 'failed', 'enter', 'account', 'registration', 'registered', 'enter', ' Login ',' Errr ',' Contact ',' Wrong ',' ']</v>
      </c>
      <c r="D398" s="3">
        <v>1.0</v>
      </c>
    </row>
    <row r="399" ht="15.75" customHeight="1">
      <c r="A399" s="1">
        <v>403.0</v>
      </c>
      <c r="B399" s="3" t="s">
        <v>398</v>
      </c>
      <c r="C399" s="3" t="str">
        <f>IFERROR(__xludf.DUMMYFUNCTION("GOOGLETRANSLATE(B399,""id"",""en"")"),"['application', 'poor', 'already', 'subscription', 'compelling', 'loading', 'appears', 'information']")</f>
        <v>['application', 'poor', 'already', 'subscription', 'compelling', 'loading', 'appears', 'information']</v>
      </c>
      <c r="D399" s="3">
        <v>1.0</v>
      </c>
    </row>
    <row r="400" ht="15.75" customHeight="1">
      <c r="A400" s="1">
        <v>404.0</v>
      </c>
      <c r="B400" s="3" t="s">
        <v>399</v>
      </c>
      <c r="C400" s="3" t="str">
        <f>IFERROR(__xludf.DUMMYFUNCTION("GOOGLETRANSLATE(B400,""id"",""en"")"),"['Internet', 'access', 'service', 'slow', '']")</f>
        <v>['Internet', 'access', 'service', 'slow', '']</v>
      </c>
      <c r="D400" s="3">
        <v>5.0</v>
      </c>
    </row>
    <row r="401" ht="15.75" customHeight="1">
      <c r="A401" s="1">
        <v>405.0</v>
      </c>
      <c r="B401" s="3" t="s">
        <v>400</v>
      </c>
      <c r="C401" s="3" t="str">
        <f>IFERROR(__xludf.DUMMYFUNCTION("GOOGLETRANSLATE(B401,""id"",""en"")"),"['Severe', 'Indihome', 'improvement', 'really', 'strange', 'wifi', 'neighbor', 'together', 'masang', 'improvement', 'make', 'please']")</f>
        <v>['Severe', 'Indihome', 'improvement', 'really', 'strange', 'wifi', 'neighbor', 'together', 'masang', 'improvement', 'make', 'please']</v>
      </c>
      <c r="D401" s="3">
        <v>1.0</v>
      </c>
    </row>
    <row r="402" ht="15.75" customHeight="1">
      <c r="A402" s="1">
        <v>406.0</v>
      </c>
      <c r="B402" s="3" t="s">
        <v>401</v>
      </c>
      <c r="C402" s="3" t="str">
        <f>IFERROR(__xludf.DUMMYFUNCTION("GOOGLETRANSLATE(B402,""id"",""en"")"),"['Register', 'UDH', 'Registered', 'Turn', 'Login', 'Entering', 'Code', 'OTP', 'Wrong', 'Mulu', 'Bad', ""]")</f>
        <v>['Register', 'UDH', 'Registered', 'Turn', 'Login', 'Entering', 'Code', 'OTP', 'Wrong', 'Mulu', 'Bad', "]</v>
      </c>
      <c r="D402" s="3">
        <v>1.0</v>
      </c>
    </row>
    <row r="403" ht="15.75" customHeight="1">
      <c r="A403" s="1">
        <v>407.0</v>
      </c>
      <c r="B403" s="3" t="s">
        <v>402</v>
      </c>
      <c r="C403" s="3" t="str">
        <f>IFERROR(__xludf.DUMMYFUNCTION("GOOGLETRANSLATE(B403,""id"",""en"")"),"['Login', 'email', 'number', 'phone', 'complicated', 'already', 'subscription', 'Masi', 'already', 'subscribe', 'Yutub', 'internet', ' Open ',' Indihome ',' Lemottt ',' gabisa ',' pig ']")</f>
        <v>['Login', 'email', 'number', 'phone', 'complicated', 'already', 'subscription', 'Masi', 'already', 'subscribe', 'Yutub', 'internet', ' Open ',' Indihome ',' Lemottt ',' gabisa ',' pig ']</v>
      </c>
      <c r="D403" s="3">
        <v>1.0</v>
      </c>
    </row>
    <row r="404" ht="15.75" customHeight="1">
      <c r="A404" s="1">
        <v>408.0</v>
      </c>
      <c r="B404" s="3" t="s">
        <v>403</v>
      </c>
      <c r="C404" s="3" t="str">
        <f>IFERROR(__xludf.DUMMYFUNCTION("GOOGLETRANSLATE(B404,""id"",""en"")"),"['Kitim', 'code', 'OTP', 'Minute', 'sent', 'SMS', 'Minute', 'idiot', 'emng']")</f>
        <v>['Kitim', 'code', 'OTP', 'Minute', 'sent', 'SMS', 'Minute', 'idiot', 'emng']</v>
      </c>
      <c r="D404" s="3">
        <v>1.0</v>
      </c>
    </row>
    <row r="405" ht="15.75" customHeight="1">
      <c r="A405" s="1">
        <v>409.0</v>
      </c>
      <c r="B405" s="3" t="s">
        <v>404</v>
      </c>
      <c r="C405" s="3" t="str">
        <f>IFERROR(__xludf.DUMMYFUNCTION("GOOGLETRANSLATE(B405,""id"",""en"")"),"['App', 'Myindihome', 'Make it easy', 'Enjoy', 'Service', 'Indihome', 'Installation', 'Pay', 'Costs',' Monthly ',' Complaints', 'Etc.', ' When ',' Pandemic ',' Convenience ',' Payment ',' Houses', 'Help', 'Sex as',' Display ',' App ',' Easy ',' Understood"&amp;" ',' Simple ', ""]")</f>
        <v>['App', 'Myindihome', 'Make it easy', 'Enjoy', 'Service', 'Indihome', 'Installation', 'Pay', 'Costs',' Monthly ',' Complaints', 'Etc.', ' When ',' Pandemic ',' Convenience ',' Payment ',' Houses', 'Help', 'Sex as',' Display ',' App ',' Easy ',' Understood ',' Simple ', "]</v>
      </c>
      <c r="D405" s="3">
        <v>5.0</v>
      </c>
    </row>
    <row r="406" ht="15.75" customHeight="1">
      <c r="A406" s="1">
        <v>410.0</v>
      </c>
      <c r="B406" s="3" t="s">
        <v>405</v>
      </c>
      <c r="C406" s="3" t="str">
        <f>IFERROR(__xludf.DUMMYFUNCTION("GOOGLETRANSLATE(B406,""id"",""en"")"),"['apk', 'help', 'really', 'dlm', 'pandemic', 'it's easy', 'payment', 'home', 'thx']")</f>
        <v>['apk', 'help', 'really', 'dlm', 'pandemic', 'it's easy', 'payment', 'home', 'thx']</v>
      </c>
      <c r="D406" s="3">
        <v>5.0</v>
      </c>
    </row>
    <row r="407" ht="15.75" customHeight="1">
      <c r="A407" s="1">
        <v>411.0</v>
      </c>
      <c r="B407" s="3" t="s">
        <v>406</v>
      </c>
      <c r="C407" s="3" t="str">
        <f>IFERROR(__xludf.DUMMYFUNCTION("GOOGLETRANSLATE(B407,""id"",""en"")"),"['Mas',' Mbak ',' Telkom ',' Sousal ',' Ngadat ',' Change ',' Router ',' Director ',' Have ',' MBay ',' Qok ',' DtNg ',' Officer ',' told ',' Pay ']")</f>
        <v>['Mas',' Mbak ',' Telkom ',' Sousal ',' Ngadat ',' Change ',' Router ',' Director ',' Have ',' MBay ',' Qok ',' DtNg ',' Officer ',' told ',' Pay ']</v>
      </c>
      <c r="D407" s="3">
        <v>1.0</v>
      </c>
    </row>
    <row r="408" ht="15.75" customHeight="1">
      <c r="A408" s="1">
        <v>412.0</v>
      </c>
      <c r="B408" s="3" t="s">
        <v>407</v>
      </c>
      <c r="C408" s="3" t="str">
        <f>IFERROR(__xludf.DUMMYFUNCTION("GOOGLETRANSLATE(B408,""id"",""en"")"),"['fast', 'handling', 'complaint', 'Yesterday', 'Malem', 'Ngadu', 'Application', 'Afternoon', 'Already', 'Increases',' Quality ',' Service ',' yaa ',' customer ',' disappointed ',' mantep ',' look ',' jossss']")</f>
        <v>['fast', 'handling', 'complaint', 'Yesterday', 'Malem', 'Ngadu', 'Application', 'Afternoon', 'Already', 'Increases',' Quality ',' Service ',' yaa ',' customer ',' disappointed ',' mantep ',' look ',' jossss']</v>
      </c>
      <c r="D408" s="3">
        <v>5.0</v>
      </c>
    </row>
    <row r="409" ht="15.75" customHeight="1">
      <c r="A409" s="1">
        <v>413.0</v>
      </c>
      <c r="B409" s="3" t="s">
        <v>408</v>
      </c>
      <c r="C409" s="3" t="str">
        <f>IFERROR(__xludf.DUMMYFUNCTION("GOOGLETRANSLATE(B409,""id"",""en"")"),"['subscription', 'mola']")</f>
        <v>['subscription', 'mola']</v>
      </c>
      <c r="D409" s="3">
        <v>1.0</v>
      </c>
    </row>
    <row r="410" ht="15.75" customHeight="1">
      <c r="A410" s="1">
        <v>414.0</v>
      </c>
      <c r="B410" s="3" t="s">
        <v>409</v>
      </c>
      <c r="C410" s="3" t="str">
        <f>IFERROR(__xludf.DUMMYFUNCTION("GOOGLETRANSLATE(B410,""id"",""en"")"),"['', 'Mbps',' Rich ',' Mbps', 'Slow', 'Severe', 'Indihome', 'Disconnect', 'Wait', 'A Year', 'Cave', 'Direct', 'Unplug ',' Udh ',' a year ',' slow ',' severe ']")</f>
        <v>['', 'Mbps',' Rich ',' Mbps', 'Slow', 'Severe', 'Indihome', 'Disconnect', 'Wait', 'A Year', 'Cave', 'Direct', 'Unplug ',' Udh ',' a year ',' slow ',' severe ']</v>
      </c>
      <c r="D410" s="3">
        <v>1.0</v>
      </c>
    </row>
    <row r="411" ht="15.75" customHeight="1">
      <c r="A411" s="1">
        <v>415.0</v>
      </c>
      <c r="B411" s="3" t="s">
        <v>410</v>
      </c>
      <c r="C411" s="3" t="str">
        <f>IFERROR(__xludf.DUMMYFUNCTION("GOOGLETRANSLATE(B411,""id"",""en"")"),"['Login', 'already', 'enter', 'code', 'otp', 'error']")</f>
        <v>['Login', 'already', 'enter', 'code', 'otp', 'error']</v>
      </c>
      <c r="D411" s="3">
        <v>1.0</v>
      </c>
    </row>
    <row r="412" ht="15.75" customHeight="1">
      <c r="A412" s="1">
        <v>416.0</v>
      </c>
      <c r="B412" s="3" t="s">
        <v>411</v>
      </c>
      <c r="C412" s="3" t="str">
        <f>IFERROR(__xludf.DUMMYFUNCTION("GOOGLETRANSLATE(B412,""id"",""en"")"),"['Entering', 'code', 'OTP', 'Wrong', 'already', 'according to', 'number', 'digit', 'sms', 'indihome', 'actually', 'whyaa']")</f>
        <v>['Entering', 'code', 'OTP', 'Wrong', 'already', 'according to', 'number', 'digit', 'sms', 'indihome', 'actually', 'whyaa']</v>
      </c>
      <c r="D412" s="3">
        <v>1.0</v>
      </c>
    </row>
    <row r="413" ht="15.75" customHeight="1">
      <c r="A413" s="1">
        <v>417.0</v>
      </c>
      <c r="B413" s="3" t="s">
        <v>412</v>
      </c>
      <c r="C413" s="3" t="str">
        <f>IFERROR(__xludf.DUMMYFUNCTION("GOOGLETRANSLATE(B413,""id"",""en"")"),"['Login', 'really', 'difficult', 'really', 'login', 'really', 'OTP', 'sent', 'right', 'appears',' OTP ',' Bener ',' strange']")</f>
        <v>['Login', 'really', 'difficult', 'really', 'login', 'really', 'OTP', 'sent', 'right', 'appears',' OTP ',' Bener ',' strange']</v>
      </c>
      <c r="D413" s="3">
        <v>1.0</v>
      </c>
    </row>
    <row r="414" ht="15.75" customHeight="1">
      <c r="A414" s="1">
        <v>418.0</v>
      </c>
      <c r="B414" s="3" t="s">
        <v>413</v>
      </c>
      <c r="C414" s="3" t="str">
        <f>IFERROR(__xludf.DUMMYFUNCTION("GOOGLETRANSLATE(B414,""id"",""en"")"),"['Login', 'difficult', 'SMS', 'code', 'OTP', 'appears',' request ',' code ',' OTP ',' as a result ',' different ',' session ',' block ',' star ',' increases', 'improvement']")</f>
        <v>['Login', 'difficult', 'SMS', 'code', 'OTP', 'appears',' request ',' code ',' OTP ',' as a result ',' different ',' session ',' block ',' star ',' increases', 'improvement']</v>
      </c>
      <c r="D414" s="3">
        <v>1.0</v>
      </c>
    </row>
    <row r="415" ht="15.75" customHeight="1">
      <c r="A415" s="1">
        <v>419.0</v>
      </c>
      <c r="B415" s="3" t="s">
        <v>414</v>
      </c>
      <c r="C415" s="3" t="str">
        <f>IFERROR(__xludf.DUMMYFUNCTION("GOOGLETRANSLATE(B415,""id"",""en"")"),"['Login', 'OTP', 'already', 'Bener', 'weird', 'emang', 'the application']")</f>
        <v>['Login', 'OTP', 'already', 'Bener', 'weird', 'emang', 'the application']</v>
      </c>
      <c r="D415" s="3">
        <v>1.0</v>
      </c>
    </row>
    <row r="416" ht="15.75" customHeight="1">
      <c r="A416" s="1">
        <v>420.0</v>
      </c>
      <c r="B416" s="3" t="s">
        <v>415</v>
      </c>
      <c r="C416" s="3" t="str">
        <f>IFERROR(__xludf.DUMMYFUNCTION("GOOGLETRANSLATE(B416,""id"",""en"")"),"['Cool', 'big one']")</f>
        <v>['Cool', 'big one']</v>
      </c>
      <c r="D416" s="3">
        <v>1.0</v>
      </c>
    </row>
    <row r="417" ht="15.75" customHeight="1">
      <c r="A417" s="1">
        <v>421.0</v>
      </c>
      <c r="B417" s="3" t="s">
        <v>416</v>
      </c>
      <c r="C417" s="3" t="str">
        <f>IFERROR(__xludf.DUMMYFUNCTION("GOOGLETRANSLATE(B417,""id"",""en"")"),"['Internet', 'Haram', 'Try', 'Masang', 'Indihome', 'Raying', 'Pay', 'Expensive', 'Quality', 'Internet', 'Abal', 'Abal', ' regret ',' Aged ',' Age ',' Masang ',' Indihome ',' UDH ',' UDH ',' Signal ',' Threat ']")</f>
        <v>['Internet', 'Haram', 'Try', 'Masang', 'Indihome', 'Raying', 'Pay', 'Expensive', 'Quality', 'Internet', 'Abal', 'Abal', ' regret ',' Aged ',' Age ',' Masang ',' Indihome ',' UDH ',' UDH ',' Signal ',' Threat ']</v>
      </c>
      <c r="D417" s="3">
        <v>1.0</v>
      </c>
    </row>
    <row r="418" ht="15.75" customHeight="1">
      <c r="A418" s="1">
        <v>422.0</v>
      </c>
      <c r="B418" s="3" t="s">
        <v>417</v>
      </c>
      <c r="C418" s="3" t="str">
        <f>IFERROR(__xludf.DUMMYFUNCTION("GOOGLETRANSLATE(B418,""id"",""en"")"),"['application', 'already', 'enter', 'code', 'verification', 'according to', 'sent', 'sms',' fail ',' data ',' enter ',' wrong ',' indeed ',' disappointing ',' service ',' marketing ',' open ',' crashing ',' his products', 'technically', 'masang', 'neat', "&amp;"'pesen', 'package', 'plus' , 'Loved', 'Internet', 'Doang', 'Turn', 'Installed', 'Connection', 'Stable', 'Enter', 'Application', 'Myindihome', ""]")</f>
        <v>['application', 'already', 'enter', 'code', 'verification', 'according to', 'sent', 'sms',' fail ',' data ',' enter ',' wrong ',' indeed ',' disappointing ',' service ',' marketing ',' open ',' crashing ',' his products', 'technically', 'masang', 'neat', 'pesen', 'package', 'plus' , 'Loved', 'Internet', 'Doang', 'Turn', 'Installed', 'Connection', 'Stable', 'Enter', 'Application', 'Myindihome', "]</v>
      </c>
      <c r="D418" s="3">
        <v>1.0</v>
      </c>
    </row>
    <row r="419" ht="15.75" customHeight="1">
      <c r="A419" s="1">
        <v>423.0</v>
      </c>
      <c r="B419" s="3" t="s">
        <v>418</v>
      </c>
      <c r="C419" s="3" t="str">
        <f>IFERROR(__xludf.DUMMYFUNCTION("GOOGLETRANSLATE(B419,""id"",""en"")"),"['Service', 'Ngilak', 'Loss', 'Loss', 'Pay', 'Full', 'Enjoy', 'Full', 'Telkom', 'Brain', ""]")</f>
        <v>['Service', 'Ngilak', 'Loss', 'Loss', 'Pay', 'Full', 'Enjoy', 'Full', 'Telkom', 'Brain', "]</v>
      </c>
      <c r="D419" s="3">
        <v>1.0</v>
      </c>
    </row>
    <row r="420" ht="15.75" customHeight="1">
      <c r="A420" s="1">
        <v>424.0</v>
      </c>
      <c r="B420" s="3" t="s">
        <v>419</v>
      </c>
      <c r="C420" s="3" t="str">
        <f>IFERROR(__xludf.DUMMYFUNCTION("GOOGLETRANSLATE(B420,""id"",""en"")"),"['fool', 'wifi', 'idiot', 'udh', 'masang', 'mbps',' slow ',' network ',' ilang ',' cave ',' santin ',' gaush ',' Install ',' wifi ',' indihome ']")</f>
        <v>['fool', 'wifi', 'idiot', 'udh', 'masang', 'mbps',' slow ',' network ',' ilang ',' cave ',' santin ',' gaush ',' Install ',' wifi ',' indihome ']</v>
      </c>
      <c r="D420" s="3">
        <v>1.0</v>
      </c>
    </row>
    <row r="421" ht="15.75" customHeight="1">
      <c r="A421" s="1">
        <v>426.0</v>
      </c>
      <c r="B421" s="3" t="s">
        <v>420</v>
      </c>
      <c r="C421" s="3" t="str">
        <f>IFERROR(__xludf.DUMMYFUNCTION("GOOGLETRANSLATE(B421,""id"",""en"")"),"['Completion', 'Disruption']")</f>
        <v>['Completion', 'Disruption']</v>
      </c>
      <c r="D421" s="3">
        <v>1.0</v>
      </c>
    </row>
    <row r="422" ht="15.75" customHeight="1">
      <c r="A422" s="1">
        <v>427.0</v>
      </c>
      <c r="B422" s="3" t="s">
        <v>421</v>
      </c>
      <c r="C422" s="3" t="str">
        <f>IFERROR(__xludf.DUMMYFUNCTION("GOOGLETRANSLATE(B422,""id"",""en"")"),"['error', 'enter', 'OTP', 'code', 'OTP', 'type', 'PEAH', '']")</f>
        <v>['error', 'enter', 'OTP', 'code', 'OTP', 'type', 'PEAH', '']</v>
      </c>
      <c r="D422" s="3">
        <v>1.0</v>
      </c>
    </row>
    <row r="423" ht="15.75" customHeight="1">
      <c r="A423" s="1">
        <v>429.0</v>
      </c>
      <c r="B423" s="3" t="s">
        <v>422</v>
      </c>
      <c r="C423" s="3" t="str">
        <f>IFERROR(__xludf.DUMMYFUNCTION("GOOGLETRANSLATE(B423,""id"",""en"")"),"['Provider', 'idiot']")</f>
        <v>['Provider', 'idiot']</v>
      </c>
      <c r="D423" s="3">
        <v>1.0</v>
      </c>
    </row>
    <row r="424" ht="15.75" customHeight="1">
      <c r="A424" s="1">
        <v>430.0</v>
      </c>
      <c r="B424" s="3" t="s">
        <v>423</v>
      </c>
      <c r="C424" s="3" t="str">
        <f>IFERROR(__xludf.DUMMYFUNCTION("GOOGLETRANSLATE(B424,""id"",""en"")"),"['wifi', 'slow', 'response', 'poor']")</f>
        <v>['wifi', 'slow', 'response', 'poor']</v>
      </c>
      <c r="D424" s="3">
        <v>1.0</v>
      </c>
    </row>
    <row r="425" ht="15.75" customHeight="1">
      <c r="A425" s="1">
        <v>431.0</v>
      </c>
      <c r="B425" s="3" t="s">
        <v>424</v>
      </c>
      <c r="C425" s="3" t="str">
        <f>IFERROR(__xludf.DUMMYFUNCTION("GOOGLETRANSLATE(B425,""id"",""en"")"),"['date', 'June', 'problem', 'skrg', 'problem', 'job', 'hub', 'indihome', 'doang', 'times', '']")</f>
        <v>['date', 'June', 'problem', 'skrg', 'problem', 'job', 'hub', 'indihome', 'doang', 'times', '']</v>
      </c>
      <c r="D425" s="3">
        <v>1.0</v>
      </c>
    </row>
    <row r="426" ht="15.75" customHeight="1">
      <c r="A426" s="1">
        <v>432.0</v>
      </c>
      <c r="B426" s="3" t="s">
        <v>425</v>
      </c>
      <c r="C426" s="3" t="str">
        <f>IFERROR(__xludf.DUMMYFUNCTION("GOOGLETRANSLATE(B426,""id"",""en"")"),"['Service', 'Complaints', 'Function', 'Appa', 'Complaints', 'Via', 'Twitter', 'Facebook', 'Function', 'Apps', ""]")</f>
        <v>['Service', 'Complaints', 'Function', 'Appa', 'Complaints', 'Via', 'Twitter', 'Facebook', 'Function', 'Apps', "]</v>
      </c>
      <c r="D426" s="3">
        <v>1.0</v>
      </c>
    </row>
    <row r="427" ht="15.75" customHeight="1">
      <c r="A427" s="1">
        <v>433.0</v>
      </c>
      <c r="B427" s="3" t="s">
        <v>426</v>
      </c>
      <c r="C427" s="3" t="str">
        <f>IFERROR(__xludf.DUMMYFUNCTION("GOOGLETRANSLATE(B427,""id"",""en"")"),"['Please', 'Upgrade', 'Application', 'Connect', 'WiFi', 'Set', 'Connect', 'Thank you', ""]")</f>
        <v>['Please', 'Upgrade', 'Application', 'Connect', 'WiFi', 'Set', 'Connect', 'Thank you', "]</v>
      </c>
      <c r="D427" s="3">
        <v>5.0</v>
      </c>
    </row>
    <row r="428" ht="15.75" customHeight="1">
      <c r="A428" s="1">
        <v>434.0</v>
      </c>
      <c r="B428" s="3" t="s">
        <v>427</v>
      </c>
      <c r="C428" s="3" t="str">
        <f>IFERROR(__xludf.DUMMYFUNCTION("GOOGLETRANSLATE(B428,""id"",""en"")"),"['Application', 'Login']")</f>
        <v>['Application', 'Login']</v>
      </c>
      <c r="D428" s="3">
        <v>3.0</v>
      </c>
    </row>
    <row r="429" ht="15.75" customHeight="1">
      <c r="A429" s="1">
        <v>435.0</v>
      </c>
      <c r="B429" s="3" t="s">
        <v>428</v>
      </c>
      <c r="C429" s="3" t="str">
        <f>IFERROR(__xludf.DUMMYFUNCTION("GOOGLETRANSLATE(B429,""id"",""en"")"),"['fall', 'Tempo', 'date', 'mid', 'fall', 'tempo', 'already', 'access',' internet ',' jerk ',' internet ',' directly ',' Defects', 'Bener', 'turn', 'payment', 'right', 'as soon as',' internet ',' slow ',' stupid ',' forgiveness', ""]")</f>
        <v>['fall', 'Tempo', 'date', 'mid', 'fall', 'tempo', 'already', 'access',' internet ',' jerk ',' internet ',' directly ',' Defects', 'Bener', 'turn', 'payment', 'right', 'as soon as',' internet ',' slow ',' stupid ',' forgiveness', "]</v>
      </c>
      <c r="D429" s="3">
        <v>1.0</v>
      </c>
    </row>
    <row r="430" ht="15.75" customHeight="1">
      <c r="A430" s="1">
        <v>436.0</v>
      </c>
      <c r="B430" s="3" t="s">
        <v>429</v>
      </c>
      <c r="C430" s="3" t="str">
        <f>IFERROR(__xludf.DUMMYFUNCTION("GOOGLETRANSLATE(B430,""id"",""en"")"),"['application', 'Kntol', 'ngajuin', 'complement', 'told', 'chat', 'robot', 'base', 'kontl', 'disorder', 'genting', 'urgent', ' need ',' error ',' really ',' nying ', ""]")</f>
        <v>['application', 'Kntol', 'ngajuin', 'complement', 'told', 'chat', 'robot', 'base', 'kontl', 'disorder', 'genting', 'urgent', ' need ',' error ',' really ',' nying ', "]</v>
      </c>
      <c r="D430" s="3">
        <v>1.0</v>
      </c>
    </row>
    <row r="431" ht="15.75" customHeight="1">
      <c r="A431" s="1">
        <v>437.0</v>
      </c>
      <c r="B431" s="3" t="s">
        <v>430</v>
      </c>
      <c r="C431" s="3" t="str">
        <f>IFERROR(__xludf.DUMMYFUNCTION("GOOGLETRANSLATE(B431,""id"",""en"")"),"['Application', 'Severe', 'Sambungin', 'Indihome']")</f>
        <v>['Application', 'Severe', 'Sambungin', 'Indihome']</v>
      </c>
      <c r="D431" s="3">
        <v>1.0</v>
      </c>
    </row>
    <row r="432" ht="15.75" customHeight="1">
      <c r="A432" s="1">
        <v>438.0</v>
      </c>
      <c r="B432" s="3" t="s">
        <v>431</v>
      </c>
      <c r="C432" s="3" t="str">
        <f>IFERROR(__xludf.DUMMYFUNCTION("GOOGLETRANSLATE(B432,""id"",""en"")"),"['Application', 'forbidation', 'gabisa', 'access', 'bored', 'srlalu', 'disruption', 'internet', 'bored', 'bangeeeeeettttttt']")</f>
        <v>['Application', 'forbidation', 'gabisa', 'access', 'bored', 'srlalu', 'disruption', 'internet', 'bored', 'bangeeeeeettttttt']</v>
      </c>
      <c r="D432" s="3">
        <v>1.0</v>
      </c>
    </row>
    <row r="433" ht="15.75" customHeight="1">
      <c r="A433" s="1">
        <v>439.0</v>
      </c>
      <c r="B433" s="3" t="s">
        <v>432</v>
      </c>
      <c r="C433" s="3" t="str">
        <f>IFERROR(__xludf.DUMMYFUNCTION("GOOGLETRANSLATE(B433,""id"",""en"")"),"['Indihome', 'Dead', 'Open', 'Application', 'Slow', 'Yaa', 'Males', 'Give', 'Star', ""]")</f>
        <v>['Indihome', 'Dead', 'Open', 'Application', 'Slow', 'Yaa', 'Males', 'Give', 'Star', "]</v>
      </c>
      <c r="D433" s="3">
        <v>1.0</v>
      </c>
    </row>
    <row r="434" ht="15.75" customHeight="1">
      <c r="A434" s="1">
        <v>440.0</v>
      </c>
      <c r="B434" s="3" t="s">
        <v>433</v>
      </c>
      <c r="C434" s="3" t="str">
        <f>IFERROR(__xludf.DUMMYFUNCTION("GOOGLETRANSLATE(B434,""id"",""en"")"),"['The application', 'ugly', 'login', 'checked', 'difficult', 'right']")</f>
        <v>['The application', 'ugly', 'login', 'checked', 'difficult', 'right']</v>
      </c>
      <c r="D434" s="3">
        <v>1.0</v>
      </c>
    </row>
    <row r="435" ht="15.75" customHeight="1">
      <c r="A435" s="1">
        <v>441.0</v>
      </c>
      <c r="B435" s="3" t="s">
        <v>434</v>
      </c>
      <c r="C435" s="3" t="str">
        <f>IFERROR(__xludf.DUMMYFUNCTION("GOOGLETRANSLATE(B435,""id"",""en"")"),"['The application', 'ugly']")</f>
        <v>['The application', 'ugly']</v>
      </c>
      <c r="D435" s="3">
        <v>1.0</v>
      </c>
    </row>
    <row r="436" ht="15.75" customHeight="1">
      <c r="A436" s="1">
        <v>442.0</v>
      </c>
      <c r="B436" s="3" t="s">
        <v>435</v>
      </c>
      <c r="C436" s="3" t="str">
        <f>IFERROR(__xludf.DUMMYFUNCTION("GOOGLETRANSLATE(B436,""id"",""en"")"),"['have a great activity']")</f>
        <v>['have a great activity']</v>
      </c>
      <c r="D436" s="3">
        <v>1.0</v>
      </c>
    </row>
    <row r="437" ht="15.75" customHeight="1">
      <c r="A437" s="1">
        <v>443.0</v>
      </c>
      <c r="B437" s="3" t="s">
        <v>436</v>
      </c>
      <c r="C437" s="3" t="str">
        <f>IFERROR(__xludf.DUMMYFUNCTION("GOOGLETRANSLATE(B437,""id"",""en"")"),"['Application', 'Gajelas', 'Send', 'code', 'OTP', 'input', 'Numby', 'SLLU', 'said', 'code', 'entered', 'according to' Intention ',' Application ',' Mending ',' Delete ',' ']")</f>
        <v>['Application', 'Gajelas', 'Send', 'code', 'OTP', 'input', 'Numby', 'SLLU', 'said', 'code', 'entered', 'according to' Intention ',' Application ',' Mending ',' Delete ',' ']</v>
      </c>
      <c r="D437" s="3">
        <v>1.0</v>
      </c>
    </row>
    <row r="438" ht="15.75" customHeight="1">
      <c r="A438" s="1">
        <v>444.0</v>
      </c>
      <c r="B438" s="3" t="s">
        <v>437</v>
      </c>
      <c r="C438" s="3" t="str">
        <f>IFERROR(__xludf.DUMMYFUNCTION("GOOGLETRANSLATE(B438,""id"",""en"")"),"['Mantapp']")</f>
        <v>['Mantapp']</v>
      </c>
      <c r="D438" s="3">
        <v>5.0</v>
      </c>
    </row>
    <row r="439" ht="15.75" customHeight="1">
      <c r="A439" s="1">
        <v>445.0</v>
      </c>
      <c r="B439" s="3" t="s">
        <v>438</v>
      </c>
      <c r="C439" s="3" t="str">
        <f>IFERROR(__xludf.DUMMYFUNCTION("GOOGLETRANSLATE(B439,""id"",""en"")"),"['Kenceng', 'really', 'the network', '']")</f>
        <v>['Kenceng', 'really', 'the network', '']</v>
      </c>
      <c r="D439" s="3">
        <v>5.0</v>
      </c>
    </row>
    <row r="440" ht="15.75" customHeight="1">
      <c r="A440" s="1">
        <v>446.0</v>
      </c>
      <c r="B440" s="3" t="s">
        <v>439</v>
      </c>
      <c r="C440" s="3" t="str">
        <f>IFERROR(__xludf.DUMMYFUNCTION("GOOGLETRANSLATE(B440,""id"",""en"")"),"['The programmer', 'Joss', 'AUTH']")</f>
        <v>['The programmer', 'Joss', 'AUTH']</v>
      </c>
      <c r="D440" s="3">
        <v>1.0</v>
      </c>
    </row>
    <row r="441" ht="15.75" customHeight="1">
      <c r="A441" s="1">
        <v>447.0</v>
      </c>
      <c r="B441" s="3" t="s">
        <v>440</v>
      </c>
      <c r="C441" s="3" t="str">
        <f>IFERROR(__xludf.DUMMYFUNCTION("GOOGLETRANSLATE(B441,""id"",""en"")"),"['wifi', 'taste', 'ride', 'speed', 'internet', 'disappointing', 'night', 'just', 'Sya', ""]")</f>
        <v>['wifi', 'taste', 'ride', 'speed', 'internet', 'disappointing', 'night', 'just', 'Sya', "]</v>
      </c>
      <c r="D441" s="3">
        <v>1.0</v>
      </c>
    </row>
    <row r="442" ht="15.75" customHeight="1">
      <c r="A442" s="1">
        <v>448.0</v>
      </c>
      <c r="B442" s="3" t="s">
        <v>441</v>
      </c>
      <c r="C442" s="3" t="str">
        <f>IFERROR(__xludf.DUMMYFUNCTION("GOOGLETRANSLATE(B442,""id"",""en"")"),"['Telkomsel', 'Indihome', ""]")</f>
        <v>['Telkomsel', 'Indihome', "]</v>
      </c>
      <c r="D442" s="3">
        <v>1.0</v>
      </c>
    </row>
    <row r="443" ht="15.75" customHeight="1">
      <c r="A443" s="1">
        <v>449.0</v>
      </c>
      <c r="B443" s="3" t="s">
        <v>442</v>
      </c>
      <c r="C443" s="3" t="str">
        <f>IFERROR(__xludf.DUMMYFUNCTION("GOOGLETRANSLATE(B443,""id"",""en"")"),"['Code', 'OTP', 'Wrong', 'Application', 'Fool', 'Additional', 'Code', 'OTP', 'Wrong', 'Seriously', '']")</f>
        <v>['Code', 'OTP', 'Wrong', 'Application', 'Fool', 'Additional', 'Code', 'OTP', 'Wrong', 'Seriously', '']</v>
      </c>
      <c r="D443" s="3">
        <v>1.0</v>
      </c>
    </row>
    <row r="444" ht="15.75" customHeight="1">
      <c r="A444" s="1">
        <v>450.0</v>
      </c>
      <c r="B444" s="3" t="s">
        <v>101</v>
      </c>
      <c r="C444" s="3" t="str">
        <f>IFERROR(__xludf.DUMMYFUNCTION("GOOGLETRANSLATE(B444,""id"",""en"")"),"['good']")</f>
        <v>['good']</v>
      </c>
      <c r="D444" s="3">
        <v>4.0</v>
      </c>
    </row>
    <row r="445" ht="15.75" customHeight="1">
      <c r="A445" s="1">
        <v>451.0</v>
      </c>
      <c r="B445" s="3" t="s">
        <v>443</v>
      </c>
      <c r="C445" s="3" t="str">
        <f>IFERROR(__xludf.DUMMYFUNCTION("GOOGLETRANSLATE(B445,""id"",""en"")"),"['enter', 'Sudan', 'code', 'OTP', '']")</f>
        <v>['enter', 'Sudan', 'code', 'OTP', '']</v>
      </c>
      <c r="D445" s="3">
        <v>1.0</v>
      </c>
    </row>
    <row r="446" ht="15.75" customHeight="1">
      <c r="A446" s="1">
        <v>452.0</v>
      </c>
      <c r="B446" s="3" t="s">
        <v>444</v>
      </c>
      <c r="C446" s="3" t="str">
        <f>IFERROR(__xludf.DUMMYFUNCTION("GOOGLETRANSLATE(B446,""id"",""en"")"),"['No "",' login ',' input ',' OTP ',' Please ',' Help ',' Fix ',' System ']")</f>
        <v>['No ",' login ',' input ',' OTP ',' Please ',' Help ',' Fix ',' System ']</v>
      </c>
      <c r="D446" s="3">
        <v>5.0</v>
      </c>
    </row>
    <row r="447" ht="15.75" customHeight="1">
      <c r="A447" s="1">
        <v>453.0</v>
      </c>
      <c r="B447" s="3" t="s">
        <v>445</v>
      </c>
      <c r="C447" s="3" t="str">
        <f>IFERROR(__xludf.DUMMYFUNCTION("GOOGLETRANSLATE(B447,""id"",""en"")"),"['The', 'Real', 'Discard', 'Money', '']")</f>
        <v>['The', 'Real', 'Discard', 'Money', '']</v>
      </c>
      <c r="D447" s="3">
        <v>1.0</v>
      </c>
    </row>
    <row r="448" ht="15.75" customHeight="1">
      <c r="A448" s="1">
        <v>454.0</v>
      </c>
      <c r="B448" s="3" t="s">
        <v>446</v>
      </c>
      <c r="C448" s="3" t="str">
        <f>IFERROR(__xludf.DUMMYFUNCTION("GOOGLETRANSLATE(B448,""id"",""en"")"),"['according to', 'complaints', 'submitted', 'robot']")</f>
        <v>['according to', 'complaints', 'submitted', 'robot']</v>
      </c>
      <c r="D448" s="3">
        <v>1.0</v>
      </c>
    </row>
    <row r="449" ht="15.75" customHeight="1">
      <c r="A449" s="1">
        <v>455.0</v>
      </c>
      <c r="B449" s="3" t="s">
        <v>447</v>
      </c>
      <c r="C449" s="3" t="str">
        <f>IFERROR(__xludf.DUMMYFUNCTION("GOOGLETRANSLATE(B449,""id"",""en"")"),"['OTP', 'BERES', 'Entering', 'Wrong', 'Application', 'Calace', 'Oath']")</f>
        <v>['OTP', 'BERES', 'Entering', 'Wrong', 'Application', 'Calace', 'Oath']</v>
      </c>
      <c r="D449" s="3">
        <v>1.0</v>
      </c>
    </row>
    <row r="450" ht="15.75" customHeight="1">
      <c r="A450" s="1">
        <v>456.0</v>
      </c>
      <c r="B450" s="3" t="s">
        <v>448</v>
      </c>
      <c r="C450" s="3" t="str">
        <f>IFERROR(__xludf.DUMMYFUNCTION("GOOGLETRANSLATE(B450,""id"",""en"")"),"['API', 'Payment', 'Please', 'Update', 'Pay', 'App', 'Via', 'Transfer', 'Bank', 'Design', 'App', 'Good', ' Nampilin ',' Information ',' Doank ',' Payment ',' Bill ']")</f>
        <v>['API', 'Payment', 'Please', 'Update', 'Pay', 'App', 'Via', 'Transfer', 'Bank', 'Design', 'App', 'Good', ' Nampilin ',' Information ',' Doank ',' Payment ',' Bill ']</v>
      </c>
      <c r="D450" s="3">
        <v>1.0</v>
      </c>
    </row>
    <row r="451" ht="15.75" customHeight="1">
      <c r="A451" s="1">
        <v>457.0</v>
      </c>
      <c r="B451" s="3" t="s">
        <v>449</v>
      </c>
      <c r="C451" s="3" t="str">
        <f>IFERROR(__xludf.DUMMYFUNCTION("GOOGLETRANSLATE(B451,""id"",""en"")"),"['complaints', 'application', 'Slow', 'response', 'slow', 'really', '']")</f>
        <v>['complaints', 'application', 'Slow', 'response', 'slow', 'really', '']</v>
      </c>
      <c r="D451" s="3">
        <v>1.0</v>
      </c>
    </row>
    <row r="452" ht="15.75" customHeight="1">
      <c r="A452" s="1">
        <v>459.0</v>
      </c>
      <c r="B452" s="3" t="s">
        <v>450</v>
      </c>
      <c r="C452" s="3" t="str">
        <f>IFERROR(__xludf.DUMMYFUNCTION("GOOGLETRANSLATE(B452,""id"",""en"")"),"['wifi', 'Lose', 'Please', 'Acced', 'Employee', 'Field', 'Naughty', 'Revoke', 'Cable', 'Box', 'Reasons',' Disorders', ' Disight ',' Search ',' Money ',' Mending ',' Switch ',' DRPD ',' INDIHOME ']")</f>
        <v>['wifi', 'Lose', 'Please', 'Acced', 'Employee', 'Field', 'Naughty', 'Revoke', 'Cable', 'Box', 'Reasons',' Disorders', ' Disight ',' Search ',' Money ',' Mending ',' Switch ',' DRPD ',' INDIHOME ']</v>
      </c>
      <c r="D452" s="3">
        <v>1.0</v>
      </c>
    </row>
    <row r="453" ht="15.75" customHeight="1">
      <c r="A453" s="1">
        <v>460.0</v>
      </c>
      <c r="B453" s="3" t="s">
        <v>451</v>
      </c>
      <c r="C453" s="3" t="str">
        <f>IFERROR(__xludf.DUMMYFUNCTION("GOOGLETRANSLATE(B453,""id"",""en"")"),"['Disappointed', 'Indihome', 'Tide', 'shoot', 'pay', 'technician', 'person', 'list', 'direct', 'office', 'gabisa', 'ngcek', ' Technicians', 'Look', 'That's',' Technicians', 'Abis',' Millions', 'Different', 'extortion']")</f>
        <v>['Disappointed', 'Indihome', 'Tide', 'shoot', 'pay', 'technician', 'person', 'list', 'direct', 'office', 'gabisa', 'ngcek', ' Technicians', 'Look', 'That's',' Technicians', 'Abis',' Millions', 'Different', 'extortion']</v>
      </c>
      <c r="D453" s="3">
        <v>1.0</v>
      </c>
    </row>
    <row r="454" ht="15.75" customHeight="1">
      <c r="A454" s="1">
        <v>461.0</v>
      </c>
      <c r="B454" s="3" t="s">
        <v>452</v>
      </c>
      <c r="C454" s="3" t="str">
        <f>IFERROR(__xludf.DUMMYFUNCTION("GOOGLETRANSLATE(B454,""id"",""en"")"),"['input', 'code', 'OTP', 'Wrong', 'according to', 'send', 'indihome', 'via', 'sms']")</f>
        <v>['input', 'code', 'OTP', 'Wrong', 'according to', 'send', 'indihome', 'via', 'sms']</v>
      </c>
      <c r="D454" s="3">
        <v>2.0</v>
      </c>
    </row>
    <row r="455" ht="15.75" customHeight="1">
      <c r="A455" s="1">
        <v>462.0</v>
      </c>
      <c r="B455" s="3" t="s">
        <v>453</v>
      </c>
      <c r="C455" s="3" t="str">
        <f>IFERROR(__xludf.DUMMYFUNCTION("GOOGLETRANSLATE(B455,""id"",""en"")"),"['', 'how', 'go bankrupt', 'Ancurin', 'Oon']")</f>
        <v>['', 'how', 'go bankrupt', 'Ancurin', 'Oon']</v>
      </c>
      <c r="D455" s="3">
        <v>1.0</v>
      </c>
    </row>
    <row r="456" ht="15.75" customHeight="1">
      <c r="A456" s="1">
        <v>463.0</v>
      </c>
      <c r="B456" s="3" t="s">
        <v>454</v>
      </c>
      <c r="C456" s="3" t="str">
        <f>IFERROR(__xludf.DUMMYFUNCTION("GOOGLETRANSLATE(B456,""id"",""en"")"),"['Network', 'garbage']")</f>
        <v>['Network', 'garbage']</v>
      </c>
      <c r="D456" s="3">
        <v>1.0</v>
      </c>
    </row>
    <row r="457" ht="15.75" customHeight="1">
      <c r="A457" s="1">
        <v>464.0</v>
      </c>
      <c r="B457" s="3" t="s">
        <v>455</v>
      </c>
      <c r="C457" s="3" t="str">
        <f>IFERROR(__xludf.DUMMYFUNCTION("GOOGLETRANSLATE(B457,""id"",""en"")"),"['Network', 'Bad', 'Pay', 'Establish', 'Installing', 'JGAN', 'Nagih', 'fine', 'Klu', 'late', 'PART', 'hope', ' improve ',' kmbali ',' network ',' ']")</f>
        <v>['Network', 'Bad', 'Pay', 'Establish', 'Installing', 'JGAN', 'Nagih', 'fine', 'Klu', 'late', 'PART', 'hope', ' improve ',' kmbali ',' network ',' ']</v>
      </c>
      <c r="D457" s="3">
        <v>1.0</v>
      </c>
    </row>
    <row r="458" ht="15.75" customHeight="1">
      <c r="A458" s="1">
        <v>465.0</v>
      </c>
      <c r="B458" s="3" t="s">
        <v>456</v>
      </c>
      <c r="C458" s="3" t="str">
        <f>IFERROR(__xludf.DUMMYFUNCTION("GOOGLETRANSLATE(B458,""id"",""en"")"),"['Uninstall', 'Times', 'FAILURE', 'VERIFICATION', 'NOMER', 'Email', 'Belongs', 'Application', 'strange']")</f>
        <v>['Uninstall', 'Times', 'FAILURE', 'VERIFICATION', 'NOMER', 'Email', 'Belongs', 'Application', 'strange']</v>
      </c>
      <c r="D458" s="3">
        <v>3.0</v>
      </c>
    </row>
    <row r="459" ht="15.75" customHeight="1">
      <c r="A459" s="1">
        <v>466.0</v>
      </c>
      <c r="B459" s="3" t="s">
        <v>457</v>
      </c>
      <c r="C459" s="3" t="str">
        <f>IFERROR(__xludf.DUMMYFUNCTION("GOOGLETRANSLATE(B459,""id"",""en"")"),"['Application', 'Load', 'Disruption', 'Unistal', '']")</f>
        <v>['Application', 'Load', 'Disruption', 'Unistal', '']</v>
      </c>
      <c r="D459" s="3">
        <v>1.0</v>
      </c>
    </row>
    <row r="460" ht="15.75" customHeight="1">
      <c r="A460" s="1">
        <v>467.0</v>
      </c>
      <c r="B460" s="3" t="s">
        <v>458</v>
      </c>
      <c r="C460" s="3" t="str">
        <f>IFERROR(__xludf.DUMMYFUNCTION("GOOGLETRANSLATE(B460,""id"",""en"")"),"['Comfortable', 'network', 'like', 'dead', 'reset', 'disturbing', 'play', 'game', 'disappointed']")</f>
        <v>['Comfortable', 'network', 'like', 'dead', 'reset', 'disturbing', 'play', 'game', 'disappointed']</v>
      </c>
      <c r="D460" s="3">
        <v>1.0</v>
      </c>
    </row>
    <row r="461" ht="15.75" customHeight="1">
      <c r="A461" s="1">
        <v>468.0</v>
      </c>
      <c r="B461" s="3" t="s">
        <v>459</v>
      </c>
      <c r="C461" s="3" t="str">
        <f>IFERROR(__xludf.DUMMYFUNCTION("GOOGLETRANSLATE(B461,""id"",""en"")"),"['Change', 'email', 'difficult', 'OTP', 'enter', 'enter']")</f>
        <v>['Change', 'email', 'difficult', 'OTP', 'enter', 'enter']</v>
      </c>
      <c r="D461" s="3">
        <v>1.0</v>
      </c>
    </row>
    <row r="462" ht="15.75" customHeight="1">
      <c r="A462" s="1">
        <v>469.0</v>
      </c>
      <c r="B462" s="3" t="s">
        <v>460</v>
      </c>
      <c r="C462" s="3" t="str">
        <f>IFERROR(__xludf.DUMMYFUNCTION("GOOGLETRANSLATE(B462,""id"",""en"")"),"['Male', 'rating', 'ugly', 'application', 'good', 'cook', 'code', 'OTP', 'put', 'no', 'gate', 'ndak', ' Convince ',' Severe ',' Come ',' Plat ',' Red ',' Climb "", '']")</f>
        <v>['Male', 'rating', 'ugly', 'application', 'good', 'cook', 'code', 'OTP', 'put', 'no', 'gate', 'ndak', ' Convince ',' Severe ',' Come ',' Plat ',' Red ',' Climb ", '']</v>
      </c>
      <c r="D462" s="3">
        <v>2.0</v>
      </c>
    </row>
    <row r="463" ht="15.75" customHeight="1">
      <c r="A463" s="1">
        <v>470.0</v>
      </c>
      <c r="B463" s="3" t="s">
        <v>461</v>
      </c>
      <c r="C463" s="3" t="str">
        <f>IFERROR(__xludf.DUMMYFUNCTION("GOOGLETRANSLATE(B463,""id"",""en"")"),"['Love', 'Dibales',' Kasi ',' Actually ',' Pay ',' Bill ',' Use ',' Balance ',' Money ',' Missing ',' Suggestion ',' Application ',' Pay ',' Bill ',' Use ',' Balance ',' Tmoney ',' Meet ',' Menu ',' Top ', ""]")</f>
        <v>['Love', 'Dibales',' Kasi ',' Actually ',' Pay ',' Bill ',' Use ',' Balance ',' Money ',' Missing ',' Suggestion ',' Application ',' Pay ',' Bill ',' Use ',' Balance ',' Tmoney ',' Meet ',' Menu ',' Top ', "]</v>
      </c>
      <c r="D463" s="3">
        <v>2.0</v>
      </c>
    </row>
    <row r="464" ht="15.75" customHeight="1">
      <c r="A464" s="1">
        <v>471.0</v>
      </c>
      <c r="B464" s="3" t="s">
        <v>462</v>
      </c>
      <c r="C464" s="3" t="str">
        <f>IFERROR(__xludf.DUMMYFUNCTION("GOOGLETRANSLATE(B464,""id"",""en"")"),"['Error', 'The application', '']")</f>
        <v>['Error', 'The application', '']</v>
      </c>
      <c r="D464" s="3">
        <v>1.0</v>
      </c>
    </row>
    <row r="465" ht="15.75" customHeight="1">
      <c r="A465" s="1">
        <v>472.0</v>
      </c>
      <c r="B465" s="3" t="s">
        <v>463</v>
      </c>
      <c r="C465" s="3" t="str">
        <f>IFERROR(__xludf.DUMMYFUNCTION("GOOGLETRANSLATE(B465,""id"",""en"")"),"['Service', 'fast', 'responded']")</f>
        <v>['Service', 'fast', 'responded']</v>
      </c>
      <c r="D465" s="3">
        <v>3.0</v>
      </c>
    </row>
    <row r="466" ht="15.75" customHeight="1">
      <c r="A466" s="1">
        <v>473.0</v>
      </c>
      <c r="B466" s="3" t="s">
        <v>464</v>
      </c>
      <c r="C466" s="3" t="str">
        <f>IFERROR(__xludf.DUMMYFUNCTION("GOOGLETRANSLATE(B466,""id"",""en"")"),"['signal', 'Ngelag', 'Mulu']")</f>
        <v>['signal', 'Ngelag', 'Mulu']</v>
      </c>
      <c r="D466" s="3">
        <v>1.0</v>
      </c>
    </row>
    <row r="467" ht="15.75" customHeight="1">
      <c r="A467" s="1">
        <v>474.0</v>
      </c>
      <c r="B467" s="3" t="s">
        <v>465</v>
      </c>
      <c r="C467" s="3" t="str">
        <f>IFERROR(__xludf.DUMMYFUNCTION("GOOGLETRANSLATE(B467,""id"",""en"")"),"['OTP']")</f>
        <v>['OTP']</v>
      </c>
      <c r="D467" s="3">
        <v>1.0</v>
      </c>
    </row>
    <row r="468" ht="15.75" customHeight="1">
      <c r="A468" s="1">
        <v>475.0</v>
      </c>
      <c r="B468" s="3" t="s">
        <v>466</v>
      </c>
      <c r="C468" s="3" t="str">
        <f>IFERROR(__xludf.DUMMYFUNCTION("GOOGLETRANSLATE(B468,""id"",""en"")"),"['Install', 'Indihome', '']")</f>
        <v>['Install', 'Indihome', '']</v>
      </c>
      <c r="D468" s="3">
        <v>3.0</v>
      </c>
    </row>
    <row r="469" ht="15.75" customHeight="1">
      <c r="A469" s="1">
        <v>476.0</v>
      </c>
      <c r="B469" s="3" t="s">
        <v>467</v>
      </c>
      <c r="C469" s="3" t="str">
        <f>IFERROR(__xludf.DUMMYFUNCTION("GOOGLETRANSLATE(B469,""id"",""en"")"),"['kagak', 'udh', 'itin', 'kli', 'kgk', 'creamm', 'gmn', 'intention', 'free', 'yaudah', 'udh', 'send', ' Udh ',' reset ',' ehh ',' kgk ',' can ',' code ',' tch ',' gmn ',' sleep ']")</f>
        <v>['kagak', 'udh', 'itin', 'kli', 'kgk', 'creamm', 'gmn', 'intention', 'free', 'yaudah', 'udh', 'send', ' Udh ',' reset ',' ehh ',' kgk ',' can ',' code ',' tch ',' gmn ',' sleep ']</v>
      </c>
      <c r="D469" s="3">
        <v>1.0</v>
      </c>
    </row>
    <row r="470" ht="15.75" customHeight="1">
      <c r="A470" s="1">
        <v>477.0</v>
      </c>
      <c r="B470" s="3" t="s">
        <v>468</v>
      </c>
      <c r="C470" s="3" t="str">
        <f>IFERROR(__xludf.DUMMYFUNCTION("GOOGLETRANSLATE(B470,""id"",""en"")"),"['Interesting', 'and', 'Good', 'Smooth', 'And', 'Easy', 'Use', 'Great', 'Job', ""]")</f>
        <v>['Interesting', 'and', 'Good', 'Smooth', 'And', 'Easy', 'Use', 'Great', 'Job', "]</v>
      </c>
      <c r="D470" s="3">
        <v>5.0</v>
      </c>
    </row>
    <row r="471" ht="15.75" customHeight="1">
      <c r="A471" s="1">
        <v>478.0</v>
      </c>
      <c r="B471" s="3" t="s">
        <v>469</v>
      </c>
      <c r="C471" s="3" t="str">
        <f>IFERROR(__xludf.DUMMYFUNCTION("GOOGLETRANSLATE(B471,""id"",""en"")"),"['Nice', 'Upgrade', 'Info', 'Billing', 'Thanks']")</f>
        <v>['Nice', 'Upgrade', 'Info', 'Billing', 'Thanks']</v>
      </c>
      <c r="D471" s="3">
        <v>5.0</v>
      </c>
    </row>
    <row r="472" ht="15.75" customHeight="1">
      <c r="A472" s="1">
        <v>479.0</v>
      </c>
      <c r="B472" s="3" t="s">
        <v>470</v>
      </c>
      <c r="C472" s="3" t="str">
        <f>IFERROR(__xludf.DUMMYFUNCTION("GOOGLETRANSLATE(B472,""id"",""en"")"),"['wifi', 'sya', 'kebaca', 'sya', 'router', 'wifi', 'kebaca', 'router', 'sya', 'please', 'info', ""]")</f>
        <v>['wifi', 'sya', 'kebaca', 'sya', 'router', 'wifi', 'kebaca', 'router', 'sya', 'please', 'info', "]</v>
      </c>
      <c r="D472" s="3">
        <v>3.0</v>
      </c>
    </row>
    <row r="473" ht="15.75" customHeight="1">
      <c r="A473" s="1">
        <v>480.0</v>
      </c>
      <c r="B473" s="3" t="s">
        <v>471</v>
      </c>
      <c r="C473" s="3" t="str">
        <f>IFERROR(__xludf.DUMMYFUNCTION("GOOGLETRANSLATE(B473,""id"",""en"")"),"['Please', 'work', 'fast', 'open', 'isolir', 'bnget', 'Monday', 'slesai', 'org', 'work', 'sleep', 'room', ' Sya ',' UDH ',' Tel ',' Many ',' Precatch ',' Jwaban ',' Process', 'Process', ""]")</f>
        <v>['Please', 'work', 'fast', 'open', 'isolir', 'bnget', 'Monday', 'slesai', 'org', 'work', 'sleep', 'room', ' Sya ',' UDH ',' Tel ',' Many ',' Precatch ',' Jwaban ',' Process', 'Process', "]</v>
      </c>
      <c r="D473" s="3">
        <v>1.0</v>
      </c>
    </row>
    <row r="474" ht="15.75" customHeight="1">
      <c r="A474" s="1">
        <v>482.0</v>
      </c>
      <c r="B474" s="3" t="s">
        <v>472</v>
      </c>
      <c r="C474" s="3" t="str">
        <f>IFERROR(__xludf.DUMMYFUNCTION("GOOGLETRANSLATE(B474,""id"",""en"")"),"['Disruption', 'Report', 'Application', 'Ribet', 'Yes', 'Details', 'Costs', 'Monthly', 'Dipilin', 'yaa', ""]")</f>
        <v>['Disruption', 'Report', 'Application', 'Ribet', 'Yes', 'Details', 'Costs', 'Monthly', 'Dipilin', 'yaa', "]</v>
      </c>
      <c r="D474" s="3">
        <v>5.0</v>
      </c>
    </row>
    <row r="475" ht="15.75" customHeight="1">
      <c r="A475" s="1">
        <v>483.0</v>
      </c>
      <c r="B475" s="3" t="s">
        <v>473</v>
      </c>
      <c r="C475" s="3" t="str">
        <f>IFERROR(__xludf.DUMMYFUNCTION("GOOGLETRANSLATE(B475,""id"",""en"")"),"['Install', 'stay', 'list', 'application', 'please', 'appearin', 'details',' payment ',' month ','AA', '']")</f>
        <v>['Install', 'stay', 'list', 'application', 'please', 'appearin', 'details',' payment ',' month ','AA', '']</v>
      </c>
      <c r="D475" s="3">
        <v>5.0</v>
      </c>
    </row>
    <row r="476" ht="15.75" customHeight="1">
      <c r="A476" s="1">
        <v>484.0</v>
      </c>
      <c r="B476" s="3" t="s">
        <v>474</v>
      </c>
      <c r="C476" s="3" t="str">
        <f>IFERROR(__xludf.DUMMYFUNCTION("GOOGLETRANSLATE(B476,""id"",""en"")"),"['Help', 'Thank you', ""]")</f>
        <v>['Help', 'Thank you', "]</v>
      </c>
      <c r="D476" s="3">
        <v>5.0</v>
      </c>
    </row>
    <row r="477" ht="15.75" customHeight="1">
      <c r="A477" s="1">
        <v>485.0</v>
      </c>
      <c r="B477" s="3" t="s">
        <v>475</v>
      </c>
      <c r="C477" s="3" t="str">
        <f>IFERROR(__xludf.DUMMYFUNCTION("GOOGLETRANSLATE(B477,""id"",""en"")"),"['Please', 'Sorry', 'Team', 'Fix', 'Disruption', 'Natural', 'UDH', 'Ticket', 'Complaint', '']")</f>
        <v>['Please', 'Sorry', 'Team', 'Fix', 'Disruption', 'Natural', 'UDH', 'Ticket', 'Complaint', '']</v>
      </c>
      <c r="D477" s="3">
        <v>1.0</v>
      </c>
    </row>
    <row r="478" ht="15.75" customHeight="1">
      <c r="A478" s="1">
        <v>486.0</v>
      </c>
      <c r="B478" s="3" t="s">
        <v>476</v>
      </c>
      <c r="C478" s="3" t="str">
        <f>IFERROR(__xludf.DUMMYFUNCTION("GOOGLETRANSLATE(B478,""id"",""en"")"),"['Help', 'good']")</f>
        <v>['Help', 'good']</v>
      </c>
      <c r="D478" s="3">
        <v>5.0</v>
      </c>
    </row>
    <row r="479" ht="15.75" customHeight="1">
      <c r="A479" s="1">
        <v>487.0</v>
      </c>
      <c r="B479" s="3" t="s">
        <v>477</v>
      </c>
      <c r="C479" s="3" t="str">
        <f>IFERROR(__xludf.DUMMYFUNCTION("GOOGLETRANSLATE(B479,""id"",""en"")"),"['code', 'OTP', 'already', 'run out', 'code', 'OTP', 'signal', '']")</f>
        <v>['code', 'OTP', 'already', 'run out', 'code', 'OTP', 'signal', '']</v>
      </c>
      <c r="D479" s="3">
        <v>2.0</v>
      </c>
    </row>
    <row r="480" ht="15.75" customHeight="1">
      <c r="A480" s="1">
        <v>488.0</v>
      </c>
      <c r="B480" s="3" t="s">
        <v>478</v>
      </c>
      <c r="C480" s="3" t="str">
        <f>IFERROR(__xludf.DUMMYFUNCTION("GOOGLETRANSLATE(B480,""id"",""en"")"),"['download', 'download', 'register', 'sent', 'notif', 'via', 'email', 'turn', 'login', 'mampus',' hard ',' write ',' cellphone ',' email ',' Makesure ',' failed ',' weird ']")</f>
        <v>['download', 'download', 'register', 'sent', 'notif', 'via', 'email', 'turn', 'login', 'mampus',' hard ',' write ',' cellphone ',' email ',' Makesure ',' failed ',' weird ']</v>
      </c>
      <c r="D480" s="3">
        <v>1.0</v>
      </c>
    </row>
    <row r="481" ht="15.75" customHeight="1">
      <c r="A481" s="1">
        <v>489.0</v>
      </c>
      <c r="B481" s="3" t="s">
        <v>479</v>
      </c>
      <c r="C481" s="3" t="str">
        <f>IFERROR(__xludf.DUMMYFUNCTION("GOOGLETRANSLATE(B481,""id"",""en"")"),"['application', 'good', 'help', ""]")</f>
        <v>['application', 'good', 'help', "]</v>
      </c>
      <c r="D481" s="3">
        <v>5.0</v>
      </c>
    </row>
    <row r="482" ht="15.75" customHeight="1">
      <c r="A482" s="1">
        <v>490.0</v>
      </c>
      <c r="B482" s="3" t="s">
        <v>480</v>
      </c>
      <c r="C482" s="3" t="str">
        <f>IFERROR(__xludf.DUMMYFUNCTION("GOOGLETRANSLATE(B482,""id"",""en"")"),"['Please', 'technicians',' play ',' cable ',' buy ',' cable ',' alsan ',' dri ',' office ',' cbma ',' bbrm ',' meter ',' BBU ',' LASGI ',' KSH ',' MONEY ',' TIP ',' TRS ',' Dead ',' TBA ',' TBA ',' Reason ',' Revoke ',' Check ',' Ksh ' , 'TIP', 'TRS', 'SK"&amp;"ANG', 'ATI', 'Saying', 'buy', 'connection', 'cable', 'disappointed', 'technician', 'indkhome', 'like']")</f>
        <v>['Please', 'technicians',' play ',' cable ',' buy ',' cable ',' alsan ',' dri ',' office ',' cbma ',' bbrm ',' meter ',' BBU ',' LASGI ',' KSH ',' MONEY ',' TIP ',' TRS ',' Dead ',' TBA ',' TBA ',' Reason ',' Revoke ',' Check ',' Ksh ' , 'TIP', 'TRS', 'SKANG', 'ATI', 'Saying', 'buy', 'connection', 'cable', 'disappointed', 'technician', 'indkhome', 'like']</v>
      </c>
      <c r="D482" s="3">
        <v>1.0</v>
      </c>
    </row>
    <row r="483" ht="15.75" customHeight="1">
      <c r="A483" s="1">
        <v>491.0</v>
      </c>
      <c r="B483" s="3" t="s">
        <v>481</v>
      </c>
      <c r="C483" s="3" t="str">
        <f>IFERROR(__xludf.DUMMYFUNCTION("GOOGLETRANSLATE(B483,""id"",""en"")"),"['Disruption', 'Customer', 'plays',' a month ',' disorder ',' then ',' call ',' technician ',' stingy ',' love ',' tip ',' disturbance ',' lgi ',' needs', 'work', 'jdi', 'difficult', 'krna', 'internet', 'dead', 'all day']")</f>
        <v>['Disruption', 'Customer', 'plays',' a month ',' disorder ',' then ',' call ',' technician ',' stingy ',' love ',' tip ',' disturbance ',' lgi ',' needs', 'work', 'jdi', 'difficult', 'krna', 'internet', 'dead', 'all day']</v>
      </c>
      <c r="D483" s="3">
        <v>1.0</v>
      </c>
    </row>
    <row r="484" ht="15.75" customHeight="1">
      <c r="A484" s="1">
        <v>492.0</v>
      </c>
      <c r="B484" s="3" t="s">
        <v>482</v>
      </c>
      <c r="C484" s="3" t="str">
        <f>IFERROR(__xludf.DUMMYFUNCTION("GOOGLETRANSLATE(B484,""id"",""en"")"),"['intentionally', 'Miss', 'Mbps', 'told', 'Price', 'Not', 'Recommended', 'Provider', 'Lebh', 'Mantap']")</f>
        <v>['intentionally', 'Miss', 'Mbps', 'told', 'Price', 'Not', 'Recommended', 'Provider', 'Lebh', 'Mantap']</v>
      </c>
      <c r="D484" s="3">
        <v>1.0</v>
      </c>
    </row>
    <row r="485" ht="15.75" customHeight="1">
      <c r="A485" s="1">
        <v>493.0</v>
      </c>
      <c r="B485" s="3" t="s">
        <v>326</v>
      </c>
      <c r="C485" s="3" t="str">
        <f>IFERROR(__xludf.DUMMYFUNCTION("GOOGLETRANSLATE(B485,""id"",""en"")"),"['', '']")</f>
        <v>['', '']</v>
      </c>
      <c r="D485" s="3">
        <v>5.0</v>
      </c>
    </row>
    <row r="486" ht="15.75" customHeight="1">
      <c r="A486" s="1">
        <v>495.0</v>
      </c>
      <c r="B486" s="3" t="s">
        <v>483</v>
      </c>
      <c r="C486" s="3" t="str">
        <f>IFERROR(__xludf.DUMMYFUNCTION("GOOGLETRANSLATE(B486,""id"",""en"")"),"['Application', 'slow', 'MQ', 'Change', 'number', 'error']")</f>
        <v>['Application', 'slow', 'MQ', 'Change', 'number', 'error']</v>
      </c>
      <c r="D486" s="3">
        <v>1.0</v>
      </c>
    </row>
    <row r="487" ht="15.75" customHeight="1">
      <c r="A487" s="1">
        <v>496.0</v>
      </c>
      <c r="B487" s="3" t="s">
        <v>484</v>
      </c>
      <c r="C487" s="3" t="str">
        <f>IFERROR(__xludf.DUMMYFUNCTION("GOOGLETRANSLATE(B487,""id"",""en"")"),"['Severe', 'Severe', 'Severe', 'Technicians', 'Indihome', 'PHP', 'Promise', 'Promise', 'Doang', 'Register', 'Tide', 'Middle' already ',' hmpir ',' bln ',' boro ',' pairs', 'survey', 'no']")</f>
        <v>['Severe', 'Severe', 'Severe', 'Technicians', 'Indihome', 'PHP', 'Promise', 'Promise', 'Doang', 'Register', 'Tide', 'Middle' already ',' hmpir ',' bln ',' boro ',' pairs', 'survey', 'no']</v>
      </c>
      <c r="D487" s="3">
        <v>1.0</v>
      </c>
    </row>
    <row r="488" ht="15.75" customHeight="1">
      <c r="A488" s="1">
        <v>497.0</v>
      </c>
      <c r="B488" s="3" t="s">
        <v>485</v>
      </c>
      <c r="C488" s="3" t="str">
        <f>IFERROR(__xludf.DUMMYFUNCTION("GOOGLETRANSLATE(B488,""id"",""en"")"),"['Install', 'Indihome', 'times',' signs', 'loss',' blinking ',' blinking ',' red ',' chat ',' technician ',' indihome ',' response ',' resolve', '']")</f>
        <v>['Install', 'Indihome', 'times',' signs', 'loss',' blinking ',' blinking ',' red ',' chat ',' technician ',' indihome ',' response ',' resolve', '']</v>
      </c>
      <c r="D488" s="3">
        <v>1.0</v>
      </c>
    </row>
    <row r="489" ht="15.75" customHeight="1">
      <c r="A489" s="1">
        <v>499.0</v>
      </c>
      <c r="B489" s="3" t="s">
        <v>486</v>
      </c>
      <c r="C489" s="3" t="str">
        <f>IFERROR(__xludf.DUMMYFUNCTION("GOOGLETRANSLATE(B489,""id"",""en"")"),"['Tide', 'wifi', 'home', 'game', 'really', 'lag', '']")</f>
        <v>['Tide', 'wifi', 'home', 'game', 'really', 'lag', '']</v>
      </c>
      <c r="D489" s="3">
        <v>1.0</v>
      </c>
    </row>
    <row r="490" ht="15.75" customHeight="1">
      <c r="A490" s="1">
        <v>500.0</v>
      </c>
      <c r="B490" s="3" t="s">
        <v>487</v>
      </c>
      <c r="C490" s="3" t="str">
        <f>IFERROR(__xludf.DUMMYFUNCTION("GOOGLETRANSLATE(B490,""id"",""en"")"),"['Napa', 'Malem', 'Indihomo', 'Ngelag', 'PDHL', 'Network', 'Dri', 'HP', 'Good', 'Indihomo', 'fast', 'right', ' At the beginning ',' Lambad ', ""]")</f>
        <v>['Napa', 'Malem', 'Indihomo', 'Ngelag', 'PDHL', 'Network', 'Dri', 'HP', 'Good', 'Indihomo', 'fast', 'right', ' At the beginning ',' Lambad ', "]</v>
      </c>
      <c r="D490" s="3">
        <v>1.0</v>
      </c>
    </row>
    <row r="491" ht="15.75" customHeight="1">
      <c r="A491" s="1">
        <v>501.0</v>
      </c>
      <c r="B491" s="3" t="s">
        <v>488</v>
      </c>
      <c r="C491" s="3" t="str">
        <f>IFERROR(__xludf.DUMMYFUNCTION("GOOGLETRANSLATE(B491,""id"",""en"")"),"['Check', 'usage', 'internet', 'application', 'owned', 'BUMN', 'Kayak', 'Gini', 'Severe', ""]")</f>
        <v>['Check', 'usage', 'internet', 'application', 'owned', 'BUMN', 'Kayak', 'Gini', 'Severe', "]</v>
      </c>
      <c r="D491" s="3">
        <v>1.0</v>
      </c>
    </row>
    <row r="492" ht="15.75" customHeight="1">
      <c r="A492" s="1">
        <v>502.0</v>
      </c>
      <c r="B492" s="3" t="s">
        <v>489</v>
      </c>
      <c r="C492" s="3" t="str">
        <f>IFERROR(__xludf.DUMMYFUNCTION("GOOGLETRANSLATE(B492,""id"",""en"")"),"['indihome', 'okay', 'really', 'signal', 'ngaceng', 'bangetttttttttt', 'rich', 'horse', 'depok', 'gkgkg', 'basics',' mantappppp ',' tap ',' tap ',' me ',' ksh ',' star ',' krna ',' satisfied ',' network ',' bnyk ',' complain ',' emg ',' complaint ',' live"&amp;"d ' , 'Submit', 'Report', 'usually', 'comment', 'trs', 'ngilan', 'deliberate', 'dropping', 'indihome']")</f>
        <v>['indihome', 'okay', 'really', 'signal', 'ngaceng', 'bangetttttttttt', 'rich', 'horse', 'depok', 'gkgkg', 'basics',' mantappppp ',' tap ',' tap ',' me ',' ksh ',' star ',' krna ',' satisfied ',' network ',' bnyk ',' complain ',' emg ',' complaint ',' lived ' , 'Submit', 'Report', 'usually', 'comment', 'trs', 'ngilan', 'deliberate', 'dropping', 'indihome']</v>
      </c>
      <c r="D492" s="3">
        <v>5.0</v>
      </c>
    </row>
    <row r="493" ht="15.75" customHeight="1">
      <c r="A493" s="1">
        <v>503.0</v>
      </c>
      <c r="B493" s="3" t="s">
        <v>490</v>
      </c>
      <c r="C493" s="3" t="str">
        <f>IFERROR(__xludf.DUMMYFUNCTION("GOOGLETRANSLATE(B493,""id"",""en"")"),"['enter', 'code', 'OTP', 'failed']")</f>
        <v>['enter', 'code', 'OTP', 'failed']</v>
      </c>
      <c r="D493" s="3">
        <v>1.0</v>
      </c>
    </row>
    <row r="494" ht="15.75" customHeight="1">
      <c r="A494" s="1">
        <v>504.0</v>
      </c>
      <c r="B494" s="3" t="s">
        <v>491</v>
      </c>
      <c r="C494" s="3" t="str">
        <f>IFERROR(__xludf.DUMMYFUNCTION("GOOGLETRANSLATE(B494,""id"",""en"")"),"['subscription', 'signal', 'ngeleg', 'price', 'every time', 'month']")</f>
        <v>['subscription', 'signal', 'ngeleg', 'price', 'every time', 'month']</v>
      </c>
      <c r="D494" s="3">
        <v>1.0</v>
      </c>
    </row>
    <row r="495" ht="15.75" customHeight="1">
      <c r="A495" s="1">
        <v>505.0</v>
      </c>
      <c r="B495" s="3" t="s">
        <v>492</v>
      </c>
      <c r="C495" s="3" t="str">
        <f>IFERROR(__xludf.DUMMYFUNCTION("GOOGLETRANSLATE(B495,""id"",""en"")"),"['already', 'paid', 'malem', 'lag', 'mulu', 'gmna', 'play', 'gabisa', 'lag', 'mulu', 'leg', 'leg', ' Leg ',' Leg ']")</f>
        <v>['already', 'paid', 'malem', 'lag', 'mulu', 'gmna', 'play', 'gabisa', 'lag', 'mulu', 'leg', 'leg', ' Leg ',' Leg ']</v>
      </c>
      <c r="D495" s="3">
        <v>1.0</v>
      </c>
    </row>
    <row r="496" ht="15.75" customHeight="1">
      <c r="A496" s="1">
        <v>506.0</v>
      </c>
      <c r="B496" s="3" t="s">
        <v>493</v>
      </c>
      <c r="C496" s="3" t="str">
        <f>IFERROR(__xludf.DUMMYFUNCTION("GOOGLETRANSLATE(B496,""id"",""en"")"),"['Application', 'Help', 'User', 'Indihome', 'Feature', 'Bill', 'Make Easy', 'Check', 'Details', 'Bill']")</f>
        <v>['Application', 'Help', 'User', 'Indihome', 'Feature', 'Bill', 'Make Easy', 'Check', 'Details', 'Bill']</v>
      </c>
      <c r="D496" s="3">
        <v>5.0</v>
      </c>
    </row>
    <row r="497" ht="15.75" customHeight="1">
      <c r="A497" s="1">
        <v>507.0</v>
      </c>
      <c r="B497" s="3" t="s">
        <v>494</v>
      </c>
      <c r="C497" s="3" t="str">
        <f>IFERROR(__xludf.DUMMYFUNCTION("GOOGLETRANSLATE(B497,""id"",""en"")"),"['Request', 'Installation', 'Indihome', 'Application', 'April', 'July', 'Officer', 'Tide', 'Telkom', 'Officer', 'Seed', 'Money', ' million ',' Install ',' Indihome ',' crazy ',' really ',' application ',' lie ',' officer ',' pairs', 'wait', 'klw', 'pairs'"&amp;",' ride ' , 'star', '']")</f>
        <v>['Request', 'Installation', 'Indihome', 'Application', 'April', 'July', 'Officer', 'Tide', 'Telkom', 'Officer', 'Seed', 'Money', ' million ',' Install ',' Indihome ',' crazy ',' really ',' application ',' lie ',' officer ',' pairs', 'wait', 'klw', 'pairs',' ride ' , 'star', '']</v>
      </c>
      <c r="D497" s="3">
        <v>1.0</v>
      </c>
    </row>
    <row r="498" ht="15.75" customHeight="1">
      <c r="A498" s="1">
        <v>508.0</v>
      </c>
      <c r="B498" s="3" t="s">
        <v>495</v>
      </c>
      <c r="C498" s="3" t="str">
        <f>IFERROR(__xludf.DUMMYFUNCTION("GOOGLETRANSLATE(B498,""id"",""en"")"),"['', 'Indihome', 'ugly', 'aspects', 'service', 'signal', 'Masi', 'love', 'star', ""]")</f>
        <v>['', 'Indihome', 'ugly', 'aspects', 'service', 'signal', 'Masi', 'love', 'star', "]</v>
      </c>
      <c r="D498" s="3">
        <v>1.0</v>
      </c>
    </row>
    <row r="499" ht="15.75" customHeight="1">
      <c r="A499" s="1">
        <v>509.0</v>
      </c>
      <c r="B499" s="3" t="s">
        <v>496</v>
      </c>
      <c r="C499" s="3" t="str">
        <f>IFERROR(__xludf.DUMMYFUNCTION("GOOGLETRANSLATE(B499,""id"",""en"")"),"['application', 'cord']")</f>
        <v>['application', 'cord']</v>
      </c>
      <c r="D499" s="3">
        <v>1.0</v>
      </c>
    </row>
    <row r="500" ht="15.75" customHeight="1">
      <c r="A500" s="1">
        <v>510.0</v>
      </c>
      <c r="B500" s="3" t="s">
        <v>497</v>
      </c>
      <c r="C500" s="3" t="str">
        <f>IFERROR(__xludf.DUMMYFUNCTION("GOOGLETRANSLATE(B500,""id"",""en"")"),"['min', 'difficult', 'log', 'failed', 'OTP', 'then', 'PDHL', 'UDH', 'SMA', 'OTP', 'SMS', 'GMN', ' ']")</f>
        <v>['min', 'difficult', 'log', 'failed', 'OTP', 'then', 'PDHL', 'UDH', 'SMA', 'OTP', 'SMS', 'GMN', ' ']</v>
      </c>
      <c r="D500" s="3">
        <v>3.0</v>
      </c>
    </row>
    <row r="501" ht="15.75" customHeight="1">
      <c r="A501" s="1">
        <v>511.0</v>
      </c>
      <c r="B501" s="3" t="s">
        <v>498</v>
      </c>
      <c r="C501" s="3" t="str">
        <f>IFERROR(__xludf.DUMMYFUNCTION("GOOGLETRANSLATE(B501,""id"",""en"")"),"['The application', 'steady', 'makes it easy', 'bills', 'monthly', 'indihome', 'the application', 'easy', 'understand', 'kerennn', ""]")</f>
        <v>['The application', 'steady', 'makes it easy', 'bills', 'monthly', 'indihome', 'the application', 'easy', 'understand', 'kerennn', "]</v>
      </c>
      <c r="D501" s="3">
        <v>5.0</v>
      </c>
    </row>
    <row r="502" ht="15.75" customHeight="1">
      <c r="A502" s="1">
        <v>512.0</v>
      </c>
      <c r="B502" s="3" t="s">
        <v>499</v>
      </c>
      <c r="C502" s="3" t="str">
        <f>IFERROR(__xludf.DUMMYFUNCTION("GOOGLETRANSLATE(B502,""id"",""en"")"),"['apk', 'help', 'dlm', 'pandemic', 'payment', 'easy', 'thanks']")</f>
        <v>['apk', 'help', 'dlm', 'pandemic', 'payment', 'easy', 'thanks']</v>
      </c>
      <c r="D502" s="3">
        <v>5.0</v>
      </c>
    </row>
    <row r="503" ht="15.75" customHeight="1">
      <c r="A503" s="1">
        <v>513.0</v>
      </c>
      <c r="B503" s="3" t="s">
        <v>500</v>
      </c>
      <c r="C503" s="3" t="str">
        <f>IFERROR(__xludf.DUMMYFUNCTION("GOOGLETRANSLATE(B503,""id"",""en"")"),"['SDAH', 'Internet', 'Sya', 'tdak', 'functioning', 'SDAH', 'complaint', 'APK', 'INDIHOME', 'TDAK', 'personnel', 'Indihome', ' Visit ',' Krmh ',' Pay ',' Service ',' Indihome ',' negligent ',' Dlam ',' handling ',' Customer ',' Location ',' Housing ',' Ear"&amp;"th ',' Tegar ' , 'Beriman', 'Block', 'Village', 'Tegal', 'Kecamatan', 'Kemang', 'County', 'Bogor']")</f>
        <v>['SDAH', 'Internet', 'Sya', 'tdak', 'functioning', 'SDAH', 'complaint', 'APK', 'INDIHOME', 'TDAK', 'personnel', 'Indihome', ' Visit ',' Krmh ',' Pay ',' Service ',' Indihome ',' negligent ',' Dlam ',' handling ',' Customer ',' Location ',' Housing ',' Earth ',' Tegar ' , 'Beriman', 'Block', 'Village', 'Tegal', 'Kecamatan', 'Kemang', 'County', 'Bogor']</v>
      </c>
      <c r="D503" s="3">
        <v>2.0</v>
      </c>
    </row>
    <row r="504" ht="15.75" customHeight="1">
      <c r="A504" s="1">
        <v>514.0</v>
      </c>
      <c r="B504" s="3" t="s">
        <v>501</v>
      </c>
      <c r="C504" s="3" t="str">
        <f>IFERROR(__xludf.DUMMYFUNCTION("GOOGLETRANSLATE(B504,""id"",""en"")"),"['Application', 'Cool', 'Features', 'Easy', '']")</f>
        <v>['Application', 'Cool', 'Features', 'Easy', '']</v>
      </c>
      <c r="D504" s="3">
        <v>5.0</v>
      </c>
    </row>
    <row r="505" ht="15.75" customHeight="1">
      <c r="A505" s="1">
        <v>515.0</v>
      </c>
      <c r="B505" s="3" t="s">
        <v>502</v>
      </c>
      <c r="C505" s="3" t="str">
        <f>IFERROR(__xludf.DUMMYFUNCTION("GOOGLETRANSLATE(B505,""id"",""en"")"),"['Features',' in ',' application ',' process', 'registration', 'application', 'technician', 'easy', 'smooth', 'it's easy', 'bill', 'hope', ' In the future ',' Good ',' Mantapppp ', ""]")</f>
        <v>['Features',' in ',' application ',' process', 'registration', 'application', 'technician', 'easy', 'smooth', 'it's easy', 'bill', 'hope', ' In the future ',' Good ',' Mantapppp ', "]</v>
      </c>
      <c r="D505" s="3">
        <v>5.0</v>
      </c>
    </row>
    <row r="506" ht="15.75" customHeight="1">
      <c r="A506" s="1">
        <v>516.0</v>
      </c>
      <c r="B506" s="3" t="s">
        <v>503</v>
      </c>
      <c r="C506" s="3" t="str">
        <f>IFERROR(__xludf.DUMMYFUNCTION("GOOGLETRANSLATE(B506,""id"",""en"")"),"['Provider', 'Mines', 'aspect']")</f>
        <v>['Provider', 'Mines', 'aspect']</v>
      </c>
      <c r="D506" s="3">
        <v>1.0</v>
      </c>
    </row>
    <row r="507" ht="15.75" customHeight="1">
      <c r="A507" s="1">
        <v>517.0</v>
      </c>
      <c r="B507" s="3" t="s">
        <v>504</v>
      </c>
      <c r="C507" s="3" t="str">
        <f>IFERROR(__xludf.DUMMYFUNCTION("GOOGLETRANSLATE(B507,""id"",""en"")"),"['network', 'cable', 'easy', 'really', 'broke', 'losss', 'continued']")</f>
        <v>['network', 'cable', 'easy', 'really', 'broke', 'losss', 'continued']</v>
      </c>
      <c r="D507" s="3">
        <v>1.0</v>
      </c>
    </row>
    <row r="508" ht="15.75" customHeight="1">
      <c r="A508" s="1">
        <v>518.0</v>
      </c>
      <c r="B508" s="3" t="s">
        <v>505</v>
      </c>
      <c r="C508" s="3" t="str">
        <f>IFERROR(__xludf.DUMMYFUNCTION("GOOGLETRANSLATE(B508,""id"",""en"")"),"['', 'column', 'internet', 'app', 'indihome', 'checked', 'pdhl', 'udh', 'refresh', 'ttp', 'kyk', 'gini', 'melek ',' usage ',' quota ',' udh ',' alternating ',' call ',' customer ',' service ',' UDH ',' ngikutin ',' instructions', 'until', 'alternating', '"&amp;"Reinstall', 'ttp', 'knp', 'please', '']")</f>
        <v>['', 'column', 'internet', 'app', 'indihome', 'checked', 'pdhl', 'udh', 'refresh', 'ttp', 'kyk', 'gini', 'melek ',' usage ',' quota ',' udh ',' alternating ',' call ',' customer ',' service ',' UDH ',' ngikutin ',' instructions', 'until', 'alternating', 'Reinstall', 'ttp', 'knp', 'please', '']</v>
      </c>
      <c r="D508" s="3">
        <v>1.0</v>
      </c>
    </row>
    <row r="509" ht="15.75" customHeight="1">
      <c r="A509" s="1">
        <v>519.0</v>
      </c>
      <c r="B509" s="3" t="s">
        <v>506</v>
      </c>
      <c r="C509" s="3" t="str">
        <f>IFERROR(__xludf.DUMMYFUNCTION("GOOGLETRANSLATE(B509,""id"",""en"")"),"['Application', 'Geje', 'help']")</f>
        <v>['Application', 'Geje', 'help']</v>
      </c>
      <c r="D509" s="3">
        <v>1.0</v>
      </c>
    </row>
    <row r="510" ht="15.75" customHeight="1">
      <c r="A510" s="1">
        <v>520.0</v>
      </c>
      <c r="B510" s="3" t="s">
        <v>507</v>
      </c>
      <c r="C510" s="3" t="str">
        <f>IFERROR(__xludf.DUMMYFUNCTION("GOOGLETRANSLATE(B510,""id"",""en"")"),"['woii', 'indihome', 'knp', 'skrng', 'ngeleg', 'play', 'game', 'woiii', '']")</f>
        <v>['woii', 'indihome', 'knp', 'skrng', 'ngeleg', 'play', 'game', 'woiii', '']</v>
      </c>
      <c r="D510" s="3">
        <v>1.0</v>
      </c>
    </row>
    <row r="511" ht="15.75" customHeight="1">
      <c r="A511" s="1">
        <v>521.0</v>
      </c>
      <c r="B511" s="3" t="s">
        <v>508</v>
      </c>
      <c r="C511" s="3" t="str">
        <f>IFERROR(__xludf.DUMMYFUNCTION("GOOGLETRANSLATE(B511,""id"",""en"")"),"['thank you', 'application', 'makes it easy', 'pandemic', 'home', 'dlm', 'payment', 'thank you']")</f>
        <v>['thank you', 'application', 'makes it easy', 'pandemic', 'home', 'dlm', 'payment', 'thank you']</v>
      </c>
      <c r="D511" s="3">
        <v>5.0</v>
      </c>
    </row>
    <row r="512" ht="15.75" customHeight="1">
      <c r="A512" s="1">
        <v>522.0</v>
      </c>
      <c r="B512" s="3" t="s">
        <v>509</v>
      </c>
      <c r="C512" s="3" t="str">
        <f>IFERROR(__xludf.DUMMYFUNCTION("GOOGLETRANSLATE(B512,""id"",""en"")"),"['Login', 'pdhal', 'Enter', 'Code', 'OTP']")</f>
        <v>['Login', 'pdhal', 'Enter', 'Code', 'OTP']</v>
      </c>
      <c r="D512" s="3">
        <v>1.0</v>
      </c>
    </row>
    <row r="513" ht="15.75" customHeight="1">
      <c r="A513" s="1">
        <v>523.0</v>
      </c>
      <c r="B513" s="3" t="s">
        <v>510</v>
      </c>
      <c r="C513" s="3" t="str">
        <f>IFERROR(__xludf.DUMMYFUNCTION("GOOGLETRANSLATE(B513,""id"",""en"")"),"['Use', 'Indihome', 'Network', 'Smooth']")</f>
        <v>['Use', 'Indihome', 'Network', 'Smooth']</v>
      </c>
      <c r="D513" s="3">
        <v>5.0</v>
      </c>
    </row>
    <row r="514" ht="15.75" customHeight="1">
      <c r="A514" s="1">
        <v>524.0</v>
      </c>
      <c r="B514" s="3" t="s">
        <v>511</v>
      </c>
      <c r="C514" s="3" t="str">
        <f>IFERROR(__xludf.DUMMYFUNCTION("GOOGLETRANSLATE(B514,""id"",""en"")"),"['steady', '']")</f>
        <v>['steady', '']</v>
      </c>
      <c r="D514" s="3">
        <v>5.0</v>
      </c>
    </row>
    <row r="515" ht="15.75" customHeight="1">
      <c r="A515" s="1">
        <v>525.0</v>
      </c>
      <c r="B515" s="3" t="s">
        <v>512</v>
      </c>
      <c r="C515" s="3" t="str">
        <f>IFERROR(__xludf.DUMMYFUNCTION("GOOGLETRANSLATE(B515,""id"",""en"")"),"['Service', 'ugly', 'submission', 'online', 'verification', 'say it', 'installation', 'clock', 'form', 'submission', 'online', 'missing', ' System ',' Choice ',' Provider ']")</f>
        <v>['Service', 'ugly', 'submission', 'online', 'verification', 'say it', 'installation', 'clock', 'form', 'submission', 'online', 'missing', ' System ',' Choice ',' Provider ']</v>
      </c>
      <c r="D515" s="3">
        <v>1.0</v>
      </c>
    </row>
    <row r="516" ht="15.75" customHeight="1">
      <c r="A516" s="1">
        <v>526.0</v>
      </c>
      <c r="B516" s="3" t="s">
        <v>513</v>
      </c>
      <c r="C516" s="3" t="str">
        <f>IFERROR(__xludf.DUMMYFUNCTION("GOOGLETRANSLATE(B516,""id"",""en"")"),"['Log', 'hope', 'in', 'app', 'see', 'connected', 'replace', 'password', 'control', 'wifi', 'spy', 'install', ' App ',' Outside ',' Telkom ']")</f>
        <v>['Log', 'hope', 'in', 'app', 'see', 'connected', 'replace', 'password', 'control', 'wifi', 'spy', 'install', ' App ',' Outside ',' Telkom ']</v>
      </c>
      <c r="D516" s="3">
        <v>4.0</v>
      </c>
    </row>
    <row r="517" ht="15.75" customHeight="1">
      <c r="A517" s="1">
        <v>527.0</v>
      </c>
      <c r="B517" s="3" t="s">
        <v>514</v>
      </c>
      <c r="C517" s="3" t="str">
        <f>IFERROR(__xludf.DUMMYFUNCTION("GOOGLETRANSLATE(B517,""id"",""en"")"),"['Downloaded', 'The application', '']")</f>
        <v>['Downloaded', 'The application', '']</v>
      </c>
      <c r="D517" s="3">
        <v>1.0</v>
      </c>
    </row>
    <row r="518" ht="15.75" customHeight="1">
      <c r="A518" s="1">
        <v>528.0</v>
      </c>
      <c r="B518" s="3" t="s">
        <v>515</v>
      </c>
      <c r="C518" s="3" t="str">
        <f>IFERROR(__xludf.DUMMYFUNCTION("GOOGLETRANSLATE(B518,""id"",""en"")"),"['Indihome', 'trash', 'pay', 'expensive', 'expensive', 'ngelag', 'tros',' maen ',' games', 'watch', 'etc.', 'really', ' Brooo ',' Indihome ',' Why ',' Gara ',' Gara ',' Indihome ',' Doang ',' Ngebikin ',' Life ',' Stress ',' Gegara ',' Lag ',' Pay "" , 'e"&amp;"xpensive', 'ngebetulin', 'Problems', 'Indihome', 'Line', 'patient', 'pay', 'expensive']")</f>
        <v>['Indihome', 'trash', 'pay', 'expensive', 'expensive', 'ngelag', 'tros',' maen ',' games', 'watch', 'etc.', 'really', ' Brooo ',' Indihome ',' Why ',' Gara ',' Gara ',' Indihome ',' Doang ',' Ngebikin ',' Life ',' Stress ',' Gegara ',' Lag ',' Pay " , 'expensive', 'ngebetulin', 'Problems', 'Indihome', 'Line', 'patient', 'pay', 'expensive']</v>
      </c>
      <c r="D518" s="3">
        <v>1.0</v>
      </c>
    </row>
    <row r="519" ht="15.75" customHeight="1">
      <c r="A519" s="1">
        <v>529.0</v>
      </c>
      <c r="B519" s="3" t="s">
        <v>516</v>
      </c>
      <c r="C519" s="3" t="str">
        <f>IFERROR(__xludf.DUMMYFUNCTION("GOOGLETRANSLATE(B519,""id"",""en"")"),"['application', 'Help', 'in', 'process',' payment ',' home ',' in the past ',' pandemic ',' skrang ',' fear ',' home ',' payment ',' Help ',' Mantab ',' essence ']")</f>
        <v>['application', 'Help', 'in', 'process',' payment ',' home ',' in the past ',' pandemic ',' skrang ',' fear ',' home ',' payment ',' Help ',' Mantab ',' essence ']</v>
      </c>
      <c r="D519" s="3">
        <v>5.0</v>
      </c>
    </row>
    <row r="520" ht="15.75" customHeight="1">
      <c r="A520" s="1">
        <v>530.0</v>
      </c>
      <c r="B520" s="3" t="s">
        <v>517</v>
      </c>
      <c r="C520" s="3" t="str">
        <f>IFERROR(__xludf.DUMMYFUNCTION("GOOGLETRANSLATE(B520,""id"",""en"")"),"['login', 'input', 'OTP', 'Consider', 'Salah', 'Block', 'Waiting', 'Hour', 'Login', 'Application', 'Waiting', 'Minutes',' Trying ',' Please ',' Fix ',' Error ',' OTP ',' Read ',' Wrong ', ""]")</f>
        <v>['login', 'input', 'OTP', 'Consider', 'Salah', 'Block', 'Waiting', 'Hour', 'Login', 'Application', 'Waiting', 'Minutes',' Trying ',' Please ',' Fix ',' Error ',' OTP ',' Read ',' Wrong ', "]</v>
      </c>
      <c r="D520" s="3">
        <v>4.0</v>
      </c>
    </row>
    <row r="521" ht="15.75" customHeight="1">
      <c r="A521" s="1">
        <v>531.0</v>
      </c>
      <c r="B521" s="3" t="s">
        <v>518</v>
      </c>
      <c r="C521" s="3" t="str">
        <f>IFERROR(__xludf.DUMMYFUNCTION("GOOGLETRANSLATE(B521,""id"",""en"")"),"['njirrr', 'speed', 'wifi', 'at home', 'MB', 'intentional', 'indihome']")</f>
        <v>['njirrr', 'speed', 'wifi', 'at home', 'MB', 'intentional', 'indihome']</v>
      </c>
      <c r="D521" s="3">
        <v>1.0</v>
      </c>
    </row>
    <row r="522" ht="15.75" customHeight="1">
      <c r="A522" s="1">
        <v>532.0</v>
      </c>
      <c r="B522" s="3" t="s">
        <v>519</v>
      </c>
      <c r="C522" s="3" t="str">
        <f>IFERROR(__xludf.DUMMYFUNCTION("GOOGLETRANSLATE(B522,""id"",""en"")"),"['Application', 'Install', 'Register', 'Login', 'Via', 'SMS', 'Number', 'OTP', 'Enter', 'Tanya', 'Out', 'Enter', ' Notifications', 'number', 'OTP', 'Wrong', 'already', 'Bener', 'I', 'Uninstall']")</f>
        <v>['Application', 'Install', 'Register', 'Login', 'Via', 'SMS', 'Number', 'OTP', 'Enter', 'Tanya', 'Out', 'Enter', ' Notifications', 'number', 'OTP', 'Wrong', 'already', 'Bener', 'I', 'Uninstall']</v>
      </c>
      <c r="D522" s="3">
        <v>1.0</v>
      </c>
    </row>
    <row r="523" ht="15.75" customHeight="1">
      <c r="A523" s="1">
        <v>533.0</v>
      </c>
      <c r="B523" s="3" t="s">
        <v>520</v>
      </c>
      <c r="C523" s="3" t="str">
        <f>IFERROR(__xludf.DUMMYFUNCTION("GOOGLETRANSLATE(B523,""id"",""en"")"),"['slow', 'in', 'handling', 'connection', 'already', 'report', 'blm', 'action']")</f>
        <v>['slow', 'in', 'handling', 'connection', 'already', 'report', 'blm', 'action']</v>
      </c>
      <c r="D523" s="3">
        <v>1.0</v>
      </c>
    </row>
    <row r="524" ht="15.75" customHeight="1">
      <c r="A524" s="1">
        <v>534.0</v>
      </c>
      <c r="B524" s="3" t="s">
        <v>521</v>
      </c>
      <c r="C524" s="3" t="str">
        <f>IFERROR(__xludf.DUMMYFUNCTION("GOOGLETRANSLATE(B524,""id"",""en"")"),"['mounting', 'check', 'status',' verification ',' failed ',' Ditelfon ',' Verif ',' File ',' complete ',' employee ',' child ',' company ',' plate ',' red ',' work ',' right ',' gasih ',' ']")</f>
        <v>['mounting', 'check', 'status',' verification ',' failed ',' Ditelfon ',' Verif ',' File ',' complete ',' employee ',' child ',' company ',' plate ',' red ',' work ',' right ',' gasih ',' ']</v>
      </c>
      <c r="D524" s="3">
        <v>1.0</v>
      </c>
    </row>
    <row r="525" ht="15.75" customHeight="1">
      <c r="A525" s="1">
        <v>535.0</v>
      </c>
      <c r="B525" s="3" t="s">
        <v>522</v>
      </c>
      <c r="C525" s="3" t="str">
        <f>IFERROR(__xludf.DUMMYFUNCTION("GOOGLETRANSLATE(B525,""id"",""en"")"),"['Help', 'Customer', 'Network', 'Internet', 'Best', 'Service']")</f>
        <v>['Help', 'Customer', 'Network', 'Internet', 'Best', 'Service']</v>
      </c>
      <c r="D525" s="3">
        <v>5.0</v>
      </c>
    </row>
    <row r="526" ht="15.75" customHeight="1">
      <c r="A526" s="1">
        <v>536.0</v>
      </c>
      <c r="B526" s="3" t="s">
        <v>523</v>
      </c>
      <c r="C526" s="3" t="str">
        <f>IFERROR(__xludf.DUMMYFUNCTION("GOOGLETRANSLATE(B526,""id"",""en"")"),"['enter', 'code', 'verification', 'failed', 'intention', 'made', 'apk', 'indihome', '']")</f>
        <v>['enter', 'code', 'verification', 'failed', 'intention', 'made', 'apk', 'indihome', '']</v>
      </c>
      <c r="D526" s="3">
        <v>1.0</v>
      </c>
    </row>
    <row r="527" ht="15.75" customHeight="1">
      <c r="A527" s="1">
        <v>537.0</v>
      </c>
      <c r="B527" s="3" t="s">
        <v>524</v>
      </c>
      <c r="C527" s="3" t="str">
        <f>IFERROR(__xludf.DUMMYFUNCTION("GOOGLETRANSLATE(B527,""id"",""en"")"),"['expensive', 'expensive', 'pay', 'network', 'according to', 'hope', 'it's better', 'that's', 'masang', ""]")</f>
        <v>['expensive', 'expensive', 'pay', 'network', 'according to', 'hope', 'it's better', 'that's', 'masang', "]</v>
      </c>
      <c r="D527" s="3">
        <v>1.0</v>
      </c>
    </row>
    <row r="528" ht="15.75" customHeight="1">
      <c r="A528" s="1">
        <v>538.0</v>
      </c>
      <c r="B528" s="3" t="s">
        <v>525</v>
      </c>
      <c r="C528" s="3" t="str">
        <f>IFERROR(__xludf.DUMMYFUNCTION("GOOGLETRANSLATE(B528,""id"",""en"")"),"['Application', 'Myindihome', 'Ngeebanti', 'really', 'good', 'mantapp', ""]")</f>
        <v>['Application', 'Myindihome', 'Ngeebanti', 'really', 'good', 'mantapp', "]</v>
      </c>
      <c r="D528" s="3">
        <v>5.0</v>
      </c>
    </row>
    <row r="529" ht="15.75" customHeight="1">
      <c r="A529" s="1">
        <v>539.0</v>
      </c>
      <c r="B529" s="3" t="s">
        <v>526</v>
      </c>
      <c r="C529" s="3" t="str">
        <f>IFERROR(__xludf.DUMMYFUNCTION("GOOGLETRANSLATE(B529,""id"",""en"")"),"['OTP', 'Wrong', 'PDHL', 'Bener', 'Limit', ""]")</f>
        <v>['OTP', 'Wrong', 'PDHL', 'Bener', 'Limit', "]</v>
      </c>
      <c r="D529" s="3">
        <v>1.0</v>
      </c>
    </row>
    <row r="530" ht="15.75" customHeight="1">
      <c r="A530" s="1">
        <v>540.0</v>
      </c>
      <c r="B530" s="3" t="s">
        <v>527</v>
      </c>
      <c r="C530" s="3" t="str">
        <f>IFERROR(__xludf.DUMMYFUNCTION("GOOGLETRANSLATE(B530,""id"",""en"")"),"['OTP', 'Enter', 'sent', 'Considered', 'Wrong', 'Property', 'Use', 'Indihome', 'Provider']")</f>
        <v>['OTP', 'Enter', 'sent', 'Considered', 'Wrong', 'Property', 'Use', 'Indihome', 'Provider']</v>
      </c>
      <c r="D530" s="3">
        <v>1.0</v>
      </c>
    </row>
    <row r="531" ht="15.75" customHeight="1">
      <c r="A531" s="1">
        <v>541.0</v>
      </c>
      <c r="B531" s="3" t="s">
        <v>528</v>
      </c>
      <c r="C531" s="3" t="str">
        <f>IFERROR(__xludf.DUMMYFUNCTION("GOOGLETRANSLATE(B531,""id"",""en"")"),"['makasih', 'good', 'service', 'hope', 'yaa']")</f>
        <v>['makasih', 'good', 'service', 'hope', 'yaa']</v>
      </c>
      <c r="D531" s="3">
        <v>5.0</v>
      </c>
    </row>
    <row r="532" ht="15.75" customHeight="1">
      <c r="A532" s="1">
        <v>542.0</v>
      </c>
      <c r="B532" s="3" t="s">
        <v>86</v>
      </c>
      <c r="C532" s="3" t="str">
        <f>IFERROR(__xludf.DUMMYFUNCTION("GOOGLETRANSLATE(B532,""id"",""en"")"),"Of course")</f>
        <v>Of course</v>
      </c>
      <c r="D532" s="3">
        <v>1.0</v>
      </c>
    </row>
    <row r="533" ht="15.75" customHeight="1">
      <c r="A533" s="1">
        <v>543.0</v>
      </c>
      <c r="B533" s="3" t="s">
        <v>529</v>
      </c>
      <c r="C533" s="3" t="str">
        <f>IFERROR(__xludf.DUMMYFUNCTION("GOOGLETRANSLATE(B533,""id"",""en"")"),"['signal', 'stable', 'care', 'customer', 'severe', 'service', 'idiot']")</f>
        <v>['signal', 'stable', 'care', 'customer', 'severe', 'service', 'idiot']</v>
      </c>
      <c r="D533" s="3">
        <v>1.0</v>
      </c>
    </row>
    <row r="534" ht="15.75" customHeight="1">
      <c r="A534" s="1">
        <v>544.0</v>
      </c>
      <c r="B534" s="3" t="s">
        <v>530</v>
      </c>
      <c r="C534" s="3" t="str">
        <f>IFERROR(__xludf.DUMMYFUNCTION("GOOGLETRANSLATE(B534,""id"",""en"")"),"['Registration', 'Loading']")</f>
        <v>['Registration', 'Loading']</v>
      </c>
      <c r="D534" s="3">
        <v>1.0</v>
      </c>
    </row>
    <row r="535" ht="15.75" customHeight="1">
      <c r="A535" s="1">
        <v>545.0</v>
      </c>
      <c r="B535" s="3" t="s">
        <v>531</v>
      </c>
      <c r="C535" s="3" t="str">
        <f>IFERROR(__xludf.DUMMYFUNCTION("GOOGLETRANSLATE(B535,""id"",""en"")"),"['internet', 'use', 'play', 'game', 'online', 'nge', 'lag', 'severe', 'ping', 'until', 'watch', 'You', ' Tube ',' smooth ']")</f>
        <v>['internet', 'use', 'play', 'game', 'online', 'nge', 'lag', 'severe', 'ping', 'until', 'watch', 'You', ' Tube ',' smooth ']</v>
      </c>
      <c r="D535" s="3">
        <v>1.0</v>
      </c>
    </row>
    <row r="536" ht="15.75" customHeight="1">
      <c r="A536" s="1">
        <v>546.0</v>
      </c>
      <c r="B536" s="3" t="s">
        <v>532</v>
      </c>
      <c r="C536" s="3" t="str">
        <f>IFERROR(__xludf.DUMMYFUNCTION("GOOGLETRANSLATE(B536,""id"",""en"")"),"['Indihome', 'Network', 'Stable']")</f>
        <v>['Indihome', 'Network', 'Stable']</v>
      </c>
      <c r="D536" s="3">
        <v>1.0</v>
      </c>
    </row>
    <row r="537" ht="15.75" customHeight="1">
      <c r="A537" s="1">
        <v>547.0</v>
      </c>
      <c r="B537" s="3" t="s">
        <v>533</v>
      </c>
      <c r="C537" s="3" t="str">
        <f>IFERROR(__xludf.DUMMYFUNCTION("GOOGLETRANSLATE(B537,""id"",""en"")"),"['Loss',' Loss', 'Tuesday', 'date', 'July', 'telephone', 'JWBAN', 'Sorry', 'repair', 'date', 'July', 'date', ' July ',' telephone ',' jwban ',' followed up ',' smpai ',' date ',' July ',' wonder ',' company ',' plate ',' red ',' kyk ',' gini ' , 'really',"&amp;" 'ksh', 'improvement', 'consumer', 'told', 'wait', 'bill', 'late', 'get', 'fine', 'kyk', 'gini', ' Consumers', 'dpet', 'discount', 'bills',' ']")</f>
        <v>['Loss',' Loss', 'Tuesday', 'date', 'July', 'telephone', 'JWBAN', 'Sorry', 'repair', 'date', 'July', 'date', ' July ',' telephone ',' jwban ',' followed up ',' smpai ',' date ',' July ',' wonder ',' company ',' plate ',' red ',' kyk ',' gini ' , 'really', 'ksh', 'improvement', 'consumer', 'told', 'wait', 'bill', 'late', 'get', 'fine', 'kyk', 'gini', ' Consumers', 'dpet', 'discount', 'bills',' ']</v>
      </c>
      <c r="D537" s="3">
        <v>1.0</v>
      </c>
    </row>
    <row r="538" ht="15.75" customHeight="1">
      <c r="A538" s="1">
        <v>548.0</v>
      </c>
      <c r="B538" s="3" t="s">
        <v>534</v>
      </c>
      <c r="C538" s="3" t="str">
        <f>IFERROR(__xludf.DUMMYFUNCTION("GOOGLETRANSLATE(B538,""id"",""en"")"),"['hard', 'already', 'login', 'according to', 'telephone', 'already', 'registration', 'tetep', 'no', 'code', 'otp']")</f>
        <v>['hard', 'already', 'login', 'according to', 'telephone', 'already', 'registration', 'tetep', 'no', 'code', 'otp']</v>
      </c>
      <c r="D538" s="3">
        <v>3.0</v>
      </c>
    </row>
    <row r="539" ht="15.75" customHeight="1">
      <c r="A539" s="1">
        <v>549.0</v>
      </c>
      <c r="B539" s="3" t="s">
        <v>535</v>
      </c>
      <c r="C539" s="3" t="str">
        <f>IFERROR(__xludf.DUMMYFUNCTION("GOOGLETRANSLATE(B539,""id"",""en"")"),"['Addin', 'Details', 'Bill', 'TRIMS']")</f>
        <v>['Addin', 'Details', 'Bill', 'TRIMS']</v>
      </c>
      <c r="D539" s="3">
        <v>5.0</v>
      </c>
    </row>
    <row r="540" ht="15.75" customHeight="1">
      <c r="A540" s="1">
        <v>550.0</v>
      </c>
      <c r="B540" s="3" t="s">
        <v>536</v>
      </c>
      <c r="C540" s="3" t="str">
        <f>IFERROR(__xludf.DUMMYFUNCTION("GOOGLETRANSLATE(B540,""id"",""en"")"),"['Download', 'code', 'OTP', 'Wrong', 'Padaha', 'Entertaining', 'Code', 'OTP', 'Accept']")</f>
        <v>['Download', 'code', 'OTP', 'Wrong', 'Padaha', 'Entertaining', 'Code', 'OTP', 'Accept']</v>
      </c>
      <c r="D540" s="3">
        <v>2.0</v>
      </c>
    </row>
    <row r="541" ht="15.75" customHeight="1">
      <c r="A541" s="1">
        <v>551.0</v>
      </c>
      <c r="B541" s="3" t="s">
        <v>537</v>
      </c>
      <c r="C541" s="3" t="str">
        <f>IFERROR(__xludf.DUMMYFUNCTION("GOOGLETRANSLATE(B541,""id"",""en"")"),"['aps', 'help', 'gout', 'really']")</f>
        <v>['aps', 'help', 'gout', 'really']</v>
      </c>
      <c r="D541" s="3">
        <v>5.0</v>
      </c>
    </row>
    <row r="542" ht="15.75" customHeight="1">
      <c r="A542" s="1">
        <v>552.0</v>
      </c>
      <c r="B542" s="3" t="s">
        <v>305</v>
      </c>
      <c r="C542" s="3" t="str">
        <f>IFERROR(__xludf.DUMMYFUNCTION("GOOGLETRANSLATE(B542,""id"",""en"")"),"['bad', '']")</f>
        <v>['bad', '']</v>
      </c>
      <c r="D542" s="3">
        <v>1.0</v>
      </c>
    </row>
    <row r="543" ht="15.75" customHeight="1">
      <c r="A543" s="1">
        <v>553.0</v>
      </c>
      <c r="B543" s="3" t="s">
        <v>538</v>
      </c>
      <c r="C543" s="3" t="str">
        <f>IFERROR(__xludf.DUMMYFUNCTION("GOOGLETRANSLATE(B543,""id"",""en"")"),"['thank', 'love', 'indihome']")</f>
        <v>['thank', 'love', 'indihome']</v>
      </c>
      <c r="D543" s="3">
        <v>5.0</v>
      </c>
    </row>
    <row r="544" ht="15.75" customHeight="1">
      <c r="A544" s="1">
        <v>554.0</v>
      </c>
      <c r="B544" s="3" t="s">
        <v>539</v>
      </c>
      <c r="C544" s="3" t="str">
        <f>IFERROR(__xludf.DUMMYFUNCTION("GOOGLETRANSLATE(B544,""id"",""en"")"),"['Dlm', 'repairs', 'really', 'pay', 'late', 'disorder', 'ampe', 'a week', 'hedehhh', 'regret', 'subscribe', 'indihomo']")</f>
        <v>['Dlm', 'repairs', 'really', 'pay', 'late', 'disorder', 'ampe', 'a week', 'hedehhh', 'regret', 'subscribe', 'indihomo']</v>
      </c>
      <c r="D544" s="3">
        <v>1.0</v>
      </c>
    </row>
    <row r="545" ht="15.75" customHeight="1">
      <c r="A545" s="1">
        <v>555.0</v>
      </c>
      <c r="B545" s="3" t="s">
        <v>540</v>
      </c>
      <c r="C545" s="3" t="str">
        <f>IFERROR(__xludf.DUMMYFUNCTION("GOOGLETRANSLATE(B545,""id"",""en"")"),"['subscription', 'deh', 'move', 'home', 'move', 'installation', 'complicated', 'decided', 'ajuin', 'jga', 'get', 'fine', ' million ',' Disconnect ',' Hadeh ',' as a result ',' Sya ',' Pay ',' Anyway ',' subscription ',' Disni ']")</f>
        <v>['subscription', 'deh', 'move', 'home', 'move', 'installation', 'complicated', 'decided', 'ajuin', 'jga', 'get', 'fine', ' million ',' Disconnect ',' Hadeh ',' as a result ',' Sya ',' Pay ',' Anyway ',' subscription ',' Disni ']</v>
      </c>
      <c r="D545" s="3">
        <v>1.0</v>
      </c>
    </row>
    <row r="546" ht="15.75" customHeight="1">
      <c r="A546" s="1">
        <v>556.0</v>
      </c>
      <c r="B546" s="3" t="s">
        <v>541</v>
      </c>
      <c r="C546" s="3" t="str">
        <f>IFERROR(__xludf.DUMMYFUNCTION("GOOGLETRANSLATE(B546,""id"",""en"")"),"['Rating', 'work', 'work', 'work', ""]")</f>
        <v>['Rating', 'work', 'work', 'work', "]</v>
      </c>
      <c r="D546" s="3">
        <v>1.0</v>
      </c>
    </row>
    <row r="547" ht="15.75" customHeight="1">
      <c r="A547" s="1">
        <v>557.0</v>
      </c>
      <c r="B547" s="3" t="s">
        <v>542</v>
      </c>
      <c r="C547" s="3" t="str">
        <f>IFERROR(__xludf.DUMMYFUNCTION("GOOGLETRANSLATE(B547,""id"",""en"")"),"['Report', 'disruption', 'application', 'handled', 'details', 'cost', 'monthly', 'displayed', 'yaa', ""]")</f>
        <v>['Report', 'disruption', 'application', 'handled', 'details', 'cost', 'monthly', 'displayed', 'yaa', "]</v>
      </c>
      <c r="D547" s="3">
        <v>5.0</v>
      </c>
    </row>
    <row r="548" ht="15.75" customHeight="1">
      <c r="A548" s="1">
        <v>558.0</v>
      </c>
      <c r="B548" s="3" t="s">
        <v>543</v>
      </c>
      <c r="C548" s="3" t="str">
        <f>IFERROR(__xludf.DUMMYFUNCTION("GOOGLETRANSLATE(B548,""id"",""en"")"),"['Network', 'alarming', '']")</f>
        <v>['Network', 'alarming', '']</v>
      </c>
      <c r="D548" s="3">
        <v>1.0</v>
      </c>
    </row>
    <row r="549" ht="15.75" customHeight="1">
      <c r="A549" s="1">
        <v>559.0</v>
      </c>
      <c r="B549" s="3" t="s">
        <v>544</v>
      </c>
      <c r="C549" s="3" t="str">
        <f>IFERROR(__xludf.DUMMYFUNCTION("GOOGLETRANSLATE(B549,""id"",""en"")"),"['Indihome', 'harmed', 'technicians',' technicians', 'naughty', 'failed', 'pairs',' money ',' entry ',' sense ',' reason ',' ODP ',' full ',' arrival ',' technicians', 'pairs',' suggest ',' register ',' online ',' deh ',' all ',' result ',' mounting ',' r"&amp;"eason ',' ODP ' , 'full', 'people', 'stupid', 'money', 'Roko', 'gasoline', 'mah', 'love', 'gmna', 'min', 'continued', ""]")</f>
        <v>['Indihome', 'harmed', 'technicians',' technicians', 'naughty', 'failed', 'pairs',' money ',' entry ',' sense ',' reason ',' ODP ',' full ',' arrival ',' technicians', 'pairs',' suggest ',' register ',' online ',' deh ',' all ',' result ',' mounting ',' reason ',' ODP ' , 'full', 'people', 'stupid', 'money', 'Roko', 'gasoline', 'mah', 'love', 'gmna', 'min', 'continued', "]</v>
      </c>
      <c r="D549" s="3">
        <v>1.0</v>
      </c>
    </row>
    <row r="550" ht="15.75" customHeight="1">
      <c r="A550" s="1">
        <v>560.0</v>
      </c>
      <c r="B550" s="3" t="s">
        <v>545</v>
      </c>
      <c r="C550" s="3" t="str">
        <f>IFERROR(__xludf.DUMMYFUNCTION("GOOGLETRANSLATE(B550,""id"",""en"")"),"['Please', 'Fix', 'Control', 'Field', 'Error', ""]")</f>
        <v>['Please', 'Fix', 'Control', 'Field', 'Error', "]</v>
      </c>
      <c r="D550" s="3">
        <v>4.0</v>
      </c>
    </row>
    <row r="551" ht="15.75" customHeight="1">
      <c r="A551" s="1">
        <v>561.0</v>
      </c>
      <c r="B551" s="3" t="s">
        <v>546</v>
      </c>
      <c r="C551" s="3" t="str">
        <f>IFERROR(__xludf.DUMMYFUNCTION("GOOGLETRANSLATE(B551,""id"",""en"")"),"['Help', 'age', 'tidk', 'where', 'service', 'indihome', 'makes it difficult', 'beg', 'increase', 'mudh', 'use it', 'thank you']")</f>
        <v>['Help', 'age', 'tidk', 'where', 'service', 'indihome', 'makes it difficult', 'beg', 'increase', 'mudh', 'use it', 'thank you']</v>
      </c>
      <c r="D551" s="3">
        <v>5.0</v>
      </c>
    </row>
    <row r="552" ht="15.75" customHeight="1">
      <c r="A552" s="1">
        <v>562.0</v>
      </c>
      <c r="B552" s="3" t="s">
        <v>547</v>
      </c>
      <c r="C552" s="3" t="str">
        <f>IFERROR(__xludf.DUMMYFUNCTION("GOOGLETRANSLATE(B552,""id"",""en"")"),"['disappointed', '']")</f>
        <v>['disappointed', '']</v>
      </c>
      <c r="D552" s="3">
        <v>1.0</v>
      </c>
    </row>
    <row r="553" ht="15.75" customHeight="1">
      <c r="A553" s="1">
        <v>563.0</v>
      </c>
      <c r="B553" s="3" t="s">
        <v>548</v>
      </c>
      <c r="C553" s="3" t="str">
        <f>IFERROR(__xludf.DUMMYFUNCTION("GOOGLETRANSLATE(B553,""id"",""en"")"),"['pairs',' Mbps', 'signal', 'slow', 'stable', 'expensive', 'lgi', 'telephone', 'center', 'signal', 'smooth', 'doang', ' Abis', 'slow', 'lgi', 'poor', 'rivals',' trs', 'popping up', 'JDI', 'Selayed', 'consumer', 'blur', 'bankrupt', 'love' , 'Bintang', 'Rev"&amp;"iew', 'deleted', '']")</f>
        <v>['pairs',' Mbps', 'signal', 'slow', 'stable', 'expensive', 'lgi', 'telephone', 'center', 'signal', 'smooth', 'doang', ' Abis', 'slow', 'lgi', 'poor', 'rivals',' trs', 'popping up', 'JDI', 'Selayed', 'consumer', 'blur', 'bankrupt', 'love' , 'Bintang', 'Review', 'deleted', '']</v>
      </c>
      <c r="D553" s="3">
        <v>5.0</v>
      </c>
    </row>
    <row r="554" ht="15.75" customHeight="1">
      <c r="A554" s="1">
        <v>564.0</v>
      </c>
      <c r="B554" s="3" t="s">
        <v>549</v>
      </c>
      <c r="C554" s="3" t="str">
        <f>IFERROR(__xludf.DUMMYFUNCTION("GOOGLETRANSLATE(B554,""id"",""en"")"),"['The application', 'use', 'bill']")</f>
        <v>['The application', 'use', 'bill']</v>
      </c>
      <c r="D554" s="3">
        <v>3.0</v>
      </c>
    </row>
    <row r="555" ht="15.75" customHeight="1">
      <c r="A555" s="1">
        <v>565.0</v>
      </c>
      <c r="B555" s="3" t="s">
        <v>550</v>
      </c>
      <c r="C555" s="3" t="str">
        <f>IFERROR(__xludf.DUMMYFUNCTION("GOOGLETRANSLATE(B555,""id"",""en"")"),"['application', 'good', 'useful', 'suggestion', 'hangs', 'features', 'details', 'bill']")</f>
        <v>['application', 'good', 'useful', 'suggestion', 'hangs', 'features', 'details', 'bill']</v>
      </c>
      <c r="D555" s="3">
        <v>5.0</v>
      </c>
    </row>
    <row r="556" ht="15.75" customHeight="1">
      <c r="A556" s="1">
        <v>566.0</v>
      </c>
      <c r="B556" s="3" t="s">
        <v>551</v>
      </c>
      <c r="C556" s="3" t="str">
        <f>IFERROR(__xludf.DUMMYFUNCTION("GOOGLETRANSLATE(B556,""id"",""en"")"),"['SSS']")</f>
        <v>['SSS']</v>
      </c>
      <c r="D556" s="3">
        <v>5.0</v>
      </c>
    </row>
    <row r="557" ht="15.75" customHeight="1">
      <c r="A557" s="1">
        <v>567.0</v>
      </c>
      <c r="B557" s="3" t="s">
        <v>552</v>
      </c>
      <c r="C557" s="3" t="str">
        <f>IFERROR(__xludf.DUMMYFUNCTION("GOOGLETRANSLATE(B557,""id"",""en"")"),"['Internet', 'just', 'a month', 'Doanf', 'smooth', 'slow', 'user', 'user', 'just', 'people', 'doang', 'messed', ' ']")</f>
        <v>['Internet', 'just', 'a month', 'Doanf', 'smooth', 'slow', 'user', 'user', 'just', 'people', 'doang', 'messed', ' ']</v>
      </c>
      <c r="D557" s="3">
        <v>1.0</v>
      </c>
    </row>
    <row r="558" ht="15.75" customHeight="1">
      <c r="A558" s="1">
        <v>568.0</v>
      </c>
      <c r="B558" s="3" t="s">
        <v>553</v>
      </c>
      <c r="C558" s="3" t="str">
        <f>IFERROR(__xludf.DUMMYFUNCTION("GOOGLETRANSLATE(B558,""id"",""en"")"),"['connection', 'bad', 'always', 'missing', 'connection', 'tracis', 'subscribe', 'indihome']")</f>
        <v>['connection', 'bad', 'always', 'missing', 'connection', 'tracis', 'subscribe', 'indihome']</v>
      </c>
      <c r="D558" s="3">
        <v>1.0</v>
      </c>
    </row>
    <row r="559" ht="15.75" customHeight="1">
      <c r="A559" s="1">
        <v>569.0</v>
      </c>
      <c r="B559" s="3" t="s">
        <v>554</v>
      </c>
      <c r="C559" s="3" t="str">
        <f>IFERROR(__xludf.DUMMYFUNCTION("GOOGLETRANSLATE(B559,""id"",""en"")"),"['Application', 'Help', 'Customer', 'Indihome', 'Suggestions', 'Show', 'Details', 'Bill', '']")</f>
        <v>['Application', 'Help', 'Customer', 'Indihome', 'Suggestions', 'Show', 'Details', 'Bill', '']</v>
      </c>
      <c r="D559" s="3">
        <v>5.0</v>
      </c>
    </row>
    <row r="560" ht="15.75" customHeight="1">
      <c r="A560" s="1">
        <v>570.0</v>
      </c>
      <c r="B560" s="3" t="s">
        <v>555</v>
      </c>
      <c r="C560" s="3" t="str">
        <f>IFERROR(__xludf.DUMMYFUNCTION("GOOGLETRANSLATE(B560,""id"",""en"")"),"['The application', 'lllaaaammmbbbaaattttt', 'really', 'please', 'class', 'telkom', 'use', 'application', 'myindihome', '']")</f>
        <v>['The application', 'lllaaaammmbbbaaattttt', 'really', 'please', 'class', 'telkom', 'use', 'application', 'myindihome', '']</v>
      </c>
      <c r="D560" s="3">
        <v>1.0</v>
      </c>
    </row>
    <row r="561" ht="15.75" customHeight="1">
      <c r="A561" s="1">
        <v>571.0</v>
      </c>
      <c r="B561" s="3" t="s">
        <v>556</v>
      </c>
      <c r="C561" s="3" t="str">
        <f>IFERROR(__xludf.DUMMYFUNCTION("GOOGLETRANSLATE(B561,""id"",""en"")"),"['', 'good', 'dahlah']")</f>
        <v>['', 'good', 'dahlah']</v>
      </c>
      <c r="D561" s="3">
        <v>1.0</v>
      </c>
    </row>
    <row r="562" ht="15.75" customHeight="1">
      <c r="A562" s="1">
        <v>572.0</v>
      </c>
      <c r="B562" s="3" t="s">
        <v>557</v>
      </c>
      <c r="C562" s="3" t="str">
        <f>IFERROR(__xludf.DUMMYFUNCTION("GOOGLETRANSLATE(B562,""id"",""en"")"),"['Haloooo', 'Telkom', 'how', 'use', 'the application', 'enter', 'OTP', 'according to', 'SMS', 'Consider', 'Salah', 'Considered', ' wrong', '']")</f>
        <v>['Haloooo', 'Telkom', 'how', 'use', 'the application', 'enter', 'OTP', 'according to', 'SMS', 'Consider', 'Salah', 'Considered', ' wrong', '']</v>
      </c>
      <c r="D562" s="3">
        <v>1.0</v>
      </c>
    </row>
    <row r="563" ht="15.75" customHeight="1">
      <c r="A563" s="1">
        <v>573.0</v>
      </c>
      <c r="B563" s="3" t="s">
        <v>558</v>
      </c>
      <c r="C563" s="3" t="str">
        <f>IFERROR(__xludf.DUMMYFUNCTION("GOOGLETRANSLATE(B563,""id"",""en"")"),"['details', 'bills', 'hold', 'application']")</f>
        <v>['details', 'bills', 'hold', 'application']</v>
      </c>
      <c r="D563" s="3">
        <v>5.0</v>
      </c>
    </row>
    <row r="564" ht="15.75" customHeight="1">
      <c r="A564" s="1">
        <v>575.0</v>
      </c>
      <c r="B564" s="3" t="s">
        <v>559</v>
      </c>
      <c r="C564" s="3" t="str">
        <f>IFERROR(__xludf.DUMMYFUNCTION("GOOGLETRANSLATE(B564,""id"",""en"")"),"['try']")</f>
        <v>['try']</v>
      </c>
      <c r="D564" s="3">
        <v>5.0</v>
      </c>
    </row>
    <row r="565" ht="15.75" customHeight="1">
      <c r="A565" s="1">
        <v>576.0</v>
      </c>
      <c r="B565" s="3" t="s">
        <v>560</v>
      </c>
      <c r="C565" s="3" t="str">
        <f>IFERROR(__xludf.DUMMYFUNCTION("GOOGLETRANSLATE(B565,""id"",""en"")"),"['Disappointed', 'really', 'disorder', 'response']")</f>
        <v>['Disappointed', 'really', 'disorder', 'response']</v>
      </c>
      <c r="D565" s="3">
        <v>1.0</v>
      </c>
    </row>
    <row r="566" ht="15.75" customHeight="1">
      <c r="A566" s="1">
        <v>577.0</v>
      </c>
      <c r="B566" s="3" t="s">
        <v>561</v>
      </c>
      <c r="C566" s="3" t="str">
        <f>IFERROR(__xludf.DUMMYFUNCTION("GOOGLETRANSLATE(B566,""id"",""en"")"),"['Please', 'speedup', 'repairs',' network ',' incoming ',' enter ',' lecture ',' online ',' person ',' old ',' teach ',' online ',' Disappointed ',' really ',' Indihome ',' Service ',' Network ',' Run ',' ']")</f>
        <v>['Please', 'speedup', 'repairs',' network ',' incoming ',' enter ',' lecture ',' online ',' person ',' old ',' teach ',' online ',' Disappointed ',' really ',' Indihome ',' Service ',' Network ',' Run ',' ']</v>
      </c>
      <c r="D566" s="3">
        <v>1.0</v>
      </c>
    </row>
    <row r="567" ht="15.75" customHeight="1">
      <c r="A567" s="1">
        <v>578.0</v>
      </c>
      <c r="B567" s="3" t="s">
        <v>562</v>
      </c>
      <c r="C567" s="3" t="str">
        <f>IFERROR(__xludf.DUMMYFUNCTION("GOOGLETRANSLATE(B567,""id"",""en"")"),"['Indihome', 'system', 'extortion', 'unplug', 'persulit', 'lie to', 'system', 'postpaid', 'bill', 'appears',' dijasiin ',' officer ',' Take ',' Tool ',' Untung ',' Dikasi ',' Neighbors', 'Anterin', 'Billing', 'Walking', 'Official', 'Disconnect', 'Severe',"&amp;" 'Meal', 'Money' , 'results', 'extortion', '']")</f>
        <v>['Indihome', 'system', 'extortion', 'unplug', 'persulit', 'lie to', 'system', 'postpaid', 'bill', 'appears',' dijasiin ',' officer ',' Take ',' Tool ',' Untung ',' Dikasi ',' Neighbors', 'Anterin', 'Billing', 'Walking', 'Official', 'Disconnect', 'Severe', 'Meal', 'Money' , 'results', 'extortion', '']</v>
      </c>
      <c r="D567" s="3">
        <v>2.0</v>
      </c>
    </row>
    <row r="568" ht="15.75" customHeight="1">
      <c r="A568" s="1">
        <v>579.0</v>
      </c>
      <c r="B568" s="3" t="s">
        <v>511</v>
      </c>
      <c r="C568" s="3" t="str">
        <f>IFERROR(__xludf.DUMMYFUNCTION("GOOGLETRANSLATE(B568,""id"",""en"")"),"['steady', '']")</f>
        <v>['steady', '']</v>
      </c>
      <c r="D568" s="3">
        <v>5.0</v>
      </c>
    </row>
    <row r="569" ht="15.75" customHeight="1">
      <c r="A569" s="1">
        <v>580.0</v>
      </c>
      <c r="B569" s="3" t="s">
        <v>563</v>
      </c>
      <c r="C569" s="3" t="str">
        <f>IFERROR(__xludf.DUMMYFUNCTION("GOOGLETRANSLATE(B569,""id"",""en"")"),"['Internet', 'disruption', 'report', 'APL', 'TLPN', 'technician', 'fix', 'awaited', 'all day', 'technician', 'boss',' neighbor ',' experiencing ',' WFH ',' WFH ',' boss', 'school', 'online', 'dsb', 'provider', 'poor', 'boycott', 'person', 'person', 'provi"&amp;"der' , 'handling', 'Lamban', '']")</f>
        <v>['Internet', 'disruption', 'report', 'APL', 'TLPN', 'technician', 'fix', 'awaited', 'all day', 'technician', 'boss',' neighbor ',' experiencing ',' WFH ',' WFH ',' boss', 'school', 'online', 'dsb', 'provider', 'poor', 'boycott', 'person', 'person', 'provider' , 'handling', 'Lamban', '']</v>
      </c>
      <c r="D569" s="3">
        <v>1.0</v>
      </c>
    </row>
    <row r="570" ht="15.75" customHeight="1">
      <c r="A570" s="1">
        <v>581.0</v>
      </c>
      <c r="B570" s="3" t="s">
        <v>564</v>
      </c>
      <c r="C570" s="3" t="str">
        <f>IFERROR(__xludf.DUMMYFUNCTION("GOOGLETRANSLATE(B570,""id"",""en"")"),"['Alhamdulillah', 'Speed', 'Demand']")</f>
        <v>['Alhamdulillah', 'Speed', 'Demand']</v>
      </c>
      <c r="D570" s="3">
        <v>5.0</v>
      </c>
    </row>
    <row r="571" ht="15.75" customHeight="1">
      <c r="A571" s="1">
        <v>582.0</v>
      </c>
      <c r="B571" s="3" t="s">
        <v>565</v>
      </c>
      <c r="C571" s="3" t="str">
        <f>IFERROR(__xludf.DUMMYFUNCTION("GOOGLETRANSLATE(B571,""id"",""en"")"),"['Package', 'wifi', '']")</f>
        <v>['Package', 'wifi', '']</v>
      </c>
      <c r="D571" s="3">
        <v>5.0</v>
      </c>
    </row>
    <row r="572" ht="15.75" customHeight="1">
      <c r="A572" s="1">
        <v>583.0</v>
      </c>
      <c r="B572" s="3" t="s">
        <v>566</v>
      </c>
      <c r="C572" s="3" t="str">
        <f>IFERROR(__xludf.DUMMYFUNCTION("GOOGLETRANSLATE(B572,""id"",""en"")"),"['Tlong', 'fix', 'system', 'sya', 'ttp', 'pay', 'piece', 'trmksh']")</f>
        <v>['Tlong', 'fix', 'system', 'sya', 'ttp', 'pay', 'piece', 'trmksh']</v>
      </c>
      <c r="D572" s="3">
        <v>3.0</v>
      </c>
    </row>
    <row r="573" ht="15.75" customHeight="1">
      <c r="A573" s="1">
        <v>585.0</v>
      </c>
      <c r="B573" s="3" t="s">
        <v>567</v>
      </c>
      <c r="C573" s="3" t="str">
        <f>IFERROR(__xludf.DUMMYFUNCTION("GOOGLETRANSLATE(B573,""id"",""en"")"),"['waaah', 'Speed', 'demaaand', 'shopku', 'lancaaar', 'deeeh']")</f>
        <v>['waaah', 'Speed', 'demaaand', 'shopku', 'lancaaar', 'deeeh']</v>
      </c>
      <c r="D573" s="3">
        <v>5.0</v>
      </c>
    </row>
    <row r="574" ht="15.75" customHeight="1">
      <c r="A574" s="1">
        <v>586.0</v>
      </c>
      <c r="B574" s="3" t="s">
        <v>568</v>
      </c>
      <c r="C574" s="3" t="str">
        <f>IFERROR(__xludf.DUMMYFUNCTION("GOOGLETRANSLATE(B574,""id"",""en"")"),"['signal', 'kentank']")</f>
        <v>['signal', 'kentank']</v>
      </c>
      <c r="D574" s="3">
        <v>1.0</v>
      </c>
    </row>
    <row r="575" ht="15.75" customHeight="1">
      <c r="A575" s="1">
        <v>587.0</v>
      </c>
      <c r="B575" s="3" t="s">
        <v>569</v>
      </c>
      <c r="C575" s="3" t="str">
        <f>IFERROR(__xludf.DUMMYFUNCTION("GOOGLETRANSLATE(B575,""id"",""en"")"),"['WiFi', 'pulp', 'Gara', 'Indihome', 'test', 'hampered', 'facility', 'according to', 'ad', 'promotion', 'wifi', 'repair', ' Technicians', 'Handah', 'You're', 'Indihome', '']")</f>
        <v>['WiFi', 'pulp', 'Gara', 'Indihome', 'test', 'hampered', 'facility', 'according to', 'ad', 'promotion', 'wifi', 'repair', ' Technicians', 'Handah', 'You're', 'Indihome', '']</v>
      </c>
      <c r="D575" s="3">
        <v>1.0</v>
      </c>
    </row>
    <row r="576" ht="15.75" customHeight="1">
      <c r="A576" s="1">
        <v>588.0</v>
      </c>
      <c r="B576" s="3" t="s">
        <v>570</v>
      </c>
      <c r="C576" s="3" t="str">
        <f>IFERROR(__xludf.DUMMYFUNCTION("GOOGLETRANSLATE(B576,""id"",""en"")"),"['List', 'Indihome', 'Constrained', 'Login', 'OTP', 'Enter', 'Via', 'SMS', 'Input', 'Application', 'Wrong', 'Number', ' OTP ',' number ',' OTP ',' according to ',' send ',' via ',' SMS ',' TSB ',' Blocked ',' Send ',' OTP ',' Wait ',' Clock ' , 'Tomorrow'"&amp;", 'SPT', 'Login', 'Indihome', 'Via', 'Web', 'Application', 'Please', 'Solution']")</f>
        <v>['List', 'Indihome', 'Constrained', 'Login', 'OTP', 'Enter', 'Via', 'SMS', 'Input', 'Application', 'Wrong', 'Number', ' OTP ',' number ',' OTP ',' according to ',' send ',' via ',' SMS ',' TSB ',' Blocked ',' Send ',' OTP ',' Wait ',' Clock ' , 'Tomorrow', 'SPT', 'Login', 'Indihome', 'Via', 'Web', 'Application', 'Please', 'Solution']</v>
      </c>
      <c r="D576" s="3">
        <v>2.0</v>
      </c>
    </row>
    <row r="577" ht="15.75" customHeight="1">
      <c r="A577" s="1">
        <v>589.0</v>
      </c>
      <c r="B577" s="3" t="s">
        <v>571</v>
      </c>
      <c r="C577" s="3" t="str">
        <f>IFERROR(__xludf.DUMMYFUNCTION("GOOGLETRANSLATE(B577,""id"",""en"")"),"['Details', 'bills', 'missing', 'app', 'heavy', 'crash', 'mosok', 'class', 'BUMN', 'Gini', ""]")</f>
        <v>['Details', 'bills', 'missing', 'app', 'heavy', 'crash', 'mosok', 'class', 'BUMN', 'Gini', "]</v>
      </c>
      <c r="D577" s="3">
        <v>1.0</v>
      </c>
    </row>
    <row r="578" ht="15.75" customHeight="1">
      <c r="A578" s="1">
        <v>590.0</v>
      </c>
      <c r="B578" s="3" t="s">
        <v>572</v>
      </c>
      <c r="C578" s="3" t="str">
        <f>IFERROR(__xludf.DUMMYFUNCTION("GOOGLETRANSLATE(B578,""id"",""en"")"),"['application', 'steady', 'practical', 'parahhh', 'suited', 'really', 'magger', 'home', 'stay', 'choose', 'package', 'already', ' Internet ',' smooth ',' ']")</f>
        <v>['application', 'steady', 'practical', 'parahhh', 'suited', 'really', 'magger', 'home', 'stay', 'choose', 'package', 'already', ' Internet ',' smooth ',' ']</v>
      </c>
      <c r="D578" s="3">
        <v>5.0</v>
      </c>
    </row>
    <row r="579" ht="15.75" customHeight="1">
      <c r="A579" s="1">
        <v>591.0</v>
      </c>
      <c r="B579" s="3" t="s">
        <v>573</v>
      </c>
      <c r="C579" s="3" t="str">
        <f>IFERROR(__xludf.DUMMYFUNCTION("GOOGLETRANSLATE(B579,""id"",""en"")"),"['Cool', 'Pay', 'Bill', 'Ribet']")</f>
        <v>['Cool', 'Pay', 'Bill', 'Ribet']</v>
      </c>
      <c r="D579" s="3">
        <v>5.0</v>
      </c>
    </row>
    <row r="580" ht="15.75" customHeight="1">
      <c r="A580" s="1">
        <v>592.0</v>
      </c>
      <c r="B580" s="3" t="s">
        <v>574</v>
      </c>
      <c r="C580" s="3" t="str">
        <f>IFERROR(__xludf.DUMMYFUNCTION("GOOGLETRANSLATE(B580,""id"",""en"")"),"['Enter', 'OTP', 'FAIL']")</f>
        <v>['Enter', 'OTP', 'FAIL']</v>
      </c>
      <c r="D580" s="3">
        <v>3.0</v>
      </c>
    </row>
    <row r="581" ht="15.75" customHeight="1">
      <c r="A581" s="1">
        <v>593.0</v>
      </c>
      <c r="B581" s="3" t="s">
        <v>575</v>
      </c>
      <c r="C581" s="3" t="str">
        <f>IFERROR(__xludf.DUMMYFUNCTION("GOOGLETRANSLATE(B581,""id"",""en"")"),"['', 'list']")</f>
        <v>['', 'list']</v>
      </c>
      <c r="D581" s="3">
        <v>5.0</v>
      </c>
    </row>
    <row r="582" ht="15.75" customHeight="1">
      <c r="A582" s="1">
        <v>594.0</v>
      </c>
      <c r="B582" s="3" t="s">
        <v>576</v>
      </c>
      <c r="C582" s="3" t="str">
        <f>IFERROR(__xludf.DUMMYFUNCTION("GOOGLETRANSLATE(B582,""id"",""en"")"),"['OTP', 'Bener', 'Uninstall', 'Ntar', 'Clock', 'Try', '']")</f>
        <v>['OTP', 'Bener', 'Uninstall', 'Ntar', 'Clock', 'Try', '']</v>
      </c>
      <c r="D582" s="3">
        <v>2.0</v>
      </c>
    </row>
    <row r="583" ht="15.75" customHeight="1">
      <c r="A583" s="1">
        <v>595.0</v>
      </c>
      <c r="B583" s="3" t="s">
        <v>577</v>
      </c>
      <c r="C583" s="3" t="str">
        <f>IFERROR(__xludf.DUMMYFUNCTION("GOOGLETRANSLATE(B583,""id"",""en"")"),"['Makasi', 'Indihome', 'Help', 'Network', 'Region', 'Region', 'Lalot', 'Siknal', 'Mantap', ""]")</f>
        <v>['Makasi', 'Indihome', 'Help', 'Network', 'Region', 'Region', 'Lalot', 'Siknal', 'Mantap', "]</v>
      </c>
      <c r="D583" s="3">
        <v>5.0</v>
      </c>
    </row>
    <row r="584" ht="15.75" customHeight="1">
      <c r="A584" s="1">
        <v>596.0</v>
      </c>
      <c r="B584" s="3" t="s">
        <v>578</v>
      </c>
      <c r="C584" s="3" t="str">
        <f>IFERROR(__xludf.DUMMYFUNCTION("GOOGLETRANSLATE(B584,""id"",""en"")"),"['Sang', 'Satisfied']")</f>
        <v>['Sang', 'Satisfied']</v>
      </c>
      <c r="D584" s="3">
        <v>5.0</v>
      </c>
    </row>
    <row r="585" ht="15.75" customHeight="1">
      <c r="A585" s="1">
        <v>597.0</v>
      </c>
      <c r="B585" s="3" t="s">
        <v>579</v>
      </c>
      <c r="C585" s="3" t="str">
        <f>IFERROR(__xludf.DUMMYFUNCTION("GOOGLETRANSLATE(B585,""id"",""en"")"),"['Blm', 'Log', '']")</f>
        <v>['Blm', 'Log', '']</v>
      </c>
      <c r="D585" s="3">
        <v>3.0</v>
      </c>
    </row>
    <row r="586" ht="15.75" customHeight="1">
      <c r="A586" s="1">
        <v>598.0</v>
      </c>
      <c r="B586" s="3" t="s">
        <v>580</v>
      </c>
      <c r="C586" s="3" t="str">
        <f>IFERROR(__xludf.DUMMYFUNCTION("GOOGLETRANSLATE(B586,""id"",""en"")"),"['Sincerely', 'Mintak', 'Please', 'Telcome', 'Indonesia', 'Denga', 'Indihome', 'With' Disconnect ',' Network ',' Biyaya ',' Change ',' Bill ',' Confirm ',' Masi ',' Indihome ',' Change ',' Embassy ',' Bill ']")</f>
        <v>['Sincerely', 'Mintak', 'Please', 'Telcome', 'Indonesia', 'Denga', 'Indihome', 'With' Disconnect ',' Network ',' Biyaya ',' Change ',' Bill ',' Confirm ',' Masi ',' Indihome ',' Change ',' Embassy ',' Bill ']</v>
      </c>
      <c r="D586" s="3">
        <v>1.0</v>
      </c>
    </row>
    <row r="587" ht="15.75" customHeight="1">
      <c r="A587" s="1">
        <v>599.0</v>
      </c>
      <c r="B587" s="3" t="s">
        <v>581</v>
      </c>
      <c r="C587" s="3" t="str">
        <f>IFERROR(__xludf.DUMMYFUNCTION("GOOGLETRANSLATE(B587,""id"",""en"")"),"['Nice', '']")</f>
        <v>['Nice', '']</v>
      </c>
      <c r="D587" s="3">
        <v>5.0</v>
      </c>
    </row>
    <row r="588" ht="15.75" customHeight="1">
      <c r="A588" s="1">
        <v>600.0</v>
      </c>
      <c r="B588" s="3" t="s">
        <v>582</v>
      </c>
      <c r="C588" s="3" t="str">
        <f>IFERROR(__xludf.DUMMYFUNCTION("GOOGLETRANSLATE(B588,""id"",""en"")"),"['Indihome', 'checked', 'Internet', 'Kepakai', 'Display', 'Relog', 'Try', '']")</f>
        <v>['Indihome', 'checked', 'Internet', 'Kepakai', 'Display', 'Relog', 'Try', '']</v>
      </c>
      <c r="D588" s="3">
        <v>1.0</v>
      </c>
    </row>
    <row r="589" ht="15.75" customHeight="1">
      <c r="A589" s="1">
        <v>601.0</v>
      </c>
      <c r="B589" s="3" t="s">
        <v>583</v>
      </c>
      <c r="C589" s="3" t="str">
        <f>IFERROR(__xludf.DUMMYFUNCTION("GOOGLETRANSLATE(B589,""id"",""en"")"),"['Application', 'Gajelas',' already ',' Pay ',' Tetep ',' read ',' Suspend ',' APL ',' then ',' right ',' Install ',' reset ',' enter ',' number ',' inet ',' gabisa ',' number ',' know ',' system ',' damaged ',' kah ',' system ',' number ',' subscription "&amp;"']")</f>
        <v>['Application', 'Gajelas',' already ',' Pay ',' Tetep ',' read ',' Suspend ',' APL ',' then ',' right ',' Install ',' reset ',' enter ',' number ',' inet ',' gabisa ',' number ',' know ',' system ',' damaged ',' kah ',' system ',' number ',' subscription ']</v>
      </c>
      <c r="D589" s="3">
        <v>1.0</v>
      </c>
    </row>
    <row r="590" ht="15.75" customHeight="1">
      <c r="A590" s="1">
        <v>602.0</v>
      </c>
      <c r="B590" s="3" t="s">
        <v>584</v>
      </c>
      <c r="C590" s="3" t="str">
        <f>IFERROR(__xludf.DUMMYFUNCTION("GOOGLETRANSLATE(B590,""id"",""en"")"),"['already', 'Sunday', 'no', 'news', 'installation', 'emf', 'gmna', 'no', 'news', ""]")</f>
        <v>['already', 'Sunday', 'no', 'news', 'installation', 'emf', 'gmna', 'no', 'news', "]</v>
      </c>
      <c r="D590" s="3">
        <v>3.0</v>
      </c>
    </row>
    <row r="591" ht="15.75" customHeight="1">
      <c r="A591" s="1">
        <v>603.0</v>
      </c>
      <c r="B591" s="3" t="s">
        <v>585</v>
      </c>
      <c r="C591" s="3" t="str">
        <f>IFERROR(__xludf.DUMMYFUNCTION("GOOGLETRANSLATE(B591,""id"",""en"")"),"['Good', 'checked', 'bills', 'payment', 'indihome', '']")</f>
        <v>['Good', 'checked', 'bills', 'payment', 'indihome', '']</v>
      </c>
      <c r="D591" s="3">
        <v>5.0</v>
      </c>
    </row>
    <row r="592" ht="15.75" customHeight="1">
      <c r="A592" s="1">
        <v>605.0</v>
      </c>
      <c r="B592" s="3" t="s">
        <v>586</v>
      </c>
      <c r="C592" s="3" t="str">
        <f>IFERROR(__xludf.DUMMYFUNCTION("GOOGLETRANSLATE(B592,""id"",""en"")"),"['Indihome', 'fast', 'bln', 'turn', 'speed', 'decreases',' speed ',' Mbps', 'bln', 'org', 'connect', 'org', ' smoothly ',' game ',' bln ',' org ',' already ',' slow ',' really ',' slow ',' just ',' beruk ',' connect ']")</f>
        <v>['Indihome', 'fast', 'bln', 'turn', 'speed', 'decreases',' speed ',' Mbps', 'bln', 'org', 'connect', 'org', ' smoothly ',' game ',' bln ',' org ',' already ',' slow ',' really ',' slow ',' just ',' beruk ',' connect ']</v>
      </c>
      <c r="D592" s="3">
        <v>1.0</v>
      </c>
    </row>
    <row r="593" ht="15.75" customHeight="1">
      <c r="A593" s="1">
        <v>606.0</v>
      </c>
      <c r="B593" s="3" t="s">
        <v>587</v>
      </c>
      <c r="C593" s="3" t="str">
        <f>IFERROR(__xludf.DUMMYFUNCTION("GOOGLETRANSLATE(B593,""id"",""en"")"),"['', 'list', 'PKE', 'App', 'login', 'difficult', 'failed', 'pdhl', 'number', 'OTP', 'right', 'inserted', 'failed ',' report ',' bill ',' send ',' email ',' ']")</f>
        <v>['', 'list', 'PKE', 'App', 'login', 'difficult', 'failed', 'pdhl', 'number', 'OTP', 'right', 'inserted', 'failed ',' report ',' bill ',' send ',' email ',' ']</v>
      </c>
      <c r="D593" s="3">
        <v>1.0</v>
      </c>
    </row>
    <row r="594" ht="15.75" customHeight="1">
      <c r="A594" s="1">
        <v>607.0</v>
      </c>
      <c r="B594" s="3" t="s">
        <v>588</v>
      </c>
      <c r="C594" s="3" t="str">
        <f>IFERROR(__xludf.DUMMYFUNCTION("GOOGLETRANSLATE(B594,""id"",""en"")"),"['Luemot', 'wifinya']")</f>
        <v>['Luemot', 'wifinya']</v>
      </c>
      <c r="D594" s="3">
        <v>1.0</v>
      </c>
    </row>
    <row r="595" ht="15.75" customHeight="1">
      <c r="A595" s="1">
        <v>608.0</v>
      </c>
      <c r="B595" s="3" t="s">
        <v>589</v>
      </c>
      <c r="C595" s="3" t="str">
        <f>IFERROR(__xludf.DUMMYFUNCTION("GOOGLETRANSLATE(B595,""id"",""en"")"),"['Customer', 'Try', 'Install', 'Application', 'right', 'enter', 'code', 'OTP', 'UDH', 'sent', 'SMS', 'right', ' Input ',' failed ']")</f>
        <v>['Customer', 'Try', 'Install', 'Application', 'right', 'enter', 'code', 'OTP', 'UDH', 'sent', 'SMS', 'right', ' Input ',' failed ']</v>
      </c>
      <c r="D595" s="3">
        <v>3.0</v>
      </c>
    </row>
    <row r="596" ht="15.75" customHeight="1">
      <c r="A596" s="1">
        <v>609.0</v>
      </c>
      <c r="B596" s="3" t="s">
        <v>590</v>
      </c>
      <c r="C596" s="3" t="str">
        <f>IFERROR(__xludf.DUMMYFUNCTION("GOOGLETRANSLATE(B596,""id"",""en"")"),"['', 'data', 'gabisa', 'entered', 'inputted', 'how', '']")</f>
        <v>['', 'data', 'gabisa', 'entered', 'inputted', 'how', '']</v>
      </c>
      <c r="D596" s="3">
        <v>1.0</v>
      </c>
    </row>
    <row r="597" ht="15.75" customHeight="1">
      <c r="A597" s="1">
        <v>610.0</v>
      </c>
      <c r="B597" s="3" t="s">
        <v>591</v>
      </c>
      <c r="C597" s="3" t="str">
        <f>IFERROR(__xludf.DUMMYFUNCTION("GOOGLETRANSLATE(B597,""id"",""en"")"),"['service', 'poor', 'loss', 'money', 'me']")</f>
        <v>['service', 'poor', 'loss', 'money', 'me']</v>
      </c>
      <c r="D597" s="3">
        <v>1.0</v>
      </c>
    </row>
    <row r="598" ht="15.75" customHeight="1">
      <c r="A598" s="1">
        <v>611.0</v>
      </c>
      <c r="B598" s="3" t="s">
        <v>592</v>
      </c>
      <c r="C598" s="3" t="str">
        <f>IFERROR(__xludf.DUMMYFUNCTION("GOOGLETRANSLATE(B598,""id"",""en"")"),"['Internet', 'at home', 'run', 'Report', 'Application', 'Instagram', 'Official', 'Indihome', 'send', 'email', 'response', 'disappointed']")</f>
        <v>['Internet', 'at home', 'run', 'Report', 'Application', 'Instagram', 'Official', 'Indihome', 'send', 'email', 'response', 'disappointed']</v>
      </c>
      <c r="D598" s="3">
        <v>1.0</v>
      </c>
    </row>
    <row r="599" ht="15.75" customHeight="1">
      <c r="A599" s="1">
        <v>612.0</v>
      </c>
      <c r="B599" s="3" t="s">
        <v>593</v>
      </c>
      <c r="C599" s="3" t="str">
        <f>IFERROR(__xludf.DUMMYFUNCTION("GOOGLETRANSLATE(B599,""id"",""en"")"),"['How', 'Developer', 'enter', 'code', 'OTP', 'Wrong', 'Mulu', 'code', 'SMS', 'Latest']")</f>
        <v>['How', 'Developer', 'enter', 'code', 'OTP', 'Wrong', 'Mulu', 'code', 'SMS', 'Latest']</v>
      </c>
      <c r="D599" s="3">
        <v>1.0</v>
      </c>
    </row>
    <row r="600" ht="15.75" customHeight="1">
      <c r="A600" s="1">
        <v>613.0</v>
      </c>
      <c r="B600" s="3" t="s">
        <v>594</v>
      </c>
      <c r="C600" s="3" t="str">
        <f>IFERROR(__xludf.DUMMYFUNCTION("GOOGLETRANSLATE(B600,""id"",""en"")"),"['ugly', 'signal', 'company', 'country', 'quality', 'lose', 'private']")</f>
        <v>['ugly', 'signal', 'company', 'country', 'quality', 'lose', 'private']</v>
      </c>
      <c r="D600" s="3">
        <v>1.0</v>
      </c>
    </row>
    <row r="601" ht="15.75" customHeight="1">
      <c r="A601" s="1">
        <v>615.0</v>
      </c>
      <c r="B601" s="3" t="s">
        <v>595</v>
      </c>
      <c r="C601" s="3" t="str">
        <f>IFERROR(__xludf.DUMMYFUNCTION("GOOGLETRANSLATE(B601,""id"",""en"")"),"['Severe', 'really', 'the application', 'Login', 'Need', 'Very', 'Status', 'Waiting', 'Details', 'attached']")</f>
        <v>['Severe', 'really', 'the application', 'Login', 'Need', 'Very', 'Status', 'Waiting', 'Details', 'attached']</v>
      </c>
      <c r="D601" s="3">
        <v>1.0</v>
      </c>
    </row>
    <row r="602" ht="15.75" customHeight="1">
      <c r="A602" s="1">
        <v>616.0</v>
      </c>
      <c r="B602" s="3" t="s">
        <v>596</v>
      </c>
      <c r="C602" s="3" t="str">
        <f>IFERROR(__xludf.DUMMYFUNCTION("GOOGLETRANSLATE(B602,""id"",""en"")"),"['fast', 'love', 'OTP', 'access', 'shortcomings', 'minimal', 'minutes']")</f>
        <v>['fast', 'love', 'OTP', 'access', 'shortcomings', 'minimal', 'minutes']</v>
      </c>
      <c r="D602" s="3">
        <v>1.0</v>
      </c>
    </row>
    <row r="603" ht="15.75" customHeight="1">
      <c r="A603" s="1">
        <v>617.0</v>
      </c>
      <c r="B603" s="3" t="s">
        <v>597</v>
      </c>
      <c r="C603" s="3" t="str">
        <f>IFERROR(__xludf.DUMMYFUNCTION("GOOGLETRANSLATE(B603,""id"",""en"")"),"['Please', 'Help', 'Sudh', 'Enter', 'KTP', 'The answer', 'Queue', 'Please', 'Help', 'Indihome', ""]")</f>
        <v>['Please', 'Help', 'Sudh', 'Enter', 'KTP', 'The answer', 'Queue', 'Please', 'Help', 'Indihome', "]</v>
      </c>
      <c r="D603" s="3">
        <v>3.0</v>
      </c>
    </row>
    <row r="604" ht="15.75" customHeight="1">
      <c r="A604" s="1">
        <v>618.0</v>
      </c>
      <c r="B604" s="3" t="s">
        <v>598</v>
      </c>
      <c r="C604" s="3" t="str">
        <f>IFERROR(__xludf.DUMMYFUNCTION("GOOGLETRANSLATE(B604,""id"",""en"")"),"['Applicationaa', 'help', 'user', 'indihome', 'hope', 'features',' details', 'billsa', 'held', 'lgi', 'check', 'bill', ' easy']")</f>
        <v>['Applicationaa', 'help', 'user', 'indihome', 'hope', 'features',' details', 'billsa', 'held', 'lgi', 'check', 'bill', ' easy']</v>
      </c>
      <c r="D604" s="3">
        <v>5.0</v>
      </c>
    </row>
    <row r="605" ht="15.75" customHeight="1">
      <c r="A605" s="1">
        <v>619.0</v>
      </c>
      <c r="B605" s="3" t="s">
        <v>599</v>
      </c>
      <c r="C605" s="3" t="str">
        <f>IFERROR(__xludf.DUMMYFUNCTION("GOOGLETRANSLATE(B605,""id"",""en"")"),"['subscribe', 'Indihome', 'broadcast', 'Playananan', 'complaint', 'fast', 'Response', 'resolved', 'hope', 'survably', ""]")</f>
        <v>['subscribe', 'Indihome', 'broadcast', 'Playananan', 'complaint', 'fast', 'Response', 'resolved', 'hope', 'survably', "]</v>
      </c>
      <c r="D605" s="3">
        <v>5.0</v>
      </c>
    </row>
    <row r="606" ht="15.75" customHeight="1">
      <c r="A606" s="1">
        <v>620.0</v>
      </c>
      <c r="B606" s="3" t="s">
        <v>600</v>
      </c>
      <c r="C606" s="3" t="str">
        <f>IFERROR(__xludf.DUMMYFUNCTION("GOOGLETRANSLATE(B606,""id"",""en"")"),"['Application', 'the latest', 'Indihome', 'makes it easy', 'use', 'office', 'click', 'easy']")</f>
        <v>['Application', 'the latest', 'Indihome', 'makes it easy', 'use', 'office', 'click', 'easy']</v>
      </c>
      <c r="D606" s="3">
        <v>5.0</v>
      </c>
    </row>
    <row r="607" ht="15.75" customHeight="1">
      <c r="A607" s="1">
        <v>621.0</v>
      </c>
      <c r="B607" s="3" t="s">
        <v>601</v>
      </c>
      <c r="C607" s="3" t="str">
        <f>IFERROR(__xludf.DUMMYFUNCTION("GOOGLETRANSLATE(B607,""id"",""en"")"),"['suggest', 'menu', 'feature', 'check', 'mobile', 'user', 'Conection', 'DIWIFI', 'child', 'child', 'hacker', 'password', ' WiFi ',' ']")</f>
        <v>['suggest', 'menu', 'feature', 'check', 'mobile', 'user', 'Conection', 'DIWIFI', 'child', 'child', 'hacker', 'password', ' WiFi ',' ']</v>
      </c>
      <c r="D607" s="3">
        <v>5.0</v>
      </c>
    </row>
    <row r="608" ht="15.75" customHeight="1">
      <c r="A608" s="1">
        <v>622.0</v>
      </c>
      <c r="B608" s="3" t="s">
        <v>602</v>
      </c>
      <c r="C608" s="3" t="str">
        <f>IFERROR(__xludf.DUMMYFUNCTION("GOOGLETRANSLATE(B608,""id"",""en"")"),"['Indihome', 'Good', 'Luplep']")</f>
        <v>['Indihome', 'Good', 'Luplep']</v>
      </c>
      <c r="D608" s="3">
        <v>5.0</v>
      </c>
    </row>
    <row r="609" ht="15.75" customHeight="1">
      <c r="A609" s="1">
        <v>623.0</v>
      </c>
      <c r="B609" s="3" t="s">
        <v>603</v>
      </c>
      <c r="C609" s="3" t="str">
        <f>IFERROR(__xludf.DUMMYFUNCTION("GOOGLETRANSLATE(B609,""id"",""en"")"),"['The application', 'supports']")</f>
        <v>['The application', 'supports']</v>
      </c>
      <c r="D609" s="3">
        <v>5.0</v>
      </c>
    </row>
    <row r="610" ht="15.75" customHeight="1">
      <c r="A610" s="1">
        <v>624.0</v>
      </c>
      <c r="B610" s="3" t="s">
        <v>604</v>
      </c>
      <c r="C610" s="3" t="str">
        <f>IFERROR(__xludf.DUMMYFUNCTION("GOOGLETRANSLATE(B610,""id"",""en"")"),"['Steady', 'Kali', 'payment', 'easy', 'home', '']")</f>
        <v>['Steady', 'Kali', 'payment', 'easy', 'home', '']</v>
      </c>
      <c r="D610" s="3">
        <v>5.0</v>
      </c>
    </row>
    <row r="611" ht="15.75" customHeight="1">
      <c r="A611" s="1">
        <v>625.0</v>
      </c>
      <c r="B611" s="3" t="s">
        <v>605</v>
      </c>
      <c r="C611" s="3" t="str">
        <f>IFERROR(__xludf.DUMMYFUNCTION("GOOGLETRANSLATE(B611,""id"",""en"")"),"['service']")</f>
        <v>['service']</v>
      </c>
      <c r="D611" s="3">
        <v>5.0</v>
      </c>
    </row>
    <row r="612" ht="15.75" customHeight="1">
      <c r="A612" s="1">
        <v>626.0</v>
      </c>
      <c r="B612" s="3" t="s">
        <v>606</v>
      </c>
      <c r="C612" s="3" t="str">
        <f>IFERROR(__xludf.DUMMYFUNCTION("GOOGLETRANSLATE(B612,""id"",""en"")"),"['Disappointed', 'Price', 'Package', 'Monthly', 'Agriculture', 'Additional', 'Costs',' Reasons', 'Application', 'Activate', 'Visit', 'Off', ' "", 'bills', 'consumers', 'paulin', 'mode', 'Telkom', 'Telkom',""]")</f>
        <v>['Disappointed', 'Price', 'Package', 'Monthly', 'Agriculture', 'Additional', 'Costs',' Reasons', 'Application', 'Activate', 'Visit', 'Off', ' ", 'bills', 'consumers', 'paulin', 'mode', 'Telkom', 'Telkom',"]</v>
      </c>
      <c r="D612" s="3">
        <v>1.0</v>
      </c>
    </row>
    <row r="613" ht="15.75" customHeight="1">
      <c r="A613" s="1">
        <v>627.0</v>
      </c>
      <c r="B613" s="3" t="s">
        <v>607</v>
      </c>
      <c r="C613" s="3" t="str">
        <f>IFERROR(__xludf.DUMMYFUNCTION("GOOGLETRANSLATE(B613,""id"",""en"")"),"['Please', 'Sorry', 'Nanya', 'Min', 'subscribe', 'Enter', 'Number', 'Indihome', 'Min']")</f>
        <v>['Please', 'Sorry', 'Nanya', 'Min', 'subscribe', 'Enter', 'Number', 'Indihome', 'Min']</v>
      </c>
      <c r="D613" s="3">
        <v>5.0</v>
      </c>
    </row>
    <row r="614" ht="15.75" customHeight="1">
      <c r="A614" s="1">
        <v>628.0</v>
      </c>
      <c r="B614" s="3" t="s">
        <v>608</v>
      </c>
      <c r="C614" s="3" t="str">
        <f>IFERROR(__xludf.DUMMYFUNCTION("GOOGLETRANSLATE(B614,""id"",""en"")"),"['Steady', 'match', 'really', 'no', 'complicated', 'home']")</f>
        <v>['Steady', 'match', 'really', 'no', 'complicated', 'home']</v>
      </c>
      <c r="D614" s="3">
        <v>5.0</v>
      </c>
    </row>
    <row r="615" ht="15.75" customHeight="1">
      <c r="A615" s="1">
        <v>629.0</v>
      </c>
      <c r="B615" s="3" t="s">
        <v>609</v>
      </c>
      <c r="C615" s="3" t="str">
        <f>IFERROR(__xludf.DUMMYFUNCTION("GOOGLETRANSLATE(B615,""id"",""en"")"),"['Cool', 'Pay', 'Pay', 'home', 'Lahi', 'Pandemi', 'Make Easy', 'Puollll', ""]")</f>
        <v>['Cool', 'Pay', 'Pay', 'home', 'Lahi', 'Pandemi', 'Make Easy', 'Puollll', "]</v>
      </c>
      <c r="D615" s="3">
        <v>5.0</v>
      </c>
    </row>
    <row r="616" ht="15.75" customHeight="1">
      <c r="A616" s="1">
        <v>631.0</v>
      </c>
      <c r="B616" s="3" t="s">
        <v>610</v>
      </c>
      <c r="C616" s="3" t="str">
        <f>IFERROR(__xludf.DUMMYFUNCTION("GOOGLETRANSLATE(B616,""id"",""en"")"),"['Assalamualaikum', 'Indihome', 'Malem', 'Gaada', 'Interner', 'That's', '']")</f>
        <v>['Assalamualaikum', 'Indihome', 'Malem', 'Gaada', 'Interner', 'That's', '']</v>
      </c>
      <c r="D616" s="3">
        <v>5.0</v>
      </c>
    </row>
    <row r="617" ht="15.75" customHeight="1">
      <c r="A617" s="1">
        <v>632.0</v>
      </c>
      <c r="B617" s="3" t="s">
        <v>611</v>
      </c>
      <c r="C617" s="3" t="str">
        <f>IFERROR(__xludf.DUMMYFUNCTION("GOOGLETRANSLATE(B617,""id"",""en"")"),"['apk', 'makes it easy', 'payment', 'home', 'in the past', 'pandemic']")</f>
        <v>['apk', 'makes it easy', 'payment', 'home', 'in the past', 'pandemic']</v>
      </c>
      <c r="D617" s="3">
        <v>5.0</v>
      </c>
    </row>
    <row r="618" ht="15.75" customHeight="1">
      <c r="A618" s="1">
        <v>633.0</v>
      </c>
      <c r="B618" s="3" t="s">
        <v>612</v>
      </c>
      <c r="C618" s="3" t="str">
        <f>IFERROR(__xludf.DUMMYFUNCTION("GOOGLETRANSLATE(B618,""id"",""en"")"),"['mantep', 'application', 'help', 'tks']")</f>
        <v>['mantep', 'application', 'help', 'tks']</v>
      </c>
      <c r="D618" s="3">
        <v>5.0</v>
      </c>
    </row>
    <row r="619" ht="15.75" customHeight="1">
      <c r="A619" s="1">
        <v>634.0</v>
      </c>
      <c r="B619" s="3" t="s">
        <v>613</v>
      </c>
      <c r="C619" s="3" t="str">
        <f>IFERROR(__xludf.DUMMYFUNCTION("GOOGLETRANSLATE(B619,""id"",""en"")"),"['complaint', 'service', 'last night', 'skrg', 'indihome', 'use', 'a week', 'officer', 'home', 'disorder', 'please', 'action', ' Continue ',' ']")</f>
        <v>['complaint', 'service', 'last night', 'skrg', 'indihome', 'use', 'a week', 'officer', 'home', 'disorder', 'please', 'action', ' Continue ',' ']</v>
      </c>
      <c r="D619" s="3">
        <v>1.0</v>
      </c>
    </row>
    <row r="620" ht="15.75" customHeight="1">
      <c r="A620" s="1">
        <v>636.0</v>
      </c>
      <c r="B620" s="3" t="s">
        <v>614</v>
      </c>
      <c r="C620" s="3" t="str">
        <f>IFERROR(__xludf.DUMMYFUNCTION("GOOGLETRANSLATE(B620,""id"",""en"")"),"['strange', 'router', 'home', 'customer', 'fox', 'according to', 'indihome', 'example', 'enter', 'login', 'router', 'user', ' Password ',' Change ',' Changed ',' Disconnect ',' Indihome ',' Tired ',' Move ',' Private ']")</f>
        <v>['strange', 'router', 'home', 'customer', 'fox', 'according to', 'indihome', 'example', 'enter', 'login', 'router', 'user', ' Password ',' Change ',' Changed ',' Disconnect ',' Indihome ',' Tired ',' Move ',' Private ']</v>
      </c>
      <c r="D620" s="3">
        <v>1.0</v>
      </c>
    </row>
    <row r="621" ht="15.75" customHeight="1">
      <c r="A621" s="1">
        <v>637.0</v>
      </c>
      <c r="B621" s="3" t="s">
        <v>615</v>
      </c>
      <c r="C621" s="3" t="str">
        <f>IFERROR(__xludf.DUMMYFUNCTION("GOOGLETRANSLATE(B621,""id"",""en"")"),"['Login', 'Myindihome', 'Error', 'Enter', 'Code', 'OTP', 'Please', 'Fix']")</f>
        <v>['Login', 'Myindihome', 'Error', 'Enter', 'Code', 'OTP', 'Please', 'Fix']</v>
      </c>
      <c r="D621" s="3">
        <v>3.0</v>
      </c>
    </row>
    <row r="622" ht="15.75" customHeight="1">
      <c r="A622" s="1">
        <v>638.0</v>
      </c>
      <c r="B622" s="3" t="s">
        <v>616</v>
      </c>
      <c r="C622" s="3" t="str">
        <f>IFERROR(__xludf.DUMMYFUNCTION("GOOGLETRANSLATE(B622,""id"",""en"")"),"['dead', '']")</f>
        <v>['dead', '']</v>
      </c>
      <c r="D622" s="3">
        <v>1.0</v>
      </c>
    </row>
    <row r="623" ht="15.75" customHeight="1">
      <c r="A623" s="1">
        <v>639.0</v>
      </c>
      <c r="B623" s="3" t="s">
        <v>617</v>
      </c>
      <c r="C623" s="3" t="str">
        <f>IFERROR(__xludf.DUMMYFUNCTION("GOOGLETRANSLATE(B623,""id"",""en"")"),"['Indihome', 'paid', 'expensive', 'melted', 'basic', 'gajelas', '']")</f>
        <v>['Indihome', 'paid', 'expensive', 'melted', 'basic', 'gajelas', '']</v>
      </c>
      <c r="D623" s="3">
        <v>1.0</v>
      </c>
    </row>
    <row r="624" ht="15.75" customHeight="1">
      <c r="A624" s="1">
        <v>640.0</v>
      </c>
      <c r="B624" s="3" t="s">
        <v>618</v>
      </c>
      <c r="C624" s="3" t="str">
        <f>IFERROR(__xludf.DUMMYFUNCTION("GOOGLETRANSLATE(B624,""id"",""en"")"),"['Bsgus']")</f>
        <v>['Bsgus']</v>
      </c>
      <c r="D624" s="3">
        <v>5.0</v>
      </c>
    </row>
    <row r="625" ht="15.75" customHeight="1">
      <c r="A625" s="1">
        <v>641.0</v>
      </c>
      <c r="B625" s="3" t="s">
        <v>619</v>
      </c>
      <c r="C625" s="3" t="str">
        <f>IFERROR(__xludf.DUMMYFUNCTION("GOOGLETRANSLATE(B625,""id"",""en"")"),"['Indihome', 'slow']")</f>
        <v>['Indihome', 'slow']</v>
      </c>
      <c r="D625" s="3">
        <v>1.0</v>
      </c>
    </row>
    <row r="626" ht="15.75" customHeight="1">
      <c r="A626" s="1">
        <v>642.0</v>
      </c>
      <c r="B626" s="3" t="s">
        <v>620</v>
      </c>
      <c r="C626" s="3" t="str">
        <f>IFERROR(__xludf.DUMMYFUNCTION("GOOGLETRANSLATE(B626,""id"",""en"")"),"['signal', 'internet', 'slow', 'bayynya', 'limit', 'payment', 'Please', 'enhanced', ""]")</f>
        <v>['signal', 'internet', 'slow', 'bayynya', 'limit', 'payment', 'Please', 'enhanced', "]</v>
      </c>
      <c r="D626" s="3">
        <v>5.0</v>
      </c>
    </row>
    <row r="627" ht="15.75" customHeight="1">
      <c r="A627" s="1">
        <v>643.0</v>
      </c>
      <c r="B627" s="3" t="s">
        <v>621</v>
      </c>
      <c r="C627" s="3" t="str">
        <f>IFERROR(__xludf.DUMMYFUNCTION("GOOGLETRANSLATE(B627,""id"",""en"")"),"['', 'Mbps', 'play', 'Ntah', 'money', 'pay "",' Where ',' already ',' report ',' again ',' gatau ',' indihome ',' severe ']")</f>
        <v>['', 'Mbps', 'play', 'Ntah', 'money', 'pay ",' Where ',' already ',' report ',' again ',' gatau ',' indihome ',' severe ']</v>
      </c>
      <c r="D627" s="3">
        <v>1.0</v>
      </c>
    </row>
    <row r="628" ht="15.75" customHeight="1">
      <c r="A628" s="1">
        <v>644.0</v>
      </c>
      <c r="B628" s="3" t="s">
        <v>622</v>
      </c>
      <c r="C628" s="3" t="str">
        <f>IFERROR(__xludf.DUMMYFUNCTION("GOOGLETRANSLATE(B628,""id"",""en"")"),"['Report', 'Disruption', 'Action', 'Please', 'Acquired', 'Lnjuti', 'Indihome', 'At Home', 'Accessible', 'Pay', 'Monthly', ""]")</f>
        <v>['Report', 'Disruption', 'Action', 'Please', 'Acquired', 'Lnjuti', 'Indihome', 'At Home', 'Accessible', 'Pay', 'Monthly', "]</v>
      </c>
      <c r="D628" s="3">
        <v>5.0</v>
      </c>
    </row>
    <row r="629" ht="15.75" customHeight="1">
      <c r="A629" s="1">
        <v>645.0</v>
      </c>
      <c r="B629" s="3" t="s">
        <v>623</v>
      </c>
      <c r="C629" s="3" t="str">
        <f>IFERROR(__xludf.DUMMYFUNCTION("GOOGLETRANSLATE(B629,""id"",""en"")"),"['Cool', 'makes it easy', 'user', '']")</f>
        <v>['Cool', 'makes it easy', 'user', '']</v>
      </c>
      <c r="D629" s="3">
        <v>5.0</v>
      </c>
    </row>
    <row r="630" ht="15.75" customHeight="1">
      <c r="A630" s="1">
        <v>646.0</v>
      </c>
      <c r="B630" s="3" t="s">
        <v>624</v>
      </c>
      <c r="C630" s="3" t="str">
        <f>IFERROR(__xludf.DUMMYFUNCTION("GOOGLETRANSLATE(B630,""id"",""en"")"),"['Application', 'Help', 'Good', '']")</f>
        <v>['Application', 'Help', 'Good', '']</v>
      </c>
      <c r="D630" s="3">
        <v>5.0</v>
      </c>
    </row>
    <row r="631" ht="15.75" customHeight="1">
      <c r="A631" s="1">
        <v>647.0</v>
      </c>
      <c r="B631" s="3" t="s">
        <v>625</v>
      </c>
      <c r="C631" s="3" t="str">
        <f>IFERROR(__xludf.DUMMYFUNCTION("GOOGLETRANSLATE(B631,""id"",""en"")"),"['The application', 'Help', 'Easy', 'Stay', 'Home', '']")</f>
        <v>['The application', 'Help', 'Easy', 'Stay', 'Home', '']</v>
      </c>
      <c r="D631" s="3">
        <v>5.0</v>
      </c>
    </row>
    <row r="632" ht="15.75" customHeight="1">
      <c r="A632" s="1">
        <v>648.0</v>
      </c>
      <c r="B632" s="3" t="s">
        <v>626</v>
      </c>
      <c r="C632" s="3" t="str">
        <f>IFERROR(__xludf.DUMMYFUNCTION("GOOGLETRANSLATE(B632,""id"",""en"")"),"['Try', 'Connect', 'Payment', 'Link', 'Fund', 'Ovo', 'The era', 'Money', 'Electronics']")</f>
        <v>['Try', 'Connect', 'Payment', 'Link', 'Fund', 'Ovo', 'The era', 'Money', 'Electronics']</v>
      </c>
      <c r="D632" s="3">
        <v>3.0</v>
      </c>
    </row>
    <row r="633" ht="15.75" customHeight="1">
      <c r="A633" s="1">
        <v>649.0</v>
      </c>
      <c r="B633" s="3" t="s">
        <v>627</v>
      </c>
      <c r="C633" s="3" t="str">
        <f>IFERROR(__xludf.DUMMYFUNCTION("GOOGLETRANSLATE(B633,""id"",""en"")"),"['Respon', 'UDH', 'TLFN', 'Complaint', 'Clock', 'Follow']")</f>
        <v>['Respon', 'UDH', 'TLFN', 'Complaint', 'Clock', 'Follow']</v>
      </c>
      <c r="D633" s="3">
        <v>2.0</v>
      </c>
    </row>
    <row r="634" ht="15.75" customHeight="1">
      <c r="A634" s="1">
        <v>650.0</v>
      </c>
      <c r="B634" s="3" t="s">
        <v>628</v>
      </c>
      <c r="C634" s="3" t="str">
        <f>IFERROR(__xludf.DUMMYFUNCTION("GOOGLETRANSLATE(B634,""id"",""en"")"),"['Provide', 'Options',' Downgrade ',' Service ',' Plaza ',' Telkom ',' Customer ',' Mbps', 'Rates',' Monthly ',' Expensive ',' thousand ',' Compared to ',' competitors', 'similar', 'downgrade', 'service', 'need', 'channel', 'STB', 'like', 'set', 'YouTube'"&amp;", 'play', 'game' , 'stable']")</f>
        <v>['Provide', 'Options',' Downgrade ',' Service ',' Plaza ',' Telkom ',' Customer ',' Mbps', 'Rates',' Monthly ',' Expensive ',' thousand ',' Compared to ',' competitors', 'similar', 'downgrade', 'service', 'need', 'channel', 'STB', 'like', 'set', 'YouTube', 'play', 'game' , 'stable']</v>
      </c>
      <c r="D634" s="3">
        <v>3.0</v>
      </c>
    </row>
    <row r="635" ht="15.75" customHeight="1">
      <c r="A635" s="1">
        <v>652.0</v>
      </c>
      <c r="B635" s="3" t="s">
        <v>629</v>
      </c>
      <c r="C635" s="3" t="str">
        <f>IFERROR(__xludf.DUMMYFUNCTION("GOOGLETRANSLATE(B635,""id"",""en"")"),"['What's about', 'Dead', 'Clock', 'Ajinkkk']")</f>
        <v>['What's about', 'Dead', 'Clock', 'Ajinkkk']</v>
      </c>
      <c r="D635" s="3">
        <v>1.0</v>
      </c>
    </row>
    <row r="636" ht="15.75" customHeight="1">
      <c r="A636" s="1">
        <v>654.0</v>
      </c>
      <c r="B636" s="3" t="s">
        <v>630</v>
      </c>
      <c r="C636" s="3" t="str">
        <f>IFERROR(__xludf.DUMMYFUNCTION("GOOGLETRANSLATE(B636,""id"",""en"")"),"['woiiiii', 'pretttt', 'indihome', 'msalah', 'network', 'pound', 'mulu', 'skrang', 'child', 'watch', 'youtube', 'picture', ' sound ',' paid ',' late ',' service ',' rich ',' eeeeee ',' after ',' Taon ',' moved ',' froveder ',' owned ',' BUMN ',' Gunaaaaaa"&amp;"aaa ' , 'taiiiiii']")</f>
        <v>['woiiiii', 'pretttt', 'indihome', 'msalah', 'network', 'pound', 'mulu', 'skrang', 'child', 'watch', 'youtube', 'picture', ' sound ',' paid ',' late ',' service ',' rich ',' eeeeee ',' after ',' Taon ',' moved ',' froveder ',' owned ',' BUMN ',' Gunaaaaaaaaa ' , 'taiiiiii']</v>
      </c>
      <c r="D636" s="3">
        <v>1.0</v>
      </c>
    </row>
    <row r="637" ht="15.75" customHeight="1">
      <c r="A637" s="1">
        <v>655.0</v>
      </c>
      <c r="B637" s="3" t="s">
        <v>631</v>
      </c>
      <c r="C637" s="3" t="str">
        <f>IFERROR(__xludf.DUMMYFUNCTION("GOOGLETRANSLATE(B637,""id"",""en"")"),"['Speed', 'demand', '']")</f>
        <v>['Speed', 'demand', '']</v>
      </c>
      <c r="D637" s="3">
        <v>5.0</v>
      </c>
    </row>
    <row r="638" ht="15.75" customHeight="1">
      <c r="A638" s="1">
        <v>656.0</v>
      </c>
      <c r="B638" s="3" t="s">
        <v>632</v>
      </c>
      <c r="C638" s="3" t="str">
        <f>IFERROR(__xludf.DUMMYFUNCTION("GOOGLETRANSLATE(B638,""id"",""en"")"),"['Stupid', 'OTP', 'Wrong', '']")</f>
        <v>['Stupid', 'OTP', 'Wrong', '']</v>
      </c>
      <c r="D638" s="3">
        <v>1.0</v>
      </c>
    </row>
    <row r="639" ht="15.75" customHeight="1">
      <c r="A639" s="1">
        <v>657.0</v>
      </c>
      <c r="B639" s="3" t="s">
        <v>633</v>
      </c>
      <c r="C639" s="3" t="str">
        <f>IFERROR(__xludf.DUMMYFUNCTION("GOOGLETRANSLATE(B639,""id"",""en"")"),"['Feature', 'Help', 'Thankyou', 'Indihome']")</f>
        <v>['Feature', 'Help', 'Thankyou', 'Indihome']</v>
      </c>
      <c r="D639" s="3">
        <v>5.0</v>
      </c>
    </row>
    <row r="640" ht="15.75" customHeight="1">
      <c r="A640" s="1">
        <v>658.0</v>
      </c>
      <c r="B640" s="3" t="s">
        <v>634</v>
      </c>
      <c r="C640" s="3" t="str">
        <f>IFERROR(__xludf.DUMMYFUNCTION("GOOGLETRANSLATE(B640,""id"",""en"")"),"['signal', 'pulp', 'Mbps', 'Mbps']")</f>
        <v>['signal', 'pulp', 'Mbps', 'Mbps']</v>
      </c>
      <c r="D640" s="3">
        <v>1.0</v>
      </c>
    </row>
    <row r="641" ht="15.75" customHeight="1">
      <c r="A641" s="1">
        <v>659.0</v>
      </c>
      <c r="B641" s="3" t="s">
        <v>635</v>
      </c>
      <c r="C641" s="3" t="str">
        <f>IFERROR(__xludf.DUMMYFUNCTION("GOOGLETRANSLATE(B641,""id"",""en"")"),"['', 'Indihome', 'replace', 'number', 'scorched', 'can', 'please', 'check', 'bits',' save ',' data ',' step ',' do it ',' Change ',' number ',' Thank ']")</f>
        <v>['', 'Indihome', 'replace', 'number', 'scorched', 'can', 'please', 'check', 'bits',' save ',' data ',' step ',' do it ',' Change ',' number ',' Thank ']</v>
      </c>
      <c r="D641" s="3">
        <v>3.0</v>
      </c>
    </row>
    <row r="642" ht="15.75" customHeight="1">
      <c r="A642" s="1">
        <v>660.0</v>
      </c>
      <c r="B642" s="3" t="s">
        <v>636</v>
      </c>
      <c r="C642" s="3" t="str">
        <f>IFERROR(__xludf.DUMMYFUNCTION("GOOGLETRANSLATE(B642,""id"",""en"")"),"['wifinya', 'lagg', 'bangett', 'sihh', 'never', 'what', 'yaa', 'lose', 'bangett', 'sihh', 'this',' already ',' Pay ',' Please ',' Fix ',' Network ',' Quality ',' Internet ']")</f>
        <v>['wifinya', 'lagg', 'bangett', 'sihh', 'never', 'what', 'yaa', 'lose', 'bangett', 'sihh', 'this',' already ',' Pay ',' Please ',' Fix ',' Network ',' Quality ',' Internet ']</v>
      </c>
      <c r="D642" s="3">
        <v>1.0</v>
      </c>
    </row>
    <row r="643" ht="15.75" customHeight="1">
      <c r="A643" s="1">
        <v>661.0</v>
      </c>
      <c r="B643" s="3" t="s">
        <v>637</v>
      </c>
      <c r="C643" s="3" t="str">
        <f>IFERROR(__xludf.DUMMYFUNCTION("GOOGLETRANSLATE(B643,""id"",""en"")"),"['APK', 'Look', 'nominal', 'bill']")</f>
        <v>['APK', 'Look', 'nominal', 'bill']</v>
      </c>
      <c r="D643" s="3">
        <v>1.0</v>
      </c>
    </row>
    <row r="644" ht="15.75" customHeight="1">
      <c r="A644" s="1">
        <v>662.0</v>
      </c>
      <c r="B644" s="3" t="s">
        <v>638</v>
      </c>
      <c r="C644" s="3" t="str">
        <f>IFERROR(__xludf.DUMMYFUNCTION("GOOGLETRANSLATE(B644,""id"",""en"")"),"['Application', 'Indihome', 'Login', 'Failed', 'Uninstall', 'Application', 'BANGJE', '']")</f>
        <v>['Application', 'Indihome', 'Login', 'Failed', 'Uninstall', 'Application', 'BANGJE', '']</v>
      </c>
      <c r="D644" s="3">
        <v>1.0</v>
      </c>
    </row>
    <row r="645" ht="15.75" customHeight="1">
      <c r="A645" s="1">
        <v>663.0</v>
      </c>
      <c r="B645" s="3" t="s">
        <v>639</v>
      </c>
      <c r="C645" s="3" t="str">
        <f>IFERROR(__xludf.DUMMYFUNCTION("GOOGLETRANSLATE(B645,""id"",""en"")"),"['Service', 'bad', 'report', 'application', 'officer', 'DTG', 'fix']")</f>
        <v>['Service', 'bad', 'report', 'application', 'officer', 'DTG', 'fix']</v>
      </c>
      <c r="D645" s="3">
        <v>1.0</v>
      </c>
    </row>
    <row r="646" ht="15.75" customHeight="1">
      <c r="A646" s="1">
        <v>664.0</v>
      </c>
      <c r="B646" s="3" t="s">
        <v>640</v>
      </c>
      <c r="C646" s="3" t="str">
        <f>IFERROR(__xludf.DUMMYFUNCTION("GOOGLETRANSLATE(B646,""id"",""en"")"),"['Trobe', 'Solid', '']")</f>
        <v>['Trobe', 'Solid', '']</v>
      </c>
      <c r="D646" s="3">
        <v>1.0</v>
      </c>
    </row>
    <row r="647" ht="15.75" customHeight="1">
      <c r="A647" s="1">
        <v>665.0</v>
      </c>
      <c r="B647" s="3" t="s">
        <v>641</v>
      </c>
      <c r="C647" s="3" t="str">
        <f>IFERROR(__xludf.DUMMYFUNCTION("GOOGLETRANSLATE(B647,""id"",""en"")"),"['Application', 'Myindihome', 'Help', 'really', 'Ribet']")</f>
        <v>['Application', 'Myindihome', 'Help', 'really', 'Ribet']</v>
      </c>
      <c r="D647" s="3">
        <v>5.0</v>
      </c>
    </row>
    <row r="648" ht="15.75" customHeight="1">
      <c r="A648" s="1">
        <v>666.0</v>
      </c>
      <c r="B648" s="3" t="s">
        <v>642</v>
      </c>
      <c r="C648" s="3" t="str">
        <f>IFERROR(__xludf.DUMMYFUNCTION("GOOGLETRANSLATE(B648,""id"",""en"")"),"['Application', 'Ribet', 'Bener']")</f>
        <v>['Application', 'Ribet', 'Bener']</v>
      </c>
      <c r="D648" s="3">
        <v>1.0</v>
      </c>
    </row>
    <row r="649" ht="15.75" customHeight="1">
      <c r="A649" s="1">
        <v>667.0</v>
      </c>
      <c r="B649" s="3" t="s">
        <v>643</v>
      </c>
      <c r="C649" s="3" t="str">
        <f>IFERROR(__xludf.DUMMYFUNCTION("GOOGLETRANSLATE(B649,""id"",""en"")"),"['Tide', 'Package', 'Mbps',' Pairs', 'Wear', 'Costs',' Rbu ',' Belom ',' Makek ',' a month ',' Pay ',' Rbu ',' agreement ',' tlpun ',' month ',' pay ',' rbu ',' knpa ',' swell ',' signal ',' no ',' good ',' inclined ',' slow ',' gmana ' , 'Kasi', 'star', "&amp;"'No', 'Change', 'Thank you', 'Please', 'Fix', 'Customize', 'Price', 'Quality', ""]")</f>
        <v>['Tide', 'Package', 'Mbps',' Pairs', 'Wear', 'Costs',' Rbu ',' Belom ',' Makek ',' a month ',' Pay ',' Rbu ',' agreement ',' tlpun ',' month ',' pay ',' rbu ',' knpa ',' swell ',' signal ',' no ',' good ',' inclined ',' slow ',' gmana ' , 'Kasi', 'star', 'No', 'Change', 'Thank you', 'Please', 'Fix', 'Customize', 'Price', 'Quality', "]</v>
      </c>
      <c r="D649" s="3">
        <v>1.0</v>
      </c>
    </row>
    <row r="650" ht="15.75" customHeight="1">
      <c r="A650" s="1">
        <v>668.0</v>
      </c>
      <c r="B650" s="3" t="s">
        <v>644</v>
      </c>
      <c r="C650" s="3" t="str">
        <f>IFERROR(__xludf.DUMMYFUNCTION("GOOGLETRANSLATE(B650,""id"",""en"")"),"['Application', 'Myindihome', 'Help', 'really', 'Ribet', '']")</f>
        <v>['Application', 'Myindihome', 'Help', 'really', 'Ribet', '']</v>
      </c>
      <c r="D650" s="3">
        <v>5.0</v>
      </c>
    </row>
    <row r="651" ht="15.75" customHeight="1">
      <c r="A651" s="1">
        <v>669.0</v>
      </c>
      <c r="B651" s="3" t="s">
        <v>645</v>
      </c>
      <c r="C651" s="3" t="str">
        <f>IFERROR(__xludf.DUMMYFUNCTION("GOOGLETRANSLATE(B651,""id"",""en"")"),"['Helping', 'Diesa', 'Signal', '']")</f>
        <v>['Helping', 'Diesa', 'Signal', '']</v>
      </c>
      <c r="D651" s="3">
        <v>5.0</v>
      </c>
    </row>
    <row r="652" ht="15.75" customHeight="1">
      <c r="A652" s="1">
        <v>670.0</v>
      </c>
      <c r="B652" s="3" t="s">
        <v>646</v>
      </c>
      <c r="C652" s="3" t="str">
        <f>IFERROR(__xludf.DUMMYFUNCTION("GOOGLETRANSLATE(B652,""id"",""en"")"),"['Application', 'Help', 'Thank', 'Love']")</f>
        <v>['Application', 'Help', 'Thank', 'Love']</v>
      </c>
      <c r="D652" s="3">
        <v>5.0</v>
      </c>
    </row>
    <row r="653" ht="15.75" customHeight="1">
      <c r="A653" s="1">
        <v>671.0</v>
      </c>
      <c r="B653" s="3" t="s">
        <v>647</v>
      </c>
      <c r="C653" s="3" t="str">
        <f>IFERROR(__xludf.DUMMYFUNCTION("GOOGLETRANSLATE(B653,""id"",""en"")"),"['cie', 'cie', 'price']")</f>
        <v>['cie', 'cie', 'price']</v>
      </c>
      <c r="D653" s="3">
        <v>2.0</v>
      </c>
    </row>
    <row r="654" ht="15.75" customHeight="1">
      <c r="A654" s="1">
        <v>672.0</v>
      </c>
      <c r="B654" s="3" t="s">
        <v>648</v>
      </c>
      <c r="C654" s="3" t="str">
        <f>IFERROR(__xludf.DUMMYFUNCTION("GOOGLETRANSLATE(B654,""id"",""en"")"),"['', 'Help', 'Pokonya', 'Indihome', 'The', 'Best']")</f>
        <v>['', 'Help', 'Pokonya', 'Indihome', 'The', 'Best']</v>
      </c>
      <c r="D654" s="3">
        <v>5.0</v>
      </c>
    </row>
    <row r="655" ht="15.75" customHeight="1">
      <c r="A655" s="1">
        <v>673.0</v>
      </c>
      <c r="B655" s="3" t="s">
        <v>649</v>
      </c>
      <c r="C655" s="3" t="str">
        <f>IFERROR(__xludf.DUMMYFUNCTION("GOOGLETRANSLATE(B655,""id"",""en"")"),"['number', 'INDIHOME', 'Application', 'Blank', 'White', 'Hang', 'Try', 'Delete', 'Number', 'Write', 'Number', 'Mantap', ' thank you']")</f>
        <v>['number', 'INDIHOME', 'Application', 'Blank', 'White', 'Hang', 'Try', 'Delete', 'Number', 'Write', 'Number', 'Mantap', ' thank you']</v>
      </c>
      <c r="D655" s="3">
        <v>5.0</v>
      </c>
    </row>
    <row r="656" ht="15.75" customHeight="1">
      <c r="A656" s="1">
        <v>674.0</v>
      </c>
      <c r="B656" s="3" t="s">
        <v>650</v>
      </c>
      <c r="C656" s="3" t="str">
        <f>IFERROR(__xludf.DUMMYFUNCTION("GOOGLETRANSLATE(B656,""id"",""en"")"),"['app', 'help']")</f>
        <v>['app', 'help']</v>
      </c>
      <c r="D656" s="3">
        <v>5.0</v>
      </c>
    </row>
    <row r="657" ht="15.75" customHeight="1">
      <c r="A657" s="1">
        <v>675.0</v>
      </c>
      <c r="B657" s="3" t="s">
        <v>651</v>
      </c>
      <c r="C657" s="3" t="str">
        <f>IFERROR(__xludf.DUMMYFUNCTION("GOOGLETRANSLATE(B657,""id"",""en"")"),"['virtue', 'it's easy', 'user', 'indihome']")</f>
        <v>['virtue', 'it's easy', 'user', 'indihome']</v>
      </c>
      <c r="D657" s="3">
        <v>5.0</v>
      </c>
    </row>
    <row r="658" ht="15.75" customHeight="1">
      <c r="A658" s="1">
        <v>676.0</v>
      </c>
      <c r="B658" s="3" t="s">
        <v>652</v>
      </c>
      <c r="C658" s="3" t="str">
        <f>IFERROR(__xludf.DUMMYFUNCTION("GOOGLETRANSLATE(B658,""id"",""en"")"),"['wifi', 'Not bad', 'good']")</f>
        <v>['wifi', 'Not bad', 'good']</v>
      </c>
      <c r="D658" s="3">
        <v>5.0</v>
      </c>
    </row>
    <row r="659" ht="15.75" customHeight="1">
      <c r="A659" s="1">
        <v>677.0</v>
      </c>
      <c r="B659" s="3" t="s">
        <v>653</v>
      </c>
      <c r="C659" s="3" t="str">
        <f>IFERROR(__xludf.DUMMYFUNCTION("GOOGLETRANSLATE(B659,""id"",""en"")"),"['Pay', 'expensive', 'thousands', 'Mbps', 'used', 'laptop', 'cellphone', 'slow', 'revoked']")</f>
        <v>['Pay', 'expensive', 'thousands', 'Mbps', 'used', 'laptop', 'cellphone', 'slow', 'revoked']</v>
      </c>
      <c r="D659" s="3">
        <v>1.0</v>
      </c>
    </row>
    <row r="660" ht="15.75" customHeight="1">
      <c r="A660" s="1">
        <v>678.0</v>
      </c>
      <c r="B660" s="3" t="s">
        <v>476</v>
      </c>
      <c r="C660" s="3" t="str">
        <f>IFERROR(__xludf.DUMMYFUNCTION("GOOGLETRANSLATE(B660,""id"",""en"")"),"['Help', 'good']")</f>
        <v>['Help', 'good']</v>
      </c>
      <c r="D660" s="3">
        <v>5.0</v>
      </c>
    </row>
    <row r="661" ht="15.75" customHeight="1">
      <c r="A661" s="1">
        <v>679.0</v>
      </c>
      <c r="B661" s="3" t="s">
        <v>654</v>
      </c>
      <c r="C661" s="3" t="str">
        <f>IFERROR(__xludf.DUMMYFUNCTION("GOOGLETRANSLATE(B661,""id"",""en"")"),"['steady', 'response', 'fast', 'service', 'satisfying']")</f>
        <v>['steady', 'response', 'fast', 'service', 'satisfying']</v>
      </c>
      <c r="D661" s="3">
        <v>5.0</v>
      </c>
    </row>
    <row r="662" ht="15.75" customHeight="1">
      <c r="A662" s="1">
        <v>680.0</v>
      </c>
      <c r="B662" s="3" t="s">
        <v>655</v>
      </c>
      <c r="C662" s="3" t="str">
        <f>IFERROR(__xludf.DUMMYFUNCTION("GOOGLETRANSLATE(B662,""id"",""en"")"),"['petrified', 'the application']")</f>
        <v>['petrified', 'the application']</v>
      </c>
      <c r="D662" s="3">
        <v>5.0</v>
      </c>
    </row>
    <row r="663" ht="15.75" customHeight="1">
      <c r="A663" s="1">
        <v>681.0</v>
      </c>
      <c r="B663" s="3" t="s">
        <v>656</v>
      </c>
      <c r="C663" s="3" t="str">
        <f>IFERROR(__xludf.DUMMYFUNCTION("GOOGLETRANSLATE(B663,""id"",""en"")"),"['Speed', 'Demand', 'LGI', '']")</f>
        <v>['Speed', 'Demand', 'LGI', '']</v>
      </c>
      <c r="D663" s="3">
        <v>4.0</v>
      </c>
    </row>
    <row r="664" ht="15.75" customHeight="1">
      <c r="A664" s="1">
        <v>682.0</v>
      </c>
      <c r="B664" s="3" t="s">
        <v>657</v>
      </c>
      <c r="C664" s="3" t="str">
        <f>IFERROR(__xludf.DUMMYFUNCTION("GOOGLETRANSLATE(B664,""id"",""en"")"),"['Speed', 'demand', 'lgi']")</f>
        <v>['Speed', 'demand', 'lgi']</v>
      </c>
      <c r="D664" s="3">
        <v>5.0</v>
      </c>
    </row>
    <row r="665" ht="15.75" customHeight="1">
      <c r="A665" s="1">
        <v>683.0</v>
      </c>
      <c r="B665" s="3" t="s">
        <v>658</v>
      </c>
      <c r="C665" s="3" t="str">
        <f>IFERROR(__xludf.DUMMYFUNCTION("GOOGLETRANSLATE(B665,""id"",""en"")"),"['internet', 'disorder', '']")</f>
        <v>['internet', 'disorder', '']</v>
      </c>
      <c r="D665" s="3">
        <v>1.0</v>
      </c>
    </row>
    <row r="666" ht="15.75" customHeight="1">
      <c r="A666" s="1">
        <v>684.0</v>
      </c>
      <c r="B666" s="3" t="s">
        <v>659</v>
      </c>
      <c r="C666" s="3" t="str">
        <f>IFERROR(__xludf.DUMMYFUNCTION("GOOGLETRANSLATE(B666,""id"",""en"")"),"['Internet', 'on', 'promise', 'improvement', 'date', 'June', '']")</f>
        <v>['Internet', 'on', 'promise', 'improvement', 'date', 'June', '']</v>
      </c>
      <c r="D666" s="3">
        <v>1.0</v>
      </c>
    </row>
    <row r="667" ht="15.75" customHeight="1">
      <c r="A667" s="1">
        <v>685.0</v>
      </c>
      <c r="B667" s="3" t="s">
        <v>644</v>
      </c>
      <c r="C667" s="3" t="str">
        <f>IFERROR(__xludf.DUMMYFUNCTION("GOOGLETRANSLATE(B667,""id"",""en"")"),"['Application', 'Myindihome', 'Help', 'really', 'Ribet', '']")</f>
        <v>['Application', 'Myindihome', 'Help', 'really', 'Ribet', '']</v>
      </c>
      <c r="D667" s="3">
        <v>5.0</v>
      </c>
    </row>
    <row r="668" ht="15.75" customHeight="1">
      <c r="A668" s="1">
        <v>686.0</v>
      </c>
      <c r="B668" s="3" t="s">
        <v>660</v>
      </c>
      <c r="C668" s="3" t="str">
        <f>IFERROR(__xludf.DUMMYFUNCTION("GOOGLETRANSLATE(B668,""id"",""en"")"),"['Please', 'verification', 'queue']")</f>
        <v>['Please', 'verification', 'queue']</v>
      </c>
      <c r="D668" s="3">
        <v>1.0</v>
      </c>
    </row>
    <row r="669" ht="15.75" customHeight="1">
      <c r="A669" s="1">
        <v>687.0</v>
      </c>
      <c r="B669" s="3" t="s">
        <v>661</v>
      </c>
      <c r="C669" s="3" t="str">
        <f>IFERROR(__xludf.DUMMYFUNCTION("GOOGLETRANSLATE(B669,""id"",""en"")"),"['speed', 'internet', 'upgrade', 'Mbps',' internet ',' telephone ',' rain ',' speed ',' down ',' drastic ',' Mbps', 'already', ' week ',' network ',' slow ',' home ',' use ',' person ',' cellphone ',' harmed ',' paying ',' expensive ',' satisfied ',' spee"&amp;"d ',' internet ' ]")</f>
        <v>['speed', 'internet', 'upgrade', 'Mbps',' internet ',' telephone ',' rain ',' speed ',' down ',' drastic ',' Mbps', 'already', ' week ',' network ',' slow ',' home ',' use ',' person ',' cellphone ',' harmed ',' paying ',' expensive ',' satisfied ',' speed ',' internet ' ]</v>
      </c>
      <c r="D669" s="3">
        <v>1.0</v>
      </c>
    </row>
    <row r="670" ht="15.75" customHeight="1">
      <c r="A670" s="1">
        <v>688.0</v>
      </c>
      <c r="B670" s="3" t="s">
        <v>662</v>
      </c>
      <c r="C670" s="3" t="str">
        <f>IFERROR(__xludf.DUMMYFUNCTION("GOOGLETRANSLATE(B670,""id"",""en"")"),"['App', 'Good', 'easy', 'access', 'sippp']")</f>
        <v>['App', 'Good', 'easy', 'access', 'sippp']</v>
      </c>
      <c r="D670" s="3">
        <v>5.0</v>
      </c>
    </row>
    <row r="671" ht="15.75" customHeight="1">
      <c r="A671" s="1">
        <v>689.0</v>
      </c>
      <c r="B671" s="3" t="s">
        <v>663</v>
      </c>
      <c r="C671" s="3" t="str">
        <f>IFERROR(__xludf.DUMMYFUNCTION("GOOGLETRANSLATE(B671,""id"",""en"")"),"['Disruption', 'handy', 'until', 'TPI', 'compensation', 'late', 'pay', 'fine', 'service', 'bad', ""]")</f>
        <v>['Disruption', 'handy', 'until', 'TPI', 'compensation', 'late', 'pay', 'fine', 'service', 'bad', "]</v>
      </c>
      <c r="D671" s="3">
        <v>1.0</v>
      </c>
    </row>
    <row r="672" ht="15.75" customHeight="1">
      <c r="A672" s="1">
        <v>690.0</v>
      </c>
      <c r="B672" s="3" t="s">
        <v>664</v>
      </c>
      <c r="C672" s="3" t="str">
        <f>IFERROR(__xludf.DUMMYFUNCTION("GOOGLETRANSLATE(B672,""id"",""en"")"),"['Knp', 'login', 'enter', 'code', 'according to', 'sms',' wrong ',' solution ',' how ',' code ',' sent ',' gunain ',' ']")</f>
        <v>['Knp', 'login', 'enter', 'code', 'according to', 'sms',' wrong ',' solution ',' how ',' code ',' sent ',' gunain ',' ']</v>
      </c>
      <c r="D672" s="3">
        <v>1.0</v>
      </c>
    </row>
    <row r="673" ht="15.75" customHeight="1">
      <c r="A673" s="1">
        <v>693.0</v>
      </c>
      <c r="B673" s="3" t="s">
        <v>665</v>
      </c>
      <c r="C673" s="3" t="str">
        <f>IFERROR(__xludf.DUMMYFUNCTION("GOOGLETRANSLATE(B673,""id"",""en"")"),"['Signal', 'Buriq']")</f>
        <v>['Signal', 'Buriq']</v>
      </c>
      <c r="D673" s="3">
        <v>1.0</v>
      </c>
    </row>
    <row r="674" ht="15.75" customHeight="1">
      <c r="A674" s="1">
        <v>694.0</v>
      </c>
      <c r="B674" s="3" t="s">
        <v>666</v>
      </c>
      <c r="C674" s="3" t="str">
        <f>IFERROR(__xludf.DUMMYFUNCTION("GOOGLETRANSLATE(B674,""id"",""en"")"),"['Rating', 'minus', 'write', 'Indihome', 'network', 'like', 'Los', 'repair', 'a week', ""]")</f>
        <v>['Rating', 'minus', 'write', 'Indihome', 'network', 'like', 'Los', 'repair', 'a week', "]</v>
      </c>
      <c r="D674" s="3">
        <v>1.0</v>
      </c>
    </row>
    <row r="675" ht="15.75" customHeight="1">
      <c r="A675" s="1">
        <v>695.0</v>
      </c>
      <c r="B675" s="3" t="s">
        <v>667</v>
      </c>
      <c r="C675" s="3" t="str">
        <f>IFERROR(__xludf.DUMMYFUNCTION("GOOGLETRANSLATE(B675,""id"",""en"")"),"['Modem', 'Reset', 'Please', 'Rock']")</f>
        <v>['Modem', 'Reset', 'Please', 'Rock']</v>
      </c>
      <c r="D675" s="3">
        <v>5.0</v>
      </c>
    </row>
    <row r="676" ht="15.75" customHeight="1">
      <c r="A676" s="1">
        <v>697.0</v>
      </c>
      <c r="B676" s="3" t="s">
        <v>668</v>
      </c>
      <c r="C676" s="3" t="str">
        <f>IFERROR(__xludf.DUMMYFUNCTION("GOOGLETRANSLATE(B676,""id"",""en"")"),"['Indihome', 'The', 'Best']")</f>
        <v>['Indihome', 'The', 'Best']</v>
      </c>
      <c r="D676" s="3">
        <v>5.0</v>
      </c>
    </row>
    <row r="677" ht="15.75" customHeight="1">
      <c r="A677" s="1">
        <v>698.0</v>
      </c>
      <c r="B677" s="3" t="s">
        <v>669</v>
      </c>
      <c r="C677" s="3" t="str">
        <f>IFERROR(__xludf.DUMMYFUNCTION("GOOGLETRANSLATE(B677,""id"",""en"")"),"['Please', 'WiFi', 'Enter', 'Village', 'Werkal', 'District', 'Rejoso', 'County', 'Nganjuk', 'User', 'WiFi', 'Village', ' ']")</f>
        <v>['Please', 'WiFi', 'Enter', 'Village', 'Werkal', 'District', 'Rejoso', 'County', 'Nganjuk', 'User', 'WiFi', 'Village', ' ']</v>
      </c>
      <c r="D677" s="3">
        <v>1.0</v>
      </c>
    </row>
    <row r="678" ht="15.75" customHeight="1">
      <c r="A678" s="1">
        <v>699.0</v>
      </c>
      <c r="B678" s="3" t="s">
        <v>670</v>
      </c>
      <c r="C678" s="3" t="str">
        <f>IFERROR(__xludf.DUMMYFUNCTION("GOOGLETRANSLATE(B678,""id"",""en"")"),"['Application', 'Help', 'Thank "",' Love ',' Indihome ',' Jaya ']")</f>
        <v>['Application', 'Help', 'Thank ",' Love ',' Indihome ',' Jaya ']</v>
      </c>
      <c r="D678" s="3">
        <v>5.0</v>
      </c>
    </row>
    <row r="679" ht="15.75" customHeight="1">
      <c r="A679" s="1">
        <v>700.0</v>
      </c>
      <c r="B679" s="3" t="s">
        <v>356</v>
      </c>
      <c r="C679" s="3" t="str">
        <f>IFERROR(__xludf.DUMMYFUNCTION("GOOGLETRANSLATE(B679,""id"",""en"")"),"['Application', 'Help']")</f>
        <v>['Application', 'Help']</v>
      </c>
      <c r="D679" s="3">
        <v>5.0</v>
      </c>
    </row>
    <row r="680" ht="15.75" customHeight="1">
      <c r="A680" s="1">
        <v>701.0</v>
      </c>
      <c r="B680" s="3" t="s">
        <v>671</v>
      </c>
      <c r="C680" s="3" t="str">
        <f>IFERROR(__xludf.DUMMYFUNCTION("GOOGLETRANSLATE(B680,""id"",""en"")"),"['application', 'easy', 'understood', 'hopefully', 'smooth', 'network', 'internet']")</f>
        <v>['application', 'easy', 'understood', 'hopefully', 'smooth', 'network', 'internet']</v>
      </c>
      <c r="D680" s="3">
        <v>5.0</v>
      </c>
    </row>
    <row r="681" ht="15.75" customHeight="1">
      <c r="A681" s="1">
        <v>702.0</v>
      </c>
      <c r="B681" s="3" t="s">
        <v>672</v>
      </c>
      <c r="C681" s="3" t="str">
        <f>IFERROR(__xludf.DUMMYFUNCTION("GOOGLETRANSLATE(B681,""id"",""en"")"),"['The application', 'help', 'user', 'indihome', 'no', 'bother', 'open', 'website', '']")</f>
        <v>['The application', 'help', 'user', 'indihome', 'no', 'bother', 'open', 'website', '']</v>
      </c>
      <c r="D681" s="3">
        <v>5.0</v>
      </c>
    </row>
    <row r="682" ht="15.75" customHeight="1">
      <c r="A682" s="1">
        <v>703.0</v>
      </c>
      <c r="B682" s="3" t="s">
        <v>673</v>
      </c>
      <c r="C682" s="3" t="str">
        <f>IFERROR(__xludf.DUMMYFUNCTION("GOOGLETRANSLATE(B682,""id"",""en"")"),"['aspect', 'application', 'help', 'forget', 'update', 'interesting', 'thanks', 'indihome', '']")</f>
        <v>['aspect', 'application', 'help', 'forget', 'update', 'interesting', 'thanks', 'indihome', '']</v>
      </c>
      <c r="D682" s="3">
        <v>5.0</v>
      </c>
    </row>
    <row r="683" ht="15.75" customHeight="1">
      <c r="A683" s="1">
        <v>704.0</v>
      </c>
      <c r="B683" s="3" t="s">
        <v>674</v>
      </c>
      <c r="C683" s="3" t="str">
        <f>IFERROR(__xludf.DUMMYFUNCTION("GOOGLETRANSLATE(B683,""id"",""en"")"),"['Change', 'loss', 'disorder', 'how', '']")</f>
        <v>['Change', 'loss', 'disorder', 'how', '']</v>
      </c>
      <c r="D683" s="3">
        <v>1.0</v>
      </c>
    </row>
    <row r="684" ht="15.75" customHeight="1">
      <c r="A684" s="1">
        <v>705.0</v>
      </c>
      <c r="B684" s="3" t="s">
        <v>675</v>
      </c>
      <c r="C684" s="3" t="str">
        <f>IFERROR(__xludf.DUMMYFUNCTION("GOOGLETRANSLATE(B684,""id"",""en"")"),"['Protess', 'KNPA', 'FINKING', 'Swollen', 'tdinya', 'jdi', 'please', 'fix', 'please', 'policy']")</f>
        <v>['Protess', 'KNPA', 'FINKING', 'Swollen', 'tdinya', 'jdi', 'please', 'fix', 'please', 'policy']</v>
      </c>
      <c r="D684" s="3">
        <v>1.0</v>
      </c>
    </row>
    <row r="685" ht="15.75" customHeight="1">
      <c r="A685" s="1">
        <v>706.0</v>
      </c>
      <c r="B685" s="3" t="s">
        <v>676</v>
      </c>
      <c r="C685" s="3" t="str">
        <f>IFERROR(__xludf.DUMMYFUNCTION("GOOGLETRANSLATE(B685,""id"",""en"")"),"['wifi', 'home', 'dead', 'week', 'already', 'report', 'life', 'tomorrow', 'dead', 'satisfying', 'network']")</f>
        <v>['wifi', 'home', 'dead', 'week', 'already', 'report', 'life', 'tomorrow', 'dead', 'satisfying', 'network']</v>
      </c>
      <c r="D685" s="3">
        <v>1.0</v>
      </c>
    </row>
    <row r="686" ht="15.75" customHeight="1">
      <c r="A686" s="1">
        <v>707.0</v>
      </c>
      <c r="B686" s="3" t="s">
        <v>677</v>
      </c>
      <c r="C686" s="3" t="str">
        <f>IFERROR(__xludf.DUMMYFUNCTION("GOOGLETRANSLATE(B686,""id"",""en"")"),"['Verification', 'Wrong']")</f>
        <v>['Verification', 'Wrong']</v>
      </c>
      <c r="D686" s="3">
        <v>1.0</v>
      </c>
    </row>
    <row r="687" ht="15.75" customHeight="1">
      <c r="A687" s="1">
        <v>708.0</v>
      </c>
      <c r="B687" s="3" t="s">
        <v>678</v>
      </c>
      <c r="C687" s="3" t="str">
        <f>IFERROR(__xludf.DUMMYFUNCTION("GOOGLETRANSLATE(B687,""id"",""en"")"),"['Ngeleg', 'Mulu', 'Sat', '']")</f>
        <v>['Ngeleg', 'Mulu', 'Sat', '']</v>
      </c>
      <c r="D687" s="3">
        <v>1.0</v>
      </c>
    </row>
    <row r="688" ht="15.75" customHeight="1">
      <c r="A688" s="1">
        <v>709.0</v>
      </c>
      <c r="B688" s="3" t="s">
        <v>679</v>
      </c>
      <c r="C688" s="3" t="str">
        <f>IFERROR(__xludf.DUMMYFUNCTION("GOOGLETRANSLATE(B688,""id"",""en"")"),"['bill', 'select', 'package', 'according to', 'ability', 'rich', 'replace', 'profider']")</f>
        <v>['bill', 'select', 'package', 'according to', 'ability', 'rich', 'replace', 'profider']</v>
      </c>
      <c r="D688" s="3">
        <v>4.0</v>
      </c>
    </row>
    <row r="689" ht="15.75" customHeight="1">
      <c r="A689" s="1">
        <v>710.0</v>
      </c>
      <c r="B689" s="3" t="s">
        <v>680</v>
      </c>
      <c r="C689" s="3" t="str">
        <f>IFERROR(__xludf.DUMMYFUNCTION("GOOGLETRANSLATE(B689,""id"",""en"")"),"['Internet', 'channel', 'smooth', 'stable', 'love', 'star', '']")</f>
        <v>['Internet', 'channel', 'smooth', 'stable', 'love', 'star', '']</v>
      </c>
      <c r="D689" s="3">
        <v>1.0</v>
      </c>
    </row>
    <row r="690" ht="15.75" customHeight="1">
      <c r="A690" s="1">
        <v>711.0</v>
      </c>
      <c r="B690" s="3" t="s">
        <v>681</v>
      </c>
      <c r="C690" s="3" t="str">
        <f>IFERROR(__xludf.DUMMYFUNCTION("GOOGLETRANSLATE(B690,""id"",""en"")"),"['Woyyy', 'submission', 'seamless',' cave ',' how ',' already ',' a week ',' kaga ',' get ',' user ',' password ',' pay ',' Doang ',' turn ',' complain ',' answer ',' get ',' Wait ',' weve ',' work ',' Tuk ',' told ',' Wait ',' Nti ' , 'Turn', 'Pay', 'Tag"&amp;"ian', 'Cave', 'Wait', '']")</f>
        <v>['Woyyy', 'submission', 'seamless',' cave ',' how ',' already ',' a week ',' kaga ',' get ',' user ',' password ',' pay ',' Doang ',' turn ',' complain ',' answer ',' get ',' Wait ',' weve ',' work ',' Tuk ',' told ',' Wait ',' Nti ' , 'Turn', 'Pay', 'Tagian', 'Cave', 'Wait', '']</v>
      </c>
      <c r="D690" s="3">
        <v>1.0</v>
      </c>
    </row>
    <row r="691" ht="15.75" customHeight="1">
      <c r="A691" s="1">
        <v>712.0</v>
      </c>
      <c r="B691" s="3" t="s">
        <v>682</v>
      </c>
      <c r="C691" s="3" t="str">
        <f>IFERROR(__xludf.DUMMYFUNCTION("GOOGLETRANSLATE(B691,""id"",""en"")"),"['scumbag']")</f>
        <v>['scumbag']</v>
      </c>
      <c r="D691" s="3">
        <v>1.0</v>
      </c>
    </row>
    <row r="692" ht="15.75" customHeight="1">
      <c r="A692" s="1">
        <v>713.0</v>
      </c>
      <c r="B692" s="3" t="s">
        <v>683</v>
      </c>
      <c r="C692" s="3" t="str">
        <f>IFERROR(__xludf.DUMMYFUNCTION("GOOGLETRANSLATE(B692,""id"",""en"")"),"['App', 'good', 'help', ""]")</f>
        <v>['App', 'good', 'help', "]</v>
      </c>
      <c r="D692" s="3">
        <v>5.0</v>
      </c>
    </row>
    <row r="693" ht="15.75" customHeight="1">
      <c r="A693" s="1">
        <v>714.0</v>
      </c>
      <c r="B693" s="3" t="s">
        <v>684</v>
      </c>
      <c r="C693" s="3" t="str">
        <f>IFERROR(__xludf.DUMMYFUNCTION("GOOGLETRANSLATE(B693,""id"",""en"")"),"['Unplug', 'Family', 'Internet', 'here', 'ugly', 'severe', 'use', 'Mbps',' a year ',' upgrade ',' Mbps', 'bad', ' price ',' expensive ',' gabakal ',' already ',' subscription ',' internet ',' ugly ',' pending ',' ']")</f>
        <v>['Unplug', 'Family', 'Internet', 'here', 'ugly', 'severe', 'use', 'Mbps',' a year ',' upgrade ',' Mbps', 'bad', ' price ',' expensive ',' gabakal ',' already ',' subscription ',' internet ',' ugly ',' pending ',' ']</v>
      </c>
      <c r="D693" s="3">
        <v>1.0</v>
      </c>
    </row>
    <row r="694" ht="15.75" customHeight="1">
      <c r="A694" s="1">
        <v>715.0</v>
      </c>
      <c r="B694" s="3" t="s">
        <v>685</v>
      </c>
      <c r="C694" s="3" t="str">
        <f>IFERROR(__xludf.DUMMYFUNCTION("GOOGLETRANSLATE(B694,""id"",""en"")"),"['lag', 'severe']")</f>
        <v>['lag', 'severe']</v>
      </c>
      <c r="D694" s="3">
        <v>1.0</v>
      </c>
    </row>
    <row r="695" ht="15.75" customHeight="1">
      <c r="A695" s="1">
        <v>716.0</v>
      </c>
      <c r="B695" s="3" t="s">
        <v>686</v>
      </c>
      <c r="C695" s="3" t="str">
        <f>IFERROR(__xludf.DUMMYFUNCTION("GOOGLETRANSLATE(B695,""id"",""en"")"),"['complaint', 'Make it', 'Ticket', 'Tetep', 'Lemotttt', 'Pantes', 'Magaka', 'Money', 'Guarantee', 'Network', 'parahhh']")</f>
        <v>['complaint', 'Make it', 'Ticket', 'Tetep', 'Lemotttt', 'Pantes', 'Magaka', 'Money', 'Guarantee', 'Network', 'parahhh']</v>
      </c>
      <c r="D695" s="3">
        <v>1.0</v>
      </c>
    </row>
    <row r="696" ht="15.75" customHeight="1">
      <c r="A696" s="1">
        <v>717.0</v>
      </c>
      <c r="B696" s="3" t="s">
        <v>687</v>
      </c>
      <c r="C696" s="3" t="str">
        <f>IFERROR(__xludf.DUMMYFUNCTION("GOOGLETRANSLATE(B696,""id"",""en"")"),"['The application', 'Good', '']")</f>
        <v>['The application', 'Good', '']</v>
      </c>
      <c r="D696" s="3">
        <v>5.0</v>
      </c>
    </row>
    <row r="697" ht="15.75" customHeight="1">
      <c r="A697" s="1">
        <v>719.0</v>
      </c>
      <c r="B697" s="3" t="s">
        <v>688</v>
      </c>
      <c r="C697" s="3" t="str">
        <f>IFERROR(__xludf.DUMMYFUNCTION("GOOGLETRANSLATE(B697,""id"",""en"")"),"['App', 'Good', 'Help', 'Thanks', 'You', '']")</f>
        <v>['App', 'Good', 'Help', 'Thanks', 'You', '']</v>
      </c>
      <c r="D697" s="3">
        <v>5.0</v>
      </c>
    </row>
    <row r="698" ht="15.75" customHeight="1">
      <c r="A698" s="1">
        <v>720.0</v>
      </c>
      <c r="B698" s="3" t="s">
        <v>689</v>
      </c>
      <c r="C698" s="3" t="str">
        <f>IFERROR(__xludf.DUMMYFUNCTION("GOOGLETRANSLATE(B698,""id"",""en"")"),"['App', 'petrified', 'makasihh', 'hehee']")</f>
        <v>['App', 'petrified', 'makasihh', 'hehee']</v>
      </c>
      <c r="D698" s="3">
        <v>5.0</v>
      </c>
    </row>
    <row r="699" ht="15.75" customHeight="1">
      <c r="A699" s="1">
        <v>721.0</v>
      </c>
      <c r="B699" s="3" t="s">
        <v>690</v>
      </c>
      <c r="C699" s="3" t="str">
        <f>IFERROR(__xludf.DUMMYFUNCTION("GOOGLETRANSLATE(B699,""id"",""en"")"),"['Times',' Install ',' Myindihome ',' Current ',' Registration ',' Enter ',' Myindihome ',' Profile ',' Verification ',' Identity ',' already ',' Filled ',' Called ',' Indihome ',' Tetep ',' Try ',' Logout ',' Login ',' Code ',' OTP ',' Already ',' APK ',"&amp;"' Update ',' Follow ',' Suggestion ' , 'Indihomecare', 'Direct', 'response', 'Alhamdulillah', 'Login', 'Thank you', 'Mas',' Mbak ',' response ',' Via ',' chat ',' TLP ',' Good ',' Job ',' Spirit ',' Stay ',' Healthy ',' Keep ',' Smile ', ""]")</f>
        <v>['Times',' Install ',' Myindihome ',' Current ',' Registration ',' Enter ',' Myindihome ',' Profile ',' Verification ',' Identity ',' already ',' Filled ',' Called ',' Indihome ',' Tetep ',' Try ',' Logout ',' Login ',' Code ',' OTP ',' Already ',' APK ',' Update ',' Follow ',' Suggestion ' , 'Indihomecare', 'Direct', 'response', 'Alhamdulillah', 'Login', 'Thank you', 'Mas',' Mbak ',' response ',' Via ',' chat ',' TLP ',' Good ',' Job ',' Spirit ',' Stay ',' Healthy ',' Keep ',' Smile ', "]</v>
      </c>
      <c r="D699" s="3">
        <v>5.0</v>
      </c>
    </row>
    <row r="700" ht="15.75" customHeight="1">
      <c r="A700" s="1">
        <v>722.0</v>
      </c>
      <c r="B700" s="3" t="s">
        <v>691</v>
      </c>
      <c r="C700" s="3" t="str">
        <f>IFERROR(__xludf.DUMMYFUNCTION("GOOGLETRANSLATE(B700,""id"",""en"")"),"['App', 'bikessssss']")</f>
        <v>['App', 'bikessssss']</v>
      </c>
      <c r="D700" s="3">
        <v>5.0</v>
      </c>
    </row>
    <row r="701" ht="15.75" customHeight="1">
      <c r="A701" s="1">
        <v>723.0</v>
      </c>
      <c r="B701" s="3" t="s">
        <v>692</v>
      </c>
      <c r="C701" s="3" t="str">
        <f>IFERROR(__xludf.DUMMYFUNCTION("GOOGLETRANSLATE(B701,""id"",""en"")"),"['Cool', 'Scrag', 'Pay', 'Easy', 'Simple']")</f>
        <v>['Cool', 'Scrag', 'Pay', 'Easy', 'Simple']</v>
      </c>
      <c r="D701" s="3">
        <v>5.0</v>
      </c>
    </row>
    <row r="702" ht="15.75" customHeight="1">
      <c r="A702" s="1">
        <v>724.0</v>
      </c>
      <c r="B702" s="3" t="s">
        <v>693</v>
      </c>
      <c r="C702" s="3" t="str">
        <f>IFERROR(__xludf.DUMMYFUNCTION("GOOGLETRANSLATE(B702,""id"",""en"")"),"['Miskiness', 'Customer', 'Indihome']")</f>
        <v>['Miskiness', 'Customer', 'Indihome']</v>
      </c>
      <c r="D702" s="3">
        <v>5.0</v>
      </c>
    </row>
    <row r="703" ht="15.75" customHeight="1">
      <c r="A703" s="1">
        <v>725.0</v>
      </c>
      <c r="B703" s="3" t="s">
        <v>694</v>
      </c>
      <c r="C703" s="3" t="str">
        <f>IFERROR(__xludf.DUMMYFUNCTION("GOOGLETRANSLATE(B703,""id"",""en"")"),"['Complaints', 'Service', 'PHP', 'Error', 'Was', 'encpunted', ""]")</f>
        <v>['Complaints', 'Service', 'PHP', 'Error', 'Was', 'encpunted', "]</v>
      </c>
      <c r="D703" s="3">
        <v>1.0</v>
      </c>
    </row>
    <row r="704" ht="15.75" customHeight="1">
      <c r="A704" s="1">
        <v>726.0</v>
      </c>
      <c r="B704" s="3" t="s">
        <v>695</v>
      </c>
      <c r="C704" s="3" t="str">
        <f>IFERROR(__xludf.DUMMYFUNCTION("GOOGLETRANSLATE(B704,""id"",""en"")"),"['App', 'Good', 'Help', 'Thank']")</f>
        <v>['App', 'Good', 'Help', 'Thank']</v>
      </c>
      <c r="D704" s="3">
        <v>5.0</v>
      </c>
    </row>
    <row r="705" ht="15.75" customHeight="1">
      <c r="A705" s="1">
        <v>727.0</v>
      </c>
      <c r="B705" s="3" t="s">
        <v>696</v>
      </c>
      <c r="C705" s="3" t="str">
        <f>IFERROR(__xludf.DUMMYFUNCTION("GOOGLETRANSLATE(B705,""id"",""en"")"),"['wifi', 'kek', 'asw', 'wifi', 'hose', 'mulu', 'browse', 'mbps', 'mbps', 'indihomo', 'idiot', 'aaswwww']")</f>
        <v>['wifi', 'kek', 'asw', 'wifi', 'hose', 'mulu', 'browse', 'mbps', 'mbps', 'indihomo', 'idiot', 'aaswwww']</v>
      </c>
      <c r="D705" s="3">
        <v>1.0</v>
      </c>
    </row>
    <row r="706" ht="15.75" customHeight="1">
      <c r="A706" s="1">
        <v>728.0</v>
      </c>
      <c r="B706" s="3" t="s">
        <v>697</v>
      </c>
      <c r="C706" s="3" t="str">
        <f>IFERROR(__xludf.DUMMYFUNCTION("GOOGLETRANSLATE(B706,""id"",""en"")"),"['Internet', 'provider', 'ugly', 'contacted']")</f>
        <v>['Internet', 'provider', 'ugly', 'contacted']</v>
      </c>
      <c r="D706" s="3">
        <v>1.0</v>
      </c>
    </row>
    <row r="707" ht="15.75" customHeight="1">
      <c r="A707" s="1">
        <v>729.0</v>
      </c>
      <c r="B707" s="3" t="s">
        <v>698</v>
      </c>
      <c r="C707" s="3" t="str">
        <f>IFERROR(__xludf.DUMMYFUNCTION("GOOGLETRANSLATE(B707,""id"",""en"")"),"['Price', 'subscription', 'derived', 'Speed', 'Internet', 'Enhanced']")</f>
        <v>['Price', 'subscription', 'derived', 'Speed', 'Internet', 'Enhanced']</v>
      </c>
      <c r="D707" s="3">
        <v>5.0</v>
      </c>
    </row>
    <row r="708" ht="15.75" customHeight="1">
      <c r="A708" s="1">
        <v>730.0</v>
      </c>
      <c r="B708" s="3" t="s">
        <v>699</v>
      </c>
      <c r="C708" s="3" t="str">
        <f>IFERROR(__xludf.DUMMYFUNCTION("GOOGLETRANSLATE(B708,""id"",""en"")"),"['It's easy', 'user', 'Indihome']")</f>
        <v>['It's easy', 'user', 'Indihome']</v>
      </c>
      <c r="D708" s="3">
        <v>5.0</v>
      </c>
    </row>
    <row r="709" ht="15.75" customHeight="1">
      <c r="A709" s="1">
        <v>731.0</v>
      </c>
      <c r="B709" s="3" t="s">
        <v>700</v>
      </c>
      <c r="C709" s="3" t="str">
        <f>IFERROR(__xludf.DUMMYFUNCTION("GOOGLETRANSLATE(B709,""id"",""en"")"),"['OTP', 'send', 'via', 'sms', 'according to']")</f>
        <v>['OTP', 'send', 'via', 'sms', 'according to']</v>
      </c>
      <c r="D709" s="3">
        <v>2.0</v>
      </c>
    </row>
    <row r="710" ht="15.75" customHeight="1">
      <c r="A710" s="1">
        <v>732.0</v>
      </c>
      <c r="B710" s="3" t="s">
        <v>701</v>
      </c>
      <c r="C710" s="3" t="str">
        <f>IFERROR(__xludf.DUMMYFUNCTION("GOOGLETRANSLATE(B710,""id"",""en"")"),"['satisfying', 'help', 'really']")</f>
        <v>['satisfying', 'help', 'really']</v>
      </c>
      <c r="D710" s="3">
        <v>5.0</v>
      </c>
    </row>
    <row r="711" ht="15.75" customHeight="1">
      <c r="A711" s="1">
        <v>733.0</v>
      </c>
      <c r="B711" s="3" t="s">
        <v>702</v>
      </c>
      <c r="C711" s="3" t="str">
        <f>IFERROR(__xludf.DUMMYFUNCTION("GOOGLETRANSLATE(B711,""id"",""en"")"),"['The info']")</f>
        <v>['The info']</v>
      </c>
      <c r="D711" s="3">
        <v>2.0</v>
      </c>
    </row>
    <row r="712" ht="15.75" customHeight="1">
      <c r="A712" s="1">
        <v>734.0</v>
      </c>
      <c r="B712" s="3" t="s">
        <v>703</v>
      </c>
      <c r="C712" s="3" t="str">
        <f>IFERROR(__xludf.DUMMYFUNCTION("GOOGLETRANSLATE(B712,""id"",""en"")"),"['Cool', 'skrg', 'pay', 'bill', 'dri', 'ribet']")</f>
        <v>['Cool', 'skrg', 'pay', 'bill', 'dri', 'ribet']</v>
      </c>
      <c r="D712" s="3">
        <v>5.0</v>
      </c>
    </row>
    <row r="713" ht="15.75" customHeight="1">
      <c r="A713" s="1">
        <v>735.0</v>
      </c>
      <c r="B713" s="3" t="s">
        <v>704</v>
      </c>
      <c r="C713" s="3" t="str">
        <f>IFERROR(__xludf.DUMMYFUNCTION("GOOGLETRANSLATE(B713,""id"",""en"")"),"['crazy', 'login', 'difficult', 'really', 'email', 'number', 'telephone', 'password', 'right', 'enter', 'enter']")</f>
        <v>['crazy', 'login', 'difficult', 'really', 'email', 'number', 'telephone', 'password', 'right', 'enter', 'enter']</v>
      </c>
      <c r="D713" s="3">
        <v>1.0</v>
      </c>
    </row>
    <row r="714" ht="15.75" customHeight="1">
      <c r="A714" s="1">
        <v>737.0</v>
      </c>
      <c r="B714" s="3" t="s">
        <v>705</v>
      </c>
      <c r="C714" s="3" t="str">
        <f>IFERROR(__xludf.DUMMYFUNCTION("GOOGLETRANSLATE(B714,""id"",""en"")"),"['Help', 'good', ""]")</f>
        <v>['Help', 'good', "]</v>
      </c>
      <c r="D714" s="3">
        <v>5.0</v>
      </c>
    </row>
    <row r="715" ht="15.75" customHeight="1">
      <c r="A715" s="1">
        <v>738.0</v>
      </c>
      <c r="B715" s="3" t="s">
        <v>706</v>
      </c>
      <c r="C715" s="3" t="str">
        <f>IFERROR(__xludf.DUMMYFUNCTION("GOOGLETRANSLATE(B715,""id"",""en"")"),"['best']")</f>
        <v>['best']</v>
      </c>
      <c r="D715" s="3">
        <v>5.0</v>
      </c>
    </row>
    <row r="716" ht="15.75" customHeight="1">
      <c r="A716" s="1">
        <v>739.0</v>
      </c>
      <c r="B716" s="3" t="s">
        <v>707</v>
      </c>
      <c r="C716" s="3" t="str">
        <f>IFERROR(__xludf.DUMMYFUNCTION("GOOGLETRANSLATE(B716,""id"",""en"")"),"['Number', 'connected', 'the application']")</f>
        <v>['Number', 'connected', 'the application']</v>
      </c>
      <c r="D716" s="3">
        <v>2.0</v>
      </c>
    </row>
    <row r="717" ht="15.75" customHeight="1">
      <c r="A717" s="1">
        <v>740.0</v>
      </c>
      <c r="B717" s="3" t="s">
        <v>708</v>
      </c>
      <c r="C717" s="3" t="str">
        <f>IFERROR(__xludf.DUMMYFUNCTION("GOOGLETRANSLATE(B717,""id"",""en"")"),"['Installation', 'Verification', 'Finish', '']")</f>
        <v>['Installation', 'Verification', 'Finish', '']</v>
      </c>
      <c r="D717" s="3">
        <v>3.0</v>
      </c>
    </row>
    <row r="718" ht="15.75" customHeight="1">
      <c r="A718" s="1">
        <v>741.0</v>
      </c>
      <c r="B718" s="3" t="s">
        <v>709</v>
      </c>
      <c r="C718" s="3" t="str">
        <f>IFERROR(__xludf.DUMMYFUNCTION("GOOGLETRANSLATE(B718,""id"",""en"")"),"['', 'use', 'Indihome', 'Speed', 'Mbps', 'Wanting', 'equivalent', 'Mbps', 'yes']")</f>
        <v>['', 'use', 'Indihome', 'Speed', 'Mbps', 'Wanting', 'equivalent', 'Mbps', 'yes']</v>
      </c>
      <c r="D718" s="3">
        <v>2.0</v>
      </c>
    </row>
    <row r="719" ht="15.75" customHeight="1">
      <c r="A719" s="1">
        <v>742.0</v>
      </c>
      <c r="B719" s="3" t="s">
        <v>710</v>
      </c>
      <c r="C719" s="3" t="str">
        <f>IFERROR(__xludf.DUMMYFUNCTION("GOOGLETRANSLATE(B719,""id"",""en"")"),"['', 'Helpful', 'Check', 'The', 'Bill', 'and', 'Request', 'New', 'Subscription']")</f>
        <v>['', 'Helpful', 'Check', 'The', 'Bill', 'and', 'Request', 'New', 'Subscription']</v>
      </c>
      <c r="D719" s="3">
        <v>5.0</v>
      </c>
    </row>
    <row r="720" ht="15.75" customHeight="1">
      <c r="A720" s="1">
        <v>743.0</v>
      </c>
      <c r="B720" s="3" t="s">
        <v>711</v>
      </c>
      <c r="C720" s="3" t="str">
        <f>IFERROR(__xludf.DUMMYFUNCTION("GOOGLETRANSLATE(B720,""id"",""en"")"),"['Help', 'Good', 'Job', '']")</f>
        <v>['Help', 'Good', 'Job', '']</v>
      </c>
      <c r="D720" s="3">
        <v>5.0</v>
      </c>
    </row>
    <row r="721" ht="15.75" customHeight="1">
      <c r="A721" s="1">
        <v>744.0</v>
      </c>
      <c r="B721" s="3" t="s">
        <v>712</v>
      </c>
      <c r="C721" s="3" t="str">
        <f>IFERROR(__xludf.DUMMYFUNCTION("GOOGLETRANSLATE(B721,""id"",""en"")"),"['User', 'Indihome', 'really', 'trouble', 'please', 'repaired', 'System', 'Thank you', 'Sis']")</f>
        <v>['User', 'Indihome', 'really', 'trouble', 'please', 'repaired', 'System', 'Thank you', 'Sis']</v>
      </c>
      <c r="D721" s="3">
        <v>3.0</v>
      </c>
    </row>
    <row r="722" ht="15.75" customHeight="1">
      <c r="A722" s="1">
        <v>745.0</v>
      </c>
      <c r="B722" s="3" t="s">
        <v>713</v>
      </c>
      <c r="C722" s="3" t="str">
        <f>IFERROR(__xludf.DUMMYFUNCTION("GOOGLETRANSLATE(B722,""id"",""en"")"),"['Satisfied', 'Fast', 'Response', 'Response', 'Increase', 'Service']")</f>
        <v>['Satisfied', 'Fast', 'Response', 'Response', 'Increase', 'Service']</v>
      </c>
      <c r="D722" s="3">
        <v>5.0</v>
      </c>
    </row>
    <row r="723" ht="15.75" customHeight="1">
      <c r="A723" s="1">
        <v>746.0</v>
      </c>
      <c r="B723" s="3" t="s">
        <v>714</v>
      </c>
      <c r="C723" s="3" t="str">
        <f>IFERROR(__xludf.DUMMYFUNCTION("GOOGLETRANSLATE(B723,""id"",""en"")"),"['I', 'make', 'application', 'like', 'really', 'suggestion', 'I', 'good', 'service', '']")</f>
        <v>['I', 'make', 'application', 'like', 'really', 'suggestion', 'I', 'good', 'service', '']</v>
      </c>
      <c r="D723" s="3">
        <v>5.0</v>
      </c>
    </row>
    <row r="724" ht="15.75" customHeight="1">
      <c r="A724" s="1">
        <v>747.0</v>
      </c>
      <c r="B724" s="3" t="s">
        <v>715</v>
      </c>
      <c r="C724" s="3" t="str">
        <f>IFERROR(__xludf.DUMMYFUNCTION("GOOGLETRANSLATE(B724,""id"",""en"")"),"['The application', 'good', 'really', 'practical', 'really', 'suggestion', 'fast', 'response', '']")</f>
        <v>['The application', 'good', 'really', 'practical', 'really', 'suggestion', 'fast', 'response', '']</v>
      </c>
      <c r="D724" s="3">
        <v>5.0</v>
      </c>
    </row>
    <row r="725" ht="15.75" customHeight="1">
      <c r="A725" s="1">
        <v>748.0</v>
      </c>
      <c r="B725" s="3" t="s">
        <v>716</v>
      </c>
      <c r="C725" s="3" t="str">
        <f>IFERROR(__xludf.DUMMYFUNCTION("GOOGLETRANSLATE(B725,""id"",""en"")"),"['Date', 'Internet', 'Los',' Complous', 'Mao', 'Dipatengin', 'Technician', 'Awaited', 'Dateng', 'Ticket', 'Complaints',' Improvement ',' finished ',' complement ',' that's', 'trappers',' complement ',' msh ',' dateng ',' then ',' pay ',' internet ',' kga "&amp;"',' digunain ']")</f>
        <v>['Date', 'Internet', 'Los',' Complous', 'Mao', 'Dipatengin', 'Technician', 'Awaited', 'Dateng', 'Ticket', 'Complaints',' Improvement ',' finished ',' complement ',' that's', 'trappers',' complement ',' msh ',' dateng ',' then ',' pay ',' internet ',' kga ',' digunain ']</v>
      </c>
      <c r="D725" s="3">
        <v>1.0</v>
      </c>
    </row>
    <row r="726" ht="15.75" customHeight="1">
      <c r="A726" s="1">
        <v>749.0</v>
      </c>
      <c r="B726" s="3" t="s">
        <v>717</v>
      </c>
      <c r="C726" s="3" t="str">
        <f>IFERROR(__xludf.DUMMYFUNCTION("GOOGLETRANSLATE(B726,""id"",""en"")"),"['Disorders', 'Mulu', 'job']")</f>
        <v>['Disorders', 'Mulu', 'job']</v>
      </c>
      <c r="D726" s="3">
        <v>1.0</v>
      </c>
    </row>
    <row r="727" ht="15.75" customHeight="1">
      <c r="A727" s="1">
        <v>750.0</v>
      </c>
      <c r="B727" s="3" t="s">
        <v>718</v>
      </c>
      <c r="C727" s="3" t="str">
        <f>IFERROR(__xludf.DUMMYFUNCTION("GOOGLETRANSLATE(B727,""id"",""en"")"),"['Ngeblank', 'number', 'subscription', 'Indihome', 'Ngeblank', 'please', 'noticed', ""]")</f>
        <v>['Ngeblank', 'number', 'subscription', 'Indihome', 'Ngeblank', 'please', 'noticed', "]</v>
      </c>
      <c r="D727" s="3">
        <v>2.0</v>
      </c>
    </row>
    <row r="728" ht="15.75" customHeight="1">
      <c r="A728" s="1">
        <v>751.0</v>
      </c>
      <c r="B728" s="3" t="s">
        <v>719</v>
      </c>
      <c r="C728" s="3" t="str">
        <f>IFERROR(__xludf.DUMMYFUNCTION("GOOGLETRANSLATE(B728,""id"",""en"")"),"['internet', 'Mbps',' used ',' kbps', 'test', 'test', 'speed', 'internet', 'internet', 'slow', 'satisfied', 'watch', ' Tennis', 'Wimbledon', 'Day', 'Live', 'Fox', 'Sport', 'reported', 'followed up', 'results',' slow ',' satisfying ',' KPD ',' Mr. ' , 'Aut"&amp;"horized', 'Telkom', 'Acquired', 'Naises', 'Fast', '']")</f>
        <v>['internet', 'Mbps',' used ',' kbps', 'test', 'test', 'speed', 'internet', 'internet', 'slow', 'satisfied', 'watch', ' Tennis', 'Wimbledon', 'Day', 'Live', 'Fox', 'Sport', 'reported', 'followed up', 'results',' slow ',' satisfying ',' KPD ',' Mr. ' , 'Authorized', 'Telkom', 'Acquired', 'Naises', 'Fast', '']</v>
      </c>
      <c r="D728" s="3">
        <v>1.0</v>
      </c>
    </row>
    <row r="729" ht="15.75" customHeight="1">
      <c r="A729" s="1">
        <v>752.0</v>
      </c>
      <c r="B729" s="3" t="s">
        <v>720</v>
      </c>
      <c r="C729" s="3" t="str">
        <f>IFERROR(__xludf.DUMMYFUNCTION("GOOGLETRANSLATE(B729,""id"",""en"")"),"['subscription', 'Indihome', 'network', 'garbage', 'easy', 'collapse', 'people', 'week', 'replace', 'password', 'conceding', 'disappointed', ' Really ',' subscribe ',' Indihome ']")</f>
        <v>['subscription', 'Indihome', 'network', 'garbage', 'easy', 'collapse', 'people', 'week', 'replace', 'password', 'conceding', 'disappointed', ' Really ',' subscribe ',' Indihome ']</v>
      </c>
      <c r="D729" s="3">
        <v>1.0</v>
      </c>
    </row>
    <row r="730" ht="15.75" customHeight="1">
      <c r="A730" s="1">
        <v>753.0</v>
      </c>
      <c r="B730" s="3" t="s">
        <v>721</v>
      </c>
      <c r="C730" s="3" t="str">
        <f>IFERROR(__xludf.DUMMYFUNCTION("GOOGLETRANSLATE(B730,""id"",""en"")"),"['Mangkin', 'Network', 'Mangkin', 'slow', 'Mbps',' play ',' game ',' lift ',' ugly ',' network ',' regret ',' cave ',' Installation ',' signal ',' good ',' destroyed ',' slow ',' Tawarin ',' play ',' beautiful ',' talk ',' mbps', 'just', 'use', 'play' , '"&amp;"game', 'pace', 'yes',' raju ',' mounting ',' destroyed ',' deh ',' slow ',' staple ',' cave ',' disappointed ',' sorry ',' Yaa ']")</f>
        <v>['Mangkin', 'Network', 'Mangkin', 'slow', 'Mbps',' play ',' game ',' lift ',' ugly ',' network ',' regret ',' cave ',' Installation ',' signal ',' good ',' destroyed ',' slow ',' Tawarin ',' play ',' beautiful ',' talk ',' mbps', 'just', 'use', 'play' , 'game', 'pace', 'yes',' raju ',' mounting ',' destroyed ',' deh ',' slow ',' staple ',' cave ',' disappointed ',' sorry ',' Yaa ']</v>
      </c>
      <c r="D730" s="3">
        <v>1.0</v>
      </c>
    </row>
    <row r="731" ht="15.75" customHeight="1">
      <c r="A731" s="1">
        <v>754.0</v>
      </c>
      <c r="B731" s="3" t="s">
        <v>722</v>
      </c>
      <c r="C731" s="3" t="str">
        <f>IFERROR(__xludf.DUMMYFUNCTION("GOOGLETRANSLATE(B731,""id"",""en"")"),"['Application', 'Helping', 'Products', 'Indihome', '']")</f>
        <v>['Application', 'Helping', 'Products', 'Indihome', '']</v>
      </c>
      <c r="D731" s="3">
        <v>5.0</v>
      </c>
    </row>
    <row r="732" ht="15.75" customHeight="1">
      <c r="A732" s="1">
        <v>755.0</v>
      </c>
      <c r="B732" s="3" t="s">
        <v>723</v>
      </c>
      <c r="C732" s="3" t="str">
        <f>IFERROR(__xludf.DUMMYFUNCTION("GOOGLETRANSLATE(B732,""id"",""en"")"),"['Suitable', 'like', 'Mager', 'home']")</f>
        <v>['Suitable', 'like', 'Mager', 'home']</v>
      </c>
      <c r="D732" s="3">
        <v>5.0</v>
      </c>
    </row>
    <row r="733" ht="15.75" customHeight="1">
      <c r="A733" s="1">
        <v>757.0</v>
      </c>
      <c r="B733" s="3" t="s">
        <v>724</v>
      </c>
      <c r="C733" s="3" t="str">
        <f>IFERROR(__xludf.DUMMYFUNCTION("GOOGLETRANSLATE(B733,""id"",""en"")"),"['apk', 'tlol']")</f>
        <v>['apk', 'tlol']</v>
      </c>
      <c r="D733" s="3">
        <v>1.0</v>
      </c>
    </row>
    <row r="734" ht="15.75" customHeight="1">
      <c r="A734" s="1">
        <v>758.0</v>
      </c>
      <c r="B734" s="3" t="s">
        <v>725</v>
      </c>
      <c r="C734" s="3" t="str">
        <f>IFERROR(__xludf.DUMMYFUNCTION("GOOGLETRANSLATE(B734,""id"",""en"")"),"['Application', 'garbage']")</f>
        <v>['Application', 'garbage']</v>
      </c>
      <c r="D734" s="3">
        <v>1.0</v>
      </c>
    </row>
    <row r="735" ht="15.75" customHeight="1">
      <c r="A735" s="1">
        <v>759.0</v>
      </c>
      <c r="B735" s="3" t="s">
        <v>726</v>
      </c>
      <c r="C735" s="3" t="str">
        <f>IFERROR(__xludf.DUMMYFUNCTION("GOOGLETRANSLATE(B735,""id"",""en"")"),"['', 'fraudster']")</f>
        <v>['', 'fraudster']</v>
      </c>
      <c r="D735" s="3">
        <v>1.0</v>
      </c>
    </row>
    <row r="736" ht="15.75" customHeight="1">
      <c r="A736" s="1">
        <v>760.0</v>
      </c>
      <c r="B736" s="3" t="s">
        <v>727</v>
      </c>
      <c r="C736" s="3" t="str">
        <f>IFERROR(__xludf.DUMMYFUNCTION("GOOGLETRANSLATE(B736,""id"",""en"")"),"['Help', 'makes it easy', 'monitoring', 'wifi', 'in the second', 'level', 'thanks']")</f>
        <v>['Help', 'makes it easy', 'monitoring', 'wifi', 'in the second', 'level', 'thanks']</v>
      </c>
      <c r="D736" s="3">
        <v>5.0</v>
      </c>
    </row>
    <row r="737" ht="15.75" customHeight="1">
      <c r="A737" s="1">
        <v>761.0</v>
      </c>
      <c r="B737" s="3" t="s">
        <v>728</v>
      </c>
      <c r="C737" s="3" t="str">
        <f>IFERROR(__xludf.DUMMYFUNCTION("GOOGLETRANSLATE(B737,""id"",""en"")"),"['Application', 'crazy', 'error', 'then', 'rich', 'net']")</f>
        <v>['Application', 'crazy', 'error', 'then', 'rich', 'net']</v>
      </c>
      <c r="D737" s="3">
        <v>1.0</v>
      </c>
    </row>
    <row r="738" ht="15.75" customHeight="1">
      <c r="A738" s="1">
        <v>762.0</v>
      </c>
      <c r="B738" s="3" t="s">
        <v>729</v>
      </c>
      <c r="C738" s="3" t="str">
        <f>IFERROR(__xludf.DUMMYFUNCTION("GOOGLETRANSLATE(B738,""id"",""en"")"),"['Thankyou', 'Indihome', 'home', 'payment', 'easy', 'people', 'confection']")</f>
        <v>['Thankyou', 'Indihome', 'home', 'payment', 'easy', 'people', 'confection']</v>
      </c>
      <c r="D738" s="3">
        <v>5.0</v>
      </c>
    </row>
    <row r="739" ht="15.75" customHeight="1">
      <c r="A739" s="1">
        <v>763.0</v>
      </c>
      <c r="B739" s="3" t="s">
        <v>730</v>
      </c>
      <c r="C739" s="3" t="str">
        <f>IFERROR(__xludf.DUMMYFUNCTION("GOOGLETRANSLATE(B739,""id"",""en"")"),"['Help', 'APK']")</f>
        <v>['Help', 'APK']</v>
      </c>
      <c r="D739" s="3">
        <v>5.0</v>
      </c>
    </row>
    <row r="740" ht="15.75" customHeight="1">
      <c r="A740" s="1">
        <v>764.0</v>
      </c>
      <c r="B740" s="3" t="s">
        <v>731</v>
      </c>
      <c r="C740" s="3" t="str">
        <f>IFERROR(__xludf.DUMMYFUNCTION("GOOGLETRANSLATE(B740,""id"",""en"")"),"['turn', 'bills',' Gabolong ',' late ',' right ',' use ',' rich ',' package ',' abis', 'ndat', 'ndut', 'bales',' Ampe ',' pending ']")</f>
        <v>['turn', 'bills',' Gabolong ',' late ',' right ',' use ',' rich ',' package ',' abis', 'ndat', 'ndut', 'bales',' Ampe ',' pending ']</v>
      </c>
      <c r="D740" s="3">
        <v>1.0</v>
      </c>
    </row>
    <row r="741" ht="15.75" customHeight="1">
      <c r="A741" s="1">
        <v>765.0</v>
      </c>
      <c r="B741" s="3" t="s">
        <v>705</v>
      </c>
      <c r="C741" s="3" t="str">
        <f>IFERROR(__xludf.DUMMYFUNCTION("GOOGLETRANSLATE(B741,""id"",""en"")"),"['Help', 'good', ""]")</f>
        <v>['Help', 'good', "]</v>
      </c>
      <c r="D741" s="3">
        <v>5.0</v>
      </c>
    </row>
    <row r="742" ht="15.75" customHeight="1">
      <c r="A742" s="1">
        <v>767.0</v>
      </c>
      <c r="B742" s="3" t="s">
        <v>732</v>
      </c>
      <c r="C742" s="3" t="str">
        <f>IFERROR(__xludf.DUMMYFUNCTION("GOOGLETRANSLATE(B742,""id"",""en"")"),"['Steady', 'home', 'pay']")</f>
        <v>['Steady', 'home', 'pay']</v>
      </c>
      <c r="D742" s="3">
        <v>5.0</v>
      </c>
    </row>
    <row r="743" ht="15.75" customHeight="1">
      <c r="A743" s="1">
        <v>768.0</v>
      </c>
      <c r="B743" s="3" t="s">
        <v>705</v>
      </c>
      <c r="C743" s="3" t="str">
        <f>IFERROR(__xludf.DUMMYFUNCTION("GOOGLETRANSLATE(B743,""id"",""en"")"),"['Help', 'good', ""]")</f>
        <v>['Help', 'good', "]</v>
      </c>
      <c r="D743" s="3">
        <v>5.0</v>
      </c>
    </row>
    <row r="744" ht="15.75" customHeight="1">
      <c r="A744" s="1">
        <v>769.0</v>
      </c>
      <c r="B744" s="3" t="s">
        <v>733</v>
      </c>
      <c r="C744" s="3" t="str">
        <f>IFERROR(__xludf.DUMMYFUNCTION("GOOGLETRANSLATE(B744,""id"",""en"")"),"['The application', 'easy', 'help', 'tks', 'steady']")</f>
        <v>['The application', 'easy', 'help', 'tks', 'steady']</v>
      </c>
      <c r="D744" s="3">
        <v>5.0</v>
      </c>
    </row>
    <row r="745" ht="15.75" customHeight="1">
      <c r="A745" s="1">
        <v>770.0</v>
      </c>
      <c r="B745" s="3" t="s">
        <v>734</v>
      </c>
      <c r="C745" s="3" t="str">
        <f>IFERROR(__xludf.DUMMYFUNCTION("GOOGLETRANSLATE(B745,""id"",""en"")"),"['Mantep', 'really', 'help', 'really']")</f>
        <v>['Mantep', 'really', 'help', 'really']</v>
      </c>
      <c r="D745" s="3">
        <v>5.0</v>
      </c>
    </row>
    <row r="746" ht="15.75" customHeight="1">
      <c r="A746" s="1">
        <v>771.0</v>
      </c>
      <c r="B746" s="3" t="s">
        <v>735</v>
      </c>
      <c r="C746" s="3" t="str">
        <f>IFERROR(__xludf.DUMMYFUNCTION("GOOGLETRANSLATE(B746,""id"",""en"")"),"['wifi', 'slow', '']")</f>
        <v>['wifi', 'slow', '']</v>
      </c>
      <c r="D746" s="3">
        <v>3.0</v>
      </c>
    </row>
    <row r="747" ht="15.75" customHeight="1">
      <c r="A747" s="1">
        <v>772.0</v>
      </c>
      <c r="B747" s="3" t="s">
        <v>736</v>
      </c>
      <c r="C747" s="3" t="str">
        <f>IFERROR(__xludf.DUMMYFUNCTION("GOOGLETRANSLATE(B747,""id"",""en"")"),"['Mantab', 'Install', 'Indihome', 'at home', 'pandemic', 'no', 'home', 'blessing', 'application', 'myindihome', 'pairs',' plaza ',' MaAtaab ',' ']")</f>
        <v>['Mantab', 'Install', 'Indihome', 'at home', 'pandemic', 'no', 'home', 'blessing', 'application', 'myindihome', 'pairs',' plaza ',' MaAtaab ',' ']</v>
      </c>
      <c r="D747" s="3">
        <v>5.0</v>
      </c>
    </row>
    <row r="748" ht="15.75" customHeight="1">
      <c r="A748" s="1">
        <v>773.0</v>
      </c>
      <c r="B748" s="3" t="s">
        <v>737</v>
      </c>
      <c r="C748" s="3" t="str">
        <f>IFERROR(__xludf.DUMMYFUNCTION("GOOGLETRANSLATE(B748,""id"",""en"")"),"['Likeaaaaaaa', '']")</f>
        <v>['Likeaaaaaaa', '']</v>
      </c>
      <c r="D748" s="3">
        <v>5.0</v>
      </c>
    </row>
    <row r="749" ht="15.75" customHeight="1">
      <c r="A749" s="1">
        <v>774.0</v>
      </c>
      <c r="B749" s="3" t="s">
        <v>738</v>
      </c>
      <c r="C749" s="3" t="str">
        <f>IFERROR(__xludf.DUMMYFUNCTION("GOOGLETRANSLATE(B749,""id"",""en"")"),"['Points', 'subscribers', 'disappointed', 'really']")</f>
        <v>['Points', 'subscribers', 'disappointed', 'really']</v>
      </c>
      <c r="D749" s="3">
        <v>3.0</v>
      </c>
    </row>
    <row r="750" ht="15.75" customHeight="1">
      <c r="A750" s="1">
        <v>775.0</v>
      </c>
      <c r="B750" s="3" t="s">
        <v>739</v>
      </c>
      <c r="C750" s="3" t="str">
        <f>IFERROR(__xludf.DUMMYFUNCTION("GOOGLETRANSLATE(B750,""id"",""en"")"),"['Congratulations',' Morning ',' Technicians', 'Prepared', 'Repair', 'Home', 'Karna', 'Waiting', 'Clock', 'Lights',' PON ',' Red ',' Date ',' June ',' improvement ',' handling ',' fast ',' improvement ',' chaotic ',' useful ',' ']")</f>
        <v>['Congratulations',' Morning ',' Technicians', 'Prepared', 'Repair', 'Home', 'Karna', 'Waiting', 'Clock', 'Lights',' PON ',' Red ',' Date ',' June ',' improvement ',' handling ',' fast ',' improvement ',' chaotic ',' useful ',' ']</v>
      </c>
      <c r="D750" s="3">
        <v>1.0</v>
      </c>
    </row>
    <row r="751" ht="15.75" customHeight="1">
      <c r="A751" s="1">
        <v>776.0</v>
      </c>
      <c r="B751" s="3" t="s">
        <v>740</v>
      </c>
      <c r="C751" s="3" t="str">
        <f>IFERROR(__xludf.DUMMYFUNCTION("GOOGLETRANSLATE(B751,""id"",""en"")"),"['The name', 'in place', 'like', 'problematic']")</f>
        <v>['The name', 'in place', 'like', 'problematic']</v>
      </c>
      <c r="D751" s="3">
        <v>3.0</v>
      </c>
    </row>
    <row r="752" ht="15.75" customHeight="1">
      <c r="A752" s="1">
        <v>777.0</v>
      </c>
      <c r="B752" s="3" t="s">
        <v>741</v>
      </c>
      <c r="C752" s="3" t="str">
        <f>IFERROR(__xludf.DUMMYFUNCTION("GOOGLETRANSLATE(B752,""id"",""en"")"),"['', 'Login', '']")</f>
        <v>['', 'Login', '']</v>
      </c>
      <c r="D752" s="3">
        <v>1.0</v>
      </c>
    </row>
    <row r="753" ht="15.75" customHeight="1">
      <c r="A753" s="1">
        <v>778.0</v>
      </c>
      <c r="B753" s="3" t="s">
        <v>742</v>
      </c>
      <c r="C753" s="3" t="str">
        <f>IFERROR(__xludf.DUMMYFUNCTION("GOOGLETRANSLATE(B753,""id"",""en"")"),"['Top', 'Indihome', '']")</f>
        <v>['Top', 'Indihome', '']</v>
      </c>
      <c r="D753" s="3">
        <v>5.0</v>
      </c>
    </row>
    <row r="754" ht="15.75" customHeight="1">
      <c r="A754" s="1">
        <v>779.0</v>
      </c>
      <c r="B754" s="3" t="s">
        <v>743</v>
      </c>
      <c r="C754" s="3" t="str">
        <f>IFERROR(__xludf.DUMMYFUNCTION("GOOGLETRANSLATE(B754,""id"",""en"")"),"['signal', 'worst', 'approaching', 'date', 'error', 'disorder', 'please', 'fix', 'comen', 'beg', 'sorry', 'unconcern' Successful ',' Tide ',' Need ',' Believe ',' Telkom ',' comment ',' ugly ',' resolved ',' repair ', ""]")</f>
        <v>['signal', 'worst', 'approaching', 'date', 'error', 'disorder', 'please', 'fix', 'comen', 'beg', 'sorry', 'unconcern' Successful ',' Tide ',' Need ',' Believe ',' Telkom ',' comment ',' ugly ',' resolved ',' repair ', "]</v>
      </c>
      <c r="D754" s="3">
        <v>1.0</v>
      </c>
    </row>
    <row r="755" ht="15.75" customHeight="1">
      <c r="A755" s="1">
        <v>780.0</v>
      </c>
      <c r="B755" s="3" t="s">
        <v>744</v>
      </c>
      <c r="C755" s="3" t="str">
        <f>IFERROR(__xludf.DUMMYFUNCTION("GOOGLETRANSLATE(B755,""id"",""en"")"),"['like']")</f>
        <v>['like']</v>
      </c>
      <c r="D755" s="3">
        <v>5.0</v>
      </c>
    </row>
    <row r="756" ht="15.75" customHeight="1">
      <c r="A756" s="1">
        <v>781.0</v>
      </c>
      <c r="B756" s="3" t="s">
        <v>745</v>
      </c>
      <c r="C756" s="3" t="str">
        <f>IFERROR(__xludf.DUMMYFUNCTION("GOOGLETRANSLATE(B756,""id"",""en"")"),"['FIKIK', 'Direct', 'Unplug', 'router', 'Direct', 'Busty', 'Indihome', 'ugly', 'Bags', 'some', 'obstacles', ""]")</f>
        <v>['FIKIK', 'Direct', 'Unplug', 'router', 'Direct', 'Busty', 'Indihome', 'ugly', 'Bags', 'some', 'obstacles', "]</v>
      </c>
      <c r="D756" s="3">
        <v>1.0</v>
      </c>
    </row>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2022-02-26T04:03:56Z</dcterms:created>
  <dc:creator>openpyxl</dc:creator>
</cp:coreProperties>
</file>