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arQwzd4F/Q9oFdfxfVGQM1DZCDg=="/>
    </ext>
  </extLst>
</workbook>
</file>

<file path=xl/sharedStrings.xml><?xml version="1.0" encoding="utf-8"?>
<sst xmlns="http://schemas.openxmlformats.org/spreadsheetml/2006/main" count="954" uniqueCount="934">
  <si>
    <t>text_review</t>
  </si>
  <si>
    <t>text_review_english</t>
  </si>
  <si>
    <t>score</t>
  </si>
  <si>
    <t>['indihome', 'udah', 'los', 'merah', 'udah', 'dibenerin', 'teknisi', 'merah', 'teknisi', 'putus', 'udah', 'sampe', 'kaya', 'gitu', 'tagihan', 'gapernah', 'telat', 'pelayanannya', 'kaya', 'gini', 'banget', 'butuhin', 'internet', 'gunain', 'manggil', 'teknisi', 'benerin', 'teknisi', 'males', 'benerin', 'sampe', 'pindah', 'provider', '']</t>
  </si>
  <si>
    <t>['daftar', 'nomor', 'pas', 'login', 'nomor', 'terdaftar', 'maksudnya', '']</t>
  </si>
  <si>
    <t>['aplikasi', 'mudah', 'diakses', 'upgrade', 'speed', 'terbantu', '']</t>
  </si>
  <si>
    <t>['terbantu', 'aplikasi', 'myindihome', 'pasang', 'mudah', 'aplikasi', '']</t>
  </si>
  <si>
    <t>['internet', 'lag', 'idiot']</t>
  </si>
  <si>
    <t>['memudahkan', 'mengecek', 'rincian', 'tagihan', 'penambahan', 'fitur', 'praktis', 'semoga', 'kedepannya', 'memaksimalkan', 'aplikasinya', '']</t>
  </si>
  <si>
    <t>['aplikasi', 'memudahkan', 'pelanggan', 'indihome', 'cek', 'informasi', 'apapun', 'thanks']</t>
  </si>
  <si>
    <t>['internet', 'udah', 'los', '']</t>
  </si>
  <si>
    <t>['kolom', 'verifikasi', 'data', 'dibuka', 'skg', 'canggih']</t>
  </si>
  <si>
    <t>['gangguan', 'pelayanan', 'buruk', 'laporan', 'abaikan', 'jelek']</t>
  </si>
  <si>
    <t>['tampilan', 'stelah', 'upgrade', 'bagus', 'sempet', 'kesel', 'gegara', 'loginnya', 'susah', 'karna', 'pasword', 'sgala', 'sblom', 'upgrade', 'egak', 'pasword', 'langsung', 'bsa', 'login', 'scara', 'aplikasinya', 'bagus', 'good', 'job', 'smoga', 'kdepan', 'smakin', 'bagus', 'pelayanannya', 'jaya', 'aamiin']</t>
  </si>
  <si>
    <t>['pembaruan', 'total', 'segar', 'keren', 'detail', 'riwayat', 'pembayaran', 'penggunaan', 'internet', 'rincian', 'total', 'biaya', 'bulanan', 'bayarkan', 'loading', 'lumayan', 'membuka', 'aplikasinya', 'mmbuka', 'menu', 'didalamnya', 'semoga', 'kedepannya', 'diatasi', 'experience', 'pengguna', 'mantap', '']</t>
  </si>
  <si>
    <t>['bingung', 'aplikasi', '']</t>
  </si>
  <si>
    <t>['yth', 'indichome', 'dkm', 'kic', 'kuningan', 'memasang', 'you', 'tobe', 'lancar', 'akses', 'tolong', 'solusinya']</t>
  </si>
  <si>
    <t>['jelek']</t>
  </si>
  <si>
    <t>['gps', 'data', 'sinkron', 'website', 'resmi', '']</t>
  </si>
  <si>
    <t>['hbs', 'suruh', 'daftar', 'auto', 'uninstall', 'cek', 'kuota', 'web', '']</t>
  </si>
  <si>
    <t>['perusahaan', 'telekomunikasi', 'lho', 'aplikasi', 'berat', 'kacau', 'situs', 'indihome', '']</t>
  </si>
  <si>
    <t>['bayar', 'telat', 'wifinya', 'error', 'kecewa', 'parah', 'error', 'kemaren', 'pas', 'belajar', 'online', 'wifi', 'merah', 'bilangnya', 'gangguan', 'masal', 'kek', 'puas', 'gitu', 'pelayananya', 'perbaikan', 'kali', 'mah', 'gpp', 'bet', 'error', 'perbaikan', 'bener', 'error', 'perbaikan', 'bener', 'diulang', 'ulang', 'kualitas', 'diperbaiki', 'udah', 'sabar', 'make', 'indihome', 'menganti', 'provider', '']</t>
  </si>
  <si>
    <t>['pasang', 'via', 'aplikasi', 'mudah', 'banget', 'sampe', 'pasang', 'add', 'gampang', 'pisaan']</t>
  </si>
  <si>
    <t>['loading', 'pemakaian', 'gerak', 'berbulan', 'msh', 'ttp', 'gb', 'bkn', 'mempermudah', 'pusing', 'lihatnya']</t>
  </si>
  <si>
    <t>['wifi', 'gaguna']</t>
  </si>
  <si>
    <t>['like', 'banget', 'aplikasi', 'skrang', 'versi', 'terbaru', 'fitur', 'lengkap', 'termotivasi', 'menambah', 'poin', 'promo', 'menarik', 'diabaikan', 'menurutku', 'aplikasi', 'membantu', 'terima', 'kasih', 'myindihome', 'semoga', 'depannya', 'kece', 'yaa', '']</t>
  </si>
  <si>
    <t>['wifi', 'gue', 'bocor', 'bocil', 'main', 'game', 'lemot', 'udah', 'ganti', 'sandi', 'via', 'aplikasi', 'udah', 'bolak', 'masukin', 'paseord', 'ganti', 'sandi', 'berhasil', 'tetep', 'kepake', 'sandi', 'gmn', 'ngeblokir', 'wifi', 'gantol', 'tlg', 'pencerahan', '']</t>
  </si>
  <si>
    <t>['happy', 'indihome', 'ngebantu', 'aktivitas', 'wfh', 'rumah', 'yuhuu', 'thanks', 'indihome', '']</t>
  </si>
  <si>
    <t>['ditemaptku', 'klau', 'gangguan', 'berhari', 'kali', 'smapai', 'bosen', 'malu', 'mengadukannya', 'tetep', 'lelet', 'perubahan', 'sya', 'sngat', 'dirugikan', 'pekerjaan', 'terganggu', 'anak', 'belajar', 'sngat', 'terganggu', '']</t>
  </si>
  <si>
    <t>['ngelag', 'udh', 'beli', 'paket', 'mahal', 'ngelag', 'dasar', 'kentang']</t>
  </si>
  <si>
    <t>['aplikasine', 'apik', 'tenan', 'jos', 'kowe', 'kabeh', 'download', 'indihome', 'telkom', 'cepet', 'saiki', 'download', '']</t>
  </si>
  <si>
    <t>['kecewa', 'banget', 'pelayanan', 'indihome', 'wifi', 'los', 'rabu', 'udah', 'laporan', 'myindihome', 'udah', 'nelfon', 'telfon', 'indihome', 'daerah', 'pas', 'sabtu', 'dikirim', 'teknisi', 'rumah', 'dzuhur', 'tungguin', 'gaada', 'sampe', 'telfon', 'diangkat', 'indihome', 'didaerah', 'telfon', 'bilangnya', 'follow', 'sampe', 'selasa', 'teknisi', 'kerumah', 'kecewa', 'banget', 'pelayanan', 'indihome']</t>
  </si>
  <si>
    <t>['aplikasi', 'terbaru', 'membantu', 'tagihan', 'bayar', 'data', 'terpakai', 'fitur', 'fitur', 'membantu', 'fasilitas', 'memakai', 'terhubung', 'wifi', '']</t>
  </si>
  <si>
    <t>['semoga', 'sukses', 'ditingkatkan', 'pelayaannya', 'sukses', 'indihome']</t>
  </si>
  <si>
    <t>['informatif']</t>
  </si>
  <si>
    <t>['update', 'poin', 'indihome', 'hilangggg', 'kasih', 'bintang', 'poin', 'myindihome']</t>
  </si>
  <si>
    <t>['jaringan', 'error', 'koneksi', 'lambat', 'sesuai', 'iklan', 'iklan', 'mbps', 'real', 'maksimal', 'mbps', 'mengecewakan']</t>
  </si>
  <si>
    <t>['good', 'for', 'services']</t>
  </si>
  <si>
    <t>['super', 'kaget', 'tampilan', 'indihome', 'elegan', 'fiturnya', 'keren', 'semoga', 'kedepannya']</t>
  </si>
  <si>
    <t>['tampilannya', 'app', 'myindihomenya', 'variatif', 'memanjakan', 'pemakainya', 'fitur', 'fitur', 'barunya', 'terima', 'kasih', 'myindihome']</t>
  </si>
  <si>
    <t>['download', 'update', 'terbaru', 'aplikasi', 'myindihome', 'tampilan', 'aplikasi', 'menarik', 'kekinian', 'mudah', 'cek', 'speed', 'total', 'pemakaian', 'hystoris', 'payment', 'gampang', 'pengaduan', 'gangguan', 'layanan', 'call', 'center', 'respon', 'petugas', 'teknisi', 'cepat', 'indihome', 'keren', '']</t>
  </si>
  <si>
    <t>['terbantu', 'indihome']</t>
  </si>
  <si>
    <t>['memakai', 'indihome', 'internet', 'lancar', 'alhamdulillah', 'memilih', 'internet', 'indihome', 'tingkatkan', 'indihome']</t>
  </si>
  <si>
    <t>['berguna', 'mempermudah', 'mengecek', 'tagihan', 'tagihan']</t>
  </si>
  <si>
    <t>['keren', 'mudah', 'menggunakannya']</t>
  </si>
  <si>
    <t>['top']</t>
  </si>
  <si>
    <t>['sekedar', 'saran', 'coba', 'applikasi', 'pembayarannya', 'dpt', 'dihubungkan', 'langsung', 'linkaja', 'hitung', 'negara']</t>
  </si>
  <si>
    <t>['jaringan', 'terburuk', 'terboborok', 'diindonesia', 'mbps']</t>
  </si>
  <si>
    <t>['mohon', 'indihome', 'perbaiki', 'signalnya', 'macet', 'bayaran', 'ttp', 'segitu', 'andaikan', 'macet', 'dpt', 'potongan', 'mohon', 'indihome', 'perbaiki', 'kekuatan', 'signalnya', 'khusus', 'wilayah', 'singkut', 'sarolangun', 'jambi', '']</t>
  </si>
  <si>
    <t>['tolong', 'teknisi', 'lapangan', 'tmbhin', 'laporan', 'berkali', 'suruh', 'nungguin', 'berhari', 'teknisi', 'sampe', 'internet']</t>
  </si>
  <si>
    <t>['respon', 'cepat', 'pemasangan', 'bertele', 'janji', 'manis', 'doang', 'sesuai', 'deadline', 'konfirmasi', 'enak', 'mah', 'kagak', 'datanya', 'ambil', 'ukur', 'cek', 'kagak', 'sinyalnya', 'update', 'data', 'giliran', 'udah', 'ukur', 'selesai', 'maen', 'kabur', 'nggak', 'konfirmasi', 'mohon', 'data', 'hapus', 'salah', 'paham', 'terima', 'kasih']</t>
  </si>
  <si>
    <t>['tindak', 'indihome']</t>
  </si>
  <si>
    <t>['plasa', 'telkom', 'nambah', 'paket', 'minggu', 'dieksekusi', '']</t>
  </si>
  <si>
    <t>['pelayanan', 'lemot', 'lapor', 'aplikasi', 'kali', 'nelpon', 'sampe', 'kali', 'teknisi', 'dateng', 'tolong', 'perbaiki', 'layanannya', 'usaha', 'online', 'rugi', 'gini']</t>
  </si>
  <si>
    <t>['ngelag', 'bet']</t>
  </si>
  <si>
    <t>['', 'telkom', 'pelat', 'merah', 'scrolll', 'testimoni', 'kekecewaan', 'alias', 'knp', 'dri', 'plat', 'merah', 'berbenah', 'pailit', 'rencana', 'pasang', 'indihome', 'tpi', 'jdi', 'ngeri', 'duit', 'dirugikan', 'tpi', 'emosi', 'stress', 'laynan', 'spt', 'stroke', '']</t>
  </si>
  <si>
    <t>['pelayanan', 'jelek', 'menunggu', 'tanggan', 'ganguan', 'giliran', 'bayar', 'telat', 'udah', 'pindah', 'icon', 'indihome', 'tanggung', '']</t>
  </si>
  <si>
    <t>['berita', 'web', 'lapangan', 'sesuai']</t>
  </si>
  <si>
    <t>['gua', 'pasang', 'udah', 'kecewa', 'kali', 'pas', 'udah', 'langganan']</t>
  </si>
  <si>
    <t>['ekspektasi', 'realita', 'php', '']</t>
  </si>
  <si>
    <t>['gimana', 'aplikasinya', 'udah', 'register', 'tetep', 'masuk', 'komplain', 'indihome', 'lemot', '']</t>
  </si>
  <si>
    <t>['aplikasi', 'gangguan']</t>
  </si>
  <si>
    <t>['kebanyakan', 'peningkatan', 'aplikasi', 'layanan', 'buruk', 'los', '']</t>
  </si>
  <si>
    <t>['sinyal', 'terputus', 'putus', 'meet', 'daring', 'mohon', 'diperhatikan']</t>
  </si>
  <si>
    <t>['banget', 'error', 'jaringannya', 'laporan', 'ngabis', 'pulsa', 'doang', 'dibenerin', '']</t>
  </si>
  <si>
    <t>['perusahaan', 'bumn', 'niat', 'cari', 'pelanggan', 'maunya', 'nunggu', 'nyari', 'permintaan', 'tolak', 'pasang', 'tiang']</t>
  </si>
  <si>
    <t>['', 'ganti', 'password', 'wifi', '']</t>
  </si>
  <si>
    <t>['lumayan', 'ribet', 'rubah', 'email']</t>
  </si>
  <si>
    <t>['ganti', 'email', 'countdown', 'bsa', 'lompat', 'detik', 'verifikasi', 'email', 'ditungguin', 'habis', 'wktunya', 'muncul', 'konek', 'useetv', 'bsa', 'hancurrrrr', '']</t>
  </si>
  <si>
    <t>['payah', 'aplikasinya', 'ndak', 'cek', 'penggunaan', 'kuota']</t>
  </si>
  <si>
    <t>['aplikasi', 'cacat', '']</t>
  </si>
  <si>
    <t>['web', 'mobile', 'apps', 'sinkron', 'pengguna', 'kesulitan', 'mendaftar', 'langganan', 'indihome']</t>
  </si>
  <si>
    <t>['internet', 'cepat', 'indihome', 'solusinya', 'terima', 'kasih', 'indihome', 'semenjak', 'aplikasi', 'memantau', 'blling', 'pelaporan', 'mudah', 'aplikasi', 'tingkatkan', 'layanan', 'semoga', 'internet', 'tercepat', 'indonesia']</t>
  </si>
  <si>
    <t>['suiiiippp']</t>
  </si>
  <si>
    <t>['respon', 'petugasnya', 'cepat', 'tanggap']</t>
  </si>
  <si>
    <t>['gimana', 'berkembang', 'daerah', 'sepi', 'odp', 'penuh']</t>
  </si>
  <si>
    <t>['pelayanan']</t>
  </si>
  <si>
    <t>['login', 'susah', 'banget', 'udah', 'dicoba', 'nomer', 'internet', 'nomer', 'telp', 'tetep', 'ngga', 'bener']</t>
  </si>
  <si>
    <t>['wifi', 'terparah', 'max', 'udh', 'lag', 'laptop', 'lagnya', 'ampun', 'kek', 'anjk', '']</t>
  </si>
  <si>
    <t>['wifiku', 'diperbaiki']</t>
  </si>
  <si>
    <t>['hoa', 'bagus', 'efribadi', 'matap', 'berkembang', 'indihome']</t>
  </si>
  <si>
    <t>['tampilan', 'menarik', 'informatif']</t>
  </si>
  <si>
    <t>['suka', 'aplikasi', 'terimakasih']</t>
  </si>
  <si>
    <t>['udah', 'upgrade', 'speed', 'berubah', 'live', 'youtube', 'kuat', '']</t>
  </si>
  <si>
    <t>['gimana', 'lemot', 'bayar', 'mahal', '']</t>
  </si>
  <si>
    <t>['pelayanan', 'perbaikan', 'buruk', '']</t>
  </si>
  <si>
    <t>['keluhan', 'error', 'blm', 'tanggapan', 'solusix', 'byar', 'tertunda', 'pembayaran', 'kmrin', 'gangguan', 'jaringan', 'indihome', 'sendri', 'menyebabkan', 'pengembalian', 'pembayaran', 'akun', 'shopee']</t>
  </si>
  <si>
    <t>['coba', 'tolong', 'myindihome', 'aplikasi', 'memblokir', 'pencuri', 'wifi', 'kasih', 'bintang', '']</t>
  </si>
  <si>
    <t>['indihome', 'aplikasi', 'bermanfaat', 'istimewa', 'kecepatan', 'internet', 'cepat', 'aktivitas', 'selesai', 'semoga', 'kedepannya', 'indihome', 'jaya', 'amiiin', '']</t>
  </si>
  <si>
    <t>['parah', 'serasa', 'ms', 'bagusan', 'ms', 'zaman', 'hzzzzzzzzzzzzzz', 'good', 'game', 'indihome']</t>
  </si>
  <si>
    <t>['kesal', 'banget', 'sumpah', 'indihome', 'lambat', 'peduli', 'respon', 'konsumen', 'wifi', 'kamis', 'udah', 'telpon', 'teknisi', 'mutar', 'mutar', 'telkom', 'kek', 'gini', 'kehilangan', 'pelanggan', '']</t>
  </si>
  <si>
    <t>['eror', 'mulu', 'eror', 'udah', 'dibenerin', '']</t>
  </si>
  <si>
    <t>['daftar', 'pelanggan', 'aplikasi', 'upload', 'data', 'upload', 'berulang', 'ulang', 'males', 'ribet', '']</t>
  </si>
  <si>
    <t>['kualitas', 'respon', 'problem', 'langsung', 'benarkan', 'terima', 'kasih']</t>
  </si>
  <si>
    <t>['sinyal', 'susah', 'banget', 'jelek', 'banget', 'indihome', '']</t>
  </si>
  <si>
    <t>['tambahan', 'berlangganan', 'wifi', 'seamless', 'susah', 'banget', 'tgl', 'sampe', 'keterangan', 'gagal', 'udah', 'komplen', 'sampe', 'nomer', 'telpon', 'email', 'dihubungi', 'konfirmasi', 'kenadalanya', 'dimana', 'komplen', 'aplikasi', 'live', 'chat', 'sepi', 'pelayanan', '']</t>
  </si>
  <si>
    <t>['syarat', 'berlangganan', 'hrs', 'didenda', 'hemat', 'dlm', 'kondisi', 'membayar', 'uang', 'jaminan']</t>
  </si>
  <si>
    <t>['pelayanan', 'buruk', 'upgrade', 'mbps', 'direspon', 'ditelpon', 'org', 'berbeda', '']</t>
  </si>
  <si>
    <t>['parah', 'banget', 'sinyal', 'ngacau', 'baca', 'whatsapp', 'kirim', 'whatsapp', 'muter', 'kaya', 'abis', 'minum', 'ciu', 'parah', 'abis', '']</t>
  </si>
  <si>
    <t>['sungguh', 'kecewa', 'pelayanan', 'indihome', 'buruk', 'internet', 'disconect', 'pekerjaan', 'terganggu', 'ganti', 'provider', 'customer', 'kabur', 'ditangani', 'catatan', 'keluhan', 'jam', 'tanggapi', 'kecewa', 'berat', 'indihome', 'agustus', '']</t>
  </si>
  <si>
    <t>['indihome', 'lag', 'banget', 'tagihan', 'gede', 'internet', 'ngelag', 'parah', 'just', 'pengguna', 'doang', 'mohon', 'game', 'tugas', 'terganggu', 'terputus', 'wifinya', 'wifi', 'memiliki', 'koneksi', 'internet', 'pulihnya', 'mohon', 'dibaca', '']</t>
  </si>
  <si>
    <t>['update', 'gui', 'barunya', 'nampilin', 'penggunaan', 'kuota', 'tulisannya', 'mendingan', 'apk', 'versi', 'gui']</t>
  </si>
  <si>
    <t>['payah', 'pelayanan', 'dapet', 'stb', 'super', 'lemot', 'force', 'close', 'udah', 'request', 'ganti', 'stb', 'tanggapan', 'restart', 'restart', 'doang', 'hasil', 'gaada', 'perubahan', 'bayar', 'mahal', 'mahal', 'dapet', 'fasilitas', 'super', 'payah', '']</t>
  </si>
  <si>
    <t>['ancur', 'minggu', 'alasan', 'kerusakan', 'sistem', 'jaringan', 'sebulan', 'kerusakan', 'wifi', 'pdahal', 'bayar', 'full', 'klu', 'pengguna', 'telat', 'bayar', 'hr', 'uda', 'denda', 'pemutusan', 'kenak', 'denda', 'alasan', 'rusak', 'pengguna', 'rugi', 'total', 'plis', 'bijak', 'memilih']</t>
  </si>
  <si>
    <t>['gimana', 'cek', 'aplikasi', 'indihomenya', 'ketersediaan', 'jaringan', 'coba', 'website', 'ketersediaan', 'jaringan', '']</t>
  </si>
  <si>
    <t>['sampahhhhhhhh']</t>
  </si>
  <si>
    <t>['bufferring', 'mlu', 'kampreettt', 'perbaiki', 'kualitas', 'jaringannya', 'jgan', 'giliran', 'jatuh', 'tempo', 'byar', 'ajah', 'bawel', 'jringan', 'perbaiki', '']</t>
  </si>
  <si>
    <t>['terkadang', 'informasi', 'disajikan', 'pemakaian', 'kuota', '']</t>
  </si>
  <si>
    <t>['oke', 'banget']</t>
  </si>
  <si>
    <t>['kesini', 'jaringannya', 'sinyal', 'kuat', 'kecepatan', 'jaringan', 'kb', 'teknisi', 'hubungin', 'indihome', 'respon', '']</t>
  </si>
  <si>
    <t>['uptodate', 'penggunaan', 'internetnya', '']</t>
  </si>
  <si>
    <t>['', 'respon', 'banget', 'aplikasi', 'jujur', 'kecewa', 'sistem', 'tagihan', '']</t>
  </si>
  <si>
    <t>['gangguan', 'alat', 'rusak', 'utak', 'atik', 'normal', 'rusak', 'solusi', 'ganti', 'alat', 'pengennya', 'emosi', 'nunggu', 'lapor', '']</t>
  </si>
  <si>
    <t>['cepat']</t>
  </si>
  <si>
    <t>['', 'fiber']</t>
  </si>
  <si>
    <t>['puas', 'bngt']</t>
  </si>
  <si>
    <t>['uang', 'refaund']</t>
  </si>
  <si>
    <t>['ancur', 'bandwith', 'kemakan', 'aman', 'jaringan', 'stabil', 'gaenak', 'dipake', 'nge', 'game', 'loss', 'kadang', 'sampe']</t>
  </si>
  <si>
    <t>['tolong', 'diperbaiki', 'sistem', 'verifikasi', 'menunggu', 'telpon', 'verifikasi', 'sistem', 'hubungi', 'jam', '']</t>
  </si>
  <si>
    <t>['assalamualaikum', 'gimana', 'kak', 'login', 'myindihome', 'masuk']</t>
  </si>
  <si>
    <t>['terimakasih', 'skrg', 'appnya', '']</t>
  </si>
  <si>
    <t>['aplikasi', 'gag', 'berguna', 'lapor', 'kendala', 'tpy', 'gag', 'responn', 'tololl']</t>
  </si>
  <si>
    <t>['jaringan', 'busuk', 'sumpah', 'jarang', 'banget', 'sinyal', 'berlangganan', 'gada', 'pilihan', 'operator', 'penanganan', 'lambat', 'centernya', 'bad', 'gangguan', 'solusi']</t>
  </si>
  <si>
    <t>['pasang', 'indihome', 'wifi', 'jelek', 'mati', 'mulu', 'nyesel', 'gua']</t>
  </si>
  <si>
    <t>['berat', 'aplikasinya', 'gampang', 'eror']</t>
  </si>
  <si>
    <t>['pelanggan', 'kecewa', 'berlangganan', 'indihome', 'bayaran', 'sinyal', 'kacau', 'kedepannya', 'stop', 'berlangganan', 'indihome']</t>
  </si>
  <si>
    <t>['gangguan']</t>
  </si>
  <si>
    <t>['dibintang', 'tolong', 'gangguan', 'masal', 'infoin', 'kepengguna', 'lapor', 'apk', 'jdi', 'pengguna', 'antisipasi', 'lembur', 'dikantor', 'dirumah', '']</t>
  </si>
  <si>
    <t>['mantap', 'indihome']</t>
  </si>
  <si>
    <t>['gimana', 'min', 'apl', 'iflix', 'wetv', 'ngebug', 'muncul', 'subtitle', 'masak', 'nonton', 'anime', 'belajar', 'bahasa', 'jepang', 'buruan', 'dibenahilah', 'males', 'nonton', 'iflix', 'wetv', 'rusak']</t>
  </si>
  <si>
    <t>['tolong', 'perbaiki', 'bugnya', 'ttd', 'verifikasi', 'ttd', 'terupload', 'perbaiki']</t>
  </si>
  <si>
    <t>['lag', 'banget', 'arghhhhh']</t>
  </si>
  <si>
    <t>['pengaduan', 'laporan', 'ditanggapi', 'kerjanya', 'ngapain', 'hri', 'perbaikan', 'disuruh', 'nunggu', 'giliran', 'bayar', 'terlambat', 'pelayanan', 'mengecewakan', 'ditingkatkan', 'pelayanan', 'pelanggan']</t>
  </si>
  <si>
    <t>['pelaporan', 'gangguan', 'persulit', 'slot', 'penuh', 'pdhl', 'internet', 'sya']</t>
  </si>
  <si>
    <t>['perusahaan', 'aplikasi', 'cepat', 'akurat', 'responsif', '']</t>
  </si>
  <si>
    <t>['kecewa', 'penanganan', 'gangguan', 'indihome', 'bayarnya', 'doang', 'mahal', 'kendala', 'disuruh', 'nunggu', 'doang', 'gada', 'kepastian']</t>
  </si>
  <si>
    <t>['layanan', 'pengaduan', 'aplikasi', 'akses', 'gangguan', 'internet', 'massal', 'diwilayah', 'bekasi', '']</t>
  </si>
  <si>
    <t>['login']</t>
  </si>
  <si>
    <t>['aplikasi', 'dibuka']</t>
  </si>
  <si>
    <t>['good', 'enough']</t>
  </si>
  <si>
    <t>['udah', 'dicoba', 'kemarin', 'dikenali', 'udah', 'bener']</t>
  </si>
  <si>
    <t>['mahal', 'bnget']</t>
  </si>
  <si>
    <t>['', 'mantap']</t>
  </si>
  <si>
    <t>['aplikasinya', 'trlalu', 'berat', 'kdg', 'suka', 'hape', 'eror', 'pdhal', 'isinya', 'gtu', 'loadingnya', 'luamaaaaaaaaaa', 'heran', 'kebanyakn', 'jurusan', 'aplikasi', 'simple', 'mudah', 'berat', 'hape', 'knp', 'komplain', 'penanganannya', 'laamaaaa', 'gangguan', 'pagi', 'butuh', 'nunggu', 'jam', 'direspon', 'allah', 'kerja', 'jasa', 'jam', 'udah', 'standby', 'mahal', 'tagihannnya', '']</t>
  </si>
  <si>
    <t>['koneksi', 'asana', 'cikeas', 'udik', 'mati', 'total', 'kemaren', 'mengganggu', 'aktifitas', 'anak', 'belajar', 'zoom', '']</t>
  </si>
  <si>
    <t>['perushaan', 'tingkat', 'nasional', 'hobi', 'scam', 'jaringan', 'busuk', 'mentang', 'mentang', 'nggak', 'keamanan', 'data', 'pelanggan', 'semacamnya', 'udah', 'router', 'bayar', 'kualitas', 'busuk', 'perbaiki', 'perushaan', 'kualitas', 'scam', 'jaringan', 'dasar', 'telekkom']</t>
  </si>
  <si>
    <t>['kecewa', 'pelayanan', 'reapon', 'tagihan', 'cepat', 'perbaikan', 'lambat']</t>
  </si>
  <si>
    <t>['sudag', 'register', 'berhasil', 'login']</t>
  </si>
  <si>
    <t>['memesan', 'paket', 'mbps', 'harga', 'mbps', 'lambat', 'laun', 'koneksi', 'lambat', 'cek', 'selesnya', 'upgrade', 'paket', 'mbps', 'paket', 'mbps', 'user', 'pilih', 'mbps', 'pembayran', 'sekelas', 'nasional', 'kaya', 'gini', 'berlangganan', 'kemarin', 'chat', 'twitter', 'ngga', 'balas', 'chat', 'ngga', 'konfirmasi']</t>
  </si>
  <si>
    <t>['ganti', 'email', 'gimana', '']</t>
  </si>
  <si>
    <t>['gangguan', 'etty']</t>
  </si>
  <si>
    <t>['aplikasi', 'membantu', 'keluhan']</t>
  </si>
  <si>
    <t>['aplikasinya', 'bagus', 'suka', 'fitur', 'barunya', 'sebenernya', 'sukai', 'indihome', 'sistem', 'maintenance', 'kerumahnya', 'sistem', 'jemput', 'bola', 'lapor', 'indihome', 'perbaikan', 'indihome', 'rusak', 'love', 'this', 'provider', 'sukses', 'telkom', 'indonesia', '']</t>
  </si>
  <si>
    <t>['dibuka', 'aplikasi', 'indihome', 'proses', 'bukanya', 'mohon', 'solusinya']</t>
  </si>
  <si>
    <t>['aplikasinya', 'lemot', 'banget', 'buka', 'menu', 'tagihan', 'nggak', 'layarnya', 'putih', 'doang', 'buka', 'pengaduan', 'layanan', 'lemoooooooot', 'banget', 'dibuka', 'paketan', 'mohon', 'perbaikannya']</t>
  </si>
  <si>
    <t>['aplikasinya', 'error', 'kak']</t>
  </si>
  <si>
    <t>['buka', 'aplikasinya', 'ampun', 'lemot']</t>
  </si>
  <si>
    <t>['aplikasi', 'jelek', 'pas', 'buka', 'rincian', 'tagihan', 'tampilan', 'layar', 'langsung', 'blank', 'warna', 'putih', 'diapa', 'apain', 'gmn', '']</t>
  </si>
  <si>
    <t>['pasang', 'lancar', 'signalnya', 'taik', 'lelet', 'banget']</t>
  </si>
  <si>
    <t>['aplikasi', 'indihome', 'lemot', 'banget', 'tolong', 'perbaiki']</t>
  </si>
  <si>
    <t>['aplikasi', 'sampah', 'white', 'screen', '']</t>
  </si>
  <si>
    <t>['download', 'ngga', '']</t>
  </si>
  <si>
    <t>['aplikasinya', 'bagus', 'daftr', 'lwt', 'aplikasi', 'lgsg', 'konfirmasi', 'teknisi', 'datangnya', 'kpn', 'status', 'pengajuan', 'psb', 'udah', 'hilang', 'mengecewakan']</t>
  </si>
  <si>
    <t>['lelet', 'fiturnya', 'susah']</t>
  </si>
  <si>
    <t>['apk', 'istimewa', 'bagusnya']</t>
  </si>
  <si>
    <t>['pelayanan', 'menemukan', 'solusi', '']</t>
  </si>
  <si>
    <t>['mengikuti', 'perkembangan']</t>
  </si>
  <si>
    <t>['syit', 'blog', 'dgrb', 'ubln', 'tip', 'vgt']</t>
  </si>
  <si>
    <t>['buka', 'rincian', 'pembayaran', 'ngeblank']</t>
  </si>
  <si>
    <t>['aplikasi', 'membantu', 'tingkatkan', '']</t>
  </si>
  <si>
    <t>['aplikasi', 'gila', 'tekan', 'lihat', 'detailnya', 'layarnya', 'putih', 'aplikasinya', 'tolong', 'diperbaiki', 'cobain', 'pakai', 'jenis', 'device', 'uji', 'coba', 'pakek', 'device', 'ente', 'heyyy', 'aplikasinya', 'gila', 'indihome', 'gila', 'lemot', 'lambat', 'nge', 'lag', '']</t>
  </si>
  <si>
    <t>['layanan', 'perawatan', 'perhatian', 'bagus']</t>
  </si>
  <si>
    <t>['mencet', 'menu', 'putih', 'doang', 'tampilannya']</t>
  </si>
  <si>
    <t>['', '']</t>
  </si>
  <si>
    <t>['mbps', 'storage', 'masi', 'kali', 'speed', 'complain', 'mulu', 'bayar', 'mahal', 'mahal', 'sembelumnya', 'mbps', 'berubah', '']</t>
  </si>
  <si>
    <t>['pemindahan', 'jaringan', 'nunggu', 'kecamatan', 'tagihan', 'berjalan', 'mangkin', 'kesini', 'indihome', 'mangkin', 'indihome', 'buruk', 'banget', 'melayani', 'customer', '']</t>
  </si>
  <si>
    <t>['app', 'lemooot']</t>
  </si>
  <si>
    <t>['good', 'aplikasi', 'membantu', 'mempermudah', 'proses', 'pembayaran', 'tagihan', '']</t>
  </si>
  <si>
    <t>['update', 'versi', 'terbaru', 'rincian', 'layanan', 'paket', 'page', 'layar', 'blank', 'berwarna', 'putih', '']</t>
  </si>
  <si>
    <t>['lumayan', 'lihat', 'rincian', 'layarnya', 'putih', 'lihat', 'rincian', 'uninstall', 'install', '']</t>
  </si>
  <si>
    <t>['pusat', 'bantuan', 'teknisi', 'dihubungi']</t>
  </si>
  <si>
    <t>['semenjak', 'update', 'ganti', 'user', 'interface', 'lemot', 'dibukaa']</t>
  </si>
  <si>
    <t>['click', 'logo', 'tagihan', 'ngefreez', 'warna', 'putih', '']</t>
  </si>
  <si>
    <t>['pengguna', 'internet', 'indihome', 'cba', 'tolong', 'perhatikan', 'paket', 'tagian', 'bulanannya', 'karna', 'rumah', 'mbps', 'pas', 'cek', 'tes', 'speed', 'unduh', 'unggah', 'kecepatab', 'sesuai', 'paket', 'beli', 'unit', 'pelayanan', 'pelanggan', 'buruk', 'membalik', 'sepengalanan', 'kali', 'pelaporan', 'lembatnya', 'internet', 'atasi', 'pik', 'pembohongan', 'silahkan', 'cek', '']</t>
  </si>
  <si>
    <t>['nyaman', 'jaringannya', 'suka', 'hilang', 'tombol', 'internet', 'los', 'merah', 'telp', 'perbaiki', 'mohon', 'solusinya', 'donk', 'min', 'terimakasih', '']</t>
  </si>
  <si>
    <t>['pindah', 'rumah', 'ajukan', 'perpindahan', 'jaringan', 'dicek', 'jaringan', 'dicek', 'lapangan', 'bayar', 'tagihan', 'kbpun', 'pakai', 'pindah', '']</t>
  </si>
  <si>
    <t>['melaporkan', 'gangguanwifi', 'melapor', 'langsung', 'tindak', 'laporan', 'tindak', 'setelahnya', 'cepat', 'besoknya', 'tolong', 'perbaiki', 'pelayanannya', 'via', 'read', 'solusi']</t>
  </si>
  <si>
    <t>['wifi', 'lemott', 'pasang', 'lancar', 'udh', 'lemot', 'banget', 'anjjj']</t>
  </si>
  <si>
    <t>['pengguna', 'mendaftar', 'kog', 'gagal', 'susah', 'terdaftar', 'blm', 'terdaftar']</t>
  </si>
  <si>
    <t>['login', 'email', 'telpon', 'aplikasi', 'gmana', 'cek', 'saldo', 'poin', '']</t>
  </si>
  <si>
    <t>['virtual', 'account', 'muncul', 'pembayaran', 'coba', 'payah', 'payah']</t>
  </si>
  <si>
    <t>['indihome', 'verifikasi', 'susahh', 'kouta', 'pemakaian', 'kadang', 'muncul', 'kadang', 'chat', 'indita', 'jelasin', 'upgrade', 'speed', 'lemot', 'telkom', 'dimohon', 'perbaiki', 'jaringan', 'tolong', 'low', 'parah', 'tolong', 'diperbaiki', '']</t>
  </si>
  <si>
    <t>['senin', 'agts', 'telpon', 'orang', 'rumah', 'posisi', 'diluar', 'rumah', 'personil', 'perusahaan', 'terkait', 'berkomunikasi', 'jaringan', 'diputus', 'dibalikin', 'sambungannya', 'bayar', 'telat', 'bayar', 'lancar', 'insyaallah', 'selasa', 'nihil', 'pagi', 'skrang', 'santai', 'karna', 'doa', 'semoga', 'layanan', 'sukses', 'terpercaya', '']</t>
  </si>
  <si>
    <t>['indihome', 'jelek', 'kali', 'jaringan', 'pas', 'hujan', '']</t>
  </si>
  <si>
    <t>['suka', 'banget', 'aplikasi', 'ubdate', 'lemot', 'dipakek']</t>
  </si>
  <si>
    <t>['sinyal', 'ghaib', 'hujan', '']</t>
  </si>
  <si>
    <t>['aplikasi', 'bagus', '']</t>
  </si>
  <si>
    <t>['diupdate', 'dibuka']</t>
  </si>
  <si>
    <t>['masuk', 'internet', 'niat', 'aplikasi', 'payah']</t>
  </si>
  <si>
    <t>['pelayanan', 'cepat', 'very', 'good', 'joob']</t>
  </si>
  <si>
    <t>['maksudnya', 'kak', 'internet', 'content', 'verifikasi', 'data', 'dinyatakan', 'terverifikasi', 'cek', 'ulang', 'berkali', 'kali', 'gagal', 'verifikasi', '']</t>
  </si>
  <si>
    <t>['jatuh', 'tempo', 'tgl', 'stiap', 'bayar', 'tgl', 'internet', 'tgl', 'estimasi', 'perbaikan', 'sampe', 'tgl', 'tgl', 'telpon', 'manjang', 'sampe', 'tgl', 'rugi', 'bayar', 'pas', 'trabel', 'kaya', 'gini', '']</t>
  </si>
  <si>
    <t>['tolong', 'pelayanan', 'optimalkan', 'jarak', 'tiang', 'kabel', 'terhalang', 'rumah', 'pasang', 'rumah']</t>
  </si>
  <si>
    <t>['parah', 'bapuk', 'eror']</t>
  </si>
  <si>
    <t>['fitur', 'fitur', 'bagus']</t>
  </si>
  <si>
    <t>['', 'pelanggan', 'indihome', 'berlangganan', 'aplikasi', 'video', 'biaya', 'rb', 'tayangan', 'live', 'liga', 'perancis', 'liga', 'italia', 'atp', 'tour', 'macet', 'tayang', 'menit', 'diualang', 'komplen', 'mggu', 'yll', 'tunggu', 'cek', 'tayangan', 'live', 'tonton', 'pekan', 'tayangan', 'liva', 'liga', 'siaran', 'perubahan', 'perbaikan', 'tolong', 'diperhatikan', 'terima', 'kasih', '']</t>
  </si>
  <si>
    <t>['aplikasi', 'mantap', '']</t>
  </si>
  <si>
    <t>['', 'gmn', 'menurunin', 'mbpsy', 'mbps', 'pingin', 'turunin', 'mbps', 'gitu', 'tagihan', 'gedean', 'sanggup', 'solisinya', 'bos', '']</t>
  </si>
  <si>
    <t>['sekelas', 'bumn', 'dibidang', 'teknologi', 'aplikasi', 'bener', 'lola', 'lemot', '']</t>
  </si>
  <si>
    <t>['alhamdulillah', 'indihome', 'teratasi', '']</t>
  </si>
  <si>
    <t>['puas']</t>
  </si>
  <si>
    <t>['sungguh', 'kecewa', 'indihome', 'berulang', 'ulang', 'kali', 'laporan', 'tanggapan']</t>
  </si>
  <si>
    <t>['kecewa', 'banget', 'sumpah', 'indihome', 'zoom', 'sekolah', 'jaringannya', 'hilang', 'persentasi', 'gara', 'indihome', 'kelompok', 'nilai', 'gara', 'indihome', 'temen', 'nyalahin', 'tbh', 'kecewa', 'banget', 'pelayanan', 'indihome', '']</t>
  </si>
  <si>
    <t>['bintang', 'indihome', 'udah', 'terpasang', 'internetnya', 'aktif', 'udah', 'pemasangan', 'nomor', 'indihome', 'dapet', '']</t>
  </si>
  <si>
    <t>['pengalaman', 'semoga', 'kedepan', 'pelayanan', 'respon', 'cepat']</t>
  </si>
  <si>
    <t>['udah', 'daftar', 'teknisi', 'smpai', 'blum', 'pasang']</t>
  </si>
  <si>
    <t>['poin', 'voucher', 'liburan', 'lounge', 'update', 'pajang', 'aplikasi', 'ngak', 'infonya', 'ngak', 'kerjasama', 'wkwkw']</t>
  </si>
  <si>
    <t>['apk', 'bagus']</t>
  </si>
  <si>
    <t>['apk', 'bagus', 'bangettt']</t>
  </si>
  <si>
    <t>['maf', 'nomer', 'bauat', 'bayar', 'ilang', 'gimanah', 'mohon', 'mantan']</t>
  </si>
  <si>
    <t>['kadang', 'buruk', 'kadang', 'bagus']</t>
  </si>
  <si>
    <t>['good', '']</t>
  </si>
  <si>
    <t>['lagggggg']</t>
  </si>
  <si>
    <t>['suka', 'lost', 'kabel', 'putus', 'kali', 'perbaikan', 'besok', 'bayar']</t>
  </si>
  <si>
    <t>['aplikasi', 'mempermudah', 'konsumen', '']</t>
  </si>
  <si>
    <t>['good', 'banget']</t>
  </si>
  <si>
    <t>['alhamdulilah', 'maen', 'buffering']</t>
  </si>
  <si>
    <t>['sukses', 'myindihome']</t>
  </si>
  <si>
    <t>['ngerasa', 'terbantu', 'aplikasi', 'indihome', 'terimakasih', '']</t>
  </si>
  <si>
    <t>['mudah', 'praktis', 'informatif', '']</t>
  </si>
  <si>
    <t>['aplikasi', 'fitur', 'disediakan', 'membantu', 'pengguna', 'mencapai', 'kepuasan', '']</t>
  </si>
  <si>
    <t>['kecewa']</t>
  </si>
  <si>
    <t>['', 'jangkauan', 'wifi', 'aneh', 'internetnya', 'jauhan', 'dikit', 'putus', 'jauhnya', 'meter', 'penghalang', 'mengadu', 'gannguan', 'masal', 'idih', 'aneh', 'ngga', 'ditanggepin', 'putuslah', '']</t>
  </si>
  <si>
    <t>['kntl', 'mahal', 'doang', 'sinyal', 'lelet', 'bngettt', 'hadehhh']</t>
  </si>
  <si>
    <t>['mantap', 'mudah']</t>
  </si>
  <si>
    <t>['mantappp']</t>
  </si>
  <si>
    <t>['', 'kecewa', 'berat', '']</t>
  </si>
  <si>
    <t>['tolong', 'perbaiki', 'jaringan', 'suka', 'nge', 'lag', '']</t>
  </si>
  <si>
    <t>['abis', 'update', 'login', 'wkwkwkkk']</t>
  </si>
  <si>
    <t>['disuruh', 'masukin', 'indihome', 'lupa', 'kayaknya', 'diingatin', 'kasi', 'bintang', '']</t>
  </si>
  <si>
    <t>['kak', 'fup', 'wifi', 'mbps']</t>
  </si>
  <si>
    <t>['koneksinya', 'berlangganan', 'mengeluh', 'fup', 'jaringan', 'sekolahan', 'fup', 'nyesek', 'banget', 'sabar', 'kena', 'fup', 'pas', 'upload', 'data', 'dapodik', 'gagal', 'mulu', 'fup', 'pikir', 'pikir', 'provider', 'fup', 'enak', 'jidat', 'aturan', 'berubah', 'mending', 'berubah', 'nguntungin', 'pelanggan', 'buntungin', 'pelanggan', 'kouta', 'menipis', 'turun', 'banget', 'speed', 'mb', 'pengen', 'pinda', 'icon', 'plan', 'bisnet']</t>
  </si>
  <si>
    <t>['terimakasih', 'layanannya', '']</t>
  </si>
  <si>
    <t>['min', 'masuk', 'aplikasi', 'registrasi', 'sesuai', 'pas', 'selesai', 'terdaftar', 'registrasi', 'ulang', 'terdaftar', 'mohon', 'bntuannya', 'mksi']</t>
  </si>
  <si>
    <t>['tolong', 'kasih', 'penjelasan', 'masuk', 'aplikasi', '']</t>
  </si>
  <si>
    <t>['semoga', 'maju']</t>
  </si>
  <si>
    <t>['layanannya', 'susah', 'dilaporkan', 'keluhan', 'tindakan', '']</t>
  </si>
  <si>
    <t>['semoga', 'pelayanannya']</t>
  </si>
  <si>
    <t>['jelek', 'appnya', 'user', 'friendly', 'samsek']</t>
  </si>
  <si>
    <t>['', 'pelanggan', 'indihome', 'bayar', 'sulit', 'skrg', 'blm', 'nomor', 'pelanggan', 'kodr', 'bayar']</t>
  </si>
  <si>
    <t>['']</t>
  </si>
  <si>
    <t>['siaran', 'live', 'bola', 'bufering']</t>
  </si>
  <si>
    <t>['udh', 'indihome', 'speed', 'internet', 'sesuai', 'dipesan', 'speed', 'upload', 'banget', 'udh', 'sempet', 'ditangani', 'gitu', 'speednya', 'konek', 'device', 'kesel', 'pingin', 'pindah', 'provider']</t>
  </si>
  <si>
    <t>['indihome', 'rekomendasi', 'terbaik', 'internet', 'via', 'zoom', 'belajar', 'pandemi', 'gangguan', 'sinyal', 'jaringan', 'bagus', 'trus', 'gangguan', '']</t>
  </si>
  <si>
    <t>['deh', 'aplikasi', 'indihome', 'terdaftar', 'tujuannya', 'mempermudah', 'aplikasi', 'susah', 'pelayanannya', 'lambat', 'bgd', 'trouble', 'late', 'respon', 'seh']</t>
  </si>
  <si>
    <t>['lebi', 'mudah']</t>
  </si>
  <si>
    <t>['wow', 'aplikasi', 'mendukung', 'login', 'fingerprint', 'nice']</t>
  </si>
  <si>
    <t>['', 'indihome', 'ngelag', 'bngt', 'game', 'search', 'zoom', 'nonton', 'youtube', 'serba', 'ngelag', 'udah', 'mahal', 'menang', 'cover', 'area', 'doang', 'kualitas', 'buruk', 'ancur', '']</t>
  </si>
  <si>
    <t>['', 'website', 'cek', 'coverage', 'area', 'tercover', 'pas', 'app', 'tercover', 'ngapain', 'apps', 'digunain', 'kek', 'gitu', 'appsnya', 'apus', 'berguna', '']</t>
  </si>
  <si>
    <t>['jaringan', 'lemot', 'parahh', 'lost', 'jaringan', 'indihome', 'payahkwkwkwk', 'nyesel', 'sumpah']</t>
  </si>
  <si>
    <t>['terbantu', 'memakai', 'layanan', 'indihome', 'semoga', 'depannya', 'ditingkatkan', 'kualitas', 'produk', 'layanannya', 'terima', 'kasih', '']</t>
  </si>
  <si>
    <t>['tampilan', 'mantap', 'mudah', 'akses', 'hadiah', 'menarik', '']</t>
  </si>
  <si>
    <t>['keren', 'aplikasi', 'myindihome', 'versi', 'terbaru', 'bagus', 'versi', 'fiturnya', 'lengkap', 'user', 'experience', 'memudahkan', 'contoh', 'tagihan', 'total', 'penggunaan', 'data', 'terpakai', 'mantapp', 'indihome', 'sukses', 'iya', 'berlangganan', 'indihome', 'kecewa', 'indihome', 'kerenn', '']</t>
  </si>
  <si>
    <t>['sinyal', 'penuh', 'lancar']</t>
  </si>
  <si>
    <t>['saran', 'ganti', 'password', 'wifi', 'bsa', 'aplikasi', '']</t>
  </si>
  <si>
    <t>['aplikasi', 'bobrok', 'ilang', 'trs', '']</t>
  </si>
  <si>
    <t>['memudahkan', 'pelanggan']</t>
  </si>
  <si>
    <t>['jaringan', 'eror', 'telfon', 'center', 'besok', 'jam', 'pagi', 'dateng', 'ehh', 'tungguin', 'sampe', 'dateng', 'pelayanan', 'burukkk', 'rugi', 'pelanggan', 'bayar', 'mah', 'sungguh', 'buruk', 'pelayanan', 'indihome']</t>
  </si>
  <si>
    <t>['berusaha', 'login', 'mengisi', 'daftar', 'isian', 'gagal', 'menyulitkan']</t>
  </si>
  <si>
    <t>['layanan', 'responsif', 'membantu', 'jaringan', 'dirumah', 'lancar', 'terimakasih', 'indihome']</t>
  </si>
  <si>
    <t>['tukar', 'poin', 'bayar', 'tagihan', 'kode', 'memudahkan', 'membayar', 'tagihan', 'update', 'aplikasi', 'lancar']</t>
  </si>
  <si>
    <t>['good', 'apps', 'thank', 'you', 'indihome']</t>
  </si>
  <si>
    <t>['lemot', 'banget', 'tlolbuat', 'main', 'game', 'ngeleg', 'download']</t>
  </si>
  <si>
    <t>['daerah', 'tertinggal', 'indihome', 'tinggal', 'noebaun', 'noemuti', 'kabupaten', 'timor', 'utara', 'jujur', 'butuh', 'ketersediaan', 'jaringan', 'indihome', 'didaerah', 'tolong', 'membaca', 'ulasan', 'masukan', 'layanan', 'jaringan', 'internet', 'terbaik', 'daerah', 'tolonglah', 'indihome', 'dengarkan', 'ulasan', '']</t>
  </si>
  <si>
    <t>['bayaran', 'doang', 'sinyal', 'ngelag']</t>
  </si>
  <si>
    <t>['susah', 'bener', 'masuk', 'akun', 'indihome', 'nomor', 'terdaftar', 'aneh', 'login', 'aplikasj']</t>
  </si>
  <si>
    <t>['bayar', 'pakai', 'aplikasi', 'myindihome', 'saldo', 'link', 'saldonya', 'kepotong', 'tagihannya', 'slrg', 'denda', 'numpuk', 'ganti', 'rugi']</t>
  </si>
  <si>
    <t>['mantullll']</t>
  </si>
  <si>
    <t>['susah', 'lapor', 'gangguan', '']</t>
  </si>
  <si>
    <t>['aplikasi', 'terbaru', 'indihome', 'memudahkan', 'promo', 'tersedia']</t>
  </si>
  <si>
    <t>['upgrade', 'mbps', 'angel', 'men', 'mohon', 'bantuanya']</t>
  </si>
  <si>
    <t>['aplikasi', 'proses', 'bayar', 'isolir', 'hubungi', 'costumer', 'care', 'via', 'email', 'berkali', 'bosen', 'telp', 'progresnya', 'telp', 'setidak', 'estimasi', 'jaringan', 'down', 'keluhan', 'dirasakan', 'berkali', 'kali', 'petugas', 'lapangan', 'periksa', 'perangkat', 'box', 'hatus', 'ganti', 'discontinu', 'janjikan', 'diganti', 'hasil', 'nol', 'nihil']</t>
  </si>
  <si>
    <t>['semoga', 'cepat', 'mengatasi', '']</t>
  </si>
  <si>
    <t>['udah', 'regstrasi', 'mala', 'login', 'gimana', 'wifinya', 'mendadak', 'udah', 'bayar']</t>
  </si>
  <si>
    <t>['aplikasi', 'nge', 'lag']</t>
  </si>
  <si>
    <t>['pelayanan', 'memuaskan', 'kritik', 'aplikasi', 'mengirim', 'wifi', 'trouble', 'mohon', 'diperbaiki', 'terima', 'kasih', '']</t>
  </si>
  <si>
    <t>['', 'berhenti', 'berlangganan', 'sebulan', 'uang', 'jaminan', 'byr', 'pas', 'kali', 'dftr', 'dikembalikan', 'sebulan', 'lbih', 'menunggu', 'retur', 'uang', 'jaminan', 'smpe', 'udh', 'dtg', 'kantor', 'pusat', 'disuruh', 'nunggu', 'gimana', 'chat', 'disuruh', 'nunggu', 'nyuruh', 'bayar', 'tagihan', 'giliran', 'nanya', 'uang', 'jaminan', 'dibalikinnya', 'disuruh', 'nunggu', 'gajelas', 'sampe', 'kiamatpun', 'gabakal', 'kali', 'pelayanan', '']</t>
  </si>
  <si>
    <t>['aplikasi', 'diperbarui', 'bagus', 'tampilannya', 'mudhan', 'sukses']</t>
  </si>
  <si>
    <t>['kecewa', 'indihome', 'laporan', 'sampe', 'kali', 'responnya', 'suruh', 'menunggu', 'bayar', 'dapet', 'internet', 'gratisan']</t>
  </si>
  <si>
    <t>['versi', 'terbaru', 'manapun', 'netflix', 'masuk', '']</t>
  </si>
  <si>
    <t>['koneksi', 'eror', 'nyambung', 'nyari', 'alternatif', 'isp', 'gini', '']</t>
  </si>
  <si>
    <t>['aplikasi', 'sempurna', '']</t>
  </si>
  <si>
    <t>['app', 'stop', 'addon', 'berhasil', 'sampe', 'skr', 'blm', 'stop', 'chat', 'robot', 'hadeh', '']</t>
  </si>
  <si>
    <t>['', 'indihome', 'terkait', 'laporan', 'salah', 'bayar', 'matikan', 'internet', 'pemilik', 'salah', 'bayarkan', 'membayar', 'tagihan', 'internet', 'rumah', 'diem', 'internet', 'rumah', 'aktif', '']</t>
  </si>
  <si>
    <t>['aplikasi', 'bermanfaat', 'mempermudah', 'pelanggan', 'pelayanan', 'informasi', 'semoga', 'pelayan', '']</t>
  </si>
  <si>
    <t>['bayara', 'tgl', 'selang', 'duahari', 'internet', 'terisolir', 'aneh', 'payah', 'haduh', 'hrus', 'lakukan', 'lapor', 'nonaktifkan', 'gmn']</t>
  </si>
  <si>
    <t>['loss', 'mengadu', 'janji', 'janji', 'teknisi', 'datng', 'perbaiki', 'mencari', 'keuntungan', 'semaksimal', 'pelayanan', 'seminimal', '']</t>
  </si>
  <si>
    <t>['lag', 'membuka', 'youtube', 'mohon', 'sinyalnya', 'perbaiki', '']</t>
  </si>
  <si>
    <t>['pemakai', 'indi', 'home', 'utamakan', 'pelayan', 'trobel', '']</t>
  </si>
  <si>
    <t>['recomended', 'banget', 'pakai', 'wifi', 'outer', 'indihome', 'stabil', 'jaringan', 'udah', 'dibayar', 'handphone', 'kecepatan', 'buka', 'instagram', 'gambarnya', '']</t>
  </si>
  <si>
    <t>['mantul', 'mantap']</t>
  </si>
  <si>
    <t>['mantaaappp', '']</t>
  </si>
  <si>
    <t>['bisnis', 'ngga', 'niat', 'servicenya', 'bumn', 'utang', 'ntar', 'tinggal', 'narik', 'pajak', 'rakyat', '']</t>
  </si>
  <si>
    <t>['sulit', 'ganti', 'password', 'wifi', 'amplikasi', 'myindihome', 'menu', 'layanan', 'ganti', 'password', 'wifi']</t>
  </si>
  <si>
    <t>['login', 'nunggu', 'kode', 'otp', 'dikirim', 'udah', 'coba', 'kirim', 'ulang', 'tetep', 'masuk', 'hhh']</t>
  </si>
  <si>
    <t>['fix', 'niatan', 'indihome', 'bayar', 'mahal', 'dibayar', 'lemot', 'respon', 'service']</t>
  </si>
  <si>
    <t>['pelayanan', 'semoga', 'kedepannya', 'ditunggu', 'fitur', 'menarik', 'harga', 'ramah', 'dikantong']</t>
  </si>
  <si>
    <t>['pas', 'update', 'login']</t>
  </si>
  <si>
    <t>['jaringan', 'merah', 'jingtod', 'lapor', 'disuruh', 'restart', 'modemnya', 'restart', 'merah', 'tolol', 'wifi']</t>
  </si>
  <si>
    <t>['aplikasi', 'laporan', 'minggu', 'kelanjutannya']</t>
  </si>
  <si>
    <t>['wifi', 'kek', 'taik', 'main', 'game', 'ngelag', 'kntol']</t>
  </si>
  <si>
    <t>['lumayan', 'aplikasinya', 'membantu', 'jaringan', 'tolong', 'diperhatikan', 'lemot', 'bayar', '']</t>
  </si>
  <si>
    <t>['sales', 'respon', 'udah', 'daftar', 'cepat', 'pasang', 'tetangga', 'samping', 'rumah', 'pasang', 'jalur', 'pasang']</t>
  </si>
  <si>
    <t>['layanan', 'indihome', 'tersedia', 'dilokasi', 'disamping', 'rumah', '']</t>
  </si>
  <si>
    <t>['info', 'pemakain', 'update']</t>
  </si>
  <si>
    <t>['jaringan', 'setara', 'harga', 'bayar', 'jaringan', 'stabil', 'mohon', 'perbaiki', 'kasih', 'bintang', 'terima', 'kasih']</t>
  </si>
  <si>
    <t>['pasang', 'internet', 'doank', 'aktip', 'televisinya', 'dibuka', 'bayar', 'full']</t>
  </si>
  <si>
    <t>['lemot', 'bngt', 'anjr', 'pdhl', 'bayar', 'prnh', 'telat', '']</t>
  </si>
  <si>
    <t>['terbantu', 'era', 'pandemi']</t>
  </si>
  <si>
    <t>['buka', 'aplikasi', 'hrs', 'jaringan', 'data', 'full', 'ngapain', 'pasang', 'wifi', 'kyk', 'bgni', '']</t>
  </si>
  <si>
    <t>['wifi', 'sampah', 'tolol', 'banget', 'internet', 'putus', 'pas', 'org', 'butuh']</t>
  </si>
  <si>
    <t>['tolong', 'diberitahukan', 'masyarakat', 'paham', 'teknologi', 'kekinian', 'abis', 'pulsa', 'hadeuuuh']</t>
  </si>
  <si>
    <t>['komplain', 'los', 'pagi', 'direpair', 'besok', 'siang', 'untung', 'sekolah', '']</t>
  </si>
  <si>
    <t>['jaringan', 'penuh', 'solusi', 'kah', 'bangun', 'jaringan', 'pelanggan', 'susah', 'aplikasi', 'info', 'jaringan', 'tersedia', 'action', 'lapangan', 'full', 'sinkron', 'kah', 'data', 'lapangan', 'sistem', 'tetangga', 'kiri', 'kanan', 'pasang', 'jaringan', 'full', 'mohon', 'solusinya', 'donk', '']</t>
  </si>
  <si>
    <t>['pelanggan', 'indihome', 'heran', 'bolak', 'plaza', 'melaporkan', 'kali', 'mndftarkan', 'indihome', 'balasan', 'mncul', 'terdaftar', 'tnyakan', 'indihome', 'ilegal', 'alhamdulillah', 'masala', 'membayar', 'tagihan', 'telat', 'tolong', 'indihome', 'solusinya', 'alamat', 'kab', 'pinrang', 'sulsel']</t>
  </si>
  <si>
    <t>['jatuh', 'tempo', 'tanggal', 'lambat', 'tanggal', 'internet', 'putus', 'gegara', 'bayar', 'seimbang', 'konsumen', 'dapatkan', 'bayar', 'pelayanan', 'sungguh', 'buruk', 'udh', 'bayar', 'internet', 'lemot', 'banget', 'layanan', 'chat', 'indita', 'bales', 'kesana', 'orang', 'pura', 'orang', 'tolonglah', 'perbaiki', 'terima', 'kasih']</t>
  </si>
  <si>
    <t>['aplikasi', 'indihome', 'lihat', 'riwayat', 'pemakaian', 'tagihan', 'saldo', 'indihome', 'mrlakukan', 'chat', 'langsung', 'mengalami', 'gangguan', 'pelaporan', 'mudah', 'aplikasinya', 'mudah', 'telusuri', 'dimengerti', 'aktivasi', 'prmbayaran', 'mudah', '']</t>
  </si>
  <si>
    <t>['aplikasi', 'membantu', 'pengguna', 'indihome', 'lancar', 'android', 'iphone', 'sukses', 'indihome']</t>
  </si>
  <si>
    <t>['aplikasi', 'memudahkan', 'tagihan', 'dibayar', 'menariknya', 'penawaran', 'pembelian', 'koin', 'memudahkan', 'berlangganan', 'penawaran', 'harganya', 'terjangkau', 'the', 'best', '']</t>
  </si>
  <si>
    <t>['susah', 'pengaduan', 'keluhan', 'wifi']</t>
  </si>
  <si>
    <t>['gagal', 'coba', 'perhatikan', 'kasih', 'bintang', 'bahan', 'evaluasi', 'bintang', 'layanan', 'buruk', 'puas', 'kasih', 'bintang', '']</t>
  </si>
  <si>
    <t>['gimana', 'teknisinya', 'udah', 'daftar', 'senin', 'pemasangan', 'maksimal', 'belin', 'pasang', 'niat', 'kerja', 'teknisinya', '']</t>
  </si>
  <si>
    <t>['kecewa', 'banget', 'indihome', 'tagihan', 'konfirmasi', 'apapun', 'bagaimanasih', 'speednya', 'mbps', 'komentar', 'pakek', 'bintang', 'udah', 'kasih', 'bintangnih', 'tolong', 'tindak', 'lanjutkan', 'mentang', 'mentang', 'bayar', '']</t>
  </si>
  <si>
    <t>['ranting', 'aplikasi', 'burukk', 'uang', 'deposit', 'direfund', 'kesengajaan', 'idihome', 'butuh', 'duit', 'duit', 'pelangganpun', 'dikembalikan', '']</t>
  </si>
  <si>
    <t>['agustus', 'komplain', 'bayar', 'tagihan', 'tgl', 'bayar', 'via', 'mandiri', 'saldo', 'terpotong', 'status', 'myindihome', 'bayar', 'tagihan', 'indihome', 'sampah', '']</t>
  </si>
  <si>
    <t>['jumping', 'mulu', 'heran']</t>
  </si>
  <si>
    <t>['bayar', 'tagihan', 'susah', 'udh', 'kali', 'coba', 'payment', 'point', 'aplikasi', 'indihome', 'gangguan', 'nunggu', 'kena', 'denda', 'dlu', 'internet', 'mati', 'lemot', 'parah', 'udh', 'males', 'laporan', 'mending', 'cabut', '']</t>
  </si>
  <si>
    <t>['gimana', 'bayar', 'tagihan', 'indihome', 'coba', 'alternatif', 'bayar', 'alasan', 'gangguan', '']</t>
  </si>
  <si>
    <t>['pilih', 'pembayaran', 'saldo', 'myindihome', 'koq', 'top', 'fitur', 'top', 'saldonya', 'dimna', '']</t>
  </si>
  <si>
    <t>['jelek', 'kali', 'lhoo', 'mahal', 'banget', 'hedeeeh']</t>
  </si>
  <si>
    <t>['ayo', 'input', 'bayar', 'gmn']</t>
  </si>
  <si>
    <t>['pelayanan', 'buruk', 'harga', 'tagihan', 'flatt', 'sesuai', 'diawal', 'respon', 'operator', 'blokir', 'nomor', 'gue', 'recomendasi', '']</t>
  </si>
  <si>
    <t>['jaringan', 'indihome', 'telkom', 'skrng', 'mati', 'putus', 'giliran', 'pembayaran', 'telat', 'sehari', 'kena', 'denda', 'pribadi', 'terllu', 'mempermasalahkan', 'namax', 'gangguan', 'tpi', 'dendanya', 'sehat', 'kyak', 'seimbang', 'pelayanan', 'pembyaran', 'kena', 'denda', '']</t>
  </si>
  <si>
    <t>['udah', 'daftar', 'login', 'jawabannya', 'ulangi', 'diulang', 'ulang', 'tetep', 'ggl', 'gimna', '']</t>
  </si>
  <si>
    <t>['bayar', 'indihome', 'gangguan', 'giliran', 'telat', 'langsung', 'diputus', 'mengecewakan']</t>
  </si>
  <si>
    <t>['app', 'super', 'lemoot']</t>
  </si>
  <si>
    <t>['aplikasi', 'sangaaaaat', 'buruk', 'pelayanan', 'buruk', 'bayar', 'susah', 'giliran', 'telat', 'kena', 'denda', 'allah', 'rela', 'diginiin', 'indihome']</t>
  </si>
  <si>
    <t>['websitenya', 'aplikasinya', 'loading', 'lelet', 'streaming', 'download', 'lancar']</t>
  </si>
  <si>
    <t>['aplikasi', 'lengkap', 'mudah', '']</t>
  </si>
  <si>
    <t>['bayar', 'ngga']</t>
  </si>
  <si>
    <t>['alhamdulilah', 'fitur', 'gangguan', 'cepat', 'tertangani', 'kadang', 'lemot', 'lumayan', 'tinggal', 'dikurangin', 'lemotnya', 'buka', 'aplikasi', 'perfect']</t>
  </si>
  <si>
    <t>['bayar', 'tagihan', 'dipersulit', 'sengaja', 'server', 'eror', 'pas', 'tanggal', 'makan', 'duit', 'riba']</t>
  </si>
  <si>
    <t>['komplain', 'tulisan', 'tiket', 'proses', 'brp', 'gangguan', '']</t>
  </si>
  <si>
    <t>['aplikasi', 'login']</t>
  </si>
  <si>
    <t>['ribet', 'bener', 'bangsattt', 'internet', 'mbps', 'bayar', 'masuk', 'apk']</t>
  </si>
  <si>
    <t>['pengalaman', 'myindihome', 'memahami', 'fitur', 'fitur', 'paket', 'paket', 'ditawarkan', 'indihome']</t>
  </si>
  <si>
    <t>['bertahun', 'langganan', 'puas', 'banget', 'layanannya', 'maju', 'indihome', 'semoga', 'merata', 'seindonesia']</t>
  </si>
  <si>
    <t>['suka', 'trobel', 'mahal', 'cok', 'cok', '']</t>
  </si>
  <si>
    <t>['mohon', 'diperbaikin', 'bug', 'kali', 'buka', 'myindihome', 'lag', 'diakses', 'terima', 'kasih']</t>
  </si>
  <si>
    <t>['aplikasi', 'ngestukk', 'berenti', 'digunain', 'cuuuu']</t>
  </si>
  <si>
    <t>['tolong', 'aplikasi', 'bug', 'tolong', 'sewa', 'teams', 'profesional', 'developer', 'aplikasi']</t>
  </si>
  <si>
    <t>['apk', 'sesuai', 'pengguna', 'semoga', 'kedepannya', 'lebi', 'bagus', 'amiin', 'amiin', '']</t>
  </si>
  <si>
    <t>['lemot', 'aplikasi', 'bayar', 'tagihan']</t>
  </si>
  <si>
    <t>['sod']</t>
  </si>
  <si>
    <t>['pelayanan', 'buruk', 'kecewa', 'laporan', 'telkom', 'tunggu', 'jam', 'ditunggu', 'informasi', 'lanjutan', 'ditelpon', 'menerus', 'bilangnya', 'teknisinya', 'hubungi', 'ditunggu', 'sampek', 'siang', 'informasi', 'hubungi', 'disuruh', 'tunggu', 'sampek', 'nunggu', 'malem', 'teknisi', 'tolong', 'mempermainkan', 'usaha', 'rumah', 'usaha', 'tutup', 'set', 'bln', 'perbaikan', 'got', 'sia', 'menunggu', 'smpe', 'malem']</t>
  </si>
  <si>
    <t>['aplikasi', 'gajelas', 'pembenahan']</t>
  </si>
  <si>
    <t>['aplikasi', 'super', 'jooos', 'solusi', 'memotifikasi', 'orang', '']</t>
  </si>
  <si>
    <t>['sumpah', 'merugikan', 'telat', 'bayar', 'jaringan', 'langsung', 'nonaktif', 'giliran', 'pengaduhan', 'jaringan', 'akses', 'pengaduhan', 'dihubungi', 'pakai', 'aplikasi', 'pengaduhan', 'gini', 'udah', 'cari', 'layanan', 'pakai', 'indihome', '']</t>
  </si>
  <si>
    <t>['respon', 'trouble', 'lambat', 'client', 'pro', 'aktif', 'perbaikan', 'butuh', 'informasi', 'perbaikan', 'telpon', 'email', 'template', 'pasang', 'genap', 'sebulan', 'udah', 'trouble', 'kali', 'disaat', 'jam', 'kerja', 'rawan', 'mengandalkan', 'wifi', 'wfh', 'informasi', 'penanganan', 'perbaikan', 'selesai', 'client', 'terdampak', '']</t>
  </si>
  <si>
    <t>['apk', 'istimewa', 'memuaskan', 'pengguna', '']</t>
  </si>
  <si>
    <t>['langganan', 'indihome', 'coba', 'cek', 'tagihan', 'via', 'apk', 'sllu', 'login', 'gagal', 'register', 'uda', 'terdaftar', 'situs', 'resmi', 'myindihome', 'knapa', '']</t>
  </si>
  <si>
    <t>['mantap', 'tampilan', 'udah', 'lalot', 'tambahin', 'warna', 'keren']</t>
  </si>
  <si>
    <t>[]</t>
  </si>
  <si>
    <t>['langganan', 'indihome', 'paket', 'internet', 'telepon', 'beli', 'telepon', 'rumah', 'dipasang', 'panggilan']</t>
  </si>
  <si>
    <t>['aplikasi', 'ngirim', 'kode', 'verifikasi', 'tolong', 'bnerin', 'sistemnya']</t>
  </si>
  <si>
    <t>['hati', 'hati', 'byar', 'tagihan', 'tgl', 'kendala', 'ujung', 'telat', 'kena', 'denda', 'rb', 'coba', 'kali', 'udh', 'rb', 'payah']</t>
  </si>
  <si>
    <t>['jaringan', 'los', 'merah', 'lapor', 'aplikasi', 'loading', 'mohon', 'tunggu', 'mulu', '']</t>
  </si>
  <si>
    <t>['ngeleg']</t>
  </si>
  <si>
    <t>['buruk', 'kualitas', 'jaringannya', 'mentang', 'mentang', 'jangkauan', 'terluas', 'jaringan', 'stabil', 'hilang', 'internet', 'restart', 'modem', 'kapitalis', 'kapitalis', 'kualitasnya', 'diiringi']</t>
  </si>
  <si>
    <t>['', 'akun', 'myindihome', 'masuk', 'login']</t>
  </si>
  <si>
    <t>['layanan', 'pengaduan', 'via', 'app', 'dipakai', 'app', 'ujung', 'melapor', 'telepon']</t>
  </si>
  <si>
    <t>['pelayanan', 'buruk', 'registrasi', 'pemasangan', 'skarang', 'kerumah', 'pdahal', 'udah', 'adminnya', 'chat', 'nda', 'respon', 'pdahal', 'online', 'contact', 'center', 'hubungi', 'jawabannya', 'membantu', 'mohon', 'menunggu', 'ditunggu', 'udah', 'nda', 'informasi', 'kebijakannya', '']</t>
  </si>
  <si>
    <t>['aplikasi', 'kog', 'macet', 'parah', 'bener']</t>
  </si>
  <si>
    <t>['aplikasi', 'myindihome', 'susah', 'login', 'email', 'udah', 'bener', '']</t>
  </si>
  <si>
    <t>['terima', 'kasih', 'pelayanannya']</t>
  </si>
  <si>
    <t>['permohonan', 'pemindahan', 'alamat', 'butuh', 'wktu', 'tgl', 'brp', 'mohon', 'pemindahan', 'skg', 'belm', 'dtg', 'teknisi', 'email', 'masuk', 'link', 'isi', 'berkasnya', 'gimana', 'kecewa', 'indihome', 'tlp', 'dimatikan', 'pusat', 'masak', 'pindah', 'alamat', 'blm', 'respon', 'pdhal', 'dagang', 'butuh', 'koneksi', 'bkin', 'lebar', 'tlp', 'kepusat', 'mengadu', 'butuh', 'pulsa', 'gratis', 'menunggu', 'susah', 'ribet', '']</t>
  </si>
  <si>
    <t>['', 'update', 'versi', 'terbaru', 'renew', 'speed', 'solusi', 'kena', 'fup', 'mengembalikan', 'kecepatan', 'menu', '']</t>
  </si>
  <si>
    <t>['kaka', 'jaringan', 'suka', 'internet', 'bayar']</t>
  </si>
  <si>
    <t>['tanggal', 'ngelag', 'ngemtod']</t>
  </si>
  <si>
    <t>['kecewa', 'ama', 'indihome', 'teknisinya', 'teknisinya', 'kabel', 'menghalangi', 'jendela', 'tetangga', 'tindak', 'lanjuti', 'ngeremehin', 'banget', 'gtu', 'masang', 'kabel', 'kerja', 'kaya', 'gtu', 'kl', 'bayar', 'mindahin', 'kabel', 'konsisten', 'ank', 'kl', 'kerja', 'blg', 'pegawainya', 'subang', 'jawa', 'barat', 'sebutin', 'nanya', 'hrs', 'tanggung', 'dsni', 'payah']</t>
  </si>
  <si>
    <t>['donkk', 'berkwalitas']</t>
  </si>
  <si>
    <t>['bayar', 'susah', 'gagal', 'teruss', 'heran', '']</t>
  </si>
  <si>
    <t>['sigap', 'dilapangan', 'lbh', 'ditingkatkan']</t>
  </si>
  <si>
    <t>['kecewa', 'indihome', 'berlangganan', 'indihome', 'salah', 'alasannya', 'adlh', 'menyaksikan', 'siaran', 'tunda', 'konon', 'acara', 'seminggu', 'seblmnya', 'ditonton', 'ulang', 'kenyataanya', 'sebulan', 'menyaksikan', 'siaran', 'tunda', 'channei', 'nettv', 'pkl', 'slot', 'program', 'acara', 'terekam', 'pkl', 'langsung', 'loncat', 'pkl', 'program', 'acr', 'pkl', 'ceritanya', 'terpenggal', 'blm', 'channel', 'pdhl', 'biaya', 'berlangganannya', 'mahal', '']</t>
  </si>
  <si>
    <t>['nga', 'log', '']</t>
  </si>
  <si>
    <t>['parah', 'berhenti', 'addon', 'suruh', 'verifikasi', 'mulu', 'udah', 'verifikasi', 'ttp', 'kaga', 'berhenti', 'addon', 'chat', 'pengaduan', 'lempar', 'kesana', 'kemari', 'tolong', 'perbaiki', 'pengaduan', 'myindihome', 'indita', 'tele', 'email', 'lempar', 'tolong', 'infonya']</t>
  </si>
  <si>
    <t>['pelayanan', 'payah', 'internet', 'mati', 'jadwalin', 'besok', 'payah', 'payah', 'pasang', 'indihom', 'pajangan', 'doang', 'kali', 'giliran', 'telat', 'bayar', 'sehari', 'kena', 'denda', 'pelayanan', 'responsip', 'udah', 'abis', 'kontrak', 'pengen', 'putus', 'kali', 'ganti', 'gercep', 'keluhan', 'internet', 'los', 'merah', 'langsung', 'tanganin', 'jadwalin', 'besok', 'kali', 'internet']</t>
  </si>
  <si>
    <t>['', 'internet', 'loss', 'gimana', 'indihome', 'udh', 'pengaduan', 'aplikasi', 'eror', 'tolong', 'indihome']</t>
  </si>
  <si>
    <t>['bayaran', 'internet', 'lemmot', '']</t>
  </si>
  <si>
    <t>['kualitas', 'buruk', 'kinerja', 'low', 'respons', 'kecewa', 'jaringan', 'terkendala', 'los', 'merah', 'eror', 'seminggu', 'los', 'jaringan', 'tlpn', 'suruh', 'nunggu', 'tekniksi', 'kerumah', 'bayar', 'ragu', 'kedepannya']</t>
  </si>
  <si>
    <t>['login', 'gagal', 'mulu', 'tolong', 'perbaiki']</t>
  </si>
  <si>
    <t>['ajg', 'pasang', 'kaga', 'internetnya', 'dibayar']</t>
  </si>
  <si>
    <t>['aplikasi', 'jelek', 'sekalii', 'merubah', 'email']</t>
  </si>
  <si>
    <t>['kayak', 'gini', 'mah', 'mending', 'ganti', 'biznet', 'ditlp', 'bilangnya', 'bsk', 'bsk', 'pengen', 'ganti', 'provider', 'pengerjaannya', 'kayak', 'malas', '']</t>
  </si>
  <si>
    <t>['modern']</t>
  </si>
  <si>
    <t>['aplikasi', 'kali', 'bermasalah', 'pencet', 'buruk']</t>
  </si>
  <si>
    <t>['tolong', 'indihom', 'terormat', 'saluran', 'blanck', 'setahun', 'sekeluarga', 'menayangkan', 'saluran', 'demon', 'klu', 'kirimkan', 'teknisi', 'langsung', 'rumah', 'trimakasih', '']</t>
  </si>
  <si>
    <t>['apk', 'buka', 'redmi', 'note', 'engga', 'login', 'anak', 'redmi', 'engga', 'in', 'tampilannya', 'beranda', 'klik', 'respon']</t>
  </si>
  <si>
    <t>['aplikasinya', 'gitu', 'dahlah', 'males']</t>
  </si>
  <si>
    <t>['dibuka', 'aplikasinya', 'perbaikan', 'teknis', '']</t>
  </si>
  <si>
    <t>['terjebak', 'langganan', 'indihome', 'puas', 'trouble', 'berkali', 'kali', 'telpon', 'menguras', 'pulsa', 'ratusan', 'ribu', 'ditotal', 'blm', 'tanggapan', 'putus', 'jaringan', 'internet', 'blm', 'setahun', 'kena', 'denda', 'sejuta', 'rasanyaaa', 'ironmen', 'kesal', '']</t>
  </si>
  <si>
    <t>['sayang', 'tarif', 'mahal', 'ppn', 'biaya', 'diminimalisir', 'masyarakat', 'kalangan', 'menengah', 'kebawah', 'tks']</t>
  </si>
  <si>
    <t>['sinyal', 'hilang', 'udah', 'seminggu', 'tetep', 'bayar', 'teknisi', 'cuman', 'tlp', 'doang', 'gda', 'kejelasan', 'cabut', 'denda', 'jt', 'jasa', 'diperbaiki', 'jgan', 'buruk', '']</t>
  </si>
  <si>
    <t>['pasang', 'bayar', 'wifi', 'status', 'pemasangan', '']</t>
  </si>
  <si>
    <t>['aplikasinya', 'gangguan', 'uninstal', '']</t>
  </si>
  <si>
    <t>['memasang', 'wifi', 'lancar', 'knp', 'patah', 'patah', 'ngelag', 'bayar', 'mahal', 'mahal']</t>
  </si>
  <si>
    <t>['aplikasi', 'cacad', 'error', 'bug', 'kecepatan', 'loading', 'aplikasi', 'ampas', 'web', 'hosting', 'murahan', '']</t>
  </si>
  <si>
    <t>['tagihan', 'ttp', 'jalan', 'wifi', 'udh', 'putus', 'blm', 'denda', 'udh', 'kyk', 'rentenir']</t>
  </si>
  <si>
    <t>['udah', 'berlangganan', 'susah', 'masuk', 'aplikasi']</t>
  </si>
  <si>
    <t>['bug', 'data', 'usage', 'gb', 'doang']</t>
  </si>
  <si>
    <t>['kemarin', 'didatangi', 'teknisi', 'cek', 'jaringan', 'slotnya', 'penuh', 'dipasang', 'mohon', 'update', 'status', 'sistem', 'terpasang', 'statusnya', 'nyangkut', 'sistem', 'aplikasi', 'status', 'update', 'plat', 'merah', 'pelayan', 'sistemnya', 'mengecewakan']</t>
  </si>
  <si>
    <t>['puas', 'pelayanannya', '']</t>
  </si>
  <si>
    <t>['komplain', 'langsung', 'dilayani', 'gercep', 'pertahankan', 'kualitas', 'layanan', 'pelanggan', 'pindah', 'hati', '']</t>
  </si>
  <si>
    <t>['jaringannya', 'kemana', 'yaaa', 'bayar', 'waktuu', 'terlambat', 'jatuh', 'tempo', 'bayar', 'tpi', 'jaringannya', 'gini', 'internetan', 'lemot', 'ngegame', 'nge', 'lag', 'banget']</t>
  </si>
  <si>
    <t>['kesini', 'ngaco', 'udah', 'muter', 'pakai', 'mbps', 'mbps', 'indihome', 'pakai', 'sandi', 'masuk', 'pakai', 'sandi', 'pakai', 'sandi', 'sandinya', '']</t>
  </si>
  <si>
    <t>['kualitas', 'internet', 'ancur']</t>
  </si>
  <si>
    <t>['tolong', 'perbaiki', 'dibagian', 'register', 'bug', 'mendaftar']</t>
  </si>
  <si>
    <t>['indihome', 'pelanggan', 'setia', 'blm', 'telat', 'byr', 'knp', 'bln', 'agustus', 'byr', 'sll', 'mahal', 'knp', 'tetangga', 'pasang', 'bln', 'dpt', 'potongan', 'perbulan', 'heran', 'gmn', 'kinerja', 'indihome', 'kecewa', 'skli', 'indihome', 'krg', 'memyaskan', 'sll', 'mengecewakan']</t>
  </si>
  <si>
    <t>['puas', '']</t>
  </si>
  <si>
    <t>['renew', 'speed', 'susah', 'pembayaran', 'sukses', 'renew', 'gagal', 'bilangnya', 'refund', 'sampe', 'penggantian', 'nelpon', 'jawabannya', 'nunggu', '']</t>
  </si>
  <si>
    <t>['coba', 'coba', 'kalaubagus', 'pastimi', 'pembayaran', 'iyatoo', '']</t>
  </si>
  <si>
    <t>['pelayanan', 'lelet', 'sumpah', 'indihome', 'kalah']</t>
  </si>
  <si>
    <t>['pelayanannya', 'buruk', 'melaporkan', 'kendala', 'jaringan', 'telpon', 'jam', 'siang', 'dibenahi', 'kabel', 'putus', 'jaringan', 'wifi', 'teknisinya', 'gimana', 'dicek', 'pelayanannya', 'buruk', 'penataan', 'kabelnya', 'tertata', 'berserakan', 'mnjadikan', 'kabel', 'putus', '']</t>
  </si>
  <si>
    <t>['aplikasi', 'indihome', 'parah', 'pengaduan', 'gangguan', 'keterangannya', 'gangguan', 'massal', '']</t>
  </si>
  <si>
    <t>['teimakasi']</t>
  </si>
  <si>
    <t>['ngajuin', 'pemindahan', 'udh', 'minggu', 'ngga', 'pasang', 'tagihan', 'berjalan', 'bukanya', 'bagus', 'pelayanan', 'busuk', 'provider', 'mending', 'cmn', 'sayang', 'ajh', 'daerah', 'cmn', 'indinyet', '']</t>
  </si>
  <si>
    <t>['download', 'buka', 'aplikasi']</t>
  </si>
  <si>
    <t>['ketipu', 'beli', 'sod', 'aplikasi', 'rb', 'bayar', 'rb', 'hadeuh', 'perusahaan', 'menyandang', 'bumn']</t>
  </si>
  <si>
    <t>['memuaskan', 'jaringannya']</t>
  </si>
  <si>
    <t>['gimana', 'kick', 'perangkat', 'terhubung', 'wifi', 'jaringan', '']</t>
  </si>
  <si>
    <t>['kecewa', '']</t>
  </si>
  <si>
    <t>['indihome', 'gangguan', 'lemot', 'penangannya', 'pakai', 'indihome', 'usaha', 'internet', 'mati', 'rugi', 'orderan', 'blm', 'tindakan', 'parah', 'indihome']</t>
  </si>
  <si>
    <t>['udah', 'daftar', 'diregistrasi', 'proses', 'pemasanganya', 'seminggu', 'konfirmasi', 'apapun', 'terimakasih']</t>
  </si>
  <si>
    <t>['pelayanannya', 'bagus', 'pasang', 'minggu', 'diproaes', 'jiga']</t>
  </si>
  <si>
    <t>['terimakasih', 'pelayanannya', 'kemaren', 'maslah', 'wifi', 'tatau', 'masuk', 'email', 'gmail', 'wifi', 'kedetek', 'telkom', 'kerusakan', 'sistem', 'masuk', 'email', 'tlpn', 'teknisi', 'telkom', 'menerim', 'wifi', 'melaporkan', 'trobel', 'terimakasi', 'admin', '']</t>
  </si>
  <si>
    <t>['barakallahu', 'fiik', '']</t>
  </si>
  <si>
    <t>['kode', 'otp', 'banget', 'nongolnya']</t>
  </si>
  <si>
    <t>['maling', 'deposit', '']</t>
  </si>
  <si>
    <t>['bagus', 'pelayanan', 'trobell', '']</t>
  </si>
  <si>
    <t>['assalamualaikum', 'mohon', 'maaf', 'memberitahukan', 'internet', 'tolong', 'tindak', 'lanjutin', 'internet', 'bermasalah', 'pembayaran', 'lancar', 'tgl', 'teknisi', 'tunggu', 'menghubungi', 'banget', 'prosesnya', 'skrang', 'info', 'membuka', 'link', 'pengecekan', 'perbaikan', 'link', 'kasi', 'terdaftar', 'alhasil', 'buka', 'menghubungi', 'hbis', 'pulsa', 'menghubungi']</t>
  </si>
  <si>
    <t>['kacau', 'internet', 'lag', 'parah', 'banget', 'gmeet', 'lag', 'parah', 'main', 'game']</t>
  </si>
  <si>
    <t>['aplikasi', 'hang', 'kali', 'buka', 'aplikasi', '']</t>
  </si>
  <si>
    <t>['bayaran', 'jam', 'malem', 'gangguan', 'gitu', 'nyuruh', 'naikin', 'mbps', 'giliran', 'nurunin', 'susah', 'bermasalag', 'kehilangan', 'pelanggan', 'doang', 'orang']</t>
  </si>
  <si>
    <t>['tanggal', 'kemarin', 'ganggu', 'udah', 'lapor', 'myindihome', 'nunggu', 'tanganin', 'selesai', 'permasalahan', 'dipakek', 'gangguan', 'telat', 'bayar', 'sehari', 'langsung', 'putus', 'koneksi', 'tanganin', 'mengecewakan', '']</t>
  </si>
  <si>
    <t>['pengguna', 'aplikasi', 'berguna', 'pelanggan', 'mengeluh', 'dikasih', 'solusi', 'kekanak', 'kanakan', 'silahkan', 'update', 'aplikasi', 'hapus', 'cache', 'professional', 'dlm', 'menangani', 'pelanggan', 'semoga', 'hak', 'konsumen', 'terlindungi']</t>
  </si>
  <si>
    <t>['lapor', 'pemindahan', 'tgl', 'realisasikan', 'tgl', 'pemindahan', 'srh', 'tunggu', 'semalam', 'minggu', 'pengaktifan', 'heran', 'untk', 'pembayaran', 'telat', 'denda', 'berkepanjangan', 'bayar', 'denda', 'teknisi', 'pekerjanya', 'lalai', 'penanganan', 'adil', 'gtu', 'sia', 'cuman', 'bayar', 'full', 'tpi', 'wifi', 'pakai', 'teknisi', 'hubungi', 'bilangnya', 'kapolres', 'nunggu', 'bandingin', 'konsumen', 'sungguh', 'miris', 'pelayanannya']</t>
  </si>
  <si>
    <t>['jasa', 'koneksi', 'wifi', 'indihome', 'jaringan', 'wifi', 'buruk', 'tolong', 'benahi', 'aaya', 'komentar']</t>
  </si>
  <si>
    <t>['tetangga', 'jaraknya', 'meteran', 'rumah', 'udah', 'berlangganan', 'indihome', 'ikutan', 'pasang', 'indihome', '']</t>
  </si>
  <si>
    <t>['pelayan', 'buruk', 'kali', 'kantor', 'rumah', '']</t>
  </si>
  <si>
    <t>['bumn', 'palayanan', 'ambyarrr', 'antero', 'negri']</t>
  </si>
  <si>
    <t>['', 'telkom', 'indinesia', 'terhormat', 'pelanggan', 'menikmati', 'acara', 'indihome', 'paket', 'internet', 'dinikmati', 'prtama', 'aacar', 'program', 'sinyal', 'internet', 'menghilang', 'tolong', 'solusinya', 'klaopun', 'gangguan', 'informasikan', 'trims', '']</t>
  </si>
  <si>
    <t>['apik']</t>
  </si>
  <si>
    <t>['hallo', 'aplikasi', 'laporan', 'gangguan', 'prosesnya', 'bayar', 'bualan', 'giliran', 'keluhan', 'respon', 'perbaikan']</t>
  </si>
  <si>
    <t>['jelek', 'menyarankan', 'orang', 'wifi', 'indihome', 'kecewa', 'berat', '']</t>
  </si>
  <si>
    <t>['informasi', 'aplikasi', 'minim', 'semoga', 'diperbaiki', '']</t>
  </si>
  <si>
    <t>['pelayanan', 'buruk', 'profesional', 'laporan', 'pindah', 'paket', 'inetloy', 'inetf', 'nunggu', 'berminggu', 'minggu', 'kunjung', 'solusi', 'sekelas', 'perusahaan', 'bumn', 'mengatasi', 'terkait', 'inetloy', 'internet', 'eror', 'trobosan', 'meningkatkan', 'pelayanan', '']</t>
  </si>
  <si>
    <t>['parah', 'banget', 'minggu', 'aktif']</t>
  </si>
  <si>
    <t>['pelayanan', 'bagus', 'mengadukan', 'permasalahan', 'jaringan', 'tanggapan', 'progres', 'perbaikan', 'aplikasi', 'pln', 'melapor', 'langsung', 'tanggapi', 'progres', 'perbaikan', 'harap', 'perbaiki', 'layanannya', 'menunggak', 'langsung', 'putus', 'permasalahan', 'tanggapi', 'aplikasi', 'bisanya', 'melaporkan', 'langsung', 'kntor']</t>
  </si>
  <si>
    <t>['pelayanan', 'buruk', 'alat', 'ambil', 'tagihan', 'berjalan']</t>
  </si>
  <si>
    <t>['solusi', 'disaat', 'ppkm']</t>
  </si>
  <si>
    <t>['gangguan', 'mulu']</t>
  </si>
  <si>
    <t>['terima', 'kasih', 'wifi', 'udah', 'normal', 'udah', 'perbaiki']</t>
  </si>
  <si>
    <t>['terhormat', 'penyedia', 'layanan', 'indihome', 'memasuki', 'gangguan', 'bayar', 'dsri', 'gangguan', 'jam', 'memasuki', 'hancur', 'jaringan', 'jaringan', 'lancar', 'pembayaran', 'mohon', 'respon']</t>
  </si>
  <si>
    <t>['indihome', 'buruk', 'kualitas', 'gabisa', 'pakai', 'wifi', 'merah', 'udh', 'bayar', 'nambah', 'tarif', 'tolong', 'bayar', 'udh', 'mahal', 'kualitas', 'buruk']</t>
  </si>
  <si>
    <t>['wifi', 'lemot', 'uda', 'mbps', 'masi', 'ngelag', 'jelek']</t>
  </si>
  <si>
    <t>['aplikasinya', 'bagus', 'membantu', 'daerah', 'pengaduan', 'layanan', 'tiket', 'pengaduan', 'layanan', 'aplikasi', 'indihome', 'langsung', 'respon', 'pegawai', 'indihome', 'area', 'wilayah', 'terdekat', 'terimakasih', 'aplikasinya', 'membantu']</t>
  </si>
  <si>
    <t>['wifinya', 'bermasalah', 'jaringan', 'jelek']</t>
  </si>
  <si>
    <t>['', 'pelanggan', 'kecewa', 'langganan', 'bermasalah', 'gangguan', 'internetnya', 'lambat', 'suka', 'hilang', 'nonton', 'acara', 'lokal', 'hbo', 'pemberitahuan', 'perbaikan', 'cepat', 'pelayanan', 'bagus', 'kecewa']</t>
  </si>
  <si>
    <t>['error', 'berhari', 'lambatnya', 'penanganan', 'terkait', 'ndak', 'kurangi', 'bayarnya', 'mohon', 'orang', 'ndak', 'bayarnya', 'kurangi']</t>
  </si>
  <si>
    <t>['aplikasi', 'buruk', 'berlangganan', 'indihome', 'masukin', 'indihome', 'valid']</t>
  </si>
  <si>
    <t>['pusing', 'pala', 'mahal', 'bayar', 'jndihome', 'gua', 'pencet', 'harga', 'promo', 'harga', 'normal', 'sellesnya', 'harga', 'promo', 'sampe', 'pemakean', 'kek', 'gini', 'kecewa', 'serasa', 'bohongin']</t>
  </si>
  <si>
    <t>['jaringan', 'internet', 'stabil', 'lancar', '']</t>
  </si>
  <si>
    <t>['lengkap', 'fitur', 'mudah']</t>
  </si>
  <si>
    <t>['aplikasi', 'membantu', 'pasang', 'tinggal', 'cek', 'upgrade', 'addon', 'mantap']</t>
  </si>
  <si>
    <t>['lumayan', 'lengkap', 'informasi', 'aplikasi', 'myindihome', '']</t>
  </si>
  <si>
    <t>['profesional', 'coba', 'indihome', 'pdahal', 'berlangganan', 'mbps', 'lemotnya', 'ampun', 'udah', 'seminggu', 'lohh', 'dipake', 'maen', 'game', 'delay', 'dipake', 'streaming', 'netflix', 'delayyyy', 'delayy', 'dipake', 'trading', 'forex', 'delayy', 'ajg', 'emang', 'kasih', 'bintang', 'indihome', '']</t>
  </si>
  <si>
    <t>['gara', 'ppkm', 'koneksi', 'lemotnya', 'ampun', 'mbps', 'nonton', 'youtube', 'buffering', 'layanan', 'pengaduan', 'akses', 'tolong', 'perbaiki', 'udh', 'seminggu', '']</t>
  </si>
  <si>
    <t>['lancar', 'jaya', 'indihome', 'mantap', 'tenan']</t>
  </si>
  <si>
    <t>['point', 'disediakan', 'dipakai', 'gunanya', 'penambahan', 'point', 'dipakai', 'point', 'tertera', 'pajangan']</t>
  </si>
  <si>
    <t>['agustus', 'jam', 'telepon', 'rumah', 'mati', 'total', 'perbaikan', 'janji', 'telkom', 'selesai', 'diperbaiki', 'maximal', 'tgl', 'agustus', 'mati', 'total', 'perbaiki', 'normal', 'mohon', 'telkom', 'menindak', 'lanjuti', 'perbaikan', 'tks']</t>
  </si>
  <si>
    <t>['rusak', 'rusak', 'udh', 'gitu', 'lemot', 'jaringannya', 'gangguannya', 'nyaman']</t>
  </si>
  <si>
    <t>['ngerti', 'maksudnya', 'indihome', 'suruh', 'registrasi', 'pasang', 'karna', 'port', 'tersedia', 'giliran', 'teknisi', 'dateng', 'port', 'penuh', 'udah', 'nunggu', 'ikutin', 'prosedur', 'phpin', 'kecewa', 'bngt', 'indihome']</t>
  </si>
  <si>
    <t>['indihome', 'oke', 'internet', 'lancar', 'jaya', 'hambatan', 'zoom', 'meeting', 'wfh', 'tiktokan', 'streaming', 'youtube', 'love', 'indihome', '']</t>
  </si>
  <si>
    <t>['susah', 'bener', 'pengadaan', 'jaringan', 'odp', 'indihome', 'aktifasi', 'tampa', 'batas', 'pengadaan', 'jaringan', 'susahnya', 'ampun', '']</t>
  </si>
  <si>
    <t>['update', 'terbaru', 'mlah', 'buka', 'muter', 'susah', 'trnsksi']</t>
  </si>
  <si>
    <t>['penggunaan', 'indiehome', 'membantu', 'memperlancar', 'pekerjaan', 'kanto', 'menikmati', 'hiburan', 'keluarga']</t>
  </si>
  <si>
    <t>['aplikasi', 'error', 'berguna', 'mohon', 'ditingkatkan']</t>
  </si>
  <si>
    <t>['aplikasi', 'bagus', 'banget', 'respon', 'thd', 'pelanggan', 'indihome', 'mengajukan', 'pengaduan', 'lsg', 'petugas', 'perbaikan', 'the', 'best', '']</t>
  </si>
  <si>
    <t>['haduuh', 'gmn', 'udah', 'tgl', 'sampe', 'skrg', 'jaringan', 'ditelpon', 'gangguan', 'kabel', 'fiber', 'terputus', 'dijanjiin', 'besok', 'kelar', 'besok', 'kelar', 'besok', 'kelar', 'ttep', 'seruwet', 'kecewa']</t>
  </si>
  <si>
    <t>['pelayananya', 'buruk', 'sudh', 'lapor', 'kendala', 'kabel', 'putus', 'tindakan', 'terkait', 'jam', 'tindakan', 'perbaikan', 'catanan', 'komentar', 'hapus', 'sudh', 'tanganin', 'tindakan', 'terkait', 'memutuskan', 'pindah', '']</t>
  </si>
  <si>
    <t>['aplikasi', 'lambat', 'isinya', '']</t>
  </si>
  <si>
    <t>['membanty']</t>
  </si>
  <si>
    <t>['wooooee', 'renew', 'speednya', 'hilang', 'kemanaaaa', '']</t>
  </si>
  <si>
    <t>['minggu', 'minggu', 'gangguan', 'jaringan', 'trputus', 'maen', 'game', 'kluar', 'sndiri', 'nonton', 'video', 'memuat', 'coba', 'solusi', 'tangani', 'laporan', 'abai']</t>
  </si>
  <si>
    <t>['saran', 'update', 'fup', 'terpakai', 'mending', 'rincian', 'fup', 'enak']</t>
  </si>
  <si>
    <t>['tolong', 'perbaiki', 'login', 'susah', 'gausah', 'limit', 'pas', 'login', 'sok', 'sokan', 'keamanan', 'nyusahin', 'kalopun', 'adain', 'kaya', 'gitu', 'usahain', 'detik', 'jam', 'pesan', 'invalid', 'format', 'dicoba', 'berkali', 'kali', 'suruh', 'nunggu', 'sehari', '']</t>
  </si>
  <si>
    <t>['gangguan', 'teknisi', 'gerak', 'cepat', 'dtg', 'menangani', 'kerusakan', 'berhari', 'tlp', 'call', 'center', 'berkali', 'pulsa', 'abis', 'emosi', 'janji', 'janji', 'dtg', 'saiki', 'blm', 'dtg', 'rugi', 'kerjaan', 'terhambat', 'beli', 'kuota', '']</t>
  </si>
  <si>
    <t>['teratasi', 'terimakasih', 'petugas', 'teknisi', 'responnya', 'ramah', 'harap', 'petugas', 'teknisi', 'beliau', '']</t>
  </si>
  <si>
    <t>['proses', 'pindah', 'alamat', 'ribet', 'minggu', 'kejelasan', 'diproses', 'pindah', 'wifi', 'minggu', '']</t>
  </si>
  <si>
    <t>['eror', '']</t>
  </si>
  <si>
    <t>['pantau', 'pemakaian', 'internet']</t>
  </si>
  <si>
    <t>['ngajuin', 'permohonan', 'berlangganan', 'aplikasi', 'setujui', 'permohonan', 'hilang', 'tindak', 'pemasangan']</t>
  </si>
  <si>
    <t>['knp', 'skrng', 'lambat', '']</t>
  </si>
  <si>
    <t>['login', 'kali', 'gagal']</t>
  </si>
  <si>
    <t>['aplikasi', 'tlol', 'bug', 'gbs', 'dipencet', 'kadang', 'cek', 'kuota', 'gbs', 'mati']</t>
  </si>
  <si>
    <t>['telp', 'intrnet', 'jalan', 'lapor', 'via', 'telp', 'buang', 'biaya', 'indihome', 'kacau', 'gangguan']</t>
  </si>
  <si>
    <t>['ampun', 'deh', 'indihome', 'merugikan', 'konsumen', 'jaringan', 'mati', 'niat', 'sedikitpun', 'memperbaikinya', 'dilaporin', 'keluhan', 'disuruh', 'sabar', 'melulu', 'seandainya', 'provider', 'putus', 'pemasangan', 'indihome', 'dirumah', 'haduh', 'rekomenlah', 'teman', 'tambahan', 'tgl', 'agustus', 'jaringan', 'rumah', 'mati', 'lapor', 'pulsa', 'menelepon', 'habis', 'postingan', 'keluhan', 'direspons', 'merugikan', 'konsumen', '']</t>
  </si>
  <si>
    <t>['susah', 'banget', 'loginnya']</t>
  </si>
  <si>
    <t>['jaringan', 'buruk', 'bayar', 'mahal', 'seminggu', 'gangguan', '']</t>
  </si>
  <si>
    <t>['', 'sial', 'jaringan', 'skarang', 'main', 'game', 'ngelag', 'perbaikin', 'fikirkan', 'keuntungan', 'makan', 'duit', 'haram', 'yaaa']</t>
  </si>
  <si>
    <t>['error', 'tampil', 'data', 'req', 'api', 'beres']</t>
  </si>
  <si>
    <t>['tanggal', 'belasan', 'gangguan', 'trus']</t>
  </si>
  <si>
    <t>['mohon', 'renew', 'fup', 'perbaiki', 'semenjak', 'update', 'terima', 'kasih']</t>
  </si>
  <si>
    <t>['jaringan', 'ampas', 'kecepatan', 'internet', 'kecepatan', 'kinerja', 'karyawannya', 'lelet', 'banget', '']</t>
  </si>
  <si>
    <t>['aplikasi', 'bagus', 'berguna']</t>
  </si>
  <si>
    <t>['aplikasi', 'runyam', 'serunyam', 'runyamnya', 'buka', 'aplikasi', 'loading', 'buka', 'konten', 'diaplikasinya', 'dklik', 'ratusan', 'kalipun', 'ngga', 'kebuka', '']</t>
  </si>
  <si>
    <t>['jaringan', 'lambat', 'nggak', 'koneksi', 'internet', 'wifi', 'nyala', 'trus']</t>
  </si>
  <si>
    <t>['benerin', 'siang', 'teknisi', 'jaringan', 'terputus', 'internet', 'payah', 'ngecewain', 'customer', 'udah', 'trouble', 'parah', '']</t>
  </si>
  <si>
    <t>['cek', 'pemakean', 'kuota', 'min']</t>
  </si>
  <si>
    <t>['sinyalnya', 'bat', 'eeq', 'wifi', 'brengsek']</t>
  </si>
  <si>
    <t>['update', 'fitur', 'renewspeed', 'fungsi', 'sod', 'kadang', 'hilang', 'aplikasi', 'sesuai', 'dijanjikan']</t>
  </si>
  <si>
    <t>['lancar', 'jaring', 'putus', '']</t>
  </si>
  <si>
    <t>['', 'blm', 'nyala', 'pas', 'dihari', 'libur', 'mesinnyg', 'komplek', 'mati', 'bgmna', 'penanganya', '']</t>
  </si>
  <si>
    <t>['', 'akurat']</t>
  </si>
  <si>
    <t>['kecewa', 'layanan', 'los', 'perbaikan', 'kecewa', '']</t>
  </si>
  <si>
    <t>['sial', 'bisanya', 'nomernya', 'dijit', 'nomer', 'internet', 'dijit']</t>
  </si>
  <si>
    <t>['internet', 'sya', 'aktif', 'keterangan', 'suspended', 'pilih', 'menu', 'menu', 'aplikasinya']</t>
  </si>
  <si>
    <t>['biaya', 'psb', 'merobek', 'kantong', 'rb']</t>
  </si>
  <si>
    <t>['ibuk', 'terhormat', 'pembayaran', 'bulanannya', 'gangguan', 'wifinya', 'teknisinya', 'datangnya', 'udah', 'masuk', 'gangguan', 'internetnya', 'sungguh', 'profesianal', 'tinggal', 'pollup', 'kabar', 'gaa', 'layanannya', 'sungguh', 'mengecewakan', '']</t>
  </si>
  <si>
    <t>['kecewa', 'pelayanannya', 'akses', 'internet', 'bermasalah', 'kmren', 'tindak', 'giliran', 'pembayaran', 'telat', 'sehari', 'putuskan', 'melapor', 'tindak', 'lanjuti', 'mengecewakan', '']</t>
  </si>
  <si>
    <t>['aplikasi', 'membantu', 'laporan', 'keluhan', 'tanggapan', 'olah', 'keluhan', 'sampaikab', 'berasal', 'kesalahan', 'sistem', 'indihome', 'membantu', 'ribet']</t>
  </si>
  <si>
    <t>['gangguan', 'apapun', 'semoga', 'gangguan', '']</t>
  </si>
  <si>
    <t>['rubah', 'alamat', 'email', 'aplikasi', 'indihome', 'kode', 'otp', 'masuk', 'email', 'layanan', 'aplikasi', '']</t>
  </si>
  <si>
    <t>['udah', 'gatau', 'indihome', 'perhatiin', 'stabilan', 'jaringan', 'memikir', 'pelayanan', 'kah', 'pantes', 'kecewa', 'jaringan', 'disconect', 'mulu', 'alah']</t>
  </si>
  <si>
    <t>['nggak', 'solusikah', 'pemasangan', 'terminal', 'penuh', '']</t>
  </si>
  <si>
    <t>['terima', 'ksih', 'ataa', 'kemudahan', 'aksesnya', 'tingkatkan', 'kualitas', 'kedepannya']</t>
  </si>
  <si>
    <t>['kerennnn']</t>
  </si>
  <si>
    <t>['aplikasinya', 'bagus']</t>
  </si>
  <si>
    <t>['aplikasi', 'myindihome', 'membantu', 'dlm', 'pandemi', '']</t>
  </si>
  <si>
    <t>['udh', 'bangkrut', 'perusahaan', 'dikelola', 'pemerintah', 'layanan', 'akses', 'wifi', 'mati', 'kemarin', 'dilapor', 'gangguan', 'diwilayah', 'diperbaikan', 'tim', 'terkait', 'dana', 'pelayanan', 'udh', 'ambil', 'kodok', 'the', 'gang']</t>
  </si>
  <si>
    <t>['okey']</t>
  </si>
  <si>
    <t>['aplikasi', 'lemot', 'perbaikan', 'konsumen', 'senang']</t>
  </si>
  <si>
    <t>['maksa', 'banget', 'aplikasi', 'fitur', 'dibarengi', 'hasilnya', 'aplikasinya', 'lemot', 'alias', 'muter', 'melulu', 'msh', 'bagus', 'aplikasi', 'pda', 'skrng', 'buruk', '']</t>
  </si>
  <si>
    <t>['membantu', 'memudahkan', 'pengecekan', 'sesuka', 'thanks', '']</t>
  </si>
  <si>
    <t>['hallo', 'telkom', 'pasang', 'wifi', 'kenpa', 'prosesnya', 'ribet', '']</t>
  </si>
  <si>
    <t>['aplikasi', 'mengong', 'logout', 'giliran', 'login', 'disuruh', 'register', 'data', 'dimasukan', 'ehh', 'ditolak', 'otak', 'kau', 'tagihan', 'lupa', 'kau']</t>
  </si>
  <si>
    <t>['pertengahan', 'tepatnya', 'juli', 'agustus', 'parahnya', 'agustus', 'putus', 'koneksi', 'dicek', 'status', 'loss', 'intermet', 'lemot', 'browsing', 'sosmed', 'dll', 'mutar', 'bayar', 'gapernah', 'telat', 'pelayanan', 'tolong', 'diperbaiki']</t>
  </si>
  <si>
    <t>['kouta', 'speed', 'internet', 'udah', 'habis', 'kecepatan', 'internet', 'habis', 'alias', 'lambat', 'renew', 'speed', 'lihat', 'penggunaan', 'speed', 'kouta', 'tulisan', 'tampilan', 'renew', 'speed', 'tulisan', 'renew', 'speed', 'bingung', 'aplikasi', 'indihome', 'trouble', 'gimana', 'mohon', 'penjelasannya', 'terima', 'kasih', '']</t>
  </si>
  <si>
    <t>['signal', 'gangguan', 'jarang', '']</t>
  </si>
  <si>
    <t>['kualitas', 'buruk', 'bermunculan', 'provider', 'jaringan', 'wifi', 'rumahan', 'kualitas', 'indihome', 'tingkatkan', 'beradu', 'pasaran', 'mengecewakan', 'fup', 'mencekik', 'berfikir', 'mreka', 'owner', 'warnet', 'pelihara', 'penggiat', 'bertahan', 'jangka', 'mengecewakan']</t>
  </si>
  <si>
    <t>['mantaaaaap', 'lanjutkan']</t>
  </si>
  <si>
    <t>['tingkatkan', 'sinyal', 'masi', 'suka', 'ngelag']</t>
  </si>
  <si>
    <t>['moga', 'bagus', '']</t>
  </si>
  <si>
    <t>['bagus', 'lapor', 'keluhan', 'bantuan', 'sengaja', 'nonaktifkan']</t>
  </si>
  <si>
    <t>['informasi', 'lengkap', 'update', 'mudah', 'penggunaannya']</t>
  </si>
  <si>
    <t>['aplikasi', 'membantu']</t>
  </si>
  <si>
    <t>['jaringan', 'lemot', 'rusak', 'lapor']</t>
  </si>
  <si>
    <t>['sulit', 'verifikasi', 'data']</t>
  </si>
  <si>
    <t>['oke']</t>
  </si>
  <si>
    <t>['parah', 'bener', 'aplikasi', 'sod']</t>
  </si>
  <si>
    <t>['bagus', 'udah', 'fingerprint', '']</t>
  </si>
  <si>
    <t>['mohon', 'maaf', 'sinyal', 'bapuk', 'bayar', 'telat', 'tpi', 'layanan', 'sesuai', 'sinyal', 'kbnykan', 'loading', 'mlu', 'rekomed', 'wifi', 'bgus', 'amanah', '']</t>
  </si>
  <si>
    <t>['biaya', 'mahal', 'wifi', 'suka', 'lemot']</t>
  </si>
  <si>
    <t>['koneksinya', 'bagus', 'terkadang', 'lag', 'koneksinya', 'buruk']</t>
  </si>
  <si>
    <t>['informatif', 'mudah']</t>
  </si>
  <si>
    <t>['aplikasinya', 'bagus', 'banget', 'ribet', 'pokonya', 'mah', 'the', 'best', 'sekaliiii']</t>
  </si>
  <si>
    <t>['parah', 'pelayananyaa', 'gatau', 'ngmong', 'gimna', 'bintang', 'berbicara']</t>
  </si>
  <si>
    <t>['liat', 'aplikasi', 'buruk', 'dowload', 'uda', 'register', 'loginnya', 'bangat', 'tnggunya', 'menit', 'test', 'uninstall', 'download', 'hasilnya', 'mengecewakan', 'bangat', 'aplikasi', '']</t>
  </si>
  <si>
    <t>['keren', 'bayar', 'tagihan', 'rumah', 'nyaman', '']</t>
  </si>
  <si>
    <t>['', 'iklan', 'jaringan', 'udah', 'tercover', 'pelosok', 'buktinya', 'nihil', 'perkotaan', 'nggak', 'kabel', 'fiber', 'optik', 'udah', 'dijalan', 'raya', 'nggak', 'masuk', 'desa', 'udah', 'indihome', 'daerah', 'pelayanan', 'indihome', 'nggak', 'bagus', 'nggak', 'ditingkatkan', 'kinerja', 'ditingkatkan', 'berlangganan']</t>
  </si>
  <si>
    <t>['aplikasi', 'lancar', 'lelet', 'fitur', 'mudah']</t>
  </si>
  <si>
    <t>['ngelag', 'jelek', 'kali', 'gua', 'ganti', 'operator', 'kuat', 'ngelag', 'banget']</t>
  </si>
  <si>
    <t>['aplikasinya', 'mantap', 'mempermudah', '']</t>
  </si>
  <si>
    <t>['perbaiki', 'verifikasi', 'identitas', 'eror', 'mulu']</t>
  </si>
  <si>
    <t>['suka', 'tingkatkan', 'kwalitasnya', '']</t>
  </si>
  <si>
    <t>['gambar', 'bagus', 'sinyal', 'okee', 'terbaik', '']</t>
  </si>
  <si>
    <t>['promo', 'min']</t>
  </si>
  <si>
    <t>['pasang', 'pinternet', 'gmna', '']</t>
  </si>
  <si>
    <t>['', 'bagus', 'mudah']</t>
  </si>
  <si>
    <t>['aplikasi', 'bermanfaat', 'mempermudah', 'pelanggan', 'pelayanan', 'informasi', 'semoga', 'kedepannya', 'makasih', '']</t>
  </si>
  <si>
    <t>['aplikasi', 'mempermudah', 'cek', 'fup', 'sampe', 'layanan', 'apkikasi']</t>
  </si>
  <si>
    <t>['lemot', 'kali', 'wifi', 'nyaaaaaaaa', 'bring', 'lancarnyaaaaaa']</t>
  </si>
  <si>
    <t>['kecepat', 'internet', 'lumayan']</t>
  </si>
  <si>
    <t>['tolong', 'pemasangan', 'fast', 'respon', 'keluhan', 'pelanggan', 'fast', 'respon', 'slow', 'respon', 'berkali', 'kali', 'lapor', 'keluhan', 'teknisi', 'kelokasi', 'jawabannya', 'coba', 'follow', 'teknisinya', 'kak', 'bosen', 'udh', 'kalimantan', 'timur', 'yaa', 'dipertegas', 'teknisinya', 'kecewa', 'pelanggan']</t>
  </si>
  <si>
    <t>['kena', 'app', 'indihome', 'tagihan', 'dobel', 'tagihan', 'langgan', 'tertib', 'menunggak']</t>
  </si>
  <si>
    <t>['buruk', 'segi', 'pelayanan', 'jaringan', 'loss', 'tungguin', 'teknisinya', 'perbaikan', 'minggu', 'loss', 'konfirmasi', 'salesnya', 'bantu', 'konfirmasi', 'kantor', 'sampe', 'berselang', 'blm', 'teknisi', 'salesnya', 'balasnya', 'solusinya', 'tlp', 'bebankan', 'pulsa', 'buruk', 'indihom', 'pelayanamu', '']</t>
  </si>
  <si>
    <t>['keren', 'banget', 'aplikasi', 'fitur', 'lengkap', 'mudah', 'langsung', 'tukar', 'poin', 'waaaw']</t>
  </si>
  <si>
    <t>['semenjak', 'agustus', 'jaringan', 'buruk', 'melulu']</t>
  </si>
  <si>
    <t>['jaringan', 'lemot', 'bos']</t>
  </si>
  <si>
    <t>['keren', 'maksimal', '']</t>
  </si>
  <si>
    <t>['soo', 'helpful', '']</t>
  </si>
  <si>
    <t>['aplikasi', 'bagus']</t>
  </si>
  <si>
    <t>['usia', 'sepuh', 'bingung', 'wifi', 'anak', 'denik', 'gumilar', 'aplikasi', 'mudah', 'dimengerti', 'mantap']</t>
  </si>
  <si>
    <t>['fitur', 'terbaru', 'kuy', 'update', 'apps', '']</t>
  </si>
  <si>
    <t>['aplikasinya', 'sesuai', 'kebutuhan']</t>
  </si>
  <si>
    <t>['aplikasinya', 'menarik', 'wfh', 'aman', 'berama', 'indihome', 'terima', 'kasih']</t>
  </si>
  <si>
    <t>['aplikasinya', 'membantu', 'cek', 'informasi', 'layanan', '']</t>
  </si>
  <si>
    <t>['edan']</t>
  </si>
  <si>
    <t>['indihome', 'bandarlampung', 'lambat', 'kerjanya', 'pelanggan', 'kecewa', 'registrasi', 'tgl', 'tgl', 'disuruh', 'nunggu', 'sampe', 'lumutan', '']</t>
  </si>
  <si>
    <t>['jaringan', 'gangguan', 'jualan', 'trading', 'maen', 'game', 'terputus', 'dichat', 'teknisi', 'perbaikan', 'pemeliharaan', 'dll', 'laporan', 'susah', 'gangguan', 'tanda', 'gangguan', '']</t>
  </si>
  <si>
    <t>['', 'beut']</t>
  </si>
  <si>
    <t>['pasang', 'odp', 'penuh', 'digantungin', 'kabarin', 'kekk', 'status', 'sya', 'nunggu', 'anu', 'putus', 'nunggu', 'anu', 'pindah', 'mokat', 'sya', 'sgera', 'cari', 'opsi', 'partnermu', 'orbitprett', 'cluk', 'bkn', 'sengaja', 'nunggu', 'telp', 'dluan', 'penghematan', 'pulsa', 'apah', 'emang', 'kaya', 'gini', 'udh', 'prospek', '']</t>
  </si>
  <si>
    <t>['aplikasi', 'memudahkan', 'pelanggan', 'pengecekan']</t>
  </si>
  <si>
    <t>['aplikasinya', 'usefull', 'banget']</t>
  </si>
  <si>
    <t>['parah', 'sinyal', 'update', 'lemot', '']</t>
  </si>
  <si>
    <t>['aplikasi', 'wifi', 'internet', 'mati', 'laporan', 'proses', 'kecewa']</t>
  </si>
  <si>
    <t>['aplikasi', 'usefull', 'banget']</t>
  </si>
  <si>
    <t>['pantau', 'pemakaian', 'internet', 'mudah', '']</t>
  </si>
  <si>
    <t>['memasukin', 'penyewaan', 'koq', 'jaringannya', 'lemot', 'knp', 'putus', 'putus', '']</t>
  </si>
  <si>
    <t>['bos', 'knp', 'sya', 'buka', 'youtube', 'tolong', 'bos', 'bos', 'knp', 'pekerja', 'indhome', 'panggil', 'dtang', 'maen', 'paksa', 'maen', 'kasar']</t>
  </si>
  <si>
    <t>['mantaapp', 'aplikasinya', 'mempermudah']</t>
  </si>
  <si>
    <t>['haloo', 'indihome', 'terhubung', 'akun', 'lihat', 'rincian', 'tagihan', '']</t>
  </si>
  <si>
    <t>['aplikasinya', 'mantap', '']</t>
  </si>
  <si>
    <t>['ook']</t>
  </si>
  <si>
    <t>['jaringan', 'ajg', 'nge', 'lag', 'lag', 'lag', 'nyesel', 'bayar', 'indihome']</t>
  </si>
  <si>
    <t>['apps', 'membantu']</t>
  </si>
  <si>
    <t>['joosss', 'mantap', 'indihome', 'kerja', 'produktif', 'wfh', 'tingkatkan', 'pelayanan', '']</t>
  </si>
  <si>
    <t>['mantabbb', 'layanan', 'terbaik']</t>
  </si>
  <si>
    <t>['aplikasi', 'bagus', 'fitur', 'dalamnya', 'udah', 'oke', 'fitur', 'aplikasi', 'membantu']</t>
  </si>
  <si>
    <t>['mantab', 'aplikasinya', 'membantu']</t>
  </si>
  <si>
    <t>['app', 'membantu']</t>
  </si>
  <si>
    <t>['mantap', 'pisan', 'lurrr', 'fitur', 'alus', 'pisan', 'tcn', 'download', 'hayu', 'gaskeun', '']</t>
  </si>
  <si>
    <t>['jaringan', 'stabil', 'mohon', 'aplikasi', 'andoid', 'kembangkan']</t>
  </si>
  <si>
    <t>['mntap']</t>
  </si>
  <si>
    <t>['terima', 'kasih', 'indihome', 'sinyal', 'cepat']</t>
  </si>
  <si>
    <t>['two', 'tumbs', '']</t>
  </si>
  <si>
    <t>['wooww', 'kerenn', 'apk', '']</t>
  </si>
  <si>
    <t>['aplikasi', 'bagus', 'ngebantu', 'banget', 'monitoring', 'penggunaan']</t>
  </si>
  <si>
    <t>['dinaikan', 'mbps', 'tambahan', 'biyaya', 'maksudnya', 'dibicarakan', 'biyaya', 'terduga', 'mah', 'turunin', 'mbps', 'komplen', 'via', 'email', 'via', 'app', 'alasan', 'mengerti', 'lom', 'diterbitkan', '']</t>
  </si>
  <si>
    <t>['iklan', 'dimana', 'pelosok', 'negeri', 'giliran', 'pasang', 'alasan', 'teknisi']</t>
  </si>
  <si>
    <t>['apalikasinya', 'mudah', 'dipahami', 'gampang', 'pengecekan']</t>
  </si>
  <si>
    <t>['bagusss', 'apknya', 'membantu']</t>
  </si>
  <si>
    <t>['the', 'best', 'internet', 'ever', 'thanks', 'indihome', '']</t>
  </si>
  <si>
    <t>['lega', 'mantap']</t>
  </si>
  <si>
    <t>['aplaksinya', 'bagus', 'layanan', 'memuaskan']</t>
  </si>
  <si>
    <t>['apliaksinya', 'mantap', 'ngebantu', 'banget', 'monitoring', 'pemakaian', 'aktivasi', 'paket', 'info', 'poin', 'dsb', 'tengkyu', 'indihome', 'denganmu', 'wfh', 'mudah', '']</t>
  </si>
  <si>
    <t>['pelayanan', 'aplikasinya', 'membantu', 'terimakasih', 'indihome', '']</t>
  </si>
  <si>
    <t>['aplikasi', 'kayanan', 'bagus', '']</t>
  </si>
  <si>
    <t>['pengguna', 'udah', 'aplikasinya', '']</t>
  </si>
  <si>
    <t>['awesome', '']</t>
  </si>
  <si>
    <t>['aplikasinya', 'membantu', 'layanan', 'nomer', 'indonesia', 'love', 'indihome', 'wifi', 'favorite', 'keluargaku', '']</t>
  </si>
  <si>
    <t>['aplikasinya', 'user', 'friendly', '']</t>
  </si>
  <si>
    <t>['mantap']</t>
  </si>
  <si>
    <t>['mundur', 'indihome', 'aplikasi', 'pelayanan', 'dilapangan', 'bertele', '']</t>
  </si>
  <si>
    <t>['daftarnya', 'susah', 'brpa', 'regist', 'tpi', 'berhasil', 'icell']</t>
  </si>
  <si>
    <t>['mempermudah', 'pelanggan', 'pengecekan', 'informasi', 'produk', 'mantep']</t>
  </si>
  <si>
    <t>['apps', 'membantu', 'yach', '']</t>
  </si>
  <si>
    <t>['bagus', 'membantu']</t>
  </si>
  <si>
    <t>['mantap', 'cek', 'penggunaan', 'data']</t>
  </si>
  <si>
    <t>['alhamdulillah', 'internet', 'lancar', 'operator', 'teknisinya', 'tanggap', 'aplikasinya', 'membantu', '']</t>
  </si>
  <si>
    <t>['keren', 'app', '']</t>
  </si>
  <si>
    <t>['well', 'done', 'thanks', '']</t>
  </si>
  <si>
    <t>['overall', 'penggunaan', 'oke', 'membantu', '']</t>
  </si>
  <si>
    <t>['membabtu', 'aplikasinya', 'simple', 'tampilanya', 'eye', 'catching']</t>
  </si>
  <si>
    <t>['tombol', 'berhenti', 'berlangganan', 'aslinya', 'dipencet', 'php', 'aplikasi', 'gunanya', 'mempermudah', 'ujung', 'gue', 'telpon', 'tetep', 'disuruh', 'dtg', 'kantor', 'telkom', 'telkom', 'nawarin', 'add', 'ons', 'telepon', 'dtg', 'rumah', 'gue', 'gemes', '']</t>
  </si>
  <si>
    <t>['bagus', 'mohon', 'dipertahankan', 'tingkatkan', '']</t>
  </si>
  <si>
    <t>['aplikasi', 'berjalan']</t>
  </si>
  <si>
    <t>['mudah', 'pengecekan', 'tagihan', 'paket', '']</t>
  </si>
  <si>
    <t>['aplikasinya', '']</t>
  </si>
  <si>
    <t>['simple', 'fast', 'respond', 'responsif', 'bagus', '']</t>
  </si>
  <si>
    <t>['aplikasinya', 'membantu', 'pengecekan', 'tagihan', 'jatuh', 'temponya', 'penggunaan', 'datanya', 'tukar', 'poin', 'aplikasinya']</t>
  </si>
  <si>
    <t>['jaringan', 'kuat', 'stabil', 'mantap']</t>
  </si>
  <si>
    <t>['pelayanan', 'cepat']</t>
  </si>
  <si>
    <t>['aplikasi', 'bagus', 'membantu', 'terimakasih']</t>
  </si>
  <si>
    <t>['mantapp', 'apk', 'membantu', 'myindihome', 'semoga', 'puassss', 'bangett', 'uncchh', '']</t>
  </si>
  <si>
    <t>['bagus', 'memuaskan']</t>
  </si>
  <si>
    <t>['upgrade', 'mudah']</t>
  </si>
  <si>
    <t>['mantap', 'aplikasinya', 'membantu', '']</t>
  </si>
  <si>
    <t>['oke', 'mantap']</t>
  </si>
  <si>
    <t>['memudahkan', 'pengguna', 'mantap', 'dech', '']</t>
  </si>
  <si>
    <t>['aplikasi', 'bagus', 'memudahkan', 'pelanggan']</t>
  </si>
  <si>
    <t>['pelayanan', 'memuaskan']</t>
  </si>
  <si>
    <t>['lancar', 'jaya', 'aplikasinya', 'mudah']</t>
  </si>
  <si>
    <t>['oke', 'membantu', '']</t>
  </si>
  <si>
    <t>['semoga']</t>
  </si>
  <si>
    <t>['pelayanan', 'semoga', 'depannya']</t>
  </si>
  <si>
    <t>['aplikasi', 'mantap', 'memudahkan', 'pelanggan', 'sukses', '']</t>
  </si>
  <si>
    <t>['keren', 'aplikasinya', 'cek', 'bayar', 'tagihan', 'langsung', 'aplikasi', 'myindihome', 'mantapppppp']</t>
  </si>
  <si>
    <t>['membanth']</t>
  </si>
  <si>
    <t>['pelayanan', 'buruk', 'rekoment', 'indihome', 'tar', 'nyesel', '']</t>
  </si>
  <si>
    <t>['mntap', 'mudah', 'transaksi', '']</t>
  </si>
  <si>
    <t>['saluran', 'telp', 'ber', 'minggu', 'berfungsi', 'lapor', 'resmi', 'san', 'petugas', 'resmi', 'telkom', 'bermasalah', '']</t>
  </si>
  <si>
    <t>['pasang', 'deposit', 'pas', 'telat', 'bayar', 'auto', 'off', 'parahnya', 'pas', 'bayar', 'udah', 'lipet', 'aneh', 'banget', 'sewa', 'rumah', 'sekejam', 'nyesel', 'banget', 'pasang', 'indihome']</t>
  </si>
  <si>
    <t>['ngelag', 'parah', '']</t>
  </si>
  <si>
    <t>['biaya', 'pemasangan', 'terima', 'kasih', 'indihome']</t>
  </si>
  <si>
    <t>['melaporkan', 'keluhan', 'apps', 'ngefek', 'langsung', 'telp', '']</t>
  </si>
  <si>
    <t>['', 'suspend', 'suruh', 'bayar', 'sebulan', 'pakai']</t>
  </si>
  <si>
    <t>['kualitas', 'pelayanan', 'membantu']</t>
  </si>
  <si>
    <t>['mantap', 'kakak', 'lancar', 'indihome']</t>
  </si>
  <si>
    <t>['mantap', 'transaksi', 'lakukan']</t>
  </si>
  <si>
    <t>['mudah', 'penggunaannya', 'mantap']</t>
  </si>
  <si>
    <t>['aplikasi', 'mudah', 'praktis', 'ribet', 'mantepp']</t>
  </si>
  <si>
    <t>['sii', '']</t>
  </si>
  <si>
    <t>['jaringan', 'indihome', 'leleleleleelet', 'uda', 'mbps', 'leleelelelleleltttttttttttt']</t>
  </si>
  <si>
    <t>['pelayanan', 'memuaskan', 'klau', 'gangguan', 'penangannya', 'lambat', 'berhari', 'gangguang', 'langsung', 'lapor', 'gangguan', 'telat', 'semenit', 'bayar', 'bulanan', 'langsung', 'kena', 'denda']</t>
  </si>
  <si>
    <t>['registrasi', 'pemasangan', 'gabisa', 'ribet', 'apk', '']</t>
  </si>
  <si>
    <t>['kali', 'konsisten', '']</t>
  </si>
  <si>
    <t>['mantap', 'terbaikkkkkk']</t>
  </si>
  <si>
    <t>['pelayanan', 'cepat', 'libur', 'jam', 'pagi', 'pengaduan', 'jam', 'pagi', 'petugas', 'lgsg', 'langsung', 'teratasi', 'terima', 'kasihh', '']</t>
  </si>
  <si>
    <t>['aplikasi', 'myindihome', 'memudahkan', 'registrasi', 'pemasangan', 'informasi', 'produk', 'layanan', 'top', 'banget', 'deh', 'pokonya', '']</t>
  </si>
  <si>
    <t>['pusing', 'liatnya', 'gangguan', 'bayar', 'full', 'sebulan', 'kali', 'gangguan', 'dahn', 'rusak', 'jualan', 'aduhhh', 'pikir', 'wifi', 'hemat', 'nggak']</t>
  </si>
  <si>
    <t>['pelayanan', 'indihome', 'memuaskan', 'internet', 'indihome', 'los']</t>
  </si>
  <si>
    <t>['apk', 'suruh', 'masukan', 'nomor', 'indihome', 'masukan', 'gagal', 'berkali', 'gunu']</t>
  </si>
  <si>
    <t>['kecewa', 'indihome', 'daftar', 'aturannya', 'beda', 'pakai', 'deposite', 'berhenti', 'berlangganan', 'uang', 'deposite', 'berhenti', 'berlangganan', 'maret', 'skrg', 'bln', 'agustus', 'uang', 'deposite', 'blm', 'dikembalikan', 'telpon', 'indihome', 'ditransfer', 'hasilnya', 'nihil', 'makan', 'uang', 'haram', '']</t>
  </si>
  <si>
    <t>['layanan', 'memuaskan', '']</t>
  </si>
  <si>
    <t>['aplikasinya', 'dipakai', 'blank', 'layar', 'utama', 'menu']</t>
  </si>
  <si>
    <t>['aplikasi', 'sngt', 'memudahkan', 'gampang']</t>
  </si>
  <si>
    <t>['good', 'aplikasi', 'memudahkan', 'terimakasih', 'sukses', '']</t>
  </si>
  <si>
    <t>['operator', 'otak', 'jaringan', 'seamless', 'speed', 'download', 'and', 'upload', 'ngikutin', 'venue', 'wms', 'wifi', 'gila']</t>
  </si>
  <si>
    <t>['aplikasi', 'bagus', 'membantu', 'pengguna', 'indihome', 'moga', 'sukses']</t>
  </si>
  <si>
    <t>['', 'good']</t>
  </si>
  <si>
    <t>['mantab']</t>
  </si>
  <si>
    <t>['indihome', 'lambat', 'mbps', 'posisi', 'make', 'orang', 'wajar', 'bayar', 'mahal', 'mahal', 'pame', 'kuota', 'giliran', 'orang', 'berhenti', 'kena', 'denda', 'dasar', 'licik', '']</t>
  </si>
  <si>
    <t>['', 'far', 'good']</t>
  </si>
  <si>
    <t>['aplikasi', 'membantu', 'memudahkan', 'pengguna', '']</t>
  </si>
  <si>
    <t>['aplikasinya', 'membantu', 'semoga', 'fitur', 'fiturnya', 'lengkap', 'thanks']</t>
  </si>
  <si>
    <t>['aplikasi', 'membantu', '']</t>
  </si>
  <si>
    <t>['jaya', 'telkom', 'indonesia', 'layanan', 'internet', 'merakyat', 'semoga', 'pelayanan', 'terbaik', 'rakyat', 'indonesia', '']</t>
  </si>
  <si>
    <t>['aplikasinya', 'good', 'mempermudah', '']</t>
  </si>
  <si>
    <t>['butuh', 'terbaik']</t>
  </si>
  <si>
    <t>['aplikasinya', 'membantu', 'recomended', '']</t>
  </si>
  <si>
    <t>['wow', 'aplikasi', 'epic', '']</t>
  </si>
  <si>
    <t>['bayar', 'wifi', 'pindah', 'rumah', 'teknis', 'wifi', 'rumah', 'pasang', 'wifi', 'maklum', 'orang', 'indihome', 'atasi', 'pilih', 'wifi', 'bagus', 'indihome', 'ckck', '']</t>
  </si>
  <si>
    <t>['simple', 'keren', '']</t>
  </si>
  <si>
    <t>['semoga', 'pelayanan', 'terbaik', '']</t>
  </si>
  <si>
    <t>['jaringan', 'perbaiki', 'bos']</t>
  </si>
  <si>
    <t>['registrasi', 'mudah', 'aplikasi', '']</t>
  </si>
  <si>
    <t>['wow', 'amejing', 'perkembangan', 'aplikasinya', 'keren', 'fingerprint', 'secure', 'good', 'job', '']</t>
  </si>
  <si>
    <t>['alhamdulillah', 'pandemi', 'kerja', 'wfh', 'internet', 'stabil', 'wfh', 'lancar']</t>
  </si>
  <si>
    <t>['cakep', 'memudahkan', 'orang', 'orang', 'registrasi', 'mandiri', 'pilihan', 'paket', 'menarik']</t>
  </si>
  <si>
    <t>['app', 'myindihome', 'memudahkan', 'menikmati', 'layanan', 'indihome', 'pandemi', 'bayar', 'tagihan', 'aplikasi', 'bismillah', 'komisaris', 'telkom']</t>
  </si>
  <si>
    <t>['bagus', 'bantu', 'joss']</t>
  </si>
  <si>
    <t>['tampilannya', 'mantap', 'tap', 'coba', 'aplikasinya']</t>
  </si>
  <si>
    <t>['aplikasinya', 'keren', 'mempermudah', 'pelanggan', 'makasih', 'myindihome', '']</t>
  </si>
  <si>
    <t>['membantu', 'pengguna', 'indihome', 'cek', 'tagihan', 'upgrade', 'speed', 'add', 'sesuai']</t>
  </si>
  <si>
    <t>['membantu', 'praktis', 'laporan', 'mencari', 'detail', 'produk', '']</t>
  </si>
  <si>
    <t>['pelayanannya', 'sosial', 'media', 'cepet', 'banget', 'ditanggepinnya', 'ngeluhin', 'langsung', 'diproses', 'besoknya', 'udah', 'lancar', 'makasih', 'indihome']</t>
  </si>
  <si>
    <t>['untung', 'myindihome', 'daftar', 'nambah', 'add', 'cek', 'paket', 'dll', 'serba', 'mudah', 'makasih', 'yaaa', 'semoga', 'berkembang', 'aplikasinya', '']</t>
  </si>
  <si>
    <t>['aplikasinya', 'memudahkan', 'dapet', 'info', 'paket', 'promo', 'laporan', 'pengaduan', 'mudah', 'pokoknya', 'mantapppp', '']</t>
  </si>
  <si>
    <t>['membantu', 'pelanggan', 'indihome', 'aplikasi', 'mantap', 'tiada', 'tandingan', '']</t>
  </si>
  <si>
    <t>['mempermudah', 'pelaporan', 'pengecekan', 'membantu', '']</t>
  </si>
  <si>
    <t>['memudahkan', 'pengecekan', 'tagihan', 'beli', 'add', 'pengaduan', 'layanan', 'cek', 'paket', 'mantapp', '']</t>
  </si>
  <si>
    <t>['cek', 'tagihan', 'promo', 'pelaporan', 'kendala', 'mudah', 'aplikasi', 'good', 'job', 'myindihome', '']</t>
  </si>
  <si>
    <t>['aplikasi', 'myindihome', 'mudah', 'monitoring', 'kendala', 'beli', 'renew', 'speed', 'mantapss', '']</t>
  </si>
  <si>
    <t>['aplikasi', 'membantu', 'pengecekan', 'tagihan', 'promo', 'produk', 'laporan', 'mandiri', 'repot', 'mantaplah', 'pokoknya']</t>
  </si>
  <si>
    <t>['aplikasi', 'membantu', 'dimasa', 'pandemi', '']</t>
  </si>
  <si>
    <t>['gokil', 'mantep', 'asli', 'asli', 'asli', '']</t>
  </si>
  <si>
    <t>['uwwo', 'fiturnya', 'kasih', 'jempol', 'kuning']</t>
  </si>
  <si>
    <t>['mantap', 'qolbu', 'myindihome', 'keren', 'tampilannyaaa']</t>
  </si>
  <si>
    <t>['fiturnya', 'berguna', 'banget', 'mudah', 'upgrade', 'speed', 'add', 'mantap', 'deh', '']</t>
  </si>
  <si>
    <t>['keren', 'banget', 'pokoknya', 'memudahkan', '']</t>
  </si>
  <si>
    <t>['terima', 'kasih', 'pelayanannya', 'download', 'aplikasi', 'informasi', 'dibutuhkan', 'informasi', 'dibutuhkan', 'rincian', 'tagihan', 'aplikasi', 'admin', 'sosial', 'media', 'membantu', 'kesulitan', 'informasi', 'butuhkan', 'aplikasi', 'myindihome', 'terima', 'kasih', '']</t>
  </si>
  <si>
    <t>['mantap', 'aplikasi', 'mempermudah', 'akses', 'keperluan']</t>
  </si>
  <si>
    <t>['aplikasi', 'membantu', 'mudah', 'pengecekan', 'tagihan', 'paket', 'aktif', 'penawaran', 'menarik', 'terima', 'kasih', 'myindihome', '']</t>
  </si>
  <si>
    <t>['kebantu', 'disaat', 'pasang', 'internet', 'ribet']</t>
  </si>
  <si>
    <t>['aplikasi', 'mantaf', 'bagus', '']</t>
  </si>
  <si>
    <t>['fiturnya', 'memudahkan', 'pelanggan', 'banget', 'emang', 'keren', '']</t>
  </si>
  <si>
    <t>['aplikasinya', 'mantap', 'nggak', 'ribet', 'bintang', '']</t>
  </si>
  <si>
    <t>['fungsional', '']</t>
  </si>
  <si>
    <t>['pasang', 'ribet', 'aplikasi', '']</t>
  </si>
  <si>
    <t>['aplikasinya', 'mudah', 'cek', 'tagihan', 'bayar', 'cek', 'fup', 'mempermudah', 'banget']</t>
  </si>
  <si>
    <t>['mantap', 'banget', 'lahhh', 'aplikasi', 'myindihome', 'serba', 'mudah', 'aplikasi', 'daftar', 'ribet', 'cek', 'langsung', 'aplikasi', 'sukses', 'teruuus', 'indihome', '']</t>
  </si>
  <si>
    <t>['aplikasi', 'membantu', 'mengontrol', 'usage', 'internet', 'memantau', 'fup', 'paket', 'semoga', 'dikembangkan', 'aplikasinya', 'memudahkan', 'pelanggan', 'indihome', '']</t>
  </si>
  <si>
    <t>['nyaman', 'banget', 'aplikasi', 'mudahkan', '']</t>
  </si>
  <si>
    <t>['aplikasi', 'registrasi', 'lapor', 'mudah']</t>
  </si>
  <si>
    <t>['aplikasinya', 'gooddd', 'bangett', 'membantu', 'mandiri', 'add', 'channel', 'korea', 'hri', 'udh', 'nonton', 'loveee', 'dehh', 'indihome', 'the', 'best', 'pokoknya', 'nyesel', 'langganan', 'lovee', '']</t>
  </si>
  <si>
    <t>['bagus', 'keren', 'membantu', 'banget', 'apknya']</t>
  </si>
  <si>
    <t>['aplikasi', 'membantu', 'detail', 'informasi', 'paket', 'rincian', 'tagihan', 'promo', 'registrasi', 'informasi', 'lengkap', 'tampilannya', 'simple', 'pengaduan', 'kendala', 'update', 'nyaman', 'mantapp', '']</t>
  </si>
  <si>
    <t>['mantul', 'aplikasinya']</t>
  </si>
  <si>
    <t>['seneng', 'banget', 'mudah', 'skg', 'pasang', 'upgrade', 'speed', 'aplikasi', 'myindihome', 'pokonya', 'mudah', 'transaksi', 'apapun', 'beli', 'add', '']</t>
  </si>
  <si>
    <t>['memudahkan', 'daftar', 'pemasangan', '']</t>
  </si>
  <si>
    <t>['pengaduan', 'aplikasi', 'mudah', 'cepat', 'nyaman', 'pakai', 'indihome']</t>
  </si>
  <si>
    <t>['pelayanan', 'memuaskan', 'mantap']</t>
  </si>
  <si>
    <t>['mantul', 'pokokna', 'mah']</t>
  </si>
  <si>
    <t>['udah', 'konfirmasi', 'alamat', 'trus', 'bolak', 'tpi', 'draft', 'verifikasi', 'tertanda', 'pelanggan', 'alamat', 'kota', 'bogor', 'pdahal', 'udh', 'isi', 'formulir', 'berkali', 'alamat', 'bitung', 'sulawesi', 'utara', 'tpi', 'ttep', 'alamat', 'pelanggannya', 'kota', 'bogor', 'aneh', '']</t>
  </si>
  <si>
    <t>['dipahami', 'apk', 'plus', 'minusnya', 'but', 'jujur', 'apk', 'menguntungkan', 'sumpah', 'gakboong', 'thanks', 'myindihome', '']</t>
  </si>
  <si>
    <t>['ntahlah', 'bingung', 'daftar', 'website', 'kunjung', 'dipasang', 'udah', 'teknisi', 'dateng', 'rumah', 'itupun', 'dipasang', 'karna', 'alasannya', 'udah', 'malem', 'trus', 'bawa', 'alat', 'apalah', 'trus', 'teknisi', 'nge', 'siang', 'rumah', 'dateng', 'karna', 'alasannya', 'kemaleman', 'janjinya', 'senin', 'pagi', 'pasang', 'dateng', 'minggu', 'nunggu', 'trus', 'sampe', '']</t>
  </si>
  <si>
    <t>['keren', '']</t>
  </si>
  <si>
    <t>['kick', 'cepat', 'penyusup']</t>
  </si>
  <si>
    <t>['sambungin', 'nomor', 'indihome', 'udah', 'coba', 'berkali', 'kali']</t>
  </si>
  <si>
    <t>['versi', 'terbaru', 'kah', 'login', 'gagal', '']</t>
  </si>
  <si>
    <t>['udh', 'mendaftar', 'indihome', 'juli', 'instalasi', 'rumah', 'buruk', 'pelayanan', 'indihomenya', '']</t>
  </si>
  <si>
    <t>['jaringan', 'shubuh', 'slalu', 'jaringan', 'akses', 'alasannya', 'gangguan', 'massal', 'mulu', 'bln', 'menjelang', 'tagihan', 'jaringan', 'lemot', 'bayar', 'cuy', 'bkn', 'gratisan', 'telkom', 'pelayanannya', 'buruk', 'banget', 'pasang', 'mendingan', 'jaringan', 'selular', 'tetangga', '']</t>
  </si>
  <si>
    <t>['sya', 'berlangganan', 'indihome', 'yag', 'mbps', 'ambas', 'trouble', 'penanganan', 'pembayaran', 'oin', 'telat', 'layanan', 'memuaskan']</t>
  </si>
  <si>
    <t>['okkkkk']</t>
  </si>
  <si>
    <t>['perbaikan', 'indihome', 'area', 'rumah', 'mengakibatkan', 'internet', 'mati', 'kontak', 'indihome', 'follow', 'upnya', 'telat', 'bayar', 'langsung', 'isolir', 'mohon', 'perbaiki', 'layanannya']</t>
  </si>
  <si>
    <t>['aplikasinya', 'membantu', 'cek', 'tagihan', 'gampang']</t>
  </si>
  <si>
    <t>['parah', 'udah', 'masukin', 'pelangan', 'dibilang', 'error']</t>
  </si>
  <si>
    <t>['jaringan', 'rumah', 'rusak', 'infokan', 'gangguan', 'tgl', 'blm', 'dlm', 'sebulan', 'gangguan', 'minggu', 'tagihan', 'potongan', 'gangguan']</t>
  </si>
  <si>
    <t>['tolong', 'problem', 'pelanggan', 'tanggepin', 'fast', 'min', 'jaringan', 'putus', 'udah', 'benerin', 'nelpon', 'bersangkutan', 'lempar', '']</t>
  </si>
  <si>
    <t>['teknisinya', 'pasang', 'besok', 'besoknya', 'udh', 'besok', 'gajelas', 'niat']</t>
  </si>
  <si>
    <t>['daerah', 'desa', 'kapur', 'kal', 'bar', 'pontianak', 'kabel', 'bermasalah', 'pelayan', 'lambat', 'respon', 'lambat', 'bayar', 'lancar', 'uda', 'internet', 'haiyaa', 'parah', 'bget', 'pelayanan', 'bayar', 'hrs', 'pelayanan', 'parah', 'bget']</t>
  </si>
  <si>
    <t>['lumayan', 'membantu', 'komplain', 'pas', 'gangguan', 'langsung', 'cepat', 'ditanggapi']</t>
  </si>
  <si>
    <t>['dasar', 'jaringan', 'wifi', 'udah', 'terosss', '']</t>
  </si>
  <si>
    <t>['miris', 'bener', 'masah', 'sulit', 'covid', 'tpi', 'perusahaan', 'kasi', 'ongkos', 'pasang', 'diluar', 'paket', 'miris']</t>
  </si>
  <si>
    <t>['pelayanan', 'memuaskan', 'gangguan', 'pemasangan', 'pelanggan', 'kena', 'dampaknya', 'mati', 'berhari', 'kecewa', 'kecewa', 'mengganggu', 'aktifitas', 'belajar', 'online', 'anak', '']</t>
  </si>
  <si>
    <t>['mohon', 'kwalitas', 'pelayanan', 'perbaiki', 'mengajukan', 'pindah', 'alamat', 'prosesnya', 'plasa', 'telkom', 'suruh', 'nunggu', 'sampe', 'minggu', 'nunggu', 'minggu', 'konfirmasi', 'telepon', 'plasa', 'telkom', 'suruh', 'nunggu', 'jam', 'nyesel', 'mending', 'putus', '']</t>
  </si>
  <si>
    <t>['aplikasi', 'berbobot', 'perbaharui', 'error', 'peebaharui', 'normal', 'cek', 'semuany', 'perbaharui', 'cek', 'semuany', 'masukkan', 'indihome', 'masukkan', 'indihome', 'indihomeny', 'kenal', '']</t>
  </si>
  <si>
    <t>['pelayanan', 'direkomendasikan']</t>
  </si>
  <si>
    <t>['modem', 'error', 'lampu', 'los', 'merah', 'menyala', 'melaporkan', 'app', 'myindihome', 'disaat', 'jaringan', 'error', 'disitu', 'app', 'error', 'melapor', 'epic', '']</t>
  </si>
  <si>
    <t>['saran', 'pengembangan', 'aplikasi', 'pengaduan', 'diharapkan', 'disertakan', 'foto', 'video', 'tim', 'teknisi', 'kendalanya', '']</t>
  </si>
  <si>
    <t>['cepat', 'tagihan']</t>
  </si>
  <si>
    <t>['cctv', 'udah', 'perbaiki', 'laporan', 'telkom', 'ttp', 'tindakan', 'perbaikan', 'tagihan', 'sllu', 'jalan', 'cctv', 'kecewa', 'pelayanan', 'indihome']</t>
  </si>
  <si>
    <t>['mengajukan', 'registrasi', 'indihome', 'detail', 'tagihan', 'suda', 'lakukan', 'knpa', 'repot', 'jumhl', 'angsuran', 'kmren', 'sda', 'verivikasi', 'email', 'dll', 'ribet', 'sumpah', 'padahl', 'cej', 'tagihan', 'sja', 'emosi', 'saj']</t>
  </si>
  <si>
    <t>['gimana', 'indihome', 'pasang', 'tarif', 'sesuai', 'mbps', 'rb', 'bayar', 'rb', 'ditawarin', 'mbps', 'nambah', 'rb', 'pajak', 'rb', 'biyaya', 'tambahan', 'kuat', '']</t>
  </si>
  <si>
    <t>['indihome', 'memuaskan']</t>
  </si>
  <si>
    <t>['bagus', 'msh', 'lemot']</t>
  </si>
  <si>
    <t>['direkomendasikan', 'layanan', 'super', 'ribet', 'bagus', 'nyesal', 'udah', 'pasang']</t>
  </si>
  <si>
    <t>['udah', 'lakukan', 'registrasi', 'login', 'udah', 'kali', 'coba', 'sampe', 'udah', 'kali', 'registrasi', 'tetep', 'login', 'alasanya', 'terdaftar', 'silahkan', 'registrasi', 'udah', 'kali', 'registrasi', 'gimana', '']</t>
  </si>
  <si>
    <t>['internetnya', 'lelet', 'make', 'data', 'cepat', 'ortu', 'masang', 'mbps', 'main', 'game', 'mbps', 'udh', 'lancar', 'jaya', 'main', 'game', 'download', 'kadang', 'cepat', 'kadang', 'lambat', 'main', 'game', 'online', 'lancar', 'wifi', 'indihome', 'lancar', 'paket', 'data', 'seluler', 'pingin', 'ngeluh', 'ortu', 'enak', 'ortu', 'makenya', 'cman', 'sekedar', '']</t>
  </si>
  <si>
    <t>['good']</t>
  </si>
  <si>
    <t>['keren']</t>
  </si>
  <si>
    <t>['puas', 'indihome']</t>
  </si>
  <si>
    <t>['aplikasi', 'cacad']</t>
  </si>
  <si>
    <t>['kencang']</t>
  </si>
  <si>
    <t>['infokan', 'jaringan', 'tinggal', 'sesuai', 'kriteria', 'berjarak', 'tertarik', 'registrasi', 'survey', 'tekhnisi', 'jaringan', 'lokasi', 'ditawarkan', 'penarikan', 'berjarak', 'tambahan', 'biaya', 'kabel', 'free', 'maksudnya', 'sop', '']</t>
  </si>
  <si>
    <t>['bermanfaat']</t>
  </si>
  <si>
    <t>['susah', 'log', 'nomor', 'terdaftar', 'pas', 'register', 'notif', 'terdaftar', 'aplikasi', 'bumn', 'kya', 'gini', 'layanana', '']</t>
  </si>
  <si>
    <t>['pengaduan', 'ditindak', 'lanjuti', 'nunggunya']</t>
  </si>
  <si>
    <t>['pemberitahuan', 'perbaikan', 'jaringan', 'koneksi', 'internet', 'terputus', 'lemot', 'banget', 'banget', 'ngejump', 'udah', 'lapor', 'dibawah', 'logo', 'wifi', 'muncul', 'tulisan', 'internet', 'langsung', 'diperbaiki', '']</t>
  </si>
  <si>
    <t>['pelayanan', 'bertele', 'tele', 'upgrade', 'speed', 'wifi', 'ubah', 'paket', 'banget', 'terealisasi', 'udah', 'berbulan', 'mengharuskan', 'telepon', 'call', 'center', 'taat', 'pembayaran', 'tolong', 'service', 'kepuasan', 'pelanggan', '']</t>
  </si>
  <si>
    <t>['parah', 'lelet', 'banget', 'mbps', 'pemakaian', 'orang', 'fix', 'ganti', '']</t>
  </si>
  <si>
    <t>['masuk', 'nunggu', 'kode', 'verifikasi', 'akun', 'menit', 'pesan', 'kodenya', 'muncul', '']</t>
  </si>
  <si>
    <t>['layanan', 'aplikasi', 'lemot', 'susah', 'dakses', 'menunggu', 'lma']</t>
  </si>
  <si>
    <t>['lemot', 'internet', 'nyaaaaa', '']</t>
  </si>
  <si>
    <t>['buruk', '']</t>
  </si>
  <si>
    <t>['aplikasi', 'rusakkk']</t>
  </si>
  <si>
    <t>['registrasi', 'tanggal', 'agustus', 'disitu', 'tertulis', 'hubungi', 'castaner', 'call', 'kesepakatan', 'kontrak', 'pemasangan', 'ribu', 'giliran', 'bayar', 'ribu', 'coba', 'bantu', 'jngan', 'nipu', 'percakapan', 'rekam', 'gua', 'salah', 'buka', 'rekaman', 'bingung', 'pembayaran', 'komitmen', '']</t>
  </si>
  <si>
    <t>['jaringan', 'lag', 'kondisi', 'hujan', 'jaringan', 'buruk']</t>
  </si>
  <si>
    <t>['buruk', 'bayar', 'mahal', 'jaringan', 'stabil']</t>
  </si>
  <si>
    <t>['layanannya', 'jelek', 'parah', 'pokoknya', 'jaringannya', 'gangguan']</t>
  </si>
  <si>
    <t>['kurun', 'kali', 'pengaduan', 'internet', 'diakses', 'perbaikan', 'aplikasi', 'bermamfaat', '']</t>
  </si>
  <si>
    <t>['', 'beda', 'spt', 'cuman', 'aplikasi', 'gitu']</t>
  </si>
  <si>
    <t>['betulin', 'jaringannya', 'woy', 'lemot', 'banget', '']</t>
  </si>
  <si>
    <t>['aplikasi', 'berguna', 'pasang', 'suruh', 'tuggu', 'masang', 'udah', 'ttep', 'padang', 'telp', 'samanya', 'pasang', 'indihome', 'mending', '']</t>
  </si>
  <si>
    <t>['benerrrrr', 'indihomeere']</t>
  </si>
  <si>
    <t>['pelayanan', 'jelek']</t>
  </si>
  <si>
    <t>['tolong', 'teknisi', 'pemasangannya', 'pilih', 'profesional', 'alasan', 'pemalas', 'daftar', 'pemasangan', 'alasan', 'blom', 'keliatan', 'batang', 'hidungnya', 'udah', 'tetangga', 'rumah', 'samping', 'kanan', 'samping', 'kiri', 'indihome', 'tolong', 'tindak', 'lanjuti', '']</t>
  </si>
  <si>
    <t>['pergi', 'pengajuan', 'pemasang', 'tim', 'lokasi', 'direkam', 'tpi', 'kox', 'mengecewakan', 'pelanggan', '']</t>
  </si>
  <si>
    <t>['lhah', 'ngga', 'login', 'register', 'email', 'tulisannya', 'udah', 'terdaftar']</t>
  </si>
  <si>
    <t>['', 'abis', 'pemutusan', 'jaringan', 'internet', 'indihome', 'jam', 'siang', 'bukti', 'pemutusan', 'kirim', 'email', 'sms', 'masuk', 'masuk', '']</t>
  </si>
  <si>
    <t>['tolong', 'metode', 'pembayarnya', 'dikembangkan']</t>
  </si>
  <si>
    <t>['wifi', 'drmh', 'lampu', 'moden', 'pon', 'warna', 'merah', 'indihome', 'center', 'tpi', 'tehnisi', 'apalgi', 'kasih', 'bintang', '']</t>
  </si>
  <si>
    <t>['', 'bintang', 'verifikasi', 'suksessukses', 'udah', 'nyambung', 'jaringan', 'wifinya']</t>
  </si>
  <si>
    <t>['aplikasi', 'membantu', 'aplikasi', '']</t>
  </si>
  <si>
    <t>['upgrade', 'speed', 'gagal', 'mulu', 'nunggu', 'persetujuan', 'relasi', 'pakai', 'nik', 'tetep']</t>
  </si>
  <si>
    <t>['aplikasi', 'edan', 'masukan', 'nomor', 'langganan', 'indihome', 'masukan', 'ngga', 'masuk', 'nomor', 'dikenal', 'sistem', 'niat', 'ngga', 'aplikasi', 'uninstall', 'deh', '']</t>
  </si>
  <si>
    <t>['cih', 'ngelag', 'gjls']</t>
  </si>
  <si>
    <t>['pelayanan', 'sangatla', 'buruk', 'aplikasi', 'mempermudah', 'laporan', 'gangguan', 'pagi', 'sampe', 'magrib', 'muncul', 'nomor', 'tiket', 'telpon', 'magrib', 'tiket', 'kerjakan', 'besok', 'pagi', 'mohon', 'perbaikin', 'aplikasi', 'merespon', 'pelanggan', '']</t>
  </si>
  <si>
    <t>['gila', 'yak', 'indihome', 'byr', 'mah', 'bln', 'lancar', 'udh', 'bln', 'lampu', 'merah', 'kedip', 'trus', 'sbulan', 'udh', 'manggil', 'tehknisi', 'sekelas', 'telkomsel', 'bkin', 'org', 'emosi', 'jiwa', 'naek', 'drah', 'mlu', 'nyesell', 'pke', 'indihome', 'rugi', 'bln', 'ngasih', 'uang', 'bensin', 'tekhnisi', 'dtg', 'untk', 'mengecek', 'tolong', 'donk', 'kya', 'gini', 'hri', 'ank', 'skolah', 'daring', 'pke', 'laptop', 'pke', 'smua', 'org', 'dirumah', 'gua', 'dibikin', 'kesel', 'mlu', 'jaringan', 'dicabut', 'kena', 'denda', 'sjuta', 'blm', 'setahun', 'tlvn', 'call', 'center', 'pulsa', 'ckup', 'rb']</t>
  </si>
  <si>
    <t>['membingungkan']</t>
  </si>
  <si>
    <t>['', 'pelayanannya', 'provider', 'wifi', 'indihome', 'better', 'gua', 'milih', '']</t>
  </si>
  <si>
    <t>['susah', 'masuk', 'pengaduan', 'gangguan', 'masal']</t>
  </si>
  <si>
    <t>['mengajukan', 'pengaktifan', 'paket', 'internet', 'modem', 'dll', 'terinstalasi', 'pelanggan', 'telkom', 'registrasi', 'kantor', 'telkom', 'minggu', 'kantor', 'telkom', 'kali', 'nelp', 'dpt', 'kali', 'tiket', 'percepatan', 'blm', 'teknisi', 'pilihan', 'menunggu', 'telkom', 'speedy', 'semoga', 'perbaikan', 'kedepannya', 'terima', 'kasih', '']</t>
  </si>
  <si>
    <t>['mendengar', 'pengalaman', 'teman', 'ulasan', 'putuskan', 'mengurungkan', 'niat', 'memasang', 'indihome', 'providernya', 'telkomsel', 'jaringan', 'gangguan', 'tarif', 'mahal', 'kayak', 'gini', 'anjloklah', 'saham', 'telkomsel', 'pelanggannya', 'krisis', 'kepercayaan', 'beralih', 'provider', '']</t>
  </si>
  <si>
    <t>['paket', 'downgrade', 'acc', 'indihome', 'tagihannya', 'segitu', 'masuk', 'akal', 'tutup', '']</t>
  </si>
  <si>
    <t>['udah', 'sebulan', 'nunggu', 'pemasangan', 'intinya', 'plat', 'merah', 'nda', 'profesional', 'nunggu', 'swasta', 'klw', 'gini', 'mah', '']</t>
  </si>
  <si>
    <t>['aplikasi', 'indihome', 'lemot', 'banget', 'ngebuka', 'fitur', '']</t>
  </si>
  <si>
    <t>['tagihan', 'indihome', 'rb', 'wow', 'kemaren', 'udh']</t>
  </si>
  <si>
    <t>['renew', 'speed', '']</t>
  </si>
  <si>
    <t>['parah', 'memasuki', 'tenggang', 'pembayaran', 'internet', 'akses', 'buka', 'apk', 'loading', 'mulu']</t>
  </si>
  <si>
    <t>['bangke', 'hri', 'gnguan', '']</t>
  </si>
  <si>
    <t>['min', 'klokk', 'ganti', 'nomor', 'pesanan', 'gmna', 'yaaa']</t>
  </si>
  <si>
    <t>['make', 'paket', 'permium', 'mbps', 'menguji', 'jaringan', 'menguji', 'unduh', 'mbps', 'unggah', 'mbps', 'jaringannya', 'turun', 'turun', 'support', 'maen', 'game', 'browsing', 'nonton', 'video', 'download', 'kadang', 'lancar', 'kadang', 'lambat', 'bagus', 'perhatikan', 'indihome', 'wifinya', 'sambungkan', '']</t>
  </si>
  <si>
    <t>['verifikasi', 'ktp', 'suruh', 'online', 'systemnya', 'error']</t>
  </si>
  <si>
    <t>['tagihan', 'tambahan', 'layanan']</t>
  </si>
  <si>
    <t>['membantu', 'komplain', 'berhnti', 'paket', 'ribet', 'jln']</t>
  </si>
  <si>
    <t>['saran', 'melempar', 'tanggungjawab', '']</t>
  </si>
  <si>
    <t>['jelk', 'internet', 'lambat', 'hafal', 'sore', 'buka', 'gogle', 'muter', 'mulu', 'ngegame', 'online', 'haduhh', 'lag', 'mulu', 'byar', 'rb', '']</t>
  </si>
  <si>
    <t>['masukkan', 'nomor', 'internet', 'baca', 'sistem', 'lakukan', 'pembayaran', 'aplikasi', 'lakukan', 'perbaikan', 'erorr', '']</t>
  </si>
  <si>
    <t>['tagihan', 'mahal', 'koneksi', 'sampah', 'pelayanan', 'bermutu']</t>
  </si>
  <si>
    <t>['aneh', 'otp', 'sesuai', 'disalahin', 'gimana', 'terbaik', 'pelayanan', 'layanan', 'mahal', 'lho', '']</t>
  </si>
  <si>
    <t>['butut', 'user', 'friedly']</t>
  </si>
  <si>
    <t>['', 'registrasi', 'susaaaah', 'uplot', 'ulang', 'identitas', 'sampe', 'ganti', 'alasan', 'foto', 'ttd', 'remponoongg']</t>
  </si>
  <si>
    <t>['naikin', 'mbps', 'jam', 'aktif', 'giliran', 'migrasi', 'paket', 'mbps', 'alasan', 'bnyak', 'suruh', 'nunggu', 'jam', 'jam', '']</t>
  </si>
  <si>
    <t>['kebanyakan', 'trouble']</t>
  </si>
  <si>
    <t>['kerja', 'bener', 'orang', 'lag', 'bayar', 'gblk', '']</t>
  </si>
  <si>
    <t>['jaringan', 'jelek', 'lemot', 'lambat', 'lelet', 'keong', 'cucunguk', 'giliran', 'pembayaran', 'cepat', 'telat', 'langsung', 'mati', 'internet', 'lambat', 'mbps', 'lambat', 'kali', '']</t>
  </si>
  <si>
    <t>['seminggu', 'mati', 'kali', 'normalnya', '']</t>
  </si>
  <si>
    <t>['berhenti', 'berlangganann', 'ditagih', 'trus']</t>
  </si>
  <si>
    <t>['internet', 'buruk']</t>
  </si>
  <si>
    <t>['pengajuan', 'pindah', 'alamat', 'tanggal', 'tanggal', 'dipasang', 'udh', 'tanggal', 'internet', 'nyala', 'wow', 'orang', 'handle', 'terkait', 'perpindahan', 'alamat', 'ngak', 'selesaikan', 'resign', 'orang', 'kompeten', '']</t>
  </si>
  <si>
    <t>['mahal', 'doang', 'jaringan', 'kentang']</t>
  </si>
  <si>
    <t>['jelek', 'data', 'akun', 'bosen', 'bolak', 'verifikasi', 'selesaikan', 'kadang', 'bsrikutnya', '']</t>
  </si>
  <si>
    <t>['maaf', 'edit', 'min', 'customer', 'indihome', 'dipermudah', 'pembayaran', 'semoga', 'indihome', 'kerjasama', 'link', 'gojek', 'ovo', 'bri', 'bpd', 'bni', 'mandiri', 'mempermudah', 'pembayaran', 'tagihan', 'bulanan', 'dimasa', 'pandemi', 'customer', 'mengurangi', 'aktivitas', 'rumah', 'pribadi', 'membayar', 'tagihan', 'gerai', 'alfa', 'mart', 'terimakasih', 'jaringan', 'internetnya', 'oks']</t>
  </si>
  <si>
    <t>['layanan', 'indiehome', 'tersedia', 'daerah', 'haduh', 'coba', 'perluas', 'jangkauan', 'kenyang', '']</t>
  </si>
  <si>
    <t>['jaringan', 'beres', 'ngehubungin', 'operator', 'service', 'disuruh', 'restar', 'restar', 'mulu']</t>
  </si>
  <si>
    <t>['mahal', 'doang', 'koneksi', 'internet', 'hilang', 'timbul', 'marketingnya', 'janji', 'teknisi', 'lokasi', 'perbaikan', 'jaringan', 'ditungguin', 'seharian', 'nongol', 'batang', 'hidungnya', 'jam', 'malam', 'gua', 'tugas', 'kuliah', 'tiket', 'perbaikan', 'udh', 'ditungguin', 'gadatang', 'php', 'indihome', '']</t>
  </si>
  <si>
    <t>['instal', 'verifikasi', 'akun', 'gagal', 'tersambung', 'wifi', 'indihome', 'uninstal']</t>
  </si>
  <si>
    <t>['gimana', 'cek', 'wifi', 'aplikasi', 'myindihome']</t>
  </si>
  <si>
    <t>['mengecewakan']</t>
  </si>
  <si>
    <t>['pemasangan', 'kabel', 'semrawut', 'rapi', 'komplen', 'pasang', 'respon', '']</t>
  </si>
  <si>
    <t>['respon', 'keluhan', 'internet', 'indihome', 'lambat', 'pelapor', 'gangguan', 'melaporkan', 'tanggal', 'tanggal', 'laksanakan', 'perbaikan', 'seharus', 'cepat']</t>
  </si>
  <si>
    <t>['pelayanan', 'buruk', 'registrasi', 'cepat', 'instalasinya', 'super', 'lambat', 'teknisi', 'indihome', 'orang', 'kota', 'orang', 'registrasi', 'juli', 'sampe', 'dipasang', 'beneran', 'orang', 'orang', 'servis', 'indihome', 'emang', 'jelek', '']</t>
  </si>
  <si>
    <t>['buka', 'kali', 'download', 'aplikasi', 'giliran', 'data', 'terisi', 'buka', 'pencurian', 'data']</t>
  </si>
  <si>
    <t>['masuk', 'aplikasi', 'bayar', 'mahal', 'jaringan', 'jelek', 'gimana', '']</t>
  </si>
  <si>
    <t>['masang', 'indihome', 'masang', 'coba', 'solusinya', 'alamat', 'desa', 'uning', 'segugur', 'kecamatan', 'babul', 'rahmah', 'pangan', 'bola', 'ruma']</t>
  </si>
  <si>
    <t>['aplikasi', 'membantu', 'terima', 'kasih', 'indihome']</t>
  </si>
  <si>
    <t>['koinya', 'kayak', 'atura', 'tukar', 'kayak', 'produk', 'tsel']</t>
  </si>
  <si>
    <t>['mahal', 'tarif', 'paket', 'indihome', 'perbulan', 'perbulan', 'kuota', 'fup', 'giga', 'dipakai', 'habis', '']</t>
  </si>
  <si>
    <t>['jualanya', 'unlimited', 'skrng', 'langganan', 'fup', 'konyol', 'sebulan', 'dpt', 'jatah', 'brp', 'giga', 'ngak', 'aplikasi', 'isinya', 'beli', 'ama', 'upgrade', 'zaman', 'corona', 'indihome', 'doank', 'memamfaatkan', 'ank', 'zoom', 'lag', 'upgrade', 'kecepatan']</t>
  </si>
  <si>
    <t>['login', 'diganti']</t>
  </si>
  <si>
    <t>['jaringan', 'jelek', 'telat', 'bayar', 'tagihan', 'jaringan', 'putuskan', 'tagihan', 'bulanan', 'internet', 'hitung', 'indihome', 'cari', 'duit', '']</t>
  </si>
  <si>
    <t>['pasang', 'upload', 'tanda', 'tangan', 'muncul', 'verifikasi', 'data']</t>
  </si>
  <si>
    <t>['follow', 'layanan', 'jelek', 'request', 'pindah', 'alamat', 'dibilang', 'jaringan', 'fiber', 'optik', 'ditempat', 'dipemasangan', 'jaringan', 'dipake', 'jaringan', 'fiber', 'optik', 'elakan', 'pemalas', '']</t>
  </si>
  <si>
    <t>['', 'indihome', 'harap', 'pelanggan', 'kontribusi', 'free', 'mbps', '']</t>
  </si>
  <si>
    <t>['malas', 'indihome', 'gangguan', 'bayar', 'slalu', 'ttngga', 'aman', 'gangguan', 'udah', 'jaringan', 'internet', 'mya', 'petugas', 'lapangan', 'tunggu']</t>
  </si>
  <si>
    <t>['aplikasinya', 'jalan']</t>
  </si>
  <si>
    <t>['mengecewakan', 'fitur', 'penggunaan', 'internet', 'update', 'masak', 'msh', 'gb', 'mohon', 'prbaikannya']</t>
  </si>
  <si>
    <t>['aplikasi', 'cek', 'pembayaran', 'jalan', 'ditagih', 'bayar', 'salah', 'sistemnya', 'heran']</t>
  </si>
  <si>
    <t>['daritadi', 'memverifikasi', 'ktp', 'muncul', 'notifikasi', 'profil', 'terverifikasi']</t>
  </si>
  <si>
    <t>['penanganan', 'lambat', 'tiket', 'asa', 'penyelesaian']</t>
  </si>
  <si>
    <t>['indihome', 'layanan', 'jelek', '']</t>
  </si>
  <si>
    <t>['mahal', 'doang', 'jaringan', 'kentang', 'efek', 'hidup', 'kampung', 'jangkauan', 'tercakup', 'indihome', 'pasang', 'indihome', 'mengecewakan', 'wifi', 'terhubung', 'internet', 'kuota', 'wifi', 'sinyal', 'full', '']</t>
  </si>
  <si>
    <t>['buruk']</t>
  </si>
  <si>
    <t>['wifi', 'main', 'game', 'moba', 'suka', 'lag', 'wifi', 'udah', 'mahal', 'limit', 'sinyal', 'jelek', 'bener', 'bener', 'kecewa', 'rekomendasi', 'mending', 'langgan', 'provider', 'murah', 'stabil', 'jaringan']</t>
  </si>
  <si>
    <t>['lag']</t>
  </si>
  <si>
    <t>['sinyal', 'buruk', 'tolong', 'perbaiki', 'gangguan', 'bayar', 'langganan', 'klau', 'wifi', 'pakai']</t>
  </si>
  <si>
    <t>['auto', 'uninstall', 'aplikasi', 'ampas', 'login', 'aplikasi', 'kek', 'gini', 'susah', 'login', 'bintang', 'kasi', '']</t>
  </si>
  <si>
    <t>['masuk', 'liat', 'tagihan', 'tolak']</t>
  </si>
  <si>
    <t>['memakai', 'layanan', 'pengaduan', 'aplikasi', 'mengecewakan', 'penanganan', 'pengaduan', 'tiket', 'pengaduan', 'dicetak', 'beberapakali', '']</t>
  </si>
  <si>
    <t>['wifi', 'tersambung', 'internet', 'kuota', 'wifi', '']</t>
  </si>
  <si>
    <t>['ampun', 'bener', 'nich', 'telkom', 'perusahaan', 'plat', 'merah', 'krjnya', 'kyk', 'chek', 'bosku', 'apknya', 'mbuat', 'apk', 'tanggung', 'bumn', 'ksh', 'smua', 'rician', 'bener', 'chek', 'pemakaian', 'tlp', 'rincian', 'point', 'nggk', 'jls', 'apk', 'fungsinya', 'real', 'time', 'nggk', 'srh', 'logout', 'masuk', 'berubah', 'managernya', 'telkom', 'krjnya', 'smp', 'krjannya', 'bawahannya', 'amburadul', 'mudah', 'kpk', 'tertarik', 'audit', 'telkom', 'bener', 'perbaiki', 'bosku', 'apknya', 'maen', 'kucing', 'contohnya', 'rician', 'pemakaian']</t>
  </si>
  <si>
    <t>['tolong', 'jaringan', 'diperbaiki', 'mbps', 'lemot', 'perusahaan', 'bumn', 'kalah', 'jaringan', 'sebelah',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</si>
</sst>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8.71"/>
  </cols>
  <sheetData>
    <row r="1">
      <c r="B1" s="1" t="s">
        <v>0</v>
      </c>
      <c r="C1" s="2" t="s">
        <v>1</v>
      </c>
      <c r="D1" s="1" t="s">
        <v>2</v>
      </c>
    </row>
    <row r="2">
      <c r="A2" s="1">
        <v>0.0</v>
      </c>
      <c r="B2" s="3" t="s">
        <v>3</v>
      </c>
      <c r="C2" s="3" t="str">
        <f>IFERROR(__xludf.DUMMYFUNCTION("GOOGLETRANSLATE(B2,""id"",""en"")"),"['Indihome', 'already', 'Los',' Red ',' already ',' Lined ',' technician ',' red ',' technician ',' broke ',' already ',' until ',' rich ',' that's', 'bills',' gapernah ',' late ',' service ',' rich ',' gini ',' really ',' needin ',' internet ',' gunain '"&amp;",' call ' , 'Technicians', 'Benerin', 'Technicians', 'Males', 'Benerin', 'Sampe', 'Move', 'Provider', ""]")</f>
        <v>['Indihome', 'already', 'Los',' Red ',' already ',' Lined ',' technician ',' red ',' technician ',' broke ',' already ',' until ',' rich ',' that's', 'bills',' gapernah ',' late ',' service ',' rich ',' gini ',' really ',' needin ',' internet ',' gunain ',' call ' , 'Technicians', 'Benerin', 'Technicians', 'Males', 'Benerin', 'Sampe', 'Move', 'Provider', "]</v>
      </c>
      <c r="D2" s="3">
        <v>1.0</v>
      </c>
    </row>
    <row r="3">
      <c r="A3" s="1">
        <v>1.0</v>
      </c>
      <c r="B3" s="3" t="s">
        <v>4</v>
      </c>
      <c r="C3" s="3" t="str">
        <f>IFERROR(__xludf.DUMMYFUNCTION("GOOGLETRANSLATE(B3,""id"",""en"")"),"['list', 'number', 'right', 'login', 'number', 'registered', 'mean', '']")</f>
        <v>['list', 'number', 'right', 'login', 'number', 'registered', 'mean', '']</v>
      </c>
      <c r="D3" s="3">
        <v>1.0</v>
      </c>
    </row>
    <row r="4">
      <c r="A4" s="1">
        <v>2.0</v>
      </c>
      <c r="B4" s="3" t="s">
        <v>5</v>
      </c>
      <c r="C4" s="3" t="str">
        <f>IFERROR(__xludf.DUMMYFUNCTION("GOOGLETRANSLATE(B4,""id"",""en"")"),"['Application', 'Easy', 'Accessible', 'Upgrade', 'Speed', 'Help', '']")</f>
        <v>['Application', 'Easy', 'Accessible', 'Upgrade', 'Speed', 'Help', '']</v>
      </c>
      <c r="D4" s="3">
        <v>5.0</v>
      </c>
    </row>
    <row r="5">
      <c r="A5" s="1">
        <v>3.0</v>
      </c>
      <c r="B5" s="3" t="s">
        <v>6</v>
      </c>
      <c r="C5" s="3" t="str">
        <f>IFERROR(__xludf.DUMMYFUNCTION("GOOGLETRANSLATE(B5,""id"",""en"")"),"['helped', 'application', 'myindihome', 'pairs', 'easy', 'application', '']")</f>
        <v>['helped', 'application', 'myindihome', 'pairs', 'easy', 'application', '']</v>
      </c>
      <c r="D5" s="3">
        <v>5.0</v>
      </c>
    </row>
    <row r="6">
      <c r="A6" s="1">
        <v>4.0</v>
      </c>
      <c r="B6" s="3" t="s">
        <v>7</v>
      </c>
      <c r="C6" s="3" t="str">
        <f>IFERROR(__xludf.DUMMYFUNCTION("GOOGLETRANSLATE(B6,""id"",""en"")"),"['Internet', 'lag', 'idiot']")</f>
        <v>['Internet', 'lag', 'idiot']</v>
      </c>
      <c r="D6" s="3">
        <v>1.0</v>
      </c>
    </row>
    <row r="7">
      <c r="A7" s="1">
        <v>5.0</v>
      </c>
      <c r="B7" s="3" t="s">
        <v>8</v>
      </c>
      <c r="C7" s="3" t="str">
        <f>IFERROR(__xludf.DUMMYFUNCTION("GOOGLETRANSLATE(B7,""id"",""en"")"),"['It's easy', 'check', 'details', 'bills', 'add', 'features', 'practical', 'hope', 'in the future', 'maximize', 'the application', ""]")</f>
        <v>['It's easy', 'check', 'details', 'bills', 'add', 'features', 'practical', 'hope', 'in the future', 'maximize', 'the application', "]</v>
      </c>
      <c r="D7" s="3">
        <v>4.0</v>
      </c>
    </row>
    <row r="8">
      <c r="A8" s="1">
        <v>6.0</v>
      </c>
      <c r="B8" s="3" t="s">
        <v>9</v>
      </c>
      <c r="C8" s="3" t="str">
        <f>IFERROR(__xludf.DUMMYFUNCTION("GOOGLETRANSLATE(B8,""id"",""en"")"),"['application', 'makes it easy', 'customer', 'indihome', 'check', 'information', 'anything', 'Thanks']")</f>
        <v>['application', 'makes it easy', 'customer', 'indihome', 'check', 'information', 'anything', 'Thanks']</v>
      </c>
      <c r="D8" s="3">
        <v>5.0</v>
      </c>
    </row>
    <row r="9">
      <c r="A9" s="1">
        <v>7.0</v>
      </c>
      <c r="B9" s="3" t="s">
        <v>10</v>
      </c>
      <c r="C9" s="3" t="str">
        <f>IFERROR(__xludf.DUMMYFUNCTION("GOOGLETRANSLATE(B9,""id"",""en"")"),"['Internet', 'already', 'Los', ""]")</f>
        <v>['Internet', 'already', 'Los', "]</v>
      </c>
      <c r="D9" s="3">
        <v>1.0</v>
      </c>
    </row>
    <row r="10">
      <c r="A10" s="1">
        <v>8.0</v>
      </c>
      <c r="B10" s="3" t="s">
        <v>11</v>
      </c>
      <c r="C10" s="3" t="str">
        <f>IFERROR(__xludf.DUMMYFUNCTION("GOOGLETRANSLATE(B10,""id"",""en"")"),"['column', 'verification', 'data', 'open', 'skg', 'sophisticated']")</f>
        <v>['column', 'verification', 'data', 'open', 'skg', 'sophisticated']</v>
      </c>
      <c r="D10" s="3">
        <v>5.0</v>
      </c>
    </row>
    <row r="11">
      <c r="A11" s="1">
        <v>9.0</v>
      </c>
      <c r="B11" s="3" t="s">
        <v>12</v>
      </c>
      <c r="C11" s="3" t="str">
        <f>IFERROR(__xludf.DUMMYFUNCTION("GOOGLETRANSLATE(B11,""id"",""en"")"),"['disruption', 'service', 'bad', 'report', 'ignore', 'ugly']")</f>
        <v>['disruption', 'service', 'bad', 'report', 'ignore', 'ugly']</v>
      </c>
      <c r="D11" s="3">
        <v>1.0</v>
      </c>
    </row>
    <row r="12">
      <c r="A12" s="1">
        <v>10.0</v>
      </c>
      <c r="B12" s="3" t="s">
        <v>13</v>
      </c>
      <c r="C12" s="3" t="str">
        <f>IFERROR(__xludf.DUMMYFUNCTION("GOOGLETRANSLATE(B12,""id"",""en"")"),"['Display', 'After', 'Upgrade', 'Good', 'Sempet', 'Say', 'Gegara', 'Login', 'Hard', 'Because', 'Password', 'Sgala', ' Sblom ',' upgrade ',' fagak ',' password ',' directly ',' bsa ',' login ',' scara ',' application ',' good ',' good ',' job ',' hope ' , "&amp;"'kdepan', 'smakin', 'good', 'service', 'jaya', 'aamiin']")</f>
        <v>['Display', 'After', 'Upgrade', 'Good', 'Sempet', 'Say', 'Gegara', 'Login', 'Hard', 'Because', 'Password', 'Sgala', ' Sblom ',' upgrade ',' fagak ',' password ',' directly ',' bsa ',' login ',' scara ',' application ',' good ',' good ',' job ',' hope ' , 'kdepan', 'smakin', 'good', 'service', 'jaya', 'aamiin']</v>
      </c>
      <c r="D12" s="3">
        <v>5.0</v>
      </c>
    </row>
    <row r="13">
      <c r="A13" s="1">
        <v>11.0</v>
      </c>
      <c r="B13" s="3" t="s">
        <v>14</v>
      </c>
      <c r="C13" s="3" t="str">
        <f>IFERROR(__xludf.DUMMYFUNCTION("GOOGLETRANSLATE(B13,""id"",""en"")"),"['Update', 'Total', 'Fresh', 'Cool', 'Details',' History ',' Payment ',' Use ',' Internet ',' Details', 'Total', 'Costs',' Monthly ',' Loading ',' Loading ',' Not bad ',' Opens', 'Application', 'Mmbuka', 'Menu', 'Inside', 'Hopefully', 'In the future', 'Ov"&amp;"ercome', 'Experience' , 'user', 'steady', '']")</f>
        <v>['Update', 'Total', 'Fresh', 'Cool', 'Details',' History ',' Payment ',' Use ',' Internet ',' Details', 'Total', 'Costs',' Monthly ',' Loading ',' Loading ',' Not bad ',' Opens', 'Application', 'Mmbuka', 'Menu', 'Inside', 'Hopefully', 'In the future', 'Overcome', 'Experience' , 'user', 'steady', '']</v>
      </c>
      <c r="D13" s="3">
        <v>5.0</v>
      </c>
    </row>
    <row r="14">
      <c r="A14" s="1">
        <v>12.0</v>
      </c>
      <c r="B14" s="3" t="s">
        <v>15</v>
      </c>
      <c r="C14" s="3" t="str">
        <f>IFERROR(__xludf.DUMMYFUNCTION("GOOGLETRANSLATE(B14,""id"",""en"")"),"['confused', 'application', '']")</f>
        <v>['confused', 'application', '']</v>
      </c>
      <c r="D14" s="3">
        <v>3.0</v>
      </c>
    </row>
    <row r="15">
      <c r="A15" s="1">
        <v>13.0</v>
      </c>
      <c r="B15" s="3" t="s">
        <v>16</v>
      </c>
      <c r="C15" s="3" t="str">
        <f>IFERROR(__xludf.DUMMYFUNCTION("GOOGLETRANSLATE(B15,""id"",""en"")"),"['Dear', 'Indichome', 'dkm', 'kic', 'brass', 'put', 'You', 'Tobe', 'smooth', 'access', 'please', 'solution']")</f>
        <v>['Dear', 'Indichome', 'dkm', 'kic', 'brass', 'put', 'You', 'Tobe', 'smooth', 'access', 'please', 'solution']</v>
      </c>
      <c r="D15" s="3">
        <v>2.0</v>
      </c>
    </row>
    <row r="16">
      <c r="A16" s="1">
        <v>14.0</v>
      </c>
      <c r="B16" s="3" t="s">
        <v>17</v>
      </c>
      <c r="C16" s="3" t="str">
        <f>IFERROR(__xludf.DUMMYFUNCTION("GOOGLETRANSLATE(B16,""id"",""en"")"),"['bad']")</f>
        <v>['bad']</v>
      </c>
      <c r="D16" s="3">
        <v>1.0</v>
      </c>
    </row>
    <row r="17">
      <c r="A17" s="1">
        <v>15.0</v>
      </c>
      <c r="B17" s="3" t="s">
        <v>18</v>
      </c>
      <c r="C17" s="3" t="str">
        <f>IFERROR(__xludf.DUMMYFUNCTION("GOOGLETRANSLATE(B17,""id"",""en"")"),"['GPS', 'data', 'sync', 'website', 'official', '']")</f>
        <v>['GPS', 'data', 'sync', 'website', 'official', '']</v>
      </c>
      <c r="D17" s="3">
        <v>2.0</v>
      </c>
    </row>
    <row r="18">
      <c r="A18" s="1">
        <v>16.0</v>
      </c>
      <c r="B18" s="3" t="s">
        <v>19</v>
      </c>
      <c r="C18" s="3" t="str">
        <f>IFERROR(__xludf.DUMMYFUNCTION("GOOGLETRANSLATE(B18,""id"",""en"")"),"['Hbs', 'told', 'Register', 'Auto', 'Uninstall', 'Check', 'Quota', 'Web', '']")</f>
        <v>['Hbs', 'told', 'Register', 'Auto', 'Uninstall', 'Check', 'Quota', 'Web', '']</v>
      </c>
      <c r="D18" s="3">
        <v>1.0</v>
      </c>
    </row>
    <row r="19">
      <c r="A19" s="1">
        <v>17.0</v>
      </c>
      <c r="B19" s="3" t="s">
        <v>20</v>
      </c>
      <c r="C19" s="3" t="str">
        <f>IFERROR(__xludf.DUMMYFUNCTION("GOOGLETRANSLATE(B19,""id"",""en"")"),"['company', 'telecommunications', 'lho', 'application', 'heavy', 'chaotic', 'site', 'indihome', '']")</f>
        <v>['company', 'telecommunications', 'lho', 'application', 'heavy', 'chaotic', 'site', 'indihome', '']</v>
      </c>
      <c r="D19" s="3">
        <v>1.0</v>
      </c>
    </row>
    <row r="20">
      <c r="A20" s="1">
        <v>18.0</v>
      </c>
      <c r="B20" s="3" t="s">
        <v>21</v>
      </c>
      <c r="C20" s="3" t="str">
        <f>IFERROR(__xludf.DUMMYFUNCTION("GOOGLETRANSLATE(B20,""id"",""en"")"),"['Pay', 'late', 'wifinya', 'error', 'disappointed', 'severe', 'error', 'yesterday', 'right', 'study', 'online', 'wifi', ' red ',' say it ',' disorder ',' mass', 'kek', 'satisfied', 'that's',' serves', 'repairs',' time ',' mah ',' gpp ',' bet ' , 'Error', "&amp;"'improvement', 'Bener', 'error', 'repairs',' right ',' repeated ',' reset ',' quality ',' repaired ',' already ',' patient ',' Make ',' Indihome ',' Menganti ',' Provider ',' ']")</f>
        <v>['Pay', 'late', 'wifinya', 'error', 'disappointed', 'severe', 'error', 'yesterday', 'right', 'study', 'online', 'wifi', ' red ',' say it ',' disorder ',' mass', 'kek', 'satisfied', 'that's',' serves', 'repairs',' time ',' mah ',' gpp ',' bet ' , 'Error', 'improvement', 'Bener', 'error', 'repairs',' right ',' repeated ',' reset ',' quality ',' repaired ',' already ',' patient ',' Make ',' Indihome ',' Menganti ',' Provider ',' ']</v>
      </c>
      <c r="D20" s="3">
        <v>1.0</v>
      </c>
    </row>
    <row r="21" ht="15.75" customHeight="1">
      <c r="A21" s="1">
        <v>19.0</v>
      </c>
      <c r="B21" s="3" t="s">
        <v>22</v>
      </c>
      <c r="C21" s="3" t="str">
        <f>IFERROR(__xludf.DUMMYFUNCTION("GOOGLETRANSLATE(B21,""id"",""en"")"),"['Tide', 'via', 'application', 'easy', 'really', 'until', 'pairs', 'add', 'easy', 'pisaan']")</f>
        <v>['Tide', 'via', 'application', 'easy', 'really', 'until', 'pairs', 'add', 'easy', 'pisaan']</v>
      </c>
      <c r="D21" s="3">
        <v>5.0</v>
      </c>
    </row>
    <row r="22" ht="15.75" customHeight="1">
      <c r="A22" s="1">
        <v>20.0</v>
      </c>
      <c r="B22" s="3" t="s">
        <v>23</v>
      </c>
      <c r="C22" s="3" t="str">
        <f>IFERROR(__xludf.DUMMYFUNCTION("GOOGLETRANSLATE(B22,""id"",""en"")"),"['Loading', 'usage', 'motion', 'Moon', 'msh', 'TTP', 'GB', 'BKN', 'makes it easy', 'dizziness', 'Look']")</f>
        <v>['Loading', 'usage', 'motion', 'Moon', 'msh', 'TTP', 'GB', 'BKN', 'makes it easy', 'dizziness', 'Look']</v>
      </c>
      <c r="D22" s="3">
        <v>2.0</v>
      </c>
    </row>
    <row r="23" ht="15.75" customHeight="1">
      <c r="A23" s="1">
        <v>21.0</v>
      </c>
      <c r="B23" s="3" t="s">
        <v>24</v>
      </c>
      <c r="C23" s="3" t="str">
        <f>IFERROR(__xludf.DUMMYFUNCTION("GOOGLETRANSLATE(B23,""id"",""en"")"),"['wifi', 'gaguna']")</f>
        <v>['wifi', 'gaguna']</v>
      </c>
      <c r="D23" s="3">
        <v>1.0</v>
      </c>
    </row>
    <row r="24" ht="15.75" customHeight="1">
      <c r="A24" s="1">
        <v>22.0</v>
      </c>
      <c r="B24" s="3" t="s">
        <v>25</v>
      </c>
      <c r="C24" s="3" t="str">
        <f>IFERROR(__xludf.DUMMYFUNCTION("GOOGLETRANSLATE(B24,""id"",""en"")"),"['Like', 'really', 'application', 'skrang', 'version', 'newest', 'features',' complete ',' motivated ',' add ',' point ',' promo ',' interesting ',' neglected ',' in my opinion ',' application ',' help ',' thank ',' love ',' myindihome ',' hope ',' front "&amp;"',' kece ',' yaa ',' ']")</f>
        <v>['Like', 'really', 'application', 'skrang', 'version', 'newest', 'features',' complete ',' motivated ',' add ',' point ',' promo ',' interesting ',' neglected ',' in my opinion ',' application ',' help ',' thank ',' love ',' myindihome ',' hope ',' front ',' kece ',' yaa ',' ']</v>
      </c>
      <c r="D24" s="3">
        <v>5.0</v>
      </c>
    </row>
    <row r="25" ht="15.75" customHeight="1">
      <c r="A25" s="1">
        <v>23.0</v>
      </c>
      <c r="B25" s="3" t="s">
        <v>26</v>
      </c>
      <c r="C25" s="3" t="str">
        <f>IFERROR(__xludf.DUMMYFUNCTION("GOOGLETRANSLATE(B25,""id"",""en"")"),"['wifi', 'my', 'leaked', 'locil', 'play', 'game', 'slow', 'already', 'replace', 'password', 'via', 'application', ' already ',' alternating ',' enter ',' paseord ',' replace ',' password ',' succeed ',' tetep ',' key ',' password ',' gmn ',' block ',' wif"&amp;"i ' , 'gantol', 'tlg', 'enlightenment', '']")</f>
        <v>['wifi', 'my', 'leaked', 'locil', 'play', 'game', 'slow', 'already', 'replace', 'password', 'via', 'application', ' already ',' alternating ',' enter ',' paseord ',' replace ',' password ',' succeed ',' tetep ',' key ',' password ',' gmn ',' block ',' wifi ' , 'gantol', 'tlg', 'enlightenment', '']</v>
      </c>
      <c r="D25" s="3">
        <v>1.0</v>
      </c>
    </row>
    <row r="26" ht="15.75" customHeight="1">
      <c r="A26" s="1">
        <v>24.0</v>
      </c>
      <c r="B26" s="3" t="s">
        <v>27</v>
      </c>
      <c r="C26" s="3" t="str">
        <f>IFERROR(__xludf.DUMMYFUNCTION("GOOGLETRANSLATE(B26,""id"",""en"")"),"['Happy', 'IndiHome', 'help', 'activity', 'WFH', 'home', 'Yuhuu', 'Thanks', 'Indihome', ""]")</f>
        <v>['Happy', 'IndiHome', 'help', 'activity', 'WFH', 'home', 'Yuhuu', 'Thanks', 'Indihome', "]</v>
      </c>
      <c r="D26" s="3">
        <v>5.0</v>
      </c>
    </row>
    <row r="27" ht="15.75" customHeight="1">
      <c r="A27" s="1">
        <v>25.0</v>
      </c>
      <c r="B27" s="3" t="s">
        <v>28</v>
      </c>
      <c r="C27" s="3" t="str">
        <f>IFERROR(__xludf.DUMMYFUNCTION("GOOGLETRANSLATE(B27,""id"",""en"")"),"['Shopedku', 'Klau', 'Disorders',' For days', 'Times',' OOLA ',' Bored ',' Shy ',' Connect it ',' Tetep ',' Leet ',' Change ',' Sya ',' SNGAT ',' Harmed ',' Job ',' Disturbed ',' Child ',' Learning ',' Sngat ',' Disturbed ', ""]")</f>
        <v>['Shopedku', 'Klau', 'Disorders',' For days', 'Times',' OOLA ',' Bored ',' Shy ',' Connect it ',' Tetep ',' Leet ',' Change ',' Sya ',' SNGAT ',' Harmed ',' Job ',' Disturbed ',' Child ',' Learning ',' Sngat ',' Disturbed ', "]</v>
      </c>
      <c r="D27" s="3">
        <v>1.0</v>
      </c>
    </row>
    <row r="28" ht="15.75" customHeight="1">
      <c r="A28" s="1">
        <v>26.0</v>
      </c>
      <c r="B28" s="3" t="s">
        <v>29</v>
      </c>
      <c r="C28" s="3" t="str">
        <f>IFERROR(__xludf.DUMMYFUNCTION("GOOGLETRANSLATE(B28,""id"",""en"")"),"['Ngelag', 'UDH', 'buy', 'package', 'expensive', 'ngelag', 'base', 'potato']")</f>
        <v>['Ngelag', 'UDH', 'buy', 'package', 'expensive', 'ngelag', 'base', 'potato']</v>
      </c>
      <c r="D28" s="3">
        <v>1.0</v>
      </c>
    </row>
    <row r="29" ht="15.75" customHeight="1">
      <c r="A29" s="1">
        <v>27.0</v>
      </c>
      <c r="B29" s="3" t="s">
        <v>30</v>
      </c>
      <c r="C29" s="3" t="str">
        <f>IFERROR(__xludf.DUMMYFUNCTION("GOOGLETRANSLATE(B29,""id"",""en"")"),"['Applikasine', 'Nice', 'Tenan', 'Jos',' Kowe ',' Kabeh ',' Download ',' Indihome ',' Telkom ',' fast ',' Saiki ',' Download ',' ']")</f>
        <v>['Applikasine', 'Nice', 'Tenan', 'Jos',' Kowe ',' Kabeh ',' Download ',' Indihome ',' Telkom ',' fast ',' Saiki ',' Download ',' ']</v>
      </c>
      <c r="D29" s="3">
        <v>5.0</v>
      </c>
    </row>
    <row r="30" ht="15.75" customHeight="1">
      <c r="A30" s="1">
        <v>29.0</v>
      </c>
      <c r="B30" s="3" t="s">
        <v>31</v>
      </c>
      <c r="C30" s="3" t="str">
        <f>IFERROR(__xludf.DUMMYFUNCTION("GOOGLETRANSLATE(B30,""id"",""en"")"),"['Disappointed', 'really', 'service', 'Indihome', 'wifi', 'Los',' Wednesday ',' already ',' report ',' myindihome ',' already ',' nelfon ',' Telfon ',' Indihome ',' Region ',' right ',' Saturday ',' Sent ',' Technician ',' home ',' Dzuhur ',' Wait ',' Gaa"&amp;"da ',' Sampe ',' Telfon ' , 'Appointed', 'Indihome', 'in the area', 'Telfon', 'said', 'Follow', 'Sampe', 'Tuesday', 'technician', 'home', 'disappointed', 'really', ' Services', 'Indihome']")</f>
        <v>['Disappointed', 'really', 'service', 'Indihome', 'wifi', 'Los',' Wednesday ',' already ',' report ',' myindihome ',' already ',' nelfon ',' Telfon ',' Indihome ',' Region ',' right ',' Saturday ',' Sent ',' Technician ',' home ',' Dzuhur ',' Wait ',' Gaada ',' Sampe ',' Telfon ' , 'Appointed', 'Indihome', 'in the area', 'Telfon', 'said', 'Follow', 'Sampe', 'Tuesday', 'technician', 'home', 'disappointed', 'really', ' Services', 'Indihome']</v>
      </c>
      <c r="D30" s="3">
        <v>1.0</v>
      </c>
    </row>
    <row r="31" ht="15.75" customHeight="1">
      <c r="A31" s="1">
        <v>30.0</v>
      </c>
      <c r="B31" s="3" t="s">
        <v>32</v>
      </c>
      <c r="C31" s="3" t="str">
        <f>IFERROR(__xludf.DUMMYFUNCTION("GOOGLETRANSLATE(B31,""id"",""en"")"),"['Application', 'Latest', 'Help', 'Bill', 'Pay', 'Data', 'Used', 'Feature', 'Feature', 'Help', 'Facility', 'Wear', ' Connected ',' wifi ',' ']")</f>
        <v>['Application', 'Latest', 'Help', 'Bill', 'Pay', 'Data', 'Used', 'Feature', 'Feature', 'Help', 'Facility', 'Wear', ' Connected ',' wifi ',' ']</v>
      </c>
      <c r="D31" s="3">
        <v>5.0</v>
      </c>
    </row>
    <row r="32" ht="15.75" customHeight="1">
      <c r="A32" s="1">
        <v>31.0</v>
      </c>
      <c r="B32" s="3" t="s">
        <v>33</v>
      </c>
      <c r="C32" s="3" t="str">
        <f>IFERROR(__xludf.DUMMYFUNCTION("GOOGLETRANSLATE(B32,""id"",""en"")"),"['Hopefully', 'Success', 'Enhanced', 'Her Registration', 'Success', 'Indihome']")</f>
        <v>['Hopefully', 'Success', 'Enhanced', 'Her Registration', 'Success', 'Indihome']</v>
      </c>
      <c r="D32" s="3">
        <v>5.0</v>
      </c>
    </row>
    <row r="33" ht="15.75" customHeight="1">
      <c r="A33" s="1">
        <v>33.0</v>
      </c>
      <c r="B33" s="3" t="s">
        <v>34</v>
      </c>
      <c r="C33" s="3" t="str">
        <f>IFERROR(__xludf.DUMMYFUNCTION("GOOGLETRANSLATE(B33,""id"",""en"")"),"['Informative']")</f>
        <v>['Informative']</v>
      </c>
      <c r="D33" s="3">
        <v>5.0</v>
      </c>
    </row>
    <row r="34" ht="15.75" customHeight="1">
      <c r="A34" s="1">
        <v>34.0</v>
      </c>
      <c r="B34" s="3" t="s">
        <v>35</v>
      </c>
      <c r="C34" s="3" t="str">
        <f>IFERROR(__xludf.DUMMYFUNCTION("GOOGLETRANSLATE(B34,""id"",""en"")"),"['Update', 'Points', 'Indihome', 'Hilanggg', 'Love', 'Star', 'Points', 'Myindihome']")</f>
        <v>['Update', 'Points', 'Indihome', 'Hilanggg', 'Love', 'Star', 'Points', 'Myindihome']</v>
      </c>
      <c r="D34" s="3">
        <v>1.0</v>
      </c>
    </row>
    <row r="35" ht="15.75" customHeight="1">
      <c r="A35" s="1">
        <v>35.0</v>
      </c>
      <c r="B35" s="3" t="s">
        <v>36</v>
      </c>
      <c r="C35" s="3" t="str">
        <f>IFERROR(__xludf.DUMMYFUNCTION("GOOGLETRANSLATE(B35,""id"",""en"")"),"['network', 'error', 'connection', 'slow', 'according to', 'ad', 'ad', 'Mbps', 'Real', 'maximum', 'Mbps', 'disappointing']")</f>
        <v>['network', 'error', 'connection', 'slow', 'according to', 'ad', 'ad', 'Mbps', 'Real', 'maximum', 'Mbps', 'disappointing']</v>
      </c>
      <c r="D35" s="3">
        <v>1.0</v>
      </c>
    </row>
    <row r="36" ht="15.75" customHeight="1">
      <c r="A36" s="1">
        <v>36.0</v>
      </c>
      <c r="B36" s="3" t="s">
        <v>37</v>
      </c>
      <c r="C36" s="3" t="str">
        <f>IFERROR(__xludf.DUMMYFUNCTION("GOOGLETRANSLATE(B36,""id"",""en"")"),"['Good', 'for', 'services']")</f>
        <v>['Good', 'for', 'services']</v>
      </c>
      <c r="D36" s="3">
        <v>5.0</v>
      </c>
    </row>
    <row r="37" ht="15.75" customHeight="1">
      <c r="A37" s="1">
        <v>37.0</v>
      </c>
      <c r="B37" s="3" t="s">
        <v>38</v>
      </c>
      <c r="C37" s="3" t="str">
        <f>IFERROR(__xludf.DUMMYFUNCTION("GOOGLETRANSLATE(B37,""id"",""en"")"),"['super', 'shocked', 'display', 'indihome', 'elegant', 'features', 'cool', 'hope', 'in the future']")</f>
        <v>['super', 'shocked', 'display', 'indihome', 'elegant', 'features', 'cool', 'hope', 'in the future']</v>
      </c>
      <c r="D37" s="3">
        <v>5.0</v>
      </c>
    </row>
    <row r="38" ht="15.75" customHeight="1">
      <c r="A38" s="1">
        <v>38.0</v>
      </c>
      <c r="B38" s="3" t="s">
        <v>39</v>
      </c>
      <c r="C38" s="3" t="str">
        <f>IFERROR(__xludf.DUMMYFUNCTION("GOOGLETRANSLATE(B38,""id"",""en"")"),"['appearance', 'app', 'myindihomen', 'varied', 'pampering', 'the wearer', 'features', 'features', 'new', 'thank', 'love', 'myindihome']")</f>
        <v>['appearance', 'app', 'myindihomen', 'varied', 'pampering', 'the wearer', 'features', 'features', 'new', 'thank', 'love', 'myindihome']</v>
      </c>
      <c r="D38" s="3">
        <v>5.0</v>
      </c>
    </row>
    <row r="39" ht="15.75" customHeight="1">
      <c r="A39" s="1">
        <v>39.0</v>
      </c>
      <c r="B39" s="3" t="s">
        <v>40</v>
      </c>
      <c r="C39" s="3" t="str">
        <f>IFERROR(__xludf.DUMMYFUNCTION("GOOGLETRANSLATE(B39,""id"",""en"")"),"['Download', 'Update', 'Latest', 'Application', 'Myindihome', 'Display', 'Application', 'Attractive', 'Partners',' Easy ',' Check ',' Speed ​​',' Total ',' Use ',' Hystorm ',' Payment ',' Easy ',' Complaint ',' Disruption ',' Service ',' Call ',' Center '"&amp;",' Response ',' Officer ',' Technician ' , 'Fast', 'Indihome', 'Cool', '']")</f>
        <v>['Download', 'Update', 'Latest', 'Application', 'Myindihome', 'Display', 'Application', 'Attractive', 'Partners',' Easy ',' Check ',' Speed ​​',' Total ',' Use ',' Hystorm ',' Payment ',' Easy ',' Complaint ',' Disruption ',' Service ',' Call ',' Center ',' Response ',' Officer ',' Technician ' , 'Fast', 'Indihome', 'Cool', '']</v>
      </c>
      <c r="D39" s="3">
        <v>5.0</v>
      </c>
    </row>
    <row r="40" ht="15.75" customHeight="1">
      <c r="A40" s="1">
        <v>40.0</v>
      </c>
      <c r="B40" s="3" t="s">
        <v>41</v>
      </c>
      <c r="C40" s="3" t="str">
        <f>IFERROR(__xludf.DUMMYFUNCTION("GOOGLETRANSLATE(B40,""id"",""en"")"),"['Help', 'Indihome']")</f>
        <v>['Help', 'Indihome']</v>
      </c>
      <c r="D40" s="3">
        <v>5.0</v>
      </c>
    </row>
    <row r="41" ht="15.75" customHeight="1">
      <c r="A41" s="1">
        <v>41.0</v>
      </c>
      <c r="B41" s="3" t="s">
        <v>42</v>
      </c>
      <c r="C41" s="3" t="str">
        <f>IFERROR(__xludf.DUMMYFUNCTION("GOOGLETRANSLATE(B41,""id"",""en"")"),"['Wear', 'Indihome', 'Internet', 'Smooth', 'Alhamdulillah', 'Choosing', 'Internet', 'Indihome', 'Increases', 'Indihome']")</f>
        <v>['Wear', 'Indihome', 'Internet', 'Smooth', 'Alhamdulillah', 'Choosing', 'Internet', 'Indihome', 'Increases', 'Indihome']</v>
      </c>
      <c r="D41" s="3">
        <v>5.0</v>
      </c>
    </row>
    <row r="42" ht="15.75" customHeight="1">
      <c r="A42" s="1">
        <v>42.0</v>
      </c>
      <c r="B42" s="3" t="s">
        <v>43</v>
      </c>
      <c r="C42" s="3" t="str">
        <f>IFERROR(__xludf.DUMMYFUNCTION("GOOGLETRANSLATE(B42,""id"",""en"")"),"['Useful', 'making easier', 'check', 'bill', 'bill']")</f>
        <v>['Useful', 'making easier', 'check', 'bill', 'bill']</v>
      </c>
      <c r="D42" s="3">
        <v>5.0</v>
      </c>
    </row>
    <row r="43" ht="15.75" customHeight="1">
      <c r="A43" s="1">
        <v>43.0</v>
      </c>
      <c r="B43" s="3" t="s">
        <v>44</v>
      </c>
      <c r="C43" s="3" t="str">
        <f>IFERROR(__xludf.DUMMYFUNCTION("GOOGLETRANSLATE(B43,""id"",""en"")"),"['Cool', 'easy', 'use it']")</f>
        <v>['Cool', 'easy', 'use it']</v>
      </c>
      <c r="D43" s="3">
        <v>5.0</v>
      </c>
    </row>
    <row r="44" ht="15.75" customHeight="1">
      <c r="A44" s="1">
        <v>44.0</v>
      </c>
      <c r="B44" s="3" t="s">
        <v>45</v>
      </c>
      <c r="C44" s="3" t="str">
        <f>IFERROR(__xludf.DUMMYFUNCTION("GOOGLETRANSLATE(B44,""id"",""en"")"),"['TOP']")</f>
        <v>['TOP']</v>
      </c>
      <c r="D44" s="3">
        <v>5.0</v>
      </c>
    </row>
    <row r="45" ht="15.75" customHeight="1">
      <c r="A45" s="1">
        <v>45.0</v>
      </c>
      <c r="B45" s="3" t="s">
        <v>46</v>
      </c>
      <c r="C45" s="3" t="str">
        <f>IFERROR(__xludf.DUMMYFUNCTION("GOOGLETRANSLATE(B45,""id"",""en"")"),"['Just', 'suggestion', 'try', 'application', 'payment', 'can', 'connected', 'direct', 'Linkaja', 'count', 'state']")</f>
        <v>['Just', 'suggestion', 'try', 'application', 'payment', 'can', 'connected', 'direct', 'Linkaja', 'count', 'state']</v>
      </c>
      <c r="D45" s="3">
        <v>3.0</v>
      </c>
    </row>
    <row r="46" ht="15.75" customHeight="1">
      <c r="A46" s="1">
        <v>46.0</v>
      </c>
      <c r="B46" s="3" t="s">
        <v>47</v>
      </c>
      <c r="C46" s="3" t="str">
        <f>IFERROR(__xludf.DUMMYFUNCTION("GOOGLETRANSLATE(B46,""id"",""en"")"),"['Network', 'Worst', 'Tortured', 'DiIndonesia', 'Mbps']")</f>
        <v>['Network', 'Worst', 'Tortured', 'DiIndonesia', 'Mbps']</v>
      </c>
      <c r="D46" s="3">
        <v>1.0</v>
      </c>
    </row>
    <row r="47" ht="15.75" customHeight="1">
      <c r="A47" s="1">
        <v>47.0</v>
      </c>
      <c r="B47" s="3" t="s">
        <v>48</v>
      </c>
      <c r="C47" s="3" t="str">
        <f>IFERROR(__xludf.DUMMYFUNCTION("GOOGLETRANSLATE(B47,""id"",""en"")"),"['Please', 'Indihome', 'fix', 'signal', 'jammed', 'pay', 'ttp', 'that way', 'suppose', 'jammed', 'can', 'piece', ' Please ',' Indihome ',' Fix ',' Strength ',' Signal ',' Special ',' Region ',' Chokut ',' Sarolangun ',' Jambi ', ""]")</f>
        <v>['Please', 'Indihome', 'fix', 'signal', 'jammed', 'pay', 'ttp', 'that way', 'suppose', 'jammed', 'can', 'piece', ' Please ',' Indihome ',' Fix ',' Strength ',' Signal ',' Special ',' Region ',' Chokut ',' Sarolangun ',' Jambi ', "]</v>
      </c>
      <c r="D47" s="3">
        <v>3.0</v>
      </c>
    </row>
    <row r="48" ht="15.75" customHeight="1">
      <c r="A48" s="1">
        <v>48.0</v>
      </c>
      <c r="B48" s="3" t="s">
        <v>49</v>
      </c>
      <c r="C48" s="3" t="str">
        <f>IFERROR(__xludf.DUMMYFUNCTION("GOOGLETRANSLATE(B48,""id"",""en"")"),"['Please', 'Technicians',' Field ',' Tmbhin ',' Report ',' Many "", 'Have', 'Waiting', 'Day', 'Technicians',' Sampe ',' Internet ']")</f>
        <v>['Please', 'Technicians',' Field ',' Tmbhin ',' Report ',' Many ", 'Have', 'Waiting', 'Day', 'Technicians',' Sampe ',' Internet ']</v>
      </c>
      <c r="D48" s="3">
        <v>1.0</v>
      </c>
    </row>
    <row r="49" ht="15.75" customHeight="1">
      <c r="A49" s="1">
        <v>49.0</v>
      </c>
      <c r="B49" s="3" t="s">
        <v>50</v>
      </c>
      <c r="C49" s="3" t="str">
        <f>IFERROR(__xludf.DUMMYFUNCTION("GOOGLETRANSLATE(B49,""id"",""en"")"),"['Response', 'Fast', 'Installation', 'Tepot', 'Promise', 'Sweet', 'Doang', 'As',' Deadline ',' Confirm ',' Delicious', 'mah', ' kagak ',' data ',' take ',' measure ',' check ',' kagak ',' signal ',' update ',' data ',' turn ',' already ',' measure ',' fin"&amp;"ished ' , 'Maen', 'blur', 'no', 'confirm', 'Please', 'Data', 'Delete', 'Wrong', 'Understand', 'Thank', 'Love']")</f>
        <v>['Response', 'Fast', 'Installation', 'Tepot', 'Promise', 'Sweet', 'Doang', 'As',' Deadline ',' Confirm ',' Delicious', 'mah', ' kagak ',' data ',' take ',' measure ',' check ',' kagak ',' signal ',' update ',' data ',' turn ',' already ',' measure ',' finished ' , 'Maen', 'blur', 'no', 'confirm', 'Please', 'Data', 'Delete', 'Wrong', 'Understand', 'Thank', 'Love']</v>
      </c>
      <c r="D49" s="3">
        <v>1.0</v>
      </c>
    </row>
    <row r="50" ht="15.75" customHeight="1">
      <c r="A50" s="1">
        <v>50.0</v>
      </c>
      <c r="B50" s="3" t="s">
        <v>51</v>
      </c>
      <c r="C50" s="3" t="str">
        <f>IFERROR(__xludf.DUMMYFUNCTION("GOOGLETRANSLATE(B50,""id"",""en"")"),"['Action', 'Indihome']")</f>
        <v>['Action', 'Indihome']</v>
      </c>
      <c r="D50" s="3">
        <v>1.0</v>
      </c>
    </row>
    <row r="51" ht="15.75" customHeight="1">
      <c r="A51" s="1">
        <v>51.0</v>
      </c>
      <c r="B51" s="3" t="s">
        <v>52</v>
      </c>
      <c r="C51" s="3" t="str">
        <f>IFERROR(__xludf.DUMMYFUNCTION("GOOGLETRANSLATE(B51,""id"",""en"")"),"['Plaza', 'Telkom', 'Nambah', 'Package', 'Week', 'Executed', '']")</f>
        <v>['Plaza', 'Telkom', 'Nambah', 'Package', 'Week', 'Executed', '']</v>
      </c>
      <c r="D51" s="3">
        <v>1.0</v>
      </c>
    </row>
    <row r="52" ht="15.75" customHeight="1">
      <c r="A52" s="1">
        <v>52.0</v>
      </c>
      <c r="B52" s="3" t="s">
        <v>53</v>
      </c>
      <c r="C52" s="3" t="str">
        <f>IFERROR(__xludf.DUMMYFUNCTION("GOOGLETRANSLATE(B52,""id"",""en"")"),"['service', 'slow', 'report', 'application', 'times',' call ',' sampe ',' times', 'technician', 'come', 'please', 'fix', ' The service is', 'business',' online ',' loss', 'gini']")</f>
        <v>['service', 'slow', 'report', 'application', 'times',' call ',' sampe ',' times', 'technician', 'come', 'please', 'fix', ' The service is', 'business',' online ',' loss', 'gini']</v>
      </c>
      <c r="D52" s="3">
        <v>1.0</v>
      </c>
    </row>
    <row r="53" ht="15.75" customHeight="1">
      <c r="A53" s="1">
        <v>53.0</v>
      </c>
      <c r="B53" s="3" t="s">
        <v>54</v>
      </c>
      <c r="C53" s="3" t="str">
        <f>IFERROR(__xludf.DUMMYFUNCTION("GOOGLETRANSLATE(B53,""id"",""en"")"),"['Ngellag', 'Bet']")</f>
        <v>['Ngellag', 'Bet']</v>
      </c>
      <c r="D53" s="3">
        <v>1.0</v>
      </c>
    </row>
    <row r="54" ht="15.75" customHeight="1">
      <c r="A54" s="1">
        <v>54.0</v>
      </c>
      <c r="B54" s="3" t="s">
        <v>55</v>
      </c>
      <c r="C54" s="3" t="str">
        <f>IFERROR(__xludf.DUMMYFUNCTION("GOOGLETRANSLATE(B54,""id"",""en"")"),"['', 'TELKOM', 'Plates',' Red ',' Scrolll ',' Testimonials', 'Disappointment', 'Alias',' Knp ',' Dri ',' Plat ',' Red ',' Indah ',' Bankrupt ',' Plan ',' Install ',' Indihome ',' TPI ',' JDI ',' Horrified ',' Money ',' Harmed ',' TPI ',' Emotion ',' Stres"&amp;"s', 'Laynan', 'SPT', 'Stroke', '']")</f>
        <v>['', 'TELKOM', 'Plates',' Red ',' Scrolll ',' Testimonials', 'Disappointment', 'Alias',' Knp ',' Dri ',' Plat ',' Red ',' Indah ',' Bankrupt ',' Plan ',' Install ',' Indihome ',' TPI ',' JDI ',' Horrified ',' Money ',' Harmed ',' TPI ',' Emotion ',' Stress', 'Laynan', 'SPT', 'Stroke', '']</v>
      </c>
      <c r="D54" s="3">
        <v>1.0</v>
      </c>
    </row>
    <row r="55" ht="15.75" customHeight="1">
      <c r="A55" s="1">
        <v>55.0</v>
      </c>
      <c r="B55" s="3" t="s">
        <v>56</v>
      </c>
      <c r="C55" s="3" t="str">
        <f>IFERROR(__xludf.DUMMYFUNCTION("GOOGLETRANSLATE(B55,""id"",""en"")"),"['service', 'ugly', 'waiting', 'tanggan', 'ganguan', 'turn', 'pay', 'late', 'already', 'moved', 'icon', 'indihome', ' not quite enough', '']")</f>
        <v>['service', 'ugly', 'waiting', 'tanggan', 'ganguan', 'turn', 'pay', 'late', 'already', 'moved', 'icon', 'indihome', ' not quite enough', '']</v>
      </c>
      <c r="D55" s="3">
        <v>1.0</v>
      </c>
    </row>
    <row r="56" ht="15.75" customHeight="1">
      <c r="A56" s="1">
        <v>56.0</v>
      </c>
      <c r="B56" s="3" t="s">
        <v>57</v>
      </c>
      <c r="C56" s="3" t="str">
        <f>IFERROR(__xludf.DUMMYFUNCTION("GOOGLETRANSLATE(B56,""id"",""en"")"),"['News', 'Web', 'Field', 'Appropriate']")</f>
        <v>['News', 'Web', 'Field', 'Appropriate']</v>
      </c>
      <c r="D56" s="3">
        <v>1.0</v>
      </c>
    </row>
    <row r="57" ht="15.75" customHeight="1">
      <c r="A57" s="1">
        <v>58.0</v>
      </c>
      <c r="B57" s="3" t="s">
        <v>58</v>
      </c>
      <c r="C57" s="3" t="str">
        <f>IFERROR(__xludf.DUMMYFUNCTION("GOOGLETRANSLATE(B57,""id"",""en"")"),"['cave', 'pairs', 'already', 'disappointed', 'times', 'right', 'already', 'subscription']")</f>
        <v>['cave', 'pairs', 'already', 'disappointed', 'times', 'right', 'already', 'subscription']</v>
      </c>
      <c r="D57" s="3">
        <v>1.0</v>
      </c>
    </row>
    <row r="58" ht="15.75" customHeight="1">
      <c r="A58" s="1">
        <v>59.0</v>
      </c>
      <c r="B58" s="3" t="s">
        <v>59</v>
      </c>
      <c r="C58" s="3" t="str">
        <f>IFERROR(__xludf.DUMMYFUNCTION("GOOGLETRANSLATE(B58,""id"",""en"")"),"['expectations', 'reality', 'php', '']")</f>
        <v>['expectations', 'reality', 'php', '']</v>
      </c>
      <c r="D58" s="3">
        <v>1.0</v>
      </c>
    </row>
    <row r="59" ht="15.75" customHeight="1">
      <c r="A59" s="1">
        <v>60.0</v>
      </c>
      <c r="B59" s="3" t="s">
        <v>60</v>
      </c>
      <c r="C59" s="3" t="str">
        <f>IFERROR(__xludf.DUMMYFUNCTION("GOOGLETRANSLATE(B59,""id"",""en"")"),"['How', 'The application', 'already', 'Register', 'Tetep', 'enter', 'complain', 'Indihome', 'slow', ""]")</f>
        <v>['How', 'The application', 'already', 'Register', 'Tetep', 'enter', 'complain', 'Indihome', 'slow', "]</v>
      </c>
      <c r="D59" s="3">
        <v>1.0</v>
      </c>
    </row>
    <row r="60" ht="15.75" customHeight="1">
      <c r="A60" s="1">
        <v>61.0</v>
      </c>
      <c r="B60" s="3" t="s">
        <v>61</v>
      </c>
      <c r="C60" s="3" t="str">
        <f>IFERROR(__xludf.DUMMYFUNCTION("GOOGLETRANSLATE(B60,""id"",""en"")"),"['application', 'disorder']")</f>
        <v>['application', 'disorder']</v>
      </c>
      <c r="D60" s="3">
        <v>1.0</v>
      </c>
    </row>
    <row r="61" ht="15.75" customHeight="1">
      <c r="A61" s="1">
        <v>62.0</v>
      </c>
      <c r="B61" s="3" t="s">
        <v>62</v>
      </c>
      <c r="C61" s="3" t="str">
        <f>IFERROR(__xludf.DUMMYFUNCTION("GOOGLETRANSLATE(B61,""id"",""en"")"),"['Most', 'improvement', 'application', 'service', 'bad', 'Los', '']")</f>
        <v>['Most', 'improvement', 'application', 'service', 'bad', 'Los', '']</v>
      </c>
      <c r="D61" s="3">
        <v>1.0</v>
      </c>
    </row>
    <row r="62" ht="15.75" customHeight="1">
      <c r="A62" s="1">
        <v>63.0</v>
      </c>
      <c r="B62" s="3" t="s">
        <v>63</v>
      </c>
      <c r="C62" s="3" t="str">
        <f>IFERROR(__xludf.DUMMYFUNCTION("GOOGLETRANSLATE(B62,""id"",""en"")"),"['signal', 'disconnected', 'broke', 'meet', 'online', 'Please', 'noticed']")</f>
        <v>['signal', 'disconnected', 'broke', 'meet', 'online', 'Please', 'noticed']</v>
      </c>
      <c r="D62" s="3">
        <v>1.0</v>
      </c>
    </row>
    <row r="63" ht="15.75" customHeight="1">
      <c r="A63" s="1">
        <v>64.0</v>
      </c>
      <c r="B63" s="3" t="s">
        <v>64</v>
      </c>
      <c r="C63" s="3" t="str">
        <f>IFERROR(__xludf.DUMMYFUNCTION("GOOGLETRANSLATE(B63,""id"",""en"")"),"['really', 'error', 'network', 'report', 'after', 'pulse', 'doang', 'lined', '']")</f>
        <v>['really', 'error', 'network', 'report', 'after', 'pulse', 'doang', 'lined', '']</v>
      </c>
      <c r="D63" s="3">
        <v>1.0</v>
      </c>
    </row>
    <row r="64" ht="15.75" customHeight="1">
      <c r="A64" s="1">
        <v>65.0</v>
      </c>
      <c r="B64" s="3" t="s">
        <v>65</v>
      </c>
      <c r="C64" s="3" t="str">
        <f>IFERROR(__xludf.DUMMYFUNCTION("GOOGLETRANSLATE(B64,""id"",""en"")"),"['company', 'BUMN', 'intention', 'Search', 'Customer', 'Wait', 'Wait', 'Look', 'Request', 'Reject', 'Tide', 'Pole']")</f>
        <v>['company', 'BUMN', 'intention', 'Search', 'Customer', 'Wait', 'Wait', 'Look', 'Request', 'Reject', 'Tide', 'Pole']</v>
      </c>
      <c r="D64" s="3">
        <v>1.0</v>
      </c>
    </row>
    <row r="65" ht="15.75" customHeight="1">
      <c r="A65" s="1">
        <v>66.0</v>
      </c>
      <c r="B65" s="3" t="s">
        <v>66</v>
      </c>
      <c r="C65" s="3" t="str">
        <f>IFERROR(__xludf.DUMMYFUNCTION("GOOGLETRANSLATE(B65,""id"",""en"")"),"['', 'replace', 'password', 'wifi', '']")</f>
        <v>['', 'replace', 'password', 'wifi', '']</v>
      </c>
      <c r="D65" s="3">
        <v>1.0</v>
      </c>
    </row>
    <row r="66" ht="15.75" customHeight="1">
      <c r="A66" s="1">
        <v>67.0</v>
      </c>
      <c r="B66" s="3" t="s">
        <v>67</v>
      </c>
      <c r="C66" s="3" t="str">
        <f>IFERROR(__xludf.DUMMYFUNCTION("GOOGLETRANSLATE(B66,""id"",""en"")"),"['Not bad', 'Ribet', 'Change', 'Email']")</f>
        <v>['Not bad', 'Ribet', 'Change', 'Email']</v>
      </c>
      <c r="D66" s="3">
        <v>4.0</v>
      </c>
    </row>
    <row r="67" ht="15.75" customHeight="1">
      <c r="A67" s="1">
        <v>68.0</v>
      </c>
      <c r="B67" s="3" t="s">
        <v>68</v>
      </c>
      <c r="C67" s="3" t="str">
        <f>IFERROR(__xludf.DUMMYFUNCTION("GOOGLETRANSLATE(B67,""id"",""en"")"),"['replace', 'email', 'countdown', 'bsa', 'jump', 'second', 'verification', 'email', 'awaited', 'out', 'wktunnya', 'appears',' Connect ',' USEETV ',' BSA ',' Hurrederrrr ',' ']")</f>
        <v>['replace', 'email', 'countdown', 'bsa', 'jump', 'second', 'verification', 'email', 'awaited', 'out', 'wktunnya', 'appears',' Connect ',' USEETV ',' BSA ',' Hurrederrrr ',' ']</v>
      </c>
      <c r="D67" s="3">
        <v>1.0</v>
      </c>
    </row>
    <row r="68" ht="15.75" customHeight="1">
      <c r="A68" s="1">
        <v>69.0</v>
      </c>
      <c r="B68" s="3" t="s">
        <v>69</v>
      </c>
      <c r="C68" s="3" t="str">
        <f>IFERROR(__xludf.DUMMYFUNCTION("GOOGLETRANSLATE(B68,""id"",""en"")"),"['poor', 'the application', 'no', 'check', 'use', 'quota']")</f>
        <v>['poor', 'the application', 'no', 'check', 'use', 'quota']</v>
      </c>
      <c r="D68" s="3">
        <v>1.0</v>
      </c>
    </row>
    <row r="69" ht="15.75" customHeight="1">
      <c r="A69" s="1">
        <v>70.0</v>
      </c>
      <c r="B69" s="3" t="s">
        <v>70</v>
      </c>
      <c r="C69" s="3" t="str">
        <f>IFERROR(__xludf.DUMMYFUNCTION("GOOGLETRANSLATE(B69,""id"",""en"")"),"['Application', 'defective', '']")</f>
        <v>['Application', 'defective', '']</v>
      </c>
      <c r="D69" s="3">
        <v>1.0</v>
      </c>
    </row>
    <row r="70" ht="15.75" customHeight="1">
      <c r="A70" s="1">
        <v>72.0</v>
      </c>
      <c r="B70" s="3" t="s">
        <v>71</v>
      </c>
      <c r="C70" s="3" t="str">
        <f>IFERROR(__xludf.DUMMYFUNCTION("GOOGLETRANSLATE(B70,""id"",""en"")"),"['Web', 'mobile', 'apps', 'sync', 'user', 'difficulty', 'register', 'subscription', 'indihome']")</f>
        <v>['Web', 'mobile', 'apps', 'sync', 'user', 'difficulty', 'register', 'subscription', 'indihome']</v>
      </c>
      <c r="D70" s="3">
        <v>1.0</v>
      </c>
    </row>
    <row r="71" ht="15.75" customHeight="1">
      <c r="A71" s="1">
        <v>73.0</v>
      </c>
      <c r="B71" s="3" t="s">
        <v>72</v>
      </c>
      <c r="C71" s="3" t="str">
        <f>IFERROR(__xludf.DUMMYFUNCTION("GOOGLETRANSLATE(B71,""id"",""en"")"),"['Internet', 'fast', 'indihome', 'solution', 'thank', 'love', 'indihome', 'since', 'application', 'monitor', 'blunder', 'reporting', ' Easy ',' Application ',' Increase ',' Service ',' Hopefully ',' Internet ',' Fastest ',' Indonesia ']")</f>
        <v>['Internet', 'fast', 'indihome', 'solution', 'thank', 'love', 'indihome', 'since', 'application', 'monitor', 'blunder', 'reporting', ' Easy ',' Application ',' Increase ',' Service ',' Hopefully ',' Internet ',' Fastest ',' Indonesia ']</v>
      </c>
      <c r="D71" s="3">
        <v>5.0</v>
      </c>
    </row>
    <row r="72" ht="15.75" customHeight="1">
      <c r="A72" s="1">
        <v>74.0</v>
      </c>
      <c r="B72" s="3" t="s">
        <v>73</v>
      </c>
      <c r="C72" s="3" t="str">
        <f>IFERROR(__xludf.DUMMYFUNCTION("GOOGLETRANSLATE(B72,""id"",""en"")"),"['suiiiiippp']")</f>
        <v>['suiiiiippp']</v>
      </c>
      <c r="D72" s="3">
        <v>5.0</v>
      </c>
    </row>
    <row r="73" ht="15.75" customHeight="1">
      <c r="A73" s="1">
        <v>75.0</v>
      </c>
      <c r="B73" s="3" t="s">
        <v>74</v>
      </c>
      <c r="C73" s="3" t="str">
        <f>IFERROR(__xludf.DUMMYFUNCTION("GOOGLETRANSLATE(B73,""id"",""en"")"),"['response', 'officer', 'fast', 'responsive']")</f>
        <v>['response', 'officer', 'fast', 'responsive']</v>
      </c>
      <c r="D73" s="3">
        <v>5.0</v>
      </c>
    </row>
    <row r="74" ht="15.75" customHeight="1">
      <c r="A74" s="1">
        <v>76.0</v>
      </c>
      <c r="B74" s="3" t="s">
        <v>75</v>
      </c>
      <c r="C74" s="3" t="str">
        <f>IFERROR(__xludf.DUMMYFUNCTION("GOOGLETRANSLATE(B74,""id"",""en"")"),"['What', 'developed', 'area', 'Lonely', 'ODP', 'full']")</f>
        <v>['What', 'developed', 'area', 'Lonely', 'ODP', 'full']</v>
      </c>
      <c r="D74" s="3">
        <v>2.0</v>
      </c>
    </row>
    <row r="75" ht="15.75" customHeight="1">
      <c r="A75" s="1">
        <v>77.0</v>
      </c>
      <c r="B75" s="3" t="s">
        <v>76</v>
      </c>
      <c r="C75" s="3" t="str">
        <f>IFERROR(__xludf.DUMMYFUNCTION("GOOGLETRANSLATE(B75,""id"",""en"")"),"['service']")</f>
        <v>['service']</v>
      </c>
      <c r="D75" s="3">
        <v>5.0</v>
      </c>
    </row>
    <row r="76" ht="15.75" customHeight="1">
      <c r="A76" s="1">
        <v>78.0</v>
      </c>
      <c r="B76" s="3" t="s">
        <v>77</v>
      </c>
      <c r="C76" s="3" t="str">
        <f>IFERROR(__xludf.DUMMYFUNCTION("GOOGLETRANSLATE(B76,""id"",""en"")"),"['Login', 'difficult', 'really', 'already', 'tried', 'number', 'internet', 'number', 'telephone', 'tetep', 'no', 'right']")</f>
        <v>['Login', 'difficult', 'really', 'already', 'tried', 'number', 'internet', 'number', 'telephone', 'tetep', 'no', 'right']</v>
      </c>
      <c r="D76" s="3">
        <v>1.0</v>
      </c>
    </row>
    <row r="77" ht="15.75" customHeight="1">
      <c r="A77" s="1">
        <v>79.0</v>
      </c>
      <c r="B77" s="3" t="s">
        <v>78</v>
      </c>
      <c r="C77" s="3" t="str">
        <f>IFERROR(__xludf.DUMMYFUNCTION("GOOGLETRANSLATE(B77,""id"",""en"")"),"['wifi', 'worst', 'max', 'udh', 'lag', 'laptop', 'lag', 'forgiveness', 'kek', 'anjk', ""]")</f>
        <v>['wifi', 'worst', 'max', 'udh', 'lag', 'laptop', 'lag', 'forgiveness', 'kek', 'anjk', "]</v>
      </c>
      <c r="D77" s="3">
        <v>1.0</v>
      </c>
    </row>
    <row r="78" ht="15.75" customHeight="1">
      <c r="A78" s="1">
        <v>80.0</v>
      </c>
      <c r="B78" s="3" t="s">
        <v>79</v>
      </c>
      <c r="C78" s="3" t="str">
        <f>IFERROR(__xludf.DUMMYFUNCTION("GOOGLETRANSLATE(B78,""id"",""en"")"),"['wifiku', 'repaired']")</f>
        <v>['wifiku', 'repaired']</v>
      </c>
      <c r="D78" s="3">
        <v>4.0</v>
      </c>
    </row>
    <row r="79" ht="15.75" customHeight="1">
      <c r="A79" s="1">
        <v>81.0</v>
      </c>
      <c r="B79" s="3" t="s">
        <v>80</v>
      </c>
      <c r="C79" s="3" t="str">
        <f>IFERROR(__xludf.DUMMYFUNCTION("GOOGLETRANSLATE(B79,""id"",""en"")"),"['Hoa', 'Good', 'Effiberate', 'Matap', 'Developing', 'Indihome']")</f>
        <v>['Hoa', 'Good', 'Effiberate', 'Matap', 'Developing', 'Indihome']</v>
      </c>
      <c r="D79" s="3">
        <v>5.0</v>
      </c>
    </row>
    <row r="80" ht="15.75" customHeight="1">
      <c r="A80" s="1">
        <v>82.0</v>
      </c>
      <c r="B80" s="3" t="s">
        <v>81</v>
      </c>
      <c r="C80" s="3" t="str">
        <f>IFERROR(__xludf.DUMMYFUNCTION("GOOGLETRANSLATE(B80,""id"",""en"")"),"['Display', 'interesting', 'informative']")</f>
        <v>['Display', 'interesting', 'informative']</v>
      </c>
      <c r="D80" s="3">
        <v>5.0</v>
      </c>
    </row>
    <row r="81" ht="15.75" customHeight="1">
      <c r="A81" s="1">
        <v>83.0</v>
      </c>
      <c r="B81" s="3" t="s">
        <v>82</v>
      </c>
      <c r="C81" s="3" t="str">
        <f>IFERROR(__xludf.DUMMYFUNCTION("GOOGLETRANSLATE(B81,""id"",""en"")"),"['like', 'application', 'thank you']")</f>
        <v>['like', 'application', 'thank you']</v>
      </c>
      <c r="D81" s="3">
        <v>5.0</v>
      </c>
    </row>
    <row r="82" ht="15.75" customHeight="1">
      <c r="A82" s="1">
        <v>84.0</v>
      </c>
      <c r="B82" s="3" t="s">
        <v>83</v>
      </c>
      <c r="C82" s="3" t="str">
        <f>IFERROR(__xludf.DUMMYFUNCTION("GOOGLETRANSLATE(B82,""id"",""en"")"),"['already', 'Upgrade', 'Speed', 'Changed', 'Live', 'YouTube', 'Strong', '']")</f>
        <v>['already', 'Upgrade', 'Speed', 'Changed', 'Live', 'YouTube', 'Strong', '']</v>
      </c>
      <c r="D82" s="3">
        <v>2.0</v>
      </c>
    </row>
    <row r="83" ht="15.75" customHeight="1">
      <c r="A83" s="1">
        <v>86.0</v>
      </c>
      <c r="B83" s="3" t="s">
        <v>84</v>
      </c>
      <c r="C83" s="3" t="str">
        <f>IFERROR(__xludf.DUMMYFUNCTION("GOOGLETRANSLATE(B83,""id"",""en"")"),"['What', 'slow', 'pay', 'expensive', '']")</f>
        <v>['What', 'slow', 'pay', 'expensive', '']</v>
      </c>
      <c r="D83" s="3">
        <v>1.0</v>
      </c>
    </row>
    <row r="84" ht="15.75" customHeight="1">
      <c r="A84" s="1">
        <v>87.0</v>
      </c>
      <c r="B84" s="3" t="s">
        <v>85</v>
      </c>
      <c r="C84" s="3" t="str">
        <f>IFERROR(__xludf.DUMMYFUNCTION("GOOGLETRANSLATE(B84,""id"",""en"")"),"['Service', 'improvement', 'bad', '']")</f>
        <v>['Service', 'improvement', 'bad', '']</v>
      </c>
      <c r="D84" s="3">
        <v>1.0</v>
      </c>
    </row>
    <row r="85" ht="15.75" customHeight="1">
      <c r="A85" s="1">
        <v>88.0</v>
      </c>
      <c r="B85" s="3" t="s">
        <v>86</v>
      </c>
      <c r="C85" s="3" t="str">
        <f>IFERROR(__xludf.DUMMYFUNCTION("GOOGLETRANSLATE(B85,""id"",""en"")"),"['Complaints',' Error ',' BLM ',' Response ',' Solutions', 'Chars',' Pending ',' Payment ',' Kmrin ',' Disruption ',' Network ',' Indihome ',' Sendri ',' Cause ',' Return ',' Payment ',' Account ',' Shopee ']")</f>
        <v>['Complaints',' Error ',' BLM ',' Response ',' Solutions', 'Chars',' Pending ',' Payment ',' Kmrin ',' Disruption ',' Network ',' Indihome ',' Sendri ',' Cause ',' Return ',' Payment ',' Account ',' Shopee ']</v>
      </c>
      <c r="D85" s="3">
        <v>1.0</v>
      </c>
    </row>
    <row r="86" ht="15.75" customHeight="1">
      <c r="A86" s="1">
        <v>89.0</v>
      </c>
      <c r="B86" s="3" t="s">
        <v>87</v>
      </c>
      <c r="C86" s="3" t="str">
        <f>IFERROR(__xludf.DUMMYFUNCTION("GOOGLETRANSLATE(B86,""id"",""en"")"),"['Try', 'Please', 'Myindihome', 'Application', 'Blocking', 'Thieves', 'WiFi', 'Love', 'Star', ""]")</f>
        <v>['Try', 'Please', 'Myindihome', 'Application', 'Blocking', 'Thieves', 'WiFi', 'Love', 'Star', "]</v>
      </c>
      <c r="D86" s="3">
        <v>1.0</v>
      </c>
    </row>
    <row r="87" ht="15.75" customHeight="1">
      <c r="A87" s="1">
        <v>90.0</v>
      </c>
      <c r="B87" s="3" t="s">
        <v>88</v>
      </c>
      <c r="C87" s="3" t="str">
        <f>IFERROR(__xludf.DUMMYFUNCTION("GOOGLETRANSLATE(B87,""id"",""en"")"),"['Indihome', 'Application', 'Benified', 'Special', 'Speed', 'Internet', 'Fast', 'Activity', 'Finish', 'Hopefully', 'In the future', 'Indihome', ' Jaya ',' Amiiin ', ""]")</f>
        <v>['Indihome', 'Application', 'Benified', 'Special', 'Speed', 'Internet', 'Fast', 'Activity', 'Finish', 'Hopefully', 'In the future', 'Indihome', ' Jaya ',' Amiiin ', "]</v>
      </c>
      <c r="D87" s="3">
        <v>5.0</v>
      </c>
    </row>
    <row r="88" ht="15.75" customHeight="1">
      <c r="A88" s="1">
        <v>91.0</v>
      </c>
      <c r="B88" s="3" t="s">
        <v>89</v>
      </c>
      <c r="C88" s="3" t="str">
        <f>IFERROR(__xludf.DUMMYFUNCTION("GOOGLETRANSLATE(B88,""id"",""en"")"),"['Severe', 'Serasa', 'MS', 'Bagusan', 'MS', 'Age', 'Hzzzzzzzzzzzzzz', 'Good', 'Game', 'Indihome']")</f>
        <v>['Severe', 'Serasa', 'MS', 'Bagusan', 'MS', 'Age', 'Hzzzzzzzzzzzzzz', 'Good', 'Game', 'Indihome']</v>
      </c>
      <c r="D88" s="3">
        <v>1.0</v>
      </c>
    </row>
    <row r="89" ht="15.75" customHeight="1">
      <c r="A89" s="1">
        <v>92.0</v>
      </c>
      <c r="B89" s="3" t="s">
        <v>90</v>
      </c>
      <c r="C89" s="3" t="str">
        <f>IFERROR(__xludf.DUMMYFUNCTION("GOOGLETRANSLATE(B89,""id"",""en"")"),"['annoyed', 'really', 'oath', 'Indihome', 'slow', 'care', 'response', 'consumer', 'wifi', 'Thursday', 'already', 'call', ' Technicians', 'Mawar', 'Mawar', 'TELKOM', 'KEK', 'GINI', 'LOSING', 'CUSTOMER', '']")</f>
        <v>['annoyed', 'really', 'oath', 'Indihome', 'slow', 'care', 'response', 'consumer', 'wifi', 'Thursday', 'already', 'call', ' Technicians', 'Mawar', 'Mawar', 'TELKOM', 'KEK', 'GINI', 'LOSING', 'CUSTOMER', '']</v>
      </c>
      <c r="D89" s="3">
        <v>1.0</v>
      </c>
    </row>
    <row r="90" ht="15.75" customHeight="1">
      <c r="A90" s="1">
        <v>94.0</v>
      </c>
      <c r="B90" s="3" t="s">
        <v>91</v>
      </c>
      <c r="C90" s="3" t="str">
        <f>IFERROR(__xludf.DUMMYFUNCTION("GOOGLETRANSLATE(B90,""id"",""en"")"),"['Error', 'Mulu', 'Error', 'already', 'Lined', '']")</f>
        <v>['Error', 'Mulu', 'Error', 'already', 'Lined', '']</v>
      </c>
      <c r="D90" s="3">
        <v>2.0</v>
      </c>
    </row>
    <row r="91" ht="15.75" customHeight="1">
      <c r="A91" s="1">
        <v>95.0</v>
      </c>
      <c r="B91" s="3" t="s">
        <v>92</v>
      </c>
      <c r="C91" s="3" t="str">
        <f>IFERROR(__xludf.DUMMYFUNCTION("GOOGLETRANSLATE(B91,""id"",""en"")"),"['Register', 'Customer', 'Application', 'Upload', 'Data', 'Upload', 'Repeated', 'reset', 'Males', 'Ribet', ""]")</f>
        <v>['Register', 'Customer', 'Application', 'Upload', 'Data', 'Upload', 'Repeated', 'reset', 'Males', 'Ribet', "]</v>
      </c>
      <c r="D91" s="3">
        <v>1.0</v>
      </c>
    </row>
    <row r="92" ht="15.75" customHeight="1">
      <c r="A92" s="1">
        <v>96.0</v>
      </c>
      <c r="B92" s="3" t="s">
        <v>93</v>
      </c>
      <c r="C92" s="3" t="str">
        <f>IFERROR(__xludf.DUMMYFUNCTION("GOOGLETRANSLATE(B92,""id"",""en"")"),"['Quality', 'Response', 'Problem', 'Direct', 'Right', 'Thank', 'Love']")</f>
        <v>['Quality', 'Response', 'Problem', 'Direct', 'Right', 'Thank', 'Love']</v>
      </c>
      <c r="D92" s="3">
        <v>5.0</v>
      </c>
    </row>
    <row r="93" ht="15.75" customHeight="1">
      <c r="A93" s="1">
        <v>97.0</v>
      </c>
      <c r="B93" s="3" t="s">
        <v>94</v>
      </c>
      <c r="C93" s="3" t="str">
        <f>IFERROR(__xludf.DUMMYFUNCTION("GOOGLETRANSLATE(B93,""id"",""en"")"),"['signal', 'difficult', 'really', 'ugly', 'really', 'indihome', '']")</f>
        <v>['signal', 'difficult', 'really', 'ugly', 'really', 'indihome', '']</v>
      </c>
      <c r="D93" s="3">
        <v>1.0</v>
      </c>
    </row>
    <row r="94" ht="15.75" customHeight="1">
      <c r="A94" s="1">
        <v>98.0</v>
      </c>
      <c r="B94" s="3" t="s">
        <v>95</v>
      </c>
      <c r="C94" s="3" t="str">
        <f>IFERROR(__xludf.DUMMYFUNCTION("GOOGLETRANSLATE(B94,""id"",""en"")"),"['additional', 'subscribe', 'wifi', 'seamless',' difficult ',' really ',' date ',' until ',' description ',' fail ',' already ',' complement ',' Until ',' Nomer ',' telephone ',' email ',' contacted ',' confirm ',' Kenadalanya ',' Where ',' complement ','"&amp;" application ',' Live ',' chat ',' lonely ' , 'service', '']")</f>
        <v>['additional', 'subscribe', 'wifi', 'seamless',' difficult ',' really ',' date ',' until ',' description ',' fail ',' already ',' complement ',' Until ',' Nomer ',' telephone ',' email ',' contacted ',' confirm ',' Kenadalanya ',' Where ',' complement ',' application ',' Live ',' chat ',' lonely ' , 'service', '']</v>
      </c>
      <c r="D94" s="3">
        <v>1.0</v>
      </c>
    </row>
    <row r="95" ht="15.75" customHeight="1">
      <c r="A95" s="1">
        <v>99.0</v>
      </c>
      <c r="B95" s="3" t="s">
        <v>96</v>
      </c>
      <c r="C95" s="3" t="str">
        <f>IFERROR(__xludf.DUMMYFUNCTION("GOOGLETRANSLATE(B95,""id"",""en"")"),"['Terms', 'subscribe', 'HRS', 'fined', 'save', 'dlm', 'condition', 'pay', 'money', 'guarantee']")</f>
        <v>['Terms', 'subscribe', 'HRS', 'fined', 'save', 'dlm', 'condition', 'pay', 'money', 'guarantee']</v>
      </c>
      <c r="D95" s="3">
        <v>3.0</v>
      </c>
    </row>
    <row r="96" ht="15.75" customHeight="1">
      <c r="A96" s="1">
        <v>100.0</v>
      </c>
      <c r="B96" s="3" t="s">
        <v>97</v>
      </c>
      <c r="C96" s="3" t="str">
        <f>IFERROR(__xludf.DUMMYFUNCTION("GOOGLETRANSLATE(B96,""id"",""en"")"),"['Service', 'Bad', 'Upgrade', 'Mbps', 'responded', 'Called', 'Org', 'Different', ""]")</f>
        <v>['Service', 'Bad', 'Upgrade', 'Mbps', 'responded', 'Called', 'Org', 'Different', "]</v>
      </c>
      <c r="D96" s="3">
        <v>1.0</v>
      </c>
    </row>
    <row r="97" ht="15.75" customHeight="1">
      <c r="A97" s="1">
        <v>101.0</v>
      </c>
      <c r="B97" s="3" t="s">
        <v>98</v>
      </c>
      <c r="C97" s="3" t="str">
        <f>IFERROR(__xludf.DUMMYFUNCTION("GOOGLETRANSLATE(B97,""id"",""en"")"),"['Severe', 'really', 'signal', 'ngacau', 'read', 'WhatsApp', 'send', 'WhatsApp', 'muter', 'rich', 'abis',' drink ',' Ciu ',' Severe ',' Abis', ""]")</f>
        <v>['Severe', 'really', 'signal', 'ngacau', 'read', 'WhatsApp', 'send', 'WhatsApp', 'muter', 'rich', 'abis',' drink ',' Ciu ',' Severe ',' Abis', "]</v>
      </c>
      <c r="D97" s="3">
        <v>2.0</v>
      </c>
    </row>
    <row r="98" ht="15.75" customHeight="1">
      <c r="A98" s="1">
        <v>103.0</v>
      </c>
      <c r="B98" s="3" t="s">
        <v>99</v>
      </c>
      <c r="C98" s="3" t="str">
        <f>IFERROR(__xludf.DUMMYFUNCTION("GOOGLETRANSLATE(B98,""id"",""en"")"),"['Real', 'Disappointed', 'Service', 'Indihome', 'Bad', 'Internet', 'Disconect', 'Job', 'Disturbed', 'Change', 'Provider', 'Customer', ' blur ',' handled ',' note ',' complaints', 'clock', 'respond', 'disappointed', 'heavy', 'indihome', 'August', '']")</f>
        <v>['Real', 'Disappointed', 'Service', 'Indihome', 'Bad', 'Internet', 'Disconect', 'Job', 'Disturbed', 'Change', 'Provider', 'Customer', ' blur ',' handled ',' note ',' complaints', 'clock', 'respond', 'disappointed', 'heavy', 'indihome', 'August', '']</v>
      </c>
      <c r="D98" s="3">
        <v>1.0</v>
      </c>
    </row>
    <row r="99" ht="15.75" customHeight="1">
      <c r="A99" s="1">
        <v>104.0</v>
      </c>
      <c r="B99" s="3" t="s">
        <v>100</v>
      </c>
      <c r="C99" s="3" t="str">
        <f>IFERROR(__xludf.DUMMYFUNCTION("GOOGLETRANSLATE(B99,""id"",""en"")"),"['Indihome', 'lag', 'really', 'bill', 'big', 'internet', 'ngellag', 'severe', 'just', 'user', 'doang', 'Please', ' Game ',' task ',' disturbed ',' disconnected ',' wifi ',' wifi ',' has', 'connection', 'internet', 'recover', 'Please', 'read', ""]")</f>
        <v>['Indihome', 'lag', 'really', 'bill', 'big', 'internet', 'ngellag', 'severe', 'just', 'user', 'doang', 'Please', ' Game ',' task ',' disturbed ',' disconnected ',' wifi ',' wifi ',' has', 'connection', 'internet', 'recover', 'Please', 'read', "]</v>
      </c>
      <c r="D99" s="3">
        <v>1.0</v>
      </c>
    </row>
    <row r="100" ht="15.75" customHeight="1">
      <c r="A100" s="1">
        <v>106.0</v>
      </c>
      <c r="B100" s="3" t="s">
        <v>101</v>
      </c>
      <c r="C100" s="3" t="str">
        <f>IFERROR(__xludf.DUMMYFUNCTION("GOOGLETRANSLATE(B100,""id"",""en"")"),"['Update', 'GUI', 'new', 'nampilin', 'use', 'quota', 'his writing', 'it's better', 'APK', 'Version', 'Gui']")</f>
        <v>['Update', 'GUI', 'new', 'nampilin', 'use', 'quota', 'his writing', 'it's better', 'APK', 'Version', 'Gui']</v>
      </c>
      <c r="D100" s="3">
        <v>1.0</v>
      </c>
    </row>
    <row r="101" ht="15.75" customHeight="1">
      <c r="A101" s="1">
        <v>107.0</v>
      </c>
      <c r="B101" s="3" t="s">
        <v>102</v>
      </c>
      <c r="C101" s="3" t="str">
        <f>IFERROR(__xludf.DUMMYFUNCTION("GOOGLETRANSLATE(B101,""id"",""en"")"),"['poor', 'service', 'get', 'STB', 'super', 'slow', 'force', 'close', 'already', 'request', 'replace', 'STB', ' Response ',' restart ',' restart ',' doang ',' results', 'no', 'change', 'pay', 'expensive', 'expensive', 'get', 'facilities',' super ' , 'poor'"&amp;", ""]")</f>
        <v>['poor', 'service', 'get', 'STB', 'super', 'slow', 'force', 'close', 'already', 'request', 'replace', 'STB', ' Response ',' restart ',' restart ',' doang ',' results', 'no', 'change', 'pay', 'expensive', 'expensive', 'get', 'facilities',' super ' , 'poor', "]</v>
      </c>
      <c r="D101" s="3">
        <v>1.0</v>
      </c>
    </row>
    <row r="102" ht="15.75" customHeight="1">
      <c r="A102" s="1">
        <v>108.0</v>
      </c>
      <c r="B102" s="3" t="s">
        <v>103</v>
      </c>
      <c r="C102" s="3" t="str">
        <f>IFERROR(__xludf.DUMMYFUNCTION("GOOGLETRANSLATE(B102,""id"",""en"")"),"['threat', 'week', 'reason', 'damage', 'system', 'network', 'a month', 'damage', 'wifi', 'pdahal', 'pay', 'full' KLU ',' user ',' late ',' pay ',' HR ',' Uda ',' fine ',' termination ',' Kiri ',' fine ',' Reasons', 'damaged', 'user' , 'Loss', 'Total', 'Pl"&amp;"is', 'wise', 'choose']")</f>
        <v>['threat', 'week', 'reason', 'damage', 'system', 'network', 'a month', 'damage', 'wifi', 'pdahal', 'pay', 'full' KLU ',' user ',' late ',' pay ',' HR ',' Uda ',' fine ',' termination ',' Kiri ',' fine ',' Reasons', 'damaged', 'user' , 'Loss', 'Total', 'Plis', 'wise', 'choose']</v>
      </c>
      <c r="D102" s="3">
        <v>1.0</v>
      </c>
    </row>
    <row r="103" ht="15.75" customHeight="1">
      <c r="A103" s="1">
        <v>109.0</v>
      </c>
      <c r="B103" s="3" t="s">
        <v>104</v>
      </c>
      <c r="C103" s="3" t="str">
        <f>IFERROR(__xludf.DUMMYFUNCTION("GOOGLETRANSLATE(B103,""id"",""en"")"),"['How', 'Check', 'Application', 'Indihomen', 'Availability', 'Network', 'Try', 'Website', 'Availability', 'Network', ""]")</f>
        <v>['How', 'Check', 'Application', 'Indihomen', 'Availability', 'Network', 'Try', 'Website', 'Availability', 'Network', "]</v>
      </c>
      <c r="D103" s="3">
        <v>1.0</v>
      </c>
    </row>
    <row r="104" ht="15.75" customHeight="1">
      <c r="A104" s="1">
        <v>110.0</v>
      </c>
      <c r="B104" s="3" t="s">
        <v>105</v>
      </c>
      <c r="C104" s="3" t="str">
        <f>IFERROR(__xludf.DUMMYFUNCTION("GOOGLETRANSLATE(B104,""id"",""en"")"),"['Trashhhhhhh']")</f>
        <v>['Trashhhhhhh']</v>
      </c>
      <c r="D104" s="3">
        <v>1.0</v>
      </c>
    </row>
    <row r="105" ht="15.75" customHeight="1">
      <c r="A105" s="1">
        <v>111.0</v>
      </c>
      <c r="B105" s="3" t="s">
        <v>106</v>
      </c>
      <c r="C105" s="3" t="str">
        <f>IFERROR(__xludf.DUMMYFUNCTION("GOOGLETRANSLATE(B105,""id"",""en"")"),"['bufferring', 'MLU', 'Kamreettt', 'Fix', 'Quality', 'The network', 'JGAN', 'Turn', 'Fall', 'Tempo', 'Branching', 'Ajah', ' Bawel ',' JRINGAN ',' Fix ',' ']")</f>
        <v>['bufferring', 'MLU', 'Kamreettt', 'Fix', 'Quality', 'The network', 'JGAN', 'Turn', 'Fall', 'Tempo', 'Branching', 'Ajah', ' Bawel ',' JRINGAN ',' Fix ',' ']</v>
      </c>
      <c r="D105" s="3">
        <v>1.0</v>
      </c>
    </row>
    <row r="106" ht="15.75" customHeight="1">
      <c r="A106" s="1">
        <v>112.0</v>
      </c>
      <c r="B106" s="3" t="s">
        <v>107</v>
      </c>
      <c r="C106" s="3" t="str">
        <f>IFERROR(__xludf.DUMMYFUNCTION("GOOGLETRANSLATE(B106,""id"",""en"")"),"['Sometimes', 'information', 'presented', 'usage', 'quota', ""]")</f>
        <v>['Sometimes', 'information', 'presented', 'usage', 'quota', "]</v>
      </c>
      <c r="D106" s="3">
        <v>5.0</v>
      </c>
    </row>
    <row r="107" ht="15.75" customHeight="1">
      <c r="A107" s="1">
        <v>113.0</v>
      </c>
      <c r="B107" s="3" t="s">
        <v>108</v>
      </c>
      <c r="C107" s="3" t="str">
        <f>IFERROR(__xludf.DUMMYFUNCTION("GOOGLETRANSLATE(B107,""id"",""en"")"),"['Okay', 'really']")</f>
        <v>['Okay', 'really']</v>
      </c>
      <c r="D107" s="3">
        <v>4.0</v>
      </c>
    </row>
    <row r="108" ht="15.75" customHeight="1">
      <c r="A108" s="1">
        <v>114.0</v>
      </c>
      <c r="B108" s="3" t="s">
        <v>109</v>
      </c>
      <c r="C108" s="3" t="str">
        <f>IFERROR(__xludf.DUMMYFUNCTION("GOOGLETRANSLATE(B108,""id"",""en"")"),"['here', 'network', 'signal', 'strong', 'speed', 'network', 'kb', 'technician', 'contact', 'indihome', 'response', ""]")</f>
        <v>['here', 'network', 'signal', 'strong', 'speed', 'network', 'kb', 'technician', 'contact', 'indihome', 'response', "]</v>
      </c>
      <c r="D108" s="3">
        <v>1.0</v>
      </c>
    </row>
    <row r="109" ht="15.75" customHeight="1">
      <c r="A109" s="1">
        <v>115.0</v>
      </c>
      <c r="B109" s="3" t="s">
        <v>110</v>
      </c>
      <c r="C109" s="3" t="str">
        <f>IFERROR(__xludf.DUMMYFUNCTION("GOOGLETRANSLATE(B109,""id"",""en"")"),"['Uptodate', 'use', 'internet', '']")</f>
        <v>['Uptodate', 'use', 'internet', '']</v>
      </c>
      <c r="D109" s="3">
        <v>3.0</v>
      </c>
    </row>
    <row r="110" ht="15.75" customHeight="1">
      <c r="A110" s="1">
        <v>116.0</v>
      </c>
      <c r="B110" s="3" t="s">
        <v>111</v>
      </c>
      <c r="C110" s="3" t="str">
        <f>IFERROR(__xludf.DUMMYFUNCTION("GOOGLETRANSLATE(B110,""id"",""en"")"),"['', 'response', 'really', 'application', 'honest', 'disappointed', 'system', 'bill', '']")</f>
        <v>['', 'response', 'really', 'application', 'honest', 'disappointed', 'system', 'bill', '']</v>
      </c>
      <c r="D110" s="3">
        <v>2.0</v>
      </c>
    </row>
    <row r="111" ht="15.75" customHeight="1">
      <c r="A111" s="1">
        <v>118.0</v>
      </c>
      <c r="B111" s="3" t="s">
        <v>112</v>
      </c>
      <c r="C111" s="3" t="str">
        <f>IFERROR(__xludf.DUMMYFUNCTION("GOOGLETRANSLATE(B111,""id"",""en"")"),"['Disruption', 'Tool', 'Damaged', 'Tatak', 'Atik', 'Normal', 'Damaged', 'Solution', 'Change', 'Tool', 'Want', 'Emotion', ' Wait ',' Report ',' ']")</f>
        <v>['Disruption', 'Tool', 'Damaged', 'Tatak', 'Atik', 'Normal', 'Damaged', 'Solution', 'Change', 'Tool', 'Want', 'Emotion', ' Wait ',' Report ',' ']</v>
      </c>
      <c r="D111" s="3">
        <v>1.0</v>
      </c>
    </row>
    <row r="112" ht="15.75" customHeight="1">
      <c r="A112" s="1">
        <v>119.0</v>
      </c>
      <c r="B112" s="3" t="s">
        <v>113</v>
      </c>
      <c r="C112" s="3" t="str">
        <f>IFERROR(__xludf.DUMMYFUNCTION("GOOGLETRANSLATE(B112,""id"",""en"")"),"['fast']")</f>
        <v>['fast']</v>
      </c>
      <c r="D112" s="3">
        <v>5.0</v>
      </c>
    </row>
    <row r="113" ht="15.75" customHeight="1">
      <c r="A113" s="1">
        <v>120.0</v>
      </c>
      <c r="B113" s="3" t="s">
        <v>114</v>
      </c>
      <c r="C113" s="3" t="str">
        <f>IFERROR(__xludf.DUMMYFUNCTION("GOOGLETRANSLATE(B113,""id"",""en"")"),"['', 'fiber']")</f>
        <v>['', 'fiber']</v>
      </c>
      <c r="D113" s="3">
        <v>5.0</v>
      </c>
    </row>
    <row r="114" ht="15.75" customHeight="1">
      <c r="A114" s="1">
        <v>121.0</v>
      </c>
      <c r="B114" s="3" t="s">
        <v>115</v>
      </c>
      <c r="C114" s="3" t="str">
        <f>IFERROR(__xludf.DUMMYFUNCTION("GOOGLETRANSLATE(B114,""id"",""en"")"),"['Satisfied', 'Bngt']")</f>
        <v>['Satisfied', 'Bngt']</v>
      </c>
      <c r="D114" s="3">
        <v>5.0</v>
      </c>
    </row>
    <row r="115" ht="15.75" customHeight="1">
      <c r="A115" s="1">
        <v>122.0</v>
      </c>
      <c r="B115" s="3" t="s">
        <v>116</v>
      </c>
      <c r="C115" s="3" t="str">
        <f>IFERROR(__xludf.DUMMYFUNCTION("GOOGLETRANSLATE(B115,""id"",""en"")"),"['Money', 'Refaave']")</f>
        <v>['Money', 'Refaave']</v>
      </c>
      <c r="D115" s="3">
        <v>1.0</v>
      </c>
    </row>
    <row r="116" ht="15.75" customHeight="1">
      <c r="A116" s="1">
        <v>123.0</v>
      </c>
      <c r="B116" s="3" t="s">
        <v>117</v>
      </c>
      <c r="C116" s="3" t="str">
        <f>IFERROR(__xludf.DUMMYFUNCTION("GOOGLETRANSLATE(B116,""id"",""en"")"),"['threat', 'bandwidth', 'ties', 'safe', 'network', 'stable', 'gauge', 'used', 'nge', 'game', 'loss', 'sometimes' Until ']")</f>
        <v>['threat', 'bandwidth', 'ties', 'safe', 'network', 'stable', 'gauge', 'used', 'nge', 'game', 'loss', 'sometimes' Until ']</v>
      </c>
      <c r="D116" s="3">
        <v>1.0</v>
      </c>
    </row>
    <row r="117" ht="15.75" customHeight="1">
      <c r="A117" s="1">
        <v>124.0</v>
      </c>
      <c r="B117" s="3" t="s">
        <v>118</v>
      </c>
      <c r="C117" s="3" t="str">
        <f>IFERROR(__xludf.DUMMYFUNCTION("GOOGLETRANSLATE(B117,""id"",""en"")"),"['Please', 'repaired', 'system', 'verification', 'waiting', 'telephone', 'verification', 'system', 'contact', 'hour', '']")</f>
        <v>['Please', 'repaired', 'system', 'verification', 'waiting', 'telephone', 'verification', 'system', 'contact', 'hour', '']</v>
      </c>
      <c r="D117" s="3">
        <v>1.0</v>
      </c>
    </row>
    <row r="118" ht="15.75" customHeight="1">
      <c r="A118" s="1">
        <v>125.0</v>
      </c>
      <c r="B118" s="3" t="s">
        <v>119</v>
      </c>
      <c r="C118" s="3" t="str">
        <f>IFERROR(__xludf.DUMMYFUNCTION("GOOGLETRANSLATE(B118,""id"",""en"")"),"['Assalamualaikum', 'How', 'Sis', 'Login', 'Myindihome', 'Enter']")</f>
        <v>['Assalamualaikum', 'How', 'Sis', 'Login', 'Myindihome', 'Enter']</v>
      </c>
      <c r="D118" s="3">
        <v>4.0</v>
      </c>
    </row>
    <row r="119" ht="15.75" customHeight="1">
      <c r="A119" s="1">
        <v>126.0</v>
      </c>
      <c r="B119" s="3" t="s">
        <v>120</v>
      </c>
      <c r="C119" s="3" t="str">
        <f>IFERROR(__xludf.DUMMYFUNCTION("GOOGLETRANSLATE(B119,""id"",""en"")"),"['Thank you', 'skrg', 'app', '']")</f>
        <v>['Thank you', 'skrg', 'app', '']</v>
      </c>
      <c r="D119" s="3">
        <v>5.0</v>
      </c>
    </row>
    <row r="120" ht="15.75" customHeight="1">
      <c r="A120" s="1">
        <v>127.0</v>
      </c>
      <c r="B120" s="3" t="s">
        <v>121</v>
      </c>
      <c r="C120" s="3" t="str">
        <f>IFERROR(__xludf.DUMMYFUNCTION("GOOGLETRANSLATE(B120,""id"",""en"")"),"['Application', 'Gag', 'Useful', 'Report', 'Constraints', 'TPY', 'Gag', 'Responnent', 'Toller']")</f>
        <v>['Application', 'Gag', 'Useful', 'Report', 'Constraints', 'TPY', 'Gag', 'Responnent', 'Toller']</v>
      </c>
      <c r="D120" s="3">
        <v>1.0</v>
      </c>
    </row>
    <row r="121" ht="15.75" customHeight="1">
      <c r="A121" s="1">
        <v>128.0</v>
      </c>
      <c r="B121" s="3" t="s">
        <v>122</v>
      </c>
      <c r="C121" s="3" t="str">
        <f>IFERROR(__xludf.DUMMYFUNCTION("GOOGLETRANSLATE(B121,""id"",""en"")"),"['Network', 'rotten', 'oath', 'rare', 'really', 'signal', 'subscribe', 'gada', 'choice', 'operator', 'handling', 'slow', ' The center ',' Bad ',' Disruption ',' Solution ']")</f>
        <v>['Network', 'rotten', 'oath', 'rare', 'really', 'signal', 'subscribe', 'gada', 'choice', 'operator', 'handling', 'slow', ' The center ',' Bad ',' Disruption ',' Solution ']</v>
      </c>
      <c r="D121" s="3">
        <v>1.0</v>
      </c>
    </row>
    <row r="122" ht="15.75" customHeight="1">
      <c r="A122" s="1">
        <v>129.0</v>
      </c>
      <c r="B122" s="3" t="s">
        <v>123</v>
      </c>
      <c r="C122" s="3" t="str">
        <f>IFERROR(__xludf.DUMMYFUNCTION("GOOGLETRANSLATE(B122,""id"",""en"")"),"['Install', 'Indihome', 'wifi', 'ugly', 'dead', 'mulu', 'regret', 'cave']")</f>
        <v>['Install', 'Indihome', 'wifi', 'ugly', 'dead', 'mulu', 'regret', 'cave']</v>
      </c>
      <c r="D122" s="3">
        <v>1.0</v>
      </c>
    </row>
    <row r="123" ht="15.75" customHeight="1">
      <c r="A123" s="1">
        <v>130.0</v>
      </c>
      <c r="B123" s="3" t="s">
        <v>124</v>
      </c>
      <c r="C123" s="3" t="str">
        <f>IFERROR(__xludf.DUMMYFUNCTION("GOOGLETRANSLATE(B123,""id"",""en"")"),"['heavy', 'the application', 'easy', 'error']")</f>
        <v>['heavy', 'the application', 'easy', 'error']</v>
      </c>
      <c r="D123" s="3">
        <v>2.0</v>
      </c>
    </row>
    <row r="124" ht="15.75" customHeight="1">
      <c r="A124" s="1">
        <v>132.0</v>
      </c>
      <c r="B124" s="3" t="s">
        <v>125</v>
      </c>
      <c r="C124" s="3" t="str">
        <f>IFERROR(__xludf.DUMMYFUNCTION("GOOGLETRANSLATE(B124,""id"",""en"")"),"['Customer', 'disappointed', 'subscribe', 'Indihome', 'pay', 'signal', 'chaotic', 'in the future', 'Stop', 'subscribe', 'indihome']")</f>
        <v>['Customer', 'disappointed', 'subscribe', 'Indihome', 'pay', 'signal', 'chaotic', 'in the future', 'Stop', 'subscribe', 'indihome']</v>
      </c>
      <c r="D124" s="3">
        <v>1.0</v>
      </c>
    </row>
    <row r="125" ht="15.75" customHeight="1">
      <c r="A125" s="1">
        <v>133.0</v>
      </c>
      <c r="B125" s="3" t="s">
        <v>126</v>
      </c>
      <c r="C125" s="3" t="str">
        <f>IFERROR(__xludf.DUMMYFUNCTION("GOOGLETRANSLATE(B125,""id"",""en"")"),"['disturbance']")</f>
        <v>['disturbance']</v>
      </c>
      <c r="D125" s="3">
        <v>1.0</v>
      </c>
    </row>
    <row r="126" ht="15.75" customHeight="1">
      <c r="A126" s="1">
        <v>134.0</v>
      </c>
      <c r="B126" s="3" t="s">
        <v>127</v>
      </c>
      <c r="C126" s="3" t="str">
        <f>IFERROR(__xludf.DUMMYFUNCTION("GOOGLETRANSLATE(B126,""id"",""en"")"),"['Starring', 'Please', 'Disruption', 'Mass',' Infoin ',' Stick ',' Report ',' APK ',' JDI ',' User ',' Anticipation ',' Overtime ',' At the office ',' at home ', ""]")</f>
        <v>['Starring', 'Please', 'Disruption', 'Mass',' Infoin ',' Stick ',' Report ',' APK ',' JDI ',' User ',' Anticipation ',' Overtime ',' At the office ',' at home ', "]</v>
      </c>
      <c r="D126" s="3">
        <v>1.0</v>
      </c>
    </row>
    <row r="127" ht="15.75" customHeight="1">
      <c r="A127" s="1">
        <v>136.0</v>
      </c>
      <c r="B127" s="3" t="s">
        <v>128</v>
      </c>
      <c r="C127" s="3" t="str">
        <f>IFERROR(__xludf.DUMMYFUNCTION("GOOGLETRANSLATE(B127,""id"",""en"")"),"['Steady', 'Indihome']")</f>
        <v>['Steady', 'Indihome']</v>
      </c>
      <c r="D127" s="3">
        <v>5.0</v>
      </c>
    </row>
    <row r="128" ht="15.75" customHeight="1">
      <c r="A128" s="1">
        <v>138.0</v>
      </c>
      <c r="B128" s="3" t="s">
        <v>129</v>
      </c>
      <c r="C128" s="3" t="str">
        <f>IFERROR(__xludf.DUMMYFUNCTION("GOOGLETRANSLATE(B128,""id"",""en"")"),"['What', 'min', 'APL', 'iFlix', 'WETV', 'Ngebug', 'appears',' subtitle ',' cook ',' watch ',' anime ',' learn ',' Language ',' Japan ',' Hurry ',' Well ',' Males', 'Watch', 'iFlix', 'WETV', 'Damaged']")</f>
        <v>['What', 'min', 'APL', 'iFlix', 'WETV', 'Ngebug', 'appears',' subtitle ',' cook ',' watch ',' anime ',' learn ',' Language ',' Japan ',' Hurry ',' Well ',' Males', 'Watch', 'iFlix', 'WETV', 'Damaged']</v>
      </c>
      <c r="D128" s="3">
        <v>1.0</v>
      </c>
    </row>
    <row r="129" ht="15.75" customHeight="1">
      <c r="A129" s="1">
        <v>139.0</v>
      </c>
      <c r="B129" s="3" t="s">
        <v>130</v>
      </c>
      <c r="C129" s="3" t="str">
        <f>IFERROR(__xludf.DUMMYFUNCTION("GOOGLETRANSLATE(B129,""id"",""en"")"),"['Please', 'fix', 'bug', 'TTD', 'verification', 'TTD', 'upload', 'fix']")</f>
        <v>['Please', 'fix', 'bug', 'TTD', 'verification', 'TTD', 'upload', 'fix']</v>
      </c>
      <c r="D129" s="3">
        <v>1.0</v>
      </c>
    </row>
    <row r="130" ht="15.75" customHeight="1">
      <c r="A130" s="1">
        <v>140.0</v>
      </c>
      <c r="B130" s="3" t="s">
        <v>131</v>
      </c>
      <c r="C130" s="3" t="str">
        <f>IFERROR(__xludf.DUMMYFUNCTION("GOOGLETRANSLATE(B130,""id"",""en"")"),"['lag', 'really', 'arghhhhh']")</f>
        <v>['lag', 'really', 'arghhhhh']</v>
      </c>
      <c r="D130" s="3">
        <v>1.0</v>
      </c>
    </row>
    <row r="131" ht="15.75" customHeight="1">
      <c r="A131" s="1">
        <v>141.0</v>
      </c>
      <c r="B131" s="3" t="s">
        <v>132</v>
      </c>
      <c r="C131" s="3" t="str">
        <f>IFERROR(__xludf.DUMMYFUNCTION("GOOGLETRANSLATE(B131,""id"",""en"")"),"['complaint', 'report', 'responded to', 'works', 'what' do ',' hri ',' repair ',' told ',' Wait ',' turn ',' pay ',' late ',' Services', 'disappointing', 'improved', 'service', 'customers']")</f>
        <v>['complaint', 'report', 'responded to', 'works', 'what' do ',' hri ',' repair ',' told ',' Wait ',' turn ',' pay ',' late ',' Services', 'disappointing', 'improved', 'service', 'customers']</v>
      </c>
      <c r="D131" s="3">
        <v>1.0</v>
      </c>
    </row>
    <row r="132" ht="15.75" customHeight="1">
      <c r="A132" s="1">
        <v>142.0</v>
      </c>
      <c r="B132" s="3" t="s">
        <v>133</v>
      </c>
      <c r="C132" s="3" t="str">
        <f>IFERROR(__xludf.DUMMYFUNCTION("GOOGLETRANSLATE(B132,""id"",""en"")"),"['reporting', 'disorder', 'persulit', 'slot', 'full', 'pdhl', 'internet', 'sya']")</f>
        <v>['reporting', 'disorder', 'persulit', 'slot', 'full', 'pdhl', 'internet', 'sya']</v>
      </c>
      <c r="D132" s="3">
        <v>2.0</v>
      </c>
    </row>
    <row r="133" ht="15.75" customHeight="1">
      <c r="A133" s="1">
        <v>143.0</v>
      </c>
      <c r="B133" s="3" t="s">
        <v>134</v>
      </c>
      <c r="C133" s="3" t="str">
        <f>IFERROR(__xludf.DUMMYFUNCTION("GOOGLETRANSLATE(B133,""id"",""en"")"),"['company', 'application', 'fast', 'accurate', 'responsive', '']")</f>
        <v>['company', 'application', 'fast', 'accurate', 'responsive', '']</v>
      </c>
      <c r="D133" s="3">
        <v>1.0</v>
      </c>
    </row>
    <row r="134" ht="15.75" customHeight="1">
      <c r="A134" s="1">
        <v>144.0</v>
      </c>
      <c r="B134" s="3" t="s">
        <v>135</v>
      </c>
      <c r="C134" s="3" t="str">
        <f>IFERROR(__xludf.DUMMYFUNCTION("GOOGLETRANSLATE(B134,""id"",""en"")"),"['Disappointed', 'handling', 'Disorders',' Indihome ',' Pay ',' Doang ',' expensive ',' obstacles', 'told', 'Wait', 'Doang', 'gada', ' certainty']")</f>
        <v>['Disappointed', 'handling', 'Disorders',' Indihome ',' Pay ',' Doang ',' expensive ',' obstacles', 'told', 'Wait', 'Doang', 'gada', ' certainty']</v>
      </c>
      <c r="D134" s="3">
        <v>1.0</v>
      </c>
    </row>
    <row r="135" ht="15.75" customHeight="1">
      <c r="A135" s="1">
        <v>145.0</v>
      </c>
      <c r="B135" s="3" t="s">
        <v>136</v>
      </c>
      <c r="C135" s="3" t="str">
        <f>IFERROR(__xludf.DUMMYFUNCTION("GOOGLETRANSLATE(B135,""id"",""en"")"),"['Service', 'Complaints', 'Application', 'Access', 'Disruption', 'Internet', 'Mass', 'in the Occurrence', 'Bekasi', ""]")</f>
        <v>['Service', 'Complaints', 'Application', 'Access', 'Disruption', 'Internet', 'Mass', 'in the Occurrence', 'Bekasi', "]</v>
      </c>
      <c r="D135" s="3">
        <v>1.0</v>
      </c>
    </row>
    <row r="136" ht="15.75" customHeight="1">
      <c r="A136" s="1">
        <v>146.0</v>
      </c>
      <c r="B136" s="3" t="s">
        <v>137</v>
      </c>
      <c r="C136" s="3" t="str">
        <f>IFERROR(__xludf.DUMMYFUNCTION("GOOGLETRANSLATE(B136,""id"",""en"")"),"['login']")</f>
        <v>['login']</v>
      </c>
      <c r="D136" s="3">
        <v>1.0</v>
      </c>
    </row>
    <row r="137" ht="15.75" customHeight="1">
      <c r="A137" s="1">
        <v>147.0</v>
      </c>
      <c r="B137" s="3" t="s">
        <v>138</v>
      </c>
      <c r="C137" s="3" t="str">
        <f>IFERROR(__xludf.DUMMYFUNCTION("GOOGLETRANSLATE(B137,""id"",""en"")"),"['Application', 'opened']")</f>
        <v>['Application', 'opened']</v>
      </c>
      <c r="D137" s="3">
        <v>1.0</v>
      </c>
    </row>
    <row r="138" ht="15.75" customHeight="1">
      <c r="A138" s="1">
        <v>148.0</v>
      </c>
      <c r="B138" s="3" t="s">
        <v>139</v>
      </c>
      <c r="C138" s="3" t="str">
        <f>IFERROR(__xludf.DUMMYFUNCTION("GOOGLETRANSLATE(B138,""id"",""en"")"),"['Good', 'enough']")</f>
        <v>['Good', 'enough']</v>
      </c>
      <c r="D138" s="3">
        <v>3.0</v>
      </c>
    </row>
    <row r="139" ht="15.75" customHeight="1">
      <c r="A139" s="1">
        <v>149.0</v>
      </c>
      <c r="B139" s="3" t="s">
        <v>140</v>
      </c>
      <c r="C139" s="3" t="str">
        <f>IFERROR(__xludf.DUMMYFUNCTION("GOOGLETRANSLATE(B139,""id"",""en"")"),"['already', 'tried', 'yesterday', 'recognizable', 'already', 'really']")</f>
        <v>['already', 'tried', 'yesterday', 'recognizable', 'already', 'really']</v>
      </c>
      <c r="D139" s="3">
        <v>1.0</v>
      </c>
    </row>
    <row r="140" ht="15.75" customHeight="1">
      <c r="A140" s="1">
        <v>150.0</v>
      </c>
      <c r="B140" s="3" t="s">
        <v>141</v>
      </c>
      <c r="C140" s="3" t="str">
        <f>IFERROR(__xludf.DUMMYFUNCTION("GOOGLETRANSLATE(B140,""id"",""en"")"),"['expensive', 'bnget']")</f>
        <v>['expensive', 'bnget']</v>
      </c>
      <c r="D140" s="3">
        <v>1.0</v>
      </c>
    </row>
    <row r="141" ht="15.75" customHeight="1">
      <c r="A141" s="1">
        <v>151.0</v>
      </c>
      <c r="B141" s="3" t="s">
        <v>142</v>
      </c>
      <c r="C141" s="3" t="str">
        <f>IFERROR(__xludf.DUMMYFUNCTION("GOOGLETRANSLATE(B141,""id"",""en"")"),"['', 'steady']")</f>
        <v>['', 'steady']</v>
      </c>
      <c r="D141" s="3">
        <v>5.0</v>
      </c>
    </row>
    <row r="142" ht="15.75" customHeight="1">
      <c r="A142" s="1">
        <v>152.0</v>
      </c>
      <c r="B142" s="3" t="s">
        <v>143</v>
      </c>
      <c r="C142" s="3" t="str">
        <f>IFERROR(__xludf.DUMMYFUNCTION("GOOGLETRANSLATE(B142,""id"",""en"")"),"['The application', 'trlalu', 'heavy', 'kdg', 'like', 'cellphone', 'error', 'pdhal', 'contents',' gtu ',' loading ',' luamaaaaaaaaaaaaaaaaaaaaaaaa Wonder ',' Most ',' Department ',' Application ',' Simple ',' Easy ',' Heavy ',' Hape ',' Knp ',' Complain '"&amp;",' Handling ',' Lalamaaa ',' Disorders' , 'morning', 'need', 'wait', 'clock', 'responded', 'God', 'work', 'services',' clock ',' already ',' standby ',' expensive ',' The bill is', '']")</f>
        <v>['The application', 'trlalu', 'heavy', 'kdg', 'like', 'cellphone', 'error', 'pdhal', 'contents',' gtu ',' loading ',' luamaaaaaaaaaaaaaaaaaaaaaaaa Wonder ',' Most ',' Department ',' Application ',' Simple ',' Easy ',' Heavy ',' Hape ',' Knp ',' Complain ',' Handling ',' Lalamaaa ',' Disorders' , 'morning', 'need', 'wait', 'clock', 'responded', 'God', 'work', 'services',' clock ',' already ',' standby ',' expensive ',' The bill is', '']</v>
      </c>
      <c r="D142" s="3">
        <v>1.0</v>
      </c>
    </row>
    <row r="143" ht="15.75" customHeight="1">
      <c r="A143" s="1">
        <v>153.0</v>
      </c>
      <c r="B143" s="3" t="s">
        <v>144</v>
      </c>
      <c r="C143" s="3" t="str">
        <f>IFERROR(__xludf.DUMMYFUNCTION("GOOGLETRANSLATE(B143,""id"",""en"")"),"['Connection', 'Asana', 'Cikeas',' Udik ',' Dead ',' Total ',' Yesterday ',' Disturbing ',' Activity ',' Child ',' Learning ',' Zoom ',' ']")</f>
        <v>['Connection', 'Asana', 'Cikeas',' Udik ',' Dead ',' Total ',' Yesterday ',' Disturbing ',' Activity ',' Child ',' Learning ',' Zoom ',' ']</v>
      </c>
      <c r="D143" s="3">
        <v>1.0</v>
      </c>
    </row>
    <row r="144" ht="15.75" customHeight="1">
      <c r="A144" s="1">
        <v>154.0</v>
      </c>
      <c r="B144" s="3" t="s">
        <v>145</v>
      </c>
      <c r="C144" s="3" t="str">
        <f>IFERROR(__xludf.DUMMYFUNCTION("GOOGLETRANSLATE(B144,""id"",""en"")"),"['Perushaan', 'level', 'national', 'hobby', 'scam', 'network', 'rotten', 'mentang', 'mentang', 'no', 'security', 'data', ' Customers', 'like', 'already', 'router', 'pay', 'quality', 'rotten', 'fix', 'Perusaan', 'quality', 'scam', 'network', 'base' , 'Tele"&amp;"kkom']")</f>
        <v>['Perushaan', 'level', 'national', 'hobby', 'scam', 'network', 'rotten', 'mentang', 'mentang', 'no', 'security', 'data', ' Customers', 'like', 'already', 'router', 'pay', 'quality', 'rotten', 'fix', 'Perusaan', 'quality', 'scam', 'network', 'base' , 'Telekkom']</v>
      </c>
      <c r="D144" s="3">
        <v>1.0</v>
      </c>
    </row>
    <row r="145" ht="15.75" customHeight="1">
      <c r="A145" s="1">
        <v>155.0</v>
      </c>
      <c r="B145" s="3" t="s">
        <v>146</v>
      </c>
      <c r="C145" s="3" t="str">
        <f>IFERROR(__xludf.DUMMYFUNCTION("GOOGLETRANSLATE(B145,""id"",""en"")"),"['Disappointed', 'Service', 'Reapon', 'Bill', 'Fast', 'Repair', 'Slow']")</f>
        <v>['Disappointed', 'Service', 'Reapon', 'Bill', 'Fast', 'Repair', 'Slow']</v>
      </c>
      <c r="D145" s="3">
        <v>1.0</v>
      </c>
    </row>
    <row r="146" ht="15.75" customHeight="1">
      <c r="A146" s="1">
        <v>156.0</v>
      </c>
      <c r="B146" s="3" t="s">
        <v>147</v>
      </c>
      <c r="C146" s="3" t="str">
        <f>IFERROR(__xludf.DUMMYFUNCTION("GOOGLETRANSLATE(B146,""id"",""en"")"),"['Sudag', 'Register', 'Success', 'Login']")</f>
        <v>['Sudag', 'Register', 'Success', 'Login']</v>
      </c>
      <c r="D146" s="3">
        <v>1.0</v>
      </c>
    </row>
    <row r="147" ht="15.75" customHeight="1">
      <c r="A147" s="1">
        <v>157.0</v>
      </c>
      <c r="B147" s="3" t="s">
        <v>148</v>
      </c>
      <c r="C147" s="3" t="str">
        <f>IFERROR(__xludf.DUMMYFUNCTION("GOOGLETRANSLATE(B147,""id"",""en"")"),"['Order', 'Package', 'Mbps',' Price ',' Mbps', 'Slow', 'laun', 'Connection', 'Slow', 'Check', 'Selinta', 'Upgrade', ' Package ',' Mbps', 'Package', 'Mbps',' user ',' Select ',' Mbps', 'payments',' class', 'national', 'rich', 'Gini', 'subscribe' , 'Yesterd"&amp;"ay', 'chat', 'Twitter', 'no', 'reply', 'chat', 'no', 'confirm']")</f>
        <v>['Order', 'Package', 'Mbps',' Price ',' Mbps', 'Slow', 'laun', 'Connection', 'Slow', 'Check', 'Selinta', 'Upgrade', ' Package ',' Mbps', 'Package', 'Mbps',' user ',' Select ',' Mbps', 'payments',' class', 'national', 'rich', 'Gini', 'subscribe' , 'Yesterday', 'chat', 'Twitter', 'no', 'reply', 'chat', 'no', 'confirm']</v>
      </c>
      <c r="D147" s="3">
        <v>1.0</v>
      </c>
    </row>
    <row r="148" ht="15.75" customHeight="1">
      <c r="A148" s="1">
        <v>158.0</v>
      </c>
      <c r="B148" s="3" t="s">
        <v>149</v>
      </c>
      <c r="C148" s="3" t="str">
        <f>IFERROR(__xludf.DUMMYFUNCTION("GOOGLETRANSLATE(B148,""id"",""en"")"),"['Change', 'email', 'how', '']")</f>
        <v>['Change', 'email', 'how', '']</v>
      </c>
      <c r="D148" s="3">
        <v>2.0</v>
      </c>
    </row>
    <row r="149" ht="15.75" customHeight="1">
      <c r="A149" s="1">
        <v>159.0</v>
      </c>
      <c r="B149" s="3" t="s">
        <v>150</v>
      </c>
      <c r="C149" s="3" t="str">
        <f>IFERROR(__xludf.DUMMYFUNCTION("GOOGLETRANSLATE(B149,""id"",""en"")"),"['Disruption', 'Etty']")</f>
        <v>['Disruption', 'Etty']</v>
      </c>
      <c r="D149" s="3">
        <v>1.0</v>
      </c>
    </row>
    <row r="150" ht="15.75" customHeight="1">
      <c r="A150" s="1">
        <v>160.0</v>
      </c>
      <c r="B150" s="3" t="s">
        <v>151</v>
      </c>
      <c r="C150" s="3" t="str">
        <f>IFERROR(__xludf.DUMMYFUNCTION("GOOGLETRANSLATE(B150,""id"",""en"")"),"['application', 'help', 'complaints']")</f>
        <v>['application', 'help', 'complaints']</v>
      </c>
      <c r="D150" s="3">
        <v>5.0</v>
      </c>
    </row>
    <row r="151" ht="15.75" customHeight="1">
      <c r="A151" s="1">
        <v>162.0</v>
      </c>
      <c r="B151" s="3" t="s">
        <v>152</v>
      </c>
      <c r="C151" s="3" t="str">
        <f>IFERROR(__xludf.DUMMYFUNCTION("GOOGLETRANSLATE(B151,""id"",""en"")"),"['The application', 'good', 'like', 'features',' new ',' actually ',' LIKE ',' Indihome ',' system ',' maintenance ',' home ',' system ',' Shutting ',' Ball ',' Report ',' Indihome ',' Repair ',' Indihome ',' Damaged ',' Love ',' This', 'Provider', 'Succe"&amp;"ss',' TELKOM ',' Indonesia ' , '']")</f>
        <v>['The application', 'good', 'like', 'features',' new ',' actually ',' LIKE ',' Indihome ',' system ',' maintenance ',' home ',' system ',' Shutting ',' Ball ',' Report ',' Indihome ',' Repair ',' Indihome ',' Damaged ',' Love ',' This', 'Provider', 'Success',' TELKOM ',' Indonesia ' , '']</v>
      </c>
      <c r="D151" s="3">
        <v>5.0</v>
      </c>
    </row>
    <row r="152" ht="15.75" customHeight="1">
      <c r="A152" s="1">
        <v>163.0</v>
      </c>
      <c r="B152" s="3" t="s">
        <v>153</v>
      </c>
      <c r="C152" s="3" t="str">
        <f>IFERROR(__xludf.DUMMYFUNCTION("GOOGLETRANSLATE(B152,""id"",""en"")"),"['opened', 'application', 'Indihome', 'process', 'NOT', 'Please', 'solution']")</f>
        <v>['opened', 'application', 'Indihome', 'process', 'NOT', 'Please', 'solution']</v>
      </c>
      <c r="D152" s="3">
        <v>1.0</v>
      </c>
    </row>
    <row r="153" ht="15.75" customHeight="1">
      <c r="A153" s="1">
        <v>164.0</v>
      </c>
      <c r="B153" s="3" t="s">
        <v>154</v>
      </c>
      <c r="C153" s="3" t="str">
        <f>IFERROR(__xludf.DUMMYFUNCTION("GOOGLETRANSLATE(B153,""id"",""en"")"),"['The application', 'slow', 'really', 'open', 'menu', 'bill', 'no', 'screen', 'white', 'doang', 'open', 'complaint', ' Services', 'lemooooooot', 'really', 'opened', 'package', 'Please', 'repair']")</f>
        <v>['The application', 'slow', 'really', 'open', 'menu', 'bill', 'no', 'screen', 'white', 'doang', 'open', 'complaint', ' Services', 'lemooooooot', 'really', 'opened', 'package', 'Please', 'repair']</v>
      </c>
      <c r="D153" s="3">
        <v>2.0</v>
      </c>
    </row>
    <row r="154" ht="15.75" customHeight="1">
      <c r="A154" s="1">
        <v>165.0</v>
      </c>
      <c r="B154" s="3" t="s">
        <v>155</v>
      </c>
      <c r="C154" s="3" t="str">
        <f>IFERROR(__xludf.DUMMYFUNCTION("GOOGLETRANSLATE(B154,""id"",""en"")"),"['Application', 'Error', 'Sis']")</f>
        <v>['Application', 'Error', 'Sis']</v>
      </c>
      <c r="D154" s="3">
        <v>2.0</v>
      </c>
    </row>
    <row r="155" ht="15.75" customHeight="1">
      <c r="A155" s="1">
        <v>166.0</v>
      </c>
      <c r="B155" s="3" t="s">
        <v>156</v>
      </c>
      <c r="C155" s="3" t="str">
        <f>IFERROR(__xludf.DUMMYFUNCTION("GOOGLETRANSLATE(B155,""id"",""en"")"),"['Open', 'The application', 'forgiveness', 'slow']")</f>
        <v>['Open', 'The application', 'forgiveness', 'slow']</v>
      </c>
      <c r="D155" s="3">
        <v>1.0</v>
      </c>
    </row>
    <row r="156" ht="15.75" customHeight="1">
      <c r="A156" s="1">
        <v>167.0</v>
      </c>
      <c r="B156" s="3" t="s">
        <v>157</v>
      </c>
      <c r="C156" s="3" t="str">
        <f>IFERROR(__xludf.DUMMYFUNCTION("GOOGLETRANSLATE(B156,""id"",""en"")"),"['application', 'ugly', 'right', 'open', 'details',' bill ',' display ',' screen ',' direct ',' blank ',' color ',' white ',' Daapa ',' Apain ',' GMN ',' ']")</f>
        <v>['application', 'ugly', 'right', 'open', 'details',' bill ',' display ',' screen ',' direct ',' blank ',' color ',' white ',' Daapa ',' Apain ',' GMN ',' ']</v>
      </c>
      <c r="D156" s="3">
        <v>1.0</v>
      </c>
    </row>
    <row r="157" ht="15.75" customHeight="1">
      <c r="A157" s="1">
        <v>168.0</v>
      </c>
      <c r="B157" s="3" t="s">
        <v>158</v>
      </c>
      <c r="C157" s="3" t="str">
        <f>IFERROR(__xludf.DUMMYFUNCTION("GOOGLETRANSLATE(B157,""id"",""en"")"),"['Tide', 'smooth', 'signal', 'taik', 'slow', 'really']")</f>
        <v>['Tide', 'smooth', 'signal', 'taik', 'slow', 'really']</v>
      </c>
      <c r="D157" s="3">
        <v>1.0</v>
      </c>
    </row>
    <row r="158" ht="15.75" customHeight="1">
      <c r="A158" s="1">
        <v>169.0</v>
      </c>
      <c r="B158" s="3" t="s">
        <v>159</v>
      </c>
      <c r="C158" s="3" t="str">
        <f>IFERROR(__xludf.DUMMYFUNCTION("GOOGLETRANSLATE(B158,""id"",""en"")"),"['Application', 'IndiHome', 'slow', 'really', 'please', 'fix']")</f>
        <v>['Application', 'IndiHome', 'slow', 'really', 'please', 'fix']</v>
      </c>
      <c r="D158" s="3">
        <v>1.0</v>
      </c>
    </row>
    <row r="159" ht="15.75" customHeight="1">
      <c r="A159" s="1">
        <v>170.0</v>
      </c>
      <c r="B159" s="3" t="s">
        <v>160</v>
      </c>
      <c r="C159" s="3" t="str">
        <f>IFERROR(__xludf.DUMMYFUNCTION("GOOGLETRANSLATE(B159,""id"",""en"")"),"['Application', 'garbage', 'White', 'Screen', '']")</f>
        <v>['Application', 'garbage', 'White', 'Screen', '']</v>
      </c>
      <c r="D159" s="3">
        <v>1.0</v>
      </c>
    </row>
    <row r="160" ht="15.75" customHeight="1">
      <c r="A160" s="1">
        <v>171.0</v>
      </c>
      <c r="B160" s="3" t="s">
        <v>161</v>
      </c>
      <c r="C160" s="3" t="str">
        <f>IFERROR(__xludf.DUMMYFUNCTION("GOOGLETRANSLATE(B160,""id"",""en"")"),"['Download', 'no', '']")</f>
        <v>['Download', 'no', '']</v>
      </c>
      <c r="D160" s="3">
        <v>1.0</v>
      </c>
    </row>
    <row r="161" ht="15.75" customHeight="1">
      <c r="A161" s="1">
        <v>172.0</v>
      </c>
      <c r="B161" s="3" t="s">
        <v>162</v>
      </c>
      <c r="C161" s="3" t="str">
        <f>IFERROR(__xludf.DUMMYFUNCTION("GOOGLETRANSLATE(B161,""id"",""en"")"),"['Application', 'Good', 'DAFTR', 'LWT', 'Application', 'LGSG', 'Confirmation', 'Technician', 'Come', 'KPN', 'Status',' Submission ',' PSB ',' already ',' missing ',' disappointing ']")</f>
        <v>['Application', 'Good', 'DAFTR', 'LWT', 'Application', 'LGSG', 'Confirmation', 'Technician', 'Come', 'KPN', 'Status',' Submission ',' PSB ',' already ',' missing ',' disappointing ']</v>
      </c>
      <c r="D161" s="3">
        <v>1.0</v>
      </c>
    </row>
    <row r="162" ht="15.75" customHeight="1">
      <c r="A162" s="1">
        <v>173.0</v>
      </c>
      <c r="B162" s="3" t="s">
        <v>163</v>
      </c>
      <c r="C162" s="3" t="str">
        <f>IFERROR(__xludf.DUMMYFUNCTION("GOOGLETRANSLATE(B162,""id"",""en"")"),"['Leet', 'features', 'difficult']")</f>
        <v>['Leet', 'features', 'difficult']</v>
      </c>
      <c r="D162" s="3">
        <v>1.0</v>
      </c>
    </row>
    <row r="163" ht="15.75" customHeight="1">
      <c r="A163" s="1">
        <v>174.0</v>
      </c>
      <c r="B163" s="3" t="s">
        <v>164</v>
      </c>
      <c r="C163" s="3" t="str">
        <f>IFERROR(__xludf.DUMMYFUNCTION("GOOGLETRANSLATE(B163,""id"",""en"")"),"['apk', 'special', 'good']")</f>
        <v>['apk', 'special', 'good']</v>
      </c>
      <c r="D163" s="3">
        <v>5.0</v>
      </c>
    </row>
    <row r="164" ht="15.75" customHeight="1">
      <c r="A164" s="1">
        <v>175.0</v>
      </c>
      <c r="B164" s="3" t="s">
        <v>165</v>
      </c>
      <c r="C164" s="3" t="str">
        <f>IFERROR(__xludf.DUMMYFUNCTION("GOOGLETRANSLATE(B164,""id"",""en"")"),"['service', 'find', 'solution', '']")</f>
        <v>['service', 'find', 'solution', '']</v>
      </c>
      <c r="D164" s="3">
        <v>1.0</v>
      </c>
    </row>
    <row r="165" ht="15.75" customHeight="1">
      <c r="A165" s="1">
        <v>176.0</v>
      </c>
      <c r="B165" s="3" t="s">
        <v>166</v>
      </c>
      <c r="C165" s="3" t="str">
        <f>IFERROR(__xludf.DUMMYFUNCTION("GOOGLETRANSLATE(B165,""id"",""en"")"),"['Following', 'Progression']")</f>
        <v>['Following', 'Progression']</v>
      </c>
      <c r="D165" s="3">
        <v>5.0</v>
      </c>
    </row>
    <row r="166" ht="15.75" customHeight="1">
      <c r="A166" s="1">
        <v>177.0</v>
      </c>
      <c r="B166" s="3" t="s">
        <v>167</v>
      </c>
      <c r="C166" s="3" t="str">
        <f>IFERROR(__xludf.DUMMYFUNCTION("GOOGLETRANSLATE(B166,""id"",""en"")"),"['Syit', 'blog', 'DGRB', 'UBLN', 'Tip', 'VGT']")</f>
        <v>['Syit', 'blog', 'DGRB', 'UBLN', 'Tip', 'VGT']</v>
      </c>
      <c r="D166" s="3">
        <v>5.0</v>
      </c>
    </row>
    <row r="167" ht="15.75" customHeight="1">
      <c r="A167" s="1">
        <v>178.0</v>
      </c>
      <c r="B167" s="3" t="s">
        <v>168</v>
      </c>
      <c r="C167" s="3" t="str">
        <f>IFERROR(__xludf.DUMMYFUNCTION("GOOGLETRANSLATE(B167,""id"",""en"")"),"['Open', 'details', 'payment', 'ngeblank']")</f>
        <v>['Open', 'details', 'payment', 'ngeblank']</v>
      </c>
      <c r="D167" s="3">
        <v>1.0</v>
      </c>
    </row>
    <row r="168" ht="15.75" customHeight="1">
      <c r="A168" s="1">
        <v>179.0</v>
      </c>
      <c r="B168" s="3" t="s">
        <v>169</v>
      </c>
      <c r="C168" s="3" t="str">
        <f>IFERROR(__xludf.DUMMYFUNCTION("GOOGLETRANSLATE(B168,""id"",""en"")"),"['Application', 'Help', 'Increase', ""]")</f>
        <v>['Application', 'Help', 'Increase', "]</v>
      </c>
      <c r="D168" s="3">
        <v>5.0</v>
      </c>
    </row>
    <row r="169" ht="15.75" customHeight="1">
      <c r="A169" s="1">
        <v>180.0</v>
      </c>
      <c r="B169" s="3" t="s">
        <v>170</v>
      </c>
      <c r="C169" s="3" t="str">
        <f>IFERROR(__xludf.DUMMYFUNCTION("GOOGLETRANSLATE(B169,""id"",""en"")"),"['application', 'crazy', 'press',' see ',' details', 'screen', 'white', 'the application', 'please', 'repaired', 'Cobain', 'use', ' Type ',' Device ',' Test ',' Try ',' Pakek ',' Device ',' Ente ',' Heyyy ',' Application ',' Crazy ',' Indihome ',' Crazy '"&amp;",' Lemot ' , 'slow', 'Nge', 'lag', ""]")</f>
        <v>['application', 'crazy', 'press',' see ',' details', 'screen', 'white', 'the application', 'please', 'repaired', 'Cobain', 'use', ' Type ',' Device ',' Test ',' Try ',' Pakek ',' Device ',' Ente ',' Heyyy ',' Application ',' Crazy ',' Indihome ',' Crazy ',' Lemot ' , 'slow', 'Nge', 'lag', "]</v>
      </c>
      <c r="D169" s="3">
        <v>1.0</v>
      </c>
    </row>
    <row r="170" ht="15.75" customHeight="1">
      <c r="A170" s="1">
        <v>181.0</v>
      </c>
      <c r="B170" s="3" t="s">
        <v>171</v>
      </c>
      <c r="C170" s="3" t="str">
        <f>IFERROR(__xludf.DUMMYFUNCTION("GOOGLETRANSLATE(B170,""id"",""en"")"),"['Service', 'care', 'Attention', 'Good']")</f>
        <v>['Service', 'care', 'Attention', 'Good']</v>
      </c>
      <c r="D170" s="3">
        <v>5.0</v>
      </c>
    </row>
    <row r="171" ht="15.75" customHeight="1">
      <c r="A171" s="1">
        <v>182.0</v>
      </c>
      <c r="B171" s="3" t="s">
        <v>172</v>
      </c>
      <c r="C171" s="3" t="str">
        <f>IFERROR(__xludf.DUMMYFUNCTION("GOOGLETRANSLATE(B171,""id"",""en"")"),"['Netting', 'menu', 'white', 'doang', 'look']")</f>
        <v>['Netting', 'menu', 'white', 'doang', 'look']</v>
      </c>
      <c r="D171" s="3">
        <v>1.0</v>
      </c>
    </row>
    <row r="172" ht="15.75" customHeight="1">
      <c r="A172" s="1">
        <v>183.0</v>
      </c>
      <c r="B172" s="3" t="s">
        <v>173</v>
      </c>
      <c r="C172" s="3" t="str">
        <f>IFERROR(__xludf.DUMMYFUNCTION("GOOGLETRANSLATE(B172,""id"",""en"")"),"['', '']")</f>
        <v>['', '']</v>
      </c>
      <c r="D172" s="3">
        <v>5.0</v>
      </c>
    </row>
    <row r="173" ht="15.75" customHeight="1">
      <c r="A173" s="1">
        <v>184.0</v>
      </c>
      <c r="B173" s="3" t="s">
        <v>174</v>
      </c>
      <c r="C173" s="3" t="str">
        <f>IFERROR(__xludf.DUMMYFUNCTION("GOOGLETRANSLATE(B173,""id"",""en"")"),"['Mbps',' Storage ',' Masi ',' times', 'Speed', 'Complain', 'Mulu', 'Pay', 'expensive', 'expensive', 'Sembalnya', 'Mbps',' changed', '']")</f>
        <v>['Mbps',' Storage ',' Masi ',' times', 'Speed', 'Complain', 'Mulu', 'Pay', 'expensive', 'expensive', 'Sembalnya', 'Mbps',' changed', '']</v>
      </c>
      <c r="D173" s="3">
        <v>1.0</v>
      </c>
    </row>
    <row r="174" ht="15.75" customHeight="1">
      <c r="A174" s="1">
        <v>185.0</v>
      </c>
      <c r="B174" s="3" t="s">
        <v>175</v>
      </c>
      <c r="C174" s="3" t="str">
        <f>IFERROR(__xludf.DUMMYFUNCTION("GOOGLETRANSLATE(B174,""id"",""en"")"),"['Displacement', 'Network', 'Wait', 'Sub-District', 'Bill', 'Walking', 'Mangkin', 'Come', 'Indihome', 'Mangkin', 'Indihome', 'Bad', ' Really ',' Serve ',' Customer ',' ']")</f>
        <v>['Displacement', 'Network', 'Wait', 'Sub-District', 'Bill', 'Walking', 'Mangkin', 'Come', 'Indihome', 'Mangkin', 'Indihome', 'Bad', ' Really ',' Serve ',' Customer ',' ']</v>
      </c>
      <c r="D174" s="3">
        <v>1.0</v>
      </c>
    </row>
    <row r="175" ht="15.75" customHeight="1">
      <c r="A175" s="1">
        <v>186.0</v>
      </c>
      <c r="B175" s="3" t="s">
        <v>176</v>
      </c>
      <c r="C175" s="3" t="str">
        <f>IFERROR(__xludf.DUMMYFUNCTION("GOOGLETRANSLATE(B175,""id"",""en"")"),"['App', 'lemooot']")</f>
        <v>['App', 'lemooot']</v>
      </c>
      <c r="D175" s="3">
        <v>1.0</v>
      </c>
    </row>
    <row r="176" ht="15.75" customHeight="1">
      <c r="A176" s="1">
        <v>187.0</v>
      </c>
      <c r="B176" s="3" t="s">
        <v>177</v>
      </c>
      <c r="C176" s="3" t="str">
        <f>IFERROR(__xludf.DUMMYFUNCTION("GOOGLETRANSLATE(B176,""id"",""en"")"),"['good', 'application', 'help', 'makes it easy', 'process', 'payment', 'bill', '']")</f>
        <v>['good', 'application', 'help', 'makes it easy', 'process', 'payment', 'bill', '']</v>
      </c>
      <c r="D176" s="3">
        <v>5.0</v>
      </c>
    </row>
    <row r="177" ht="15.75" customHeight="1">
      <c r="A177" s="1">
        <v>188.0</v>
      </c>
      <c r="B177" s="3" t="s">
        <v>178</v>
      </c>
      <c r="C177" s="3" t="str">
        <f>IFERROR(__xludf.DUMMYFUNCTION("GOOGLETRANSLATE(B177,""id"",""en"")"),"['update', 'version', 'latest', 'details', 'service', 'package', 'page', 'screen', 'blank', 'colored', 'white', ""]")</f>
        <v>['update', 'version', 'latest', 'details', 'service', 'package', 'page', 'screen', 'blank', 'colored', 'white', "]</v>
      </c>
      <c r="D177" s="3">
        <v>3.0</v>
      </c>
    </row>
    <row r="178" ht="15.75" customHeight="1">
      <c r="A178" s="1">
        <v>189.0</v>
      </c>
      <c r="B178" s="3" t="s">
        <v>179</v>
      </c>
      <c r="C178" s="3" t="str">
        <f>IFERROR(__xludf.DUMMYFUNCTION("GOOGLETRANSLATE(B178,""id"",""en"")"),"['Not bad', 'See', 'details', 'screen', 'White', 'See', 'Details', 'Uninstall', 'Install', ""]")</f>
        <v>['Not bad', 'See', 'details', 'screen', 'White', 'See', 'Details', 'Uninstall', 'Install', "]</v>
      </c>
      <c r="D178" s="3">
        <v>3.0</v>
      </c>
    </row>
    <row r="179" ht="15.75" customHeight="1">
      <c r="A179" s="1">
        <v>190.0</v>
      </c>
      <c r="B179" s="3" t="s">
        <v>180</v>
      </c>
      <c r="C179" s="3" t="str">
        <f>IFERROR(__xludf.DUMMYFUNCTION("GOOGLETRANSLATE(B179,""id"",""en"")"),"['Center', 'Help', 'Technician', 'contacted']")</f>
        <v>['Center', 'Help', 'Technician', 'contacted']</v>
      </c>
      <c r="D179" s="3">
        <v>1.0</v>
      </c>
    </row>
    <row r="180" ht="15.75" customHeight="1">
      <c r="A180" s="1">
        <v>191.0</v>
      </c>
      <c r="B180" s="3" t="s">
        <v>181</v>
      </c>
      <c r="C180" s="3" t="str">
        <f>IFERROR(__xludf.DUMMYFUNCTION("GOOGLETRANSLATE(B180,""id"",""en"")"),"['Since', 'update', 'replace', 'user', 'interface', 'slow', 'opened']")</f>
        <v>['Since', 'update', 'replace', 'user', 'interface', 'slow', 'opened']</v>
      </c>
      <c r="D180" s="3">
        <v>4.0</v>
      </c>
    </row>
    <row r="181" ht="15.75" customHeight="1">
      <c r="A181" s="1">
        <v>192.0</v>
      </c>
      <c r="B181" s="3" t="s">
        <v>182</v>
      </c>
      <c r="C181" s="3" t="str">
        <f>IFERROR(__xludf.DUMMYFUNCTION("GOOGLETRANSLATE(B181,""id"",""en"")"),"['Click', 'logo', 'bill', 'ngefreez', 'color', 'white', ""]")</f>
        <v>['Click', 'logo', 'bill', 'ngefreez', 'color', 'white', "]</v>
      </c>
      <c r="D181" s="3">
        <v>2.0</v>
      </c>
    </row>
    <row r="182" ht="15.75" customHeight="1">
      <c r="A182" s="1">
        <v>193.0</v>
      </c>
      <c r="B182" s="3" t="s">
        <v>183</v>
      </c>
      <c r="C182" s="3" t="str">
        <f>IFERROR(__xludf.DUMMYFUNCTION("GOOGLETRANSLATE(B182,""id"",""en"")"),"['User', 'Internet', 'Indihome', 'CBA', 'Please', 'Notice', 'Package', 'Tagian', 'Monthly', 'Karna', 'home', 'Mbps',' right ',' check ',' test ',' speed ',' download ',' upload ',' kecepatab ',' according to ',' package ',' buy ',' unit ',' service ',' cu"&amp;"stomer ' , 'Bad', 'flipped', 'on the trip', 'Times',' reporting ',' Live ',' Internet ',' Overcome ',' PIK ',' Fun ',' Please ',' check ',' ']")</f>
        <v>['User', 'Internet', 'Indihome', 'CBA', 'Please', 'Notice', 'Package', 'Tagian', 'Monthly', 'Karna', 'home', 'Mbps',' right ',' check ',' test ',' speed ',' download ',' upload ',' kecepatab ',' according to ',' package ',' buy ',' unit ',' service ',' customer ' , 'Bad', 'flipped', 'on the trip', 'Times',' reporting ',' Live ',' Internet ',' Overcome ',' PIK ',' Fun ',' Please ',' check ',' ']</v>
      </c>
      <c r="D182" s="3">
        <v>1.0</v>
      </c>
    </row>
    <row r="183" ht="15.75" customHeight="1">
      <c r="A183" s="1">
        <v>194.0</v>
      </c>
      <c r="B183" s="3" t="s">
        <v>184</v>
      </c>
      <c r="C183" s="3" t="str">
        <f>IFERROR(__xludf.DUMMYFUNCTION("GOOGLETRANSLATE(B183,""id"",""en"")"),"['comfortable', 'network', 'like', 'lost', 'button', 'internet', 'Los',' red ',' telephone ',' fix ',' Please ',' solution ',' Donk ',' Min ',' Thank you ', ""]")</f>
        <v>['comfortable', 'network', 'like', 'lost', 'button', 'internet', 'Los',' red ',' telephone ',' fix ',' Please ',' solution ',' Donk ',' Min ',' Thank you ', "]</v>
      </c>
      <c r="D183" s="3">
        <v>1.0</v>
      </c>
    </row>
    <row r="184" ht="15.75" customHeight="1">
      <c r="A184" s="1">
        <v>195.0</v>
      </c>
      <c r="B184" s="3" t="s">
        <v>185</v>
      </c>
      <c r="C184" s="3" t="str">
        <f>IFERROR(__xludf.DUMMYFUNCTION("GOOGLETRANSLATE(B184,""id"",""en"")"),"['move', 'home', 'submit', 'displacement', 'network', 'checked', 'network', 'check', 'field', 'pay', 'bill', 'kbppun', ' Use ',' Move ',' ']")</f>
        <v>['move', 'home', 'submit', 'displacement', 'network', 'checked', 'network', 'check', 'field', 'pay', 'bill', 'kbppun', ' Use ',' Move ',' ']</v>
      </c>
      <c r="D184" s="3">
        <v>1.0</v>
      </c>
    </row>
    <row r="185" ht="15.75" customHeight="1">
      <c r="A185" s="1">
        <v>196.0</v>
      </c>
      <c r="B185" s="3" t="s">
        <v>186</v>
      </c>
      <c r="C185" s="3" t="str">
        <f>IFERROR(__xludf.DUMMYFUNCTION("GOOGLETRANSLATE(B185,""id"",""en"")"),"['report', 'Disaggeration', 'report', 'Direct', 'Action', 'report', 'Action', 'Afterwards',' Fast ',' Tomorrow ',' Please ',' Fix ',' its service ',' Via ',' Read ',' Solution ']")</f>
        <v>['report', 'Disaggeration', 'report', 'Direct', 'Action', 'report', 'Action', 'Afterwards',' Fast ',' Tomorrow ',' Please ',' Fix ',' its service ',' Via ',' Read ',' Solution ']</v>
      </c>
      <c r="D185" s="3">
        <v>1.0</v>
      </c>
    </row>
    <row r="186" ht="15.75" customHeight="1">
      <c r="A186" s="1">
        <v>197.0</v>
      </c>
      <c r="B186" s="3" t="s">
        <v>187</v>
      </c>
      <c r="C186" s="3" t="str">
        <f>IFERROR(__xludf.DUMMYFUNCTION("GOOGLETRANSLATE(B186,""id"",""en"")"),"['wifi', 'Lemott', 'pairs', 'smooth', 'Udh', 'slow', 'really', 'anjjj']")</f>
        <v>['wifi', 'Lemott', 'pairs', 'smooth', 'Udh', 'slow', 'really', 'anjjj']</v>
      </c>
      <c r="D186" s="3">
        <v>1.0</v>
      </c>
    </row>
    <row r="187" ht="15.75" customHeight="1">
      <c r="A187" s="1">
        <v>198.0</v>
      </c>
      <c r="B187" s="3" t="s">
        <v>188</v>
      </c>
      <c r="C187" s="3" t="str">
        <f>IFERROR(__xludf.DUMMYFUNCTION("GOOGLETRANSLATE(B187,""id"",""en"")"),"['User', 'Register', 'Kog', 'Failed', 'Difficult', 'Registered', 'BLM', 'Registered']")</f>
        <v>['User', 'Register', 'Kog', 'Failed', 'Difficult', 'Registered', 'BLM', 'Registered']</v>
      </c>
      <c r="D187" s="3">
        <v>5.0</v>
      </c>
    </row>
    <row r="188" ht="15.75" customHeight="1">
      <c r="A188" s="1">
        <v>199.0</v>
      </c>
      <c r="B188" s="3" t="s">
        <v>189</v>
      </c>
      <c r="C188" s="3" t="str">
        <f>IFERROR(__xludf.DUMMYFUNCTION("GOOGLETRANSLATE(B188,""id"",""en"")"),"['Login', 'email', 'call', 'application', 'GMANA', 'check', 'balance', 'Points', '']")</f>
        <v>['Login', 'email', 'call', 'application', 'GMANA', 'check', 'balance', 'Points', '']</v>
      </c>
      <c r="D188" s="3">
        <v>1.0</v>
      </c>
    </row>
    <row r="189" ht="15.75" customHeight="1">
      <c r="A189" s="1">
        <v>200.0</v>
      </c>
      <c r="B189" s="3" t="s">
        <v>190</v>
      </c>
      <c r="C189" s="3" t="str">
        <f>IFERROR(__xludf.DUMMYFUNCTION("GOOGLETRANSLATE(B189,""id"",""en"")"),"['virtual', 'account', 'appears', 'payment', 'try', 'peak', 'poor']")</f>
        <v>['virtual', 'account', 'appears', 'payment', 'try', 'peak', 'poor']</v>
      </c>
      <c r="D189" s="3">
        <v>1.0</v>
      </c>
    </row>
    <row r="190" ht="15.75" customHeight="1">
      <c r="A190" s="1">
        <v>201.0</v>
      </c>
      <c r="B190" s="3" t="s">
        <v>191</v>
      </c>
      <c r="C190" s="3" t="str">
        <f>IFERROR(__xludf.DUMMYFUNCTION("GOOGLETRANSLATE(B190,""id"",""en"")"),"['Indihome', 'Verification', 'Cash', 'Kouta', 'Use', 'Sometimes',' appears', 'Sometimes',' chat ',' Indita ',' explained ',' upgrade ',' Speed ​​',' slow ',' Telkom ',' Please ',' Fix ',' Network ',' Please ',' Low ',' Severe ',' Please ',' Repaired ', """&amp;"]")</f>
        <v>['Indihome', 'Verification', 'Cash', 'Kouta', 'Use', 'Sometimes',' appears', 'Sometimes',' chat ',' Indita ',' explained ',' upgrade ',' Speed ​​',' slow ',' Telkom ',' Please ',' Fix ',' Network ',' Please ',' Low ',' Severe ',' Please ',' Repaired ', "]</v>
      </c>
      <c r="D190" s="3">
        <v>3.0</v>
      </c>
    </row>
    <row r="191" ht="15.75" customHeight="1">
      <c r="A191" s="1">
        <v>202.0</v>
      </c>
      <c r="B191" s="3" t="s">
        <v>192</v>
      </c>
      <c r="C191" s="3" t="str">
        <f>IFERROR(__xludf.DUMMYFUNCTION("GOOGLETRANSLATE(B191,""id"",""en"")"),"['Monday', 'AGTS', 'telephone', 'person', 'home', 'position', 'outside', 'home', 'personnel', 'company', 'related', 'communicating', ' network ',' defended ',' reversed ',' connection ',' paid ',' late ',' pay ',' smooth ',' God willing ',' Tuesday ',' ni"&amp;"l ',' morning ',' skrang ' , 'relax', 'because', 'prayer', 'hope', 'service', 'success', 'trusted', '']")</f>
        <v>['Monday', 'AGTS', 'telephone', 'person', 'home', 'position', 'outside', 'home', 'personnel', 'company', 'related', 'communicating', ' network ',' defended ',' reversed ',' connection ',' paid ',' late ',' pay ',' smooth ',' God willing ',' Tuesday ',' nil ',' morning ',' skrang ' , 'relax', 'because', 'prayer', 'hope', 'service', 'success', 'trusted', '']</v>
      </c>
      <c r="D191" s="3">
        <v>2.0</v>
      </c>
    </row>
    <row r="192" ht="15.75" customHeight="1">
      <c r="A192" s="1">
        <v>203.0</v>
      </c>
      <c r="B192" s="3" t="s">
        <v>193</v>
      </c>
      <c r="C192" s="3" t="str">
        <f>IFERROR(__xludf.DUMMYFUNCTION("GOOGLETRANSLATE(B192,""id"",""en"")"),"['Indihome', 'ugly', 'times', 'network', 'right', 'Rain', '']")</f>
        <v>['Indihome', 'ugly', 'times', 'network', 'right', 'Rain', '']</v>
      </c>
      <c r="D192" s="3">
        <v>1.0</v>
      </c>
    </row>
    <row r="193" ht="15.75" customHeight="1">
      <c r="A193" s="1">
        <v>204.0</v>
      </c>
      <c r="B193" s="3" t="s">
        <v>194</v>
      </c>
      <c r="C193" s="3" t="str">
        <f>IFERROR(__xludf.DUMMYFUNCTION("GOOGLETRANSLATE(B193,""id"",""en"")"),"['Like', 'really', 'application', 'UBDate', 'slow', 'Powered']")</f>
        <v>['Like', 'really', 'application', 'UBDate', 'slow', 'Powered']</v>
      </c>
      <c r="D193" s="3">
        <v>3.0</v>
      </c>
    </row>
    <row r="194" ht="15.75" customHeight="1">
      <c r="A194" s="1">
        <v>205.0</v>
      </c>
      <c r="B194" s="3" t="s">
        <v>195</v>
      </c>
      <c r="C194" s="3" t="str">
        <f>IFERROR(__xludf.DUMMYFUNCTION("GOOGLETRANSLATE(B194,""id"",""en"")"),"['signal', 'Ghaib', 'Rain', '']")</f>
        <v>['signal', 'Ghaib', 'Rain', '']</v>
      </c>
      <c r="D194" s="3">
        <v>1.0</v>
      </c>
    </row>
    <row r="195" ht="15.75" customHeight="1">
      <c r="A195" s="1">
        <v>206.0</v>
      </c>
      <c r="B195" s="3" t="s">
        <v>196</v>
      </c>
      <c r="C195" s="3" t="str">
        <f>IFERROR(__xludf.DUMMYFUNCTION("GOOGLETRANSLATE(B195,""id"",""en"")"),"['Application', 'Good', '']")</f>
        <v>['Application', 'Good', '']</v>
      </c>
      <c r="D195" s="3">
        <v>5.0</v>
      </c>
    </row>
    <row r="196" ht="15.75" customHeight="1">
      <c r="A196" s="1">
        <v>207.0</v>
      </c>
      <c r="B196" s="3" t="s">
        <v>197</v>
      </c>
      <c r="C196" s="3" t="str">
        <f>IFERROR(__xludf.DUMMYFUNCTION("GOOGLETRANSLATE(B196,""id"",""en"")"),"['Updated', 'opened']")</f>
        <v>['Updated', 'opened']</v>
      </c>
      <c r="D196" s="3">
        <v>1.0</v>
      </c>
    </row>
    <row r="197" ht="15.75" customHeight="1">
      <c r="A197" s="1">
        <v>208.0</v>
      </c>
      <c r="B197" s="3" t="s">
        <v>198</v>
      </c>
      <c r="C197" s="3" t="str">
        <f>IFERROR(__xludf.DUMMYFUNCTION("GOOGLETRANSLATE(B197,""id"",""en"")"),"['enter', 'internet', 'intention', 'application', 'poor']")</f>
        <v>['enter', 'internet', 'intention', 'application', 'poor']</v>
      </c>
      <c r="D197" s="3">
        <v>1.0</v>
      </c>
    </row>
    <row r="198" ht="15.75" customHeight="1">
      <c r="A198" s="1">
        <v>209.0</v>
      </c>
      <c r="B198" s="3" t="s">
        <v>199</v>
      </c>
      <c r="C198" s="3" t="str">
        <f>IFERROR(__xludf.DUMMYFUNCTION("GOOGLETRANSLATE(B198,""id"",""en"")"),"['Service', 'fast', 'very', 'good', 'joob']")</f>
        <v>['Service', 'fast', 'very', 'good', 'joob']</v>
      </c>
      <c r="D198" s="3">
        <v>5.0</v>
      </c>
    </row>
    <row r="199" ht="15.75" customHeight="1">
      <c r="A199" s="1">
        <v>210.0</v>
      </c>
      <c r="B199" s="3" t="s">
        <v>200</v>
      </c>
      <c r="C199" s="3" t="str">
        <f>IFERROR(__xludf.DUMMYFUNCTION("GOOGLETRANSLATE(B199,""id"",""en"")"),"['The meaning', 'Sis',' Internet ',' Content ',' Verification ',' Data ',' Declared ',' Verified ',' Check ',' reset ',' Many ',' times', ' Failed ',' Verification ',' ']")</f>
        <v>['The meaning', 'Sis',' Internet ',' Content ',' Verification ',' Data ',' Declared ',' Verified ',' Check ',' reset ',' Many ',' times', ' Failed ',' Verification ',' ']</v>
      </c>
      <c r="D199" s="3">
        <v>1.0</v>
      </c>
    </row>
    <row r="200" ht="15.75" customHeight="1">
      <c r="A200" s="1">
        <v>212.0</v>
      </c>
      <c r="B200" s="3" t="s">
        <v>201</v>
      </c>
      <c r="C200" s="3" t="str">
        <f>IFERROR(__xludf.DUMMYFUNCTION("GOOGLETRANSLATE(B200,""id"",""en"")"),"['Fall', 'Tempo', 'date', 'every time', 'paid', 'date', 'internet', 'date', 'estimation', 'repair', 'until', 'date', ' TGL ',' CALL ',' MANGKA ',' SAMPE ',' DATE ',' LOSE ',' PAY ',' PAS ',' Trabel ',' Rich ',' Gini ', ""]")</f>
        <v>['Fall', 'Tempo', 'date', 'every time', 'paid', 'date', 'internet', 'date', 'estimation', 'repair', 'until', 'date', ' TGL ',' CALL ',' MANGKA ',' SAMPE ',' DATE ',' LOSE ',' PAY ',' PAS ',' Trabel ',' Rich ',' Gini ', "]</v>
      </c>
      <c r="D200" s="3">
        <v>1.0</v>
      </c>
    </row>
    <row r="201" ht="15.75" customHeight="1">
      <c r="A201" s="1">
        <v>213.0</v>
      </c>
      <c r="B201" s="3" t="s">
        <v>202</v>
      </c>
      <c r="C201" s="3" t="str">
        <f>IFERROR(__xludf.DUMMYFUNCTION("GOOGLETRANSLATE(B201,""id"",""en"")"),"['Please', 'service', 'optimize', 'distance', 'pole', 'cable', 'blocked', 'home', 'pairs', 'home']")</f>
        <v>['Please', 'service', 'optimize', 'distance', 'pole', 'cable', 'blocked', 'home', 'pairs', 'home']</v>
      </c>
      <c r="D201" s="3">
        <v>1.0</v>
      </c>
    </row>
    <row r="202" ht="15.75" customHeight="1">
      <c r="A202" s="1">
        <v>214.0</v>
      </c>
      <c r="B202" s="3" t="s">
        <v>203</v>
      </c>
      <c r="C202" s="3" t="str">
        <f>IFERROR(__xludf.DUMMYFUNCTION("GOOGLETRANSLATE(B202,""id"",""en"")"),"['Severe', 'bapuk', 'error']")</f>
        <v>['Severe', 'bapuk', 'error']</v>
      </c>
      <c r="D202" s="3">
        <v>2.0</v>
      </c>
    </row>
    <row r="203" ht="15.75" customHeight="1">
      <c r="A203" s="1">
        <v>215.0</v>
      </c>
      <c r="B203" s="3" t="s">
        <v>204</v>
      </c>
      <c r="C203" s="3" t="str">
        <f>IFERROR(__xludf.DUMMYFUNCTION("GOOGLETRANSLATE(B203,""id"",""en"")"),"['Feature', 'Feature', 'Good']")</f>
        <v>['Feature', 'Feature', 'Good']</v>
      </c>
      <c r="D203" s="3">
        <v>5.0</v>
      </c>
    </row>
    <row r="204" ht="15.75" customHeight="1">
      <c r="A204" s="1">
        <v>216.0</v>
      </c>
      <c r="B204" s="3" t="s">
        <v>205</v>
      </c>
      <c r="C204" s="3" t="str">
        <f>IFERROR(__xludf.DUMMYFUNCTION("GOOGLETRANSLATE(B204,""id"",""en"")"),"['', 'Customer', 'Indihome', 'subscribe', 'application', 'Video', 'Costs',' Rb ',' Shows', 'Live', 'Liga', 'France', 'Liga ',' Italy ',' ATP ',' Tour ',' jammed ',' shows', 'minutes',' dengulanged ',' complement ',' MGGU ',' YLL ',' Wait ',' check ', 'Imp"&amp;"ression', 'Live', 'Watch', 'Week', 'Impression', 'Liva', 'Liga', 'Broadcast', 'Change', 'Improvement', 'Please', 'Looked', 'Thank ', 'love', '']")</f>
        <v>['', 'Customer', 'Indihome', 'subscribe', 'application', 'Video', 'Costs',' Rb ',' Shows', 'Live', 'Liga', 'France', 'Liga ',' Italy ',' ATP ',' Tour ',' jammed ',' shows', 'minutes',' dengulanged ',' complement ',' MGGU ',' YLL ',' Wait ',' check ', 'Impression', 'Live', 'Watch', 'Week', 'Impression', 'Liva', 'Liga', 'Broadcast', 'Change', 'Improvement', 'Please', 'Looked', 'Thank ', 'love', '']</v>
      </c>
      <c r="D204" s="3">
        <v>1.0</v>
      </c>
    </row>
    <row r="205" ht="15.75" customHeight="1">
      <c r="A205" s="1">
        <v>217.0</v>
      </c>
      <c r="B205" s="3" t="s">
        <v>206</v>
      </c>
      <c r="C205" s="3" t="str">
        <f>IFERROR(__xludf.DUMMYFUNCTION("GOOGLETRANSLATE(B205,""id"",""en"")"),"['application', 'steady', '']")</f>
        <v>['application', 'steady', '']</v>
      </c>
      <c r="D205" s="3">
        <v>5.0</v>
      </c>
    </row>
    <row r="206" ht="15.75" customHeight="1">
      <c r="A206" s="1">
        <v>218.0</v>
      </c>
      <c r="B206" s="3" t="s">
        <v>207</v>
      </c>
      <c r="C206" s="3" t="str">
        <f>IFERROR(__xludf.DUMMYFUNCTION("GOOGLETRANSLATE(B206,""id"",""en"")"),"['', 'GMN', 'Declining', 'Mbpsy', 'Mbps',' Pingin ',' Collapse ',' Mbps', 'That's',' Bill ',' Gedean ',' Can Be ',' Solution ',' boss', '']")</f>
        <v>['', 'GMN', 'Declining', 'Mbpsy', 'Mbps',' Pingin ',' Collapse ',' Mbps', 'That's',' Bill ',' Gedean ',' Can Be ',' Solution ',' boss', '']</v>
      </c>
      <c r="D206" s="3">
        <v>3.0</v>
      </c>
    </row>
    <row r="207" ht="15.75" customHeight="1">
      <c r="A207" s="1">
        <v>219.0</v>
      </c>
      <c r="B207" s="3" t="s">
        <v>208</v>
      </c>
      <c r="C207" s="3" t="str">
        <f>IFERROR(__xludf.DUMMYFUNCTION("GOOGLETRANSLATE(B207,""id"",""en"")"),"['Class', 'BUMN', 'in the field', 'Technology', 'Application', 'Bener', 'Lola', 'Lemot', '']")</f>
        <v>['Class', 'BUMN', 'in the field', 'Technology', 'Application', 'Bener', 'Lola', 'Lemot', '']</v>
      </c>
      <c r="D207" s="3">
        <v>1.0</v>
      </c>
    </row>
    <row r="208" ht="15.75" customHeight="1">
      <c r="A208" s="1">
        <v>220.0</v>
      </c>
      <c r="B208" s="3" t="s">
        <v>209</v>
      </c>
      <c r="C208" s="3" t="str">
        <f>IFERROR(__xludf.DUMMYFUNCTION("GOOGLETRANSLATE(B208,""id"",""en"")"),"['Alhamdulillah', 'Indihome', 'resolved', ""]")</f>
        <v>['Alhamdulillah', 'Indihome', 'resolved', "]</v>
      </c>
      <c r="D208" s="3">
        <v>5.0</v>
      </c>
    </row>
    <row r="209" ht="15.75" customHeight="1">
      <c r="A209" s="1">
        <v>221.0</v>
      </c>
      <c r="B209" s="3" t="s">
        <v>210</v>
      </c>
      <c r="C209" s="3" t="str">
        <f>IFERROR(__xludf.DUMMYFUNCTION("GOOGLETRANSLATE(B209,""id"",""en"")"),"['satisfied']")</f>
        <v>['satisfied']</v>
      </c>
      <c r="D209" s="3">
        <v>5.0</v>
      </c>
    </row>
    <row r="210" ht="15.75" customHeight="1">
      <c r="A210" s="1">
        <v>222.0</v>
      </c>
      <c r="B210" s="3" t="s">
        <v>211</v>
      </c>
      <c r="C210" s="3" t="str">
        <f>IFERROR(__xludf.DUMMYFUNCTION("GOOGLETRANSLATE(B210,""id"",""en"")"),"['Really', 'disappointed', 'Indihome', 'repeated', 'reset', 'times', 'report', 'response']")</f>
        <v>['Really', 'disappointed', 'Indihome', 'repeated', 'reset', 'times', 'report', 'response']</v>
      </c>
      <c r="D210" s="3">
        <v>1.0</v>
      </c>
    </row>
    <row r="211" ht="15.75" customHeight="1">
      <c r="A211" s="1">
        <v>223.0</v>
      </c>
      <c r="B211" s="3" t="s">
        <v>212</v>
      </c>
      <c r="C211" s="3" t="str">
        <f>IFERROR(__xludf.DUMMYFUNCTION("GOOGLETRANSLATE(B211,""id"",""en"")"),"['Disappointed', 'Very', 'oath', 'Indihome', 'Zoom', 'school', 'network', 'missing', 'percentage', 'Gara', 'Indihome', 'group', ' Value ',' Gara ',' Indihome ',' friend ',' blame ',' TBH ',' Disappointed ',' Very ',' Service ',' Indihome ', ""]")</f>
        <v>['Disappointed', 'Very', 'oath', 'Indihome', 'Zoom', 'school', 'network', 'missing', 'percentage', 'Gara', 'Indihome', 'group', ' Value ',' Gara ',' Indihome ',' friend ',' blame ',' TBH ',' Disappointed ',' Very ',' Service ',' Indihome ', "]</v>
      </c>
      <c r="D211" s="3">
        <v>1.0</v>
      </c>
    </row>
    <row r="212" ht="15.75" customHeight="1">
      <c r="A212" s="1">
        <v>224.0</v>
      </c>
      <c r="B212" s="3" t="s">
        <v>213</v>
      </c>
      <c r="C212" s="3" t="str">
        <f>IFERROR(__xludf.DUMMYFUNCTION("GOOGLETRANSLATE(B212,""id"",""en"")"),"['Star', 'Indihome', 'already', 'installed', 'internet', 'active', 'already', 'installation', 'number', 'indihome', 'dapet', ""]")</f>
        <v>['Star', 'Indihome', 'already', 'installed', 'internet', 'active', 'already', 'installation', 'number', 'indihome', 'dapet', "]</v>
      </c>
      <c r="D212" s="3">
        <v>3.0</v>
      </c>
    </row>
    <row r="213" ht="15.75" customHeight="1">
      <c r="A213" s="1">
        <v>225.0</v>
      </c>
      <c r="B213" s="3" t="s">
        <v>214</v>
      </c>
      <c r="C213" s="3" t="str">
        <f>IFERROR(__xludf.DUMMYFUNCTION("GOOGLETRANSLATE(B213,""id"",""en"")"),"['Experience', 'Hopefully', 'In the future', 'service', 'response', 'fast']")</f>
        <v>['Experience', 'Hopefully', 'In the future', 'service', 'response', 'fast']</v>
      </c>
      <c r="D213" s="3">
        <v>5.0</v>
      </c>
    </row>
    <row r="214" ht="15.75" customHeight="1">
      <c r="A214" s="1">
        <v>226.0</v>
      </c>
      <c r="B214" s="3" t="s">
        <v>215</v>
      </c>
      <c r="C214" s="3" t="str">
        <f>IFERROR(__xludf.DUMMYFUNCTION("GOOGLETRANSLATE(B214,""id"",""en"")"),"['already', 'list', 'technician', 'smpai', 'blum', 'pairs']")</f>
        <v>['already', 'list', 'technician', 'smpai', 'blum', 'pairs']</v>
      </c>
      <c r="D214" s="3">
        <v>1.0</v>
      </c>
    </row>
    <row r="215" ht="15.75" customHeight="1">
      <c r="A215" s="1">
        <v>227.0</v>
      </c>
      <c r="B215" s="3" t="s">
        <v>216</v>
      </c>
      <c r="C215" s="3" t="str">
        <f>IFERROR(__xludf.DUMMYFUNCTION("GOOGLETRANSLATE(B215,""id"",""en"")"),"['Points', 'Voucher', 'Vacation', 'Lounge', 'Update', 'Display', 'Application', 'Ngak', 'Info', 'Ngak', 'Cooperation', 'wkwkw']")</f>
        <v>['Points', 'Voucher', 'Vacation', 'Lounge', 'Update', 'Display', 'Application', 'Ngak', 'Info', 'Ngak', 'Cooperation', 'wkwkw']</v>
      </c>
      <c r="D215" s="3">
        <v>2.0</v>
      </c>
    </row>
    <row r="216" ht="15.75" customHeight="1">
      <c r="A216" s="1">
        <v>229.0</v>
      </c>
      <c r="B216" s="3" t="s">
        <v>217</v>
      </c>
      <c r="C216" s="3" t="str">
        <f>IFERROR(__xludf.DUMMYFUNCTION("GOOGLETRANSLATE(B216,""id"",""en"")"),"['APK', 'Good']")</f>
        <v>['APK', 'Good']</v>
      </c>
      <c r="D216" s="3">
        <v>5.0</v>
      </c>
    </row>
    <row r="217" ht="15.75" customHeight="1">
      <c r="A217" s="1">
        <v>230.0</v>
      </c>
      <c r="B217" s="3" t="s">
        <v>218</v>
      </c>
      <c r="C217" s="3" t="str">
        <f>IFERROR(__xludf.DUMMYFUNCTION("GOOGLETRANSLATE(B217,""id"",""en"")"),"['APK', 'good', 'bangettt']")</f>
        <v>['APK', 'good', 'bangettt']</v>
      </c>
      <c r="D217" s="3">
        <v>5.0</v>
      </c>
    </row>
    <row r="218" ht="15.75" customHeight="1">
      <c r="A218" s="1">
        <v>231.0</v>
      </c>
      <c r="B218" s="3" t="s">
        <v>219</v>
      </c>
      <c r="C218" s="3" t="str">
        <f>IFERROR(__xludf.DUMMYFUNCTION("GOOGLETRANSLATE(B218,""id"",""en"")"),"['MAF', 'number', 'how good', 'pay', 'ilang', 'Gimanah', 'Please', 'ex']")</f>
        <v>['MAF', 'number', 'how good', 'pay', 'ilang', 'Gimanah', 'Please', 'ex']</v>
      </c>
      <c r="D218" s="3">
        <v>1.0</v>
      </c>
    </row>
    <row r="219" ht="15.75" customHeight="1">
      <c r="A219" s="1">
        <v>232.0</v>
      </c>
      <c r="B219" s="3" t="s">
        <v>220</v>
      </c>
      <c r="C219" s="3" t="str">
        <f>IFERROR(__xludf.DUMMYFUNCTION("GOOGLETRANSLATE(B219,""id"",""en"")"),"['Sometimes', 'bad', 'sometimes', 'good']")</f>
        <v>['Sometimes', 'bad', 'sometimes', 'good']</v>
      </c>
      <c r="D219" s="3">
        <v>5.0</v>
      </c>
    </row>
    <row r="220" ht="15.75" customHeight="1">
      <c r="A220" s="1">
        <v>233.0</v>
      </c>
      <c r="B220" s="3" t="s">
        <v>221</v>
      </c>
      <c r="C220" s="3" t="str">
        <f>IFERROR(__xludf.DUMMYFUNCTION("GOOGLETRANSLATE(B220,""id"",""en"")"),"['Good', '']")</f>
        <v>['Good', '']</v>
      </c>
      <c r="D220" s="3">
        <v>5.0</v>
      </c>
    </row>
    <row r="221" ht="15.75" customHeight="1">
      <c r="A221" s="1">
        <v>234.0</v>
      </c>
      <c r="B221" s="3" t="s">
        <v>222</v>
      </c>
      <c r="C221" s="3" t="str">
        <f>IFERROR(__xludf.DUMMYFUNCTION("GOOGLETRANSLATE(B221,""id"",""en"")"),"['Laggggg']")</f>
        <v>['Laggggg']</v>
      </c>
      <c r="D221" s="3">
        <v>1.0</v>
      </c>
    </row>
    <row r="222" ht="15.75" customHeight="1">
      <c r="A222" s="1">
        <v>235.0</v>
      </c>
      <c r="B222" s="3" t="s">
        <v>223</v>
      </c>
      <c r="C222" s="3" t="str">
        <f>IFERROR(__xludf.DUMMYFUNCTION("GOOGLETRANSLATE(B222,""id"",""en"")"),"['Like', 'Lost', 'cable', 'break up', 'times', 'repair', 'Tomorrow', 'Pay']")</f>
        <v>['Like', 'Lost', 'cable', 'break up', 'times', 'repair', 'Tomorrow', 'Pay']</v>
      </c>
      <c r="D222" s="3">
        <v>2.0</v>
      </c>
    </row>
    <row r="223" ht="15.75" customHeight="1">
      <c r="A223" s="1">
        <v>236.0</v>
      </c>
      <c r="B223" s="3" t="s">
        <v>224</v>
      </c>
      <c r="C223" s="3" t="str">
        <f>IFERROR(__xludf.DUMMYFUNCTION("GOOGLETRANSLATE(B223,""id"",""en"")"),"['application', 'makes it easy', 'consumer', '']")</f>
        <v>['application', 'makes it easy', 'consumer', '']</v>
      </c>
      <c r="D223" s="3">
        <v>5.0</v>
      </c>
    </row>
    <row r="224" ht="15.75" customHeight="1">
      <c r="A224" s="1">
        <v>237.0</v>
      </c>
      <c r="B224" s="3" t="s">
        <v>225</v>
      </c>
      <c r="C224" s="3" t="str">
        <f>IFERROR(__xludf.DUMMYFUNCTION("GOOGLETRANSLATE(B224,""id"",""en"")"),"['Good', 'really']")</f>
        <v>['Good', 'really']</v>
      </c>
      <c r="D224" s="3">
        <v>5.0</v>
      </c>
    </row>
    <row r="225" ht="15.75" customHeight="1">
      <c r="A225" s="1">
        <v>238.0</v>
      </c>
      <c r="B225" s="3" t="s">
        <v>226</v>
      </c>
      <c r="C225" s="3" t="str">
        <f>IFERROR(__xludf.DUMMYFUNCTION("GOOGLETRANSLATE(B225,""id"",""en"")"),"['Thank God', 'Maen', 'buffering']")</f>
        <v>['Thank God', 'Maen', 'buffering']</v>
      </c>
      <c r="D225" s="3">
        <v>5.0</v>
      </c>
    </row>
    <row r="226" ht="15.75" customHeight="1">
      <c r="A226" s="1">
        <v>239.0</v>
      </c>
      <c r="B226" s="3" t="s">
        <v>227</v>
      </c>
      <c r="C226" s="3" t="str">
        <f>IFERROR(__xludf.DUMMYFUNCTION("GOOGLETRANSLATE(B226,""id"",""en"")"),"['Success', 'Myindihome']")</f>
        <v>['Success', 'Myindihome']</v>
      </c>
      <c r="D226" s="3">
        <v>5.0</v>
      </c>
    </row>
    <row r="227" ht="15.75" customHeight="1">
      <c r="A227" s="1">
        <v>240.0</v>
      </c>
      <c r="B227" s="3" t="s">
        <v>228</v>
      </c>
      <c r="C227" s="3" t="str">
        <f>IFERROR(__xludf.DUMMYFUNCTION("GOOGLETRANSLATE(B227,""id"",""en"")"),"['feel', 'helped', 'Application', 'Indihome', 'Thank you', ""]")</f>
        <v>['feel', 'helped', 'Application', 'Indihome', 'Thank you', "]</v>
      </c>
      <c r="D227" s="3">
        <v>5.0</v>
      </c>
    </row>
    <row r="228" ht="15.75" customHeight="1">
      <c r="A228" s="1">
        <v>241.0</v>
      </c>
      <c r="B228" s="3" t="s">
        <v>229</v>
      </c>
      <c r="C228" s="3" t="str">
        <f>IFERROR(__xludf.DUMMYFUNCTION("GOOGLETRANSLATE(B228,""id"",""en"")"),"['easy', 'practical', 'informative', '']")</f>
        <v>['easy', 'practical', 'informative', '']</v>
      </c>
      <c r="D228" s="3">
        <v>5.0</v>
      </c>
    </row>
    <row r="229" ht="15.75" customHeight="1">
      <c r="A229" s="1">
        <v>242.0</v>
      </c>
      <c r="B229" s="3" t="s">
        <v>230</v>
      </c>
      <c r="C229" s="3" t="str">
        <f>IFERROR(__xludf.DUMMYFUNCTION("GOOGLETRANSLATE(B229,""id"",""en"")"),"['application', 'features', 'provided', 'help', 'user', 'reach', 'satisfaction', '']")</f>
        <v>['application', 'features', 'provided', 'help', 'user', 'reach', 'satisfaction', '']</v>
      </c>
      <c r="D229" s="3">
        <v>5.0</v>
      </c>
    </row>
    <row r="230" ht="15.75" customHeight="1">
      <c r="A230" s="1">
        <v>243.0</v>
      </c>
      <c r="B230" s="3" t="s">
        <v>231</v>
      </c>
      <c r="C230" s="3" t="str">
        <f>IFERROR(__xludf.DUMMYFUNCTION("GOOGLETRANSLATE(B230,""id"",""en"")"),"['disappointed']")</f>
        <v>['disappointed']</v>
      </c>
      <c r="D230" s="3">
        <v>5.0</v>
      </c>
    </row>
    <row r="231" ht="15.75" customHeight="1">
      <c r="A231" s="1">
        <v>244.0</v>
      </c>
      <c r="B231" s="3" t="s">
        <v>232</v>
      </c>
      <c r="C231" s="3" t="str">
        <f>IFERROR(__xludf.DUMMYFUNCTION("GOOGLETRANSLATE(B231,""id"",""en"")"),"['', 'reach', 'wifi', 'strange', 'internet', 'kakan', 'little', 'broke', 'away', 'meter', 'barrier', 'complain', 'gannguan ',' Mass', 'idih', 'strange', 'no', 'Dipedin', 'Disconnect', '']")</f>
        <v>['', 'reach', 'wifi', 'strange', 'internet', 'kakan', 'little', 'broke', 'away', 'meter', 'barrier', 'complain', 'gannguan ',' Mass', 'idih', 'strange', 'no', 'Dipedin', 'Disconnect', '']</v>
      </c>
      <c r="D231" s="3">
        <v>1.0</v>
      </c>
    </row>
    <row r="232" ht="15.75" customHeight="1">
      <c r="A232" s="1">
        <v>245.0</v>
      </c>
      <c r="B232" s="3" t="s">
        <v>233</v>
      </c>
      <c r="C232" s="3" t="str">
        <f>IFERROR(__xludf.DUMMYFUNCTION("GOOGLETRANSLATE(B232,""id"",""en"")"),"['kntle', 'expensive', 'doang', 'signal', 'slow', 'bngettt', 'hadehh']")</f>
        <v>['kntle', 'expensive', 'doang', 'signal', 'slow', 'bngettt', 'hadehh']</v>
      </c>
      <c r="D232" s="3">
        <v>1.0</v>
      </c>
    </row>
    <row r="233" ht="15.75" customHeight="1">
      <c r="A233" s="1">
        <v>246.0</v>
      </c>
      <c r="B233" s="3" t="s">
        <v>234</v>
      </c>
      <c r="C233" s="3" t="str">
        <f>IFERROR(__xludf.DUMMYFUNCTION("GOOGLETRANSLATE(B233,""id"",""en"")"),"['Steady', 'easy']")</f>
        <v>['Steady', 'easy']</v>
      </c>
      <c r="D233" s="3">
        <v>4.0</v>
      </c>
    </row>
    <row r="234" ht="15.75" customHeight="1">
      <c r="A234" s="1">
        <v>247.0</v>
      </c>
      <c r="B234" s="3" t="s">
        <v>235</v>
      </c>
      <c r="C234" s="3" t="str">
        <f>IFERROR(__xludf.DUMMYFUNCTION("GOOGLETRANSLATE(B234,""id"",""en"")"),"['Mantappp']")</f>
        <v>['Mantappp']</v>
      </c>
      <c r="D234" s="3">
        <v>5.0</v>
      </c>
    </row>
    <row r="235" ht="15.75" customHeight="1">
      <c r="A235" s="1">
        <v>248.0</v>
      </c>
      <c r="B235" s="3" t="s">
        <v>236</v>
      </c>
      <c r="C235" s="3" t="str">
        <f>IFERROR(__xludf.DUMMYFUNCTION("GOOGLETRANSLATE(B235,""id"",""en"")"),"['', 'very disappointed', '']")</f>
        <v>['', 'very disappointed', '']</v>
      </c>
      <c r="D235" s="3">
        <v>1.0</v>
      </c>
    </row>
    <row r="236" ht="15.75" customHeight="1">
      <c r="A236" s="1">
        <v>250.0</v>
      </c>
      <c r="B236" s="3" t="s">
        <v>237</v>
      </c>
      <c r="C236" s="3" t="str">
        <f>IFERROR(__xludf.DUMMYFUNCTION("GOOGLETRANSLATE(B236,""id"",""en"")"),"['Please', 'fix', 'network', 'like', 'Nge', 'lag', ""]")</f>
        <v>['Please', 'fix', 'network', 'like', 'Nge', 'lag', "]</v>
      </c>
      <c r="D236" s="3">
        <v>2.0</v>
      </c>
    </row>
    <row r="237" ht="15.75" customHeight="1">
      <c r="A237" s="1">
        <v>251.0</v>
      </c>
      <c r="B237" s="3" t="s">
        <v>238</v>
      </c>
      <c r="C237" s="3" t="str">
        <f>IFERROR(__xludf.DUMMYFUNCTION("GOOGLETRANSLATE(B237,""id"",""en"")"),"['Abis', 'update', 'login', 'wkwkwkkk']")</f>
        <v>['Abis', 'update', 'login', 'wkwkwkkk']</v>
      </c>
      <c r="D237" s="3">
        <v>1.0</v>
      </c>
    </row>
    <row r="238" ht="15.75" customHeight="1">
      <c r="A238" s="1">
        <v>252.0</v>
      </c>
      <c r="B238" s="3" t="s">
        <v>239</v>
      </c>
      <c r="C238" s="3" t="str">
        <f>IFERROR(__xludf.DUMMYFUNCTION("GOOGLETRANSLATE(B238,""id"",""en"")"),"['told', 'enter', 'Indihome', 'forget', 'I think', 'remembered', 'Kasi', 'star', ""]")</f>
        <v>['told', 'enter', 'Indihome', 'forget', 'I think', 'remembered', 'Kasi', 'star', "]</v>
      </c>
      <c r="D238" s="3">
        <v>1.0</v>
      </c>
    </row>
    <row r="239" ht="15.75" customHeight="1">
      <c r="A239" s="1">
        <v>253.0</v>
      </c>
      <c r="B239" s="3" t="s">
        <v>240</v>
      </c>
      <c r="C239" s="3" t="str">
        <f>IFERROR(__xludf.DUMMYFUNCTION("GOOGLETRANSLATE(B239,""id"",""en"")"),"['Sis', 'FUP', 'WiFi', 'Mbps']")</f>
        <v>['Sis', 'FUP', 'WiFi', 'Mbps']</v>
      </c>
      <c r="D239" s="3">
        <v>5.0</v>
      </c>
    </row>
    <row r="240" ht="15.75" customHeight="1">
      <c r="A240" s="1">
        <v>255.0</v>
      </c>
      <c r="B240" s="3" t="s">
        <v>241</v>
      </c>
      <c r="C240" s="3" t="str">
        <f>IFERROR(__xludf.DUMMYFUNCTION("GOOGLETRANSLATE(B240,""id"",""en"")"),"['connection', 'subscribe', 'complain', 'FUP', 'network', 'school', 'FUP', 'nyesek', 'really', 'patient', 'get', 'Fup', ' right ',' upload ',' data ',' dapodik ',' failure ',' mulu ',' fup ',' think ',' thought ',' provider ',' fup ',' tasty ',' forehead "&amp;"' , 'Rules',' Changed ',' Mending ',' Changed ',' Suddenly ',' Customer ',' Luggage ',' Customer ',' Kouta ',' Touring ',' Down ',' Very ',' Speed ​​',' MB ',' Want ',' Pinda ',' Icon ',' Plan ',' bisnet ']")</f>
        <v>['connection', 'subscribe', 'complain', 'FUP', 'network', 'school', 'FUP', 'nyesek', 'really', 'patient', 'get', 'Fup', ' right ',' upload ',' data ',' dapodik ',' failure ',' mulu ',' fup ',' think ',' thought ',' provider ',' fup ',' tasty ',' forehead ' , 'Rules',' Changed ',' Mending ',' Changed ',' Suddenly ',' Customer ',' Luggage ',' Customer ',' Kouta ',' Touring ',' Down ',' Very ',' Speed ​​',' MB ',' Want ',' Pinda ',' Icon ',' Plan ',' bisnet ']</v>
      </c>
      <c r="D240" s="3">
        <v>1.0</v>
      </c>
    </row>
    <row r="241" ht="15.75" customHeight="1">
      <c r="A241" s="1">
        <v>256.0</v>
      </c>
      <c r="B241" s="3" t="s">
        <v>242</v>
      </c>
      <c r="C241" s="3" t="str">
        <f>IFERROR(__xludf.DUMMYFUNCTION("GOOGLETRANSLATE(B241,""id"",""en"")"),"['Thank you', 'Service', '']")</f>
        <v>['Thank you', 'Service', '']</v>
      </c>
      <c r="D241" s="3">
        <v>4.0</v>
      </c>
    </row>
    <row r="242" ht="15.75" customHeight="1">
      <c r="A242" s="1">
        <v>257.0</v>
      </c>
      <c r="B242" s="3" t="s">
        <v>243</v>
      </c>
      <c r="C242" s="3" t="str">
        <f>IFERROR(__xludf.DUMMYFUNCTION("GOOGLETRANSLATE(B242,""id"",""en"")"),"['min', 'enter', 'application', 'registration', 'according to', 'fit', 'finished', 'registered', 'registration', 'reset', 'registered', 'Please', ' Bntuan ',' Mksi ']")</f>
        <v>['min', 'enter', 'application', 'registration', 'according to', 'fit', 'finished', 'registered', 'registration', 'reset', 'registered', 'Please', ' Bntuan ',' Mksi ']</v>
      </c>
      <c r="D242" s="3">
        <v>3.0</v>
      </c>
    </row>
    <row r="243" ht="15.75" customHeight="1">
      <c r="A243" s="1">
        <v>258.0</v>
      </c>
      <c r="B243" s="3" t="s">
        <v>244</v>
      </c>
      <c r="C243" s="3" t="str">
        <f>IFERROR(__xludf.DUMMYFUNCTION("GOOGLETRANSLATE(B243,""id"",""en"")"),"['Please', 'Love', 'Explanation', 'Enter', 'Application', '']")</f>
        <v>['Please', 'Love', 'Explanation', 'Enter', 'Application', '']</v>
      </c>
      <c r="D243" s="3">
        <v>2.0</v>
      </c>
    </row>
    <row r="244" ht="15.75" customHeight="1">
      <c r="A244" s="1">
        <v>259.0</v>
      </c>
      <c r="B244" s="3" t="s">
        <v>245</v>
      </c>
      <c r="C244" s="3" t="str">
        <f>IFERROR(__xludf.DUMMYFUNCTION("GOOGLETRANSLATE(B244,""id"",""en"")"),"['Hopefully', 'Move']")</f>
        <v>['Hopefully', 'Move']</v>
      </c>
      <c r="D244" s="3">
        <v>5.0</v>
      </c>
    </row>
    <row r="245" ht="15.75" customHeight="1">
      <c r="A245" s="1">
        <v>260.0</v>
      </c>
      <c r="B245" s="3" t="s">
        <v>246</v>
      </c>
      <c r="C245" s="3" t="str">
        <f>IFERROR(__xludf.DUMMYFUNCTION("GOOGLETRANSLATE(B245,""id"",""en"")"),"['Service', 'difficult', 'reported', 'complaints', 'action', '']")</f>
        <v>['Service', 'difficult', 'reported', 'complaints', 'action', '']</v>
      </c>
      <c r="D245" s="3">
        <v>3.0</v>
      </c>
    </row>
    <row r="246" ht="15.75" customHeight="1">
      <c r="A246" s="1">
        <v>261.0</v>
      </c>
      <c r="B246" s="3" t="s">
        <v>247</v>
      </c>
      <c r="C246" s="3" t="str">
        <f>IFERROR(__xludf.DUMMYFUNCTION("GOOGLETRANSLATE(B246,""id"",""en"")"),"['hope', 'service']")</f>
        <v>['hope', 'service']</v>
      </c>
      <c r="D246" s="3">
        <v>5.0</v>
      </c>
    </row>
    <row r="247" ht="15.75" customHeight="1">
      <c r="A247" s="1">
        <v>262.0</v>
      </c>
      <c r="B247" s="3" t="s">
        <v>248</v>
      </c>
      <c r="C247" s="3" t="str">
        <f>IFERROR(__xludf.DUMMYFUNCTION("GOOGLETRANSLATE(B247,""id"",""en"")"),"['ugly', 'app', 'user', 'friendly', 'samsek']")</f>
        <v>['ugly', 'app', 'user', 'friendly', 'samsek']</v>
      </c>
      <c r="D247" s="3">
        <v>1.0</v>
      </c>
    </row>
    <row r="248" ht="15.75" customHeight="1">
      <c r="A248" s="1">
        <v>263.0</v>
      </c>
      <c r="B248" s="3" t="s">
        <v>249</v>
      </c>
      <c r="C248" s="3" t="str">
        <f>IFERROR(__xludf.DUMMYFUNCTION("GOOGLETRANSLATE(B248,""id"",""en"")"),"['', 'Customer', 'Indihome', 'Pay', 'Difficult', 'skrg', 'BLM', 'number', 'Customer', 'Kodr', 'Pay']")</f>
        <v>['', 'Customer', 'Indihome', 'Pay', 'Difficult', 'skrg', 'BLM', 'number', 'Customer', 'Kodr', 'Pay']</v>
      </c>
      <c r="D248" s="3">
        <v>3.0</v>
      </c>
    </row>
    <row r="249" ht="15.75" customHeight="1">
      <c r="A249" s="1">
        <v>264.0</v>
      </c>
      <c r="B249" s="3" t="s">
        <v>250</v>
      </c>
      <c r="C249" s="3" t="str">
        <f>IFERROR(__xludf.DUMMYFUNCTION("GOOGLETRANSLATE(B249,""id"",""en"")"),"['']")</f>
        <v>['']</v>
      </c>
      <c r="D249" s="3">
        <v>1.0</v>
      </c>
    </row>
    <row r="250" ht="15.75" customHeight="1">
      <c r="A250" s="1">
        <v>265.0</v>
      </c>
      <c r="B250" s="3" t="s">
        <v>251</v>
      </c>
      <c r="C250" s="3" t="str">
        <f>IFERROR(__xludf.DUMMYFUNCTION("GOOGLETRANSLATE(B250,""id"",""en"")"),"['broadcast', 'Live', 'Ball', 'BUTFERING']")</f>
        <v>['broadcast', 'Live', 'Ball', 'BUTFERING']</v>
      </c>
      <c r="D250" s="3">
        <v>1.0</v>
      </c>
    </row>
    <row r="251" ht="15.75" customHeight="1">
      <c r="A251" s="1">
        <v>266.0</v>
      </c>
      <c r="B251" s="3" t="s">
        <v>252</v>
      </c>
      <c r="C251" s="3" t="str">
        <f>IFERROR(__xludf.DUMMYFUNCTION("GOOGLETRANSLATE(B251,""id"",""en"")"),"['UDH', 'Indihome', 'Speed', 'Internet', 'according to', 'ordered', 'Speed', 'Upload', 'really', 'UDH', 'Sempet', 'handled', ' Look, ',' speed ',' connects', 'device', 'Season', 'Pingin', 'Move', 'Provider']")</f>
        <v>['UDH', 'Indihome', 'Speed', 'Internet', 'according to', 'ordered', 'Speed', 'Upload', 'really', 'UDH', 'Sempet', 'handled', ' Look, ',' speed ',' connects', 'device', 'Season', 'Pingin', 'Move', 'Provider']</v>
      </c>
      <c r="D251" s="3">
        <v>1.0</v>
      </c>
    </row>
    <row r="252" ht="15.75" customHeight="1">
      <c r="A252" s="1">
        <v>267.0</v>
      </c>
      <c r="B252" s="3" t="s">
        <v>253</v>
      </c>
      <c r="C252" s="3" t="str">
        <f>IFERROR(__xludf.DUMMYFUNCTION("GOOGLETRANSLATE(B252,""id"",""en"")"),"['Indihome', 'Recommendation', 'Best', 'Internet', 'Via', 'Zoom', 'Learning', 'Pandemic', 'Disorders',' Signal ',' Network ',' Good ',' Then ',' disorder ',' ']")</f>
        <v>['Indihome', 'Recommendation', 'Best', 'Internet', 'Via', 'Zoom', 'Learning', 'Pandemic', 'Disorders',' Signal ',' Network ',' Good ',' Then ',' disorder ',' ']</v>
      </c>
      <c r="D252" s="3">
        <v>5.0</v>
      </c>
    </row>
    <row r="253" ht="15.75" customHeight="1">
      <c r="A253" s="1">
        <v>268.0</v>
      </c>
      <c r="B253" s="3" t="s">
        <v>254</v>
      </c>
      <c r="C253" s="3" t="str">
        <f>IFERROR(__xludf.DUMMYFUNCTION("GOOGLETRANSLATE(B253,""id"",""en"")"),"['deh', 'application', 'indihome', 'registered', 'purpose', 'makes it easier', 'application', 'difficult', 'service', 'slow', 'bgd', 'trouble', ' Late ',' response ',' seh ']")</f>
        <v>['deh', 'application', 'indihome', 'registered', 'purpose', 'makes it easier', 'application', 'difficult', 'service', 'slow', 'bgd', 'trouble', ' Late ',' response ',' seh ']</v>
      </c>
      <c r="D253" s="3">
        <v>1.0</v>
      </c>
    </row>
    <row r="254" ht="15.75" customHeight="1">
      <c r="A254" s="1">
        <v>269.0</v>
      </c>
      <c r="B254" s="3" t="s">
        <v>255</v>
      </c>
      <c r="C254" s="3" t="str">
        <f>IFERROR(__xludf.DUMMYFUNCTION("GOOGLETRANSLATE(B254,""id"",""en"")"),"['lei', 'easy']")</f>
        <v>['lei', 'easy']</v>
      </c>
      <c r="D254" s="3">
        <v>5.0</v>
      </c>
    </row>
    <row r="255" ht="15.75" customHeight="1">
      <c r="A255" s="1">
        <v>271.0</v>
      </c>
      <c r="B255" s="3" t="s">
        <v>256</v>
      </c>
      <c r="C255" s="3" t="str">
        <f>IFERROR(__xludf.DUMMYFUNCTION("GOOGLETRANSLATE(B255,""id"",""en"")"),"['Wow', 'Application', 'Supports', 'Login', 'Fingerprint', 'Nice']")</f>
        <v>['Wow', 'Application', 'Supports', 'Login', 'Fingerprint', 'Nice']</v>
      </c>
      <c r="D255" s="3">
        <v>5.0</v>
      </c>
    </row>
    <row r="256" ht="15.75" customHeight="1">
      <c r="A256" s="1">
        <v>272.0</v>
      </c>
      <c r="B256" s="3" t="s">
        <v>257</v>
      </c>
      <c r="C256" s="3" t="str">
        <f>IFERROR(__xludf.DUMMYFUNCTION("GOOGLETRANSLATE(B256,""id"",""en"")"),"['', 'Indihome', 'ngellag', 'bngt', 'game', 'search', 'zoom', 'watch', 'youtube', 'all-round', 'ngellag', 'already', 'expensive ',' Win ',' Cover ',' Area ',' Doang ',' Quality ',' Bad ',' Threat ',' ']")</f>
        <v>['', 'Indihome', 'ngellag', 'bngt', 'game', 'search', 'zoom', 'watch', 'youtube', 'all-round', 'ngellag', 'already', 'expensive ',' Win ',' Cover ',' Area ',' Doang ',' Quality ',' Bad ',' Threat ',' ']</v>
      </c>
      <c r="D256" s="3">
        <v>1.0</v>
      </c>
    </row>
    <row r="257" ht="15.75" customHeight="1">
      <c r="A257" s="1">
        <v>273.0</v>
      </c>
      <c r="B257" s="3" t="s">
        <v>258</v>
      </c>
      <c r="C257" s="3" t="str">
        <f>IFERROR(__xludf.DUMMYFUNCTION("GOOGLETRANSLATE(B257,""id"",""en"")"),"['', 'website', 'check', 'coverage', 'area', 'cover', 'right', 'App', 'cover', 'what' is ',' Apps ',' used ',' ',' That's', 'apps',' Apus', 'Useful', '']")</f>
        <v>['', 'website', 'check', 'coverage', 'area', 'cover', 'right', 'App', 'cover', 'what' is ',' Apps ',' used ',' ',' That's', 'apps',' Apus', 'Useful', '']</v>
      </c>
      <c r="D257" s="3">
        <v>1.0</v>
      </c>
    </row>
    <row r="258" ht="15.75" customHeight="1">
      <c r="A258" s="1">
        <v>274.0</v>
      </c>
      <c r="B258" s="3" t="s">
        <v>259</v>
      </c>
      <c r="C258" s="3" t="str">
        <f>IFERROR(__xludf.DUMMYFUNCTION("GOOGLETRANSLATE(B258,""id"",""en"")"),"['Network', 'slow', 'parahh', 'Lost', 'Network', 'Indihome', 'Pekahkwkwkwk', 'Raying', 'oath']")</f>
        <v>['Network', 'slow', 'parahh', 'Lost', 'Network', 'Indihome', 'Pekahkwkwkwk', 'Raying', 'oath']</v>
      </c>
      <c r="D258" s="3">
        <v>1.0</v>
      </c>
    </row>
    <row r="259" ht="15.75" customHeight="1">
      <c r="A259" s="1">
        <v>275.0</v>
      </c>
      <c r="B259" s="3" t="s">
        <v>260</v>
      </c>
      <c r="C259" s="3" t="str">
        <f>IFERROR(__xludf.DUMMYFUNCTION("GOOGLETRANSLATE(B259,""id"",""en"")"),"['help', 'wear', 'service', 'Indihome', 'hope', 'front', 'improved', 'quality', 'product', 'service', 'thank', 'love', ' ']")</f>
        <v>['help', 'wear', 'service', 'Indihome', 'hope', 'front', 'improved', 'quality', 'product', 'service', 'thank', 'love', ' ']</v>
      </c>
      <c r="D259" s="3">
        <v>4.0</v>
      </c>
    </row>
    <row r="260" ht="15.75" customHeight="1">
      <c r="A260" s="1">
        <v>276.0</v>
      </c>
      <c r="B260" s="3" t="s">
        <v>261</v>
      </c>
      <c r="C260" s="3" t="str">
        <f>IFERROR(__xludf.DUMMYFUNCTION("GOOGLETRANSLATE(B260,""id"",""en"")"),"['Display', 'steady', 'easy', 'access', 'gift', 'interesting', '']")</f>
        <v>['Display', 'steady', 'easy', 'access', 'gift', 'interesting', '']</v>
      </c>
      <c r="D260" s="3">
        <v>5.0</v>
      </c>
    </row>
    <row r="261" ht="15.75" customHeight="1">
      <c r="A261" s="1">
        <v>277.0</v>
      </c>
      <c r="B261" s="3" t="s">
        <v>262</v>
      </c>
      <c r="C261" s="3" t="str">
        <f>IFERROR(__xludf.DUMMYFUNCTION("GOOGLETRANSLATE(B261,""id"",""en"")"),"['Cool', 'Application', 'Myindihome', 'Version', 'Latest', 'Good', 'Version', 'Feature', 'Complete', 'User', 'Experience', 'Facilitates',' Examples', 'bills',' total ',' use ',' data ',' used ',' mantapp ',' indihome ',' success', 'yes',' subscribe ',' in"&amp;"dihome ',' disappointed ' , 'INDIHOME', 'KERNNN', '']")</f>
        <v>['Cool', 'Application', 'Myindihome', 'Version', 'Latest', 'Good', 'Version', 'Feature', 'Complete', 'User', 'Experience', 'Facilitates',' Examples', 'bills',' total ',' use ',' data ',' used ',' mantapp ',' indihome ',' success', 'yes',' subscribe ',' indihome ',' disappointed ' , 'INDIHOME', 'KERNNN', '']</v>
      </c>
      <c r="D261" s="3">
        <v>5.0</v>
      </c>
    </row>
    <row r="262" ht="15.75" customHeight="1">
      <c r="A262" s="1">
        <v>278.0</v>
      </c>
      <c r="B262" s="3" t="s">
        <v>263</v>
      </c>
      <c r="C262" s="3" t="str">
        <f>IFERROR(__xludf.DUMMYFUNCTION("GOOGLETRANSLATE(B262,""id"",""en"")"),"['signal', 'full', 'smooth']")</f>
        <v>['signal', 'full', 'smooth']</v>
      </c>
      <c r="D262" s="3">
        <v>5.0</v>
      </c>
    </row>
    <row r="263" ht="15.75" customHeight="1">
      <c r="A263" s="1">
        <v>279.0</v>
      </c>
      <c r="B263" s="3" t="s">
        <v>264</v>
      </c>
      <c r="C263" s="3" t="str">
        <f>IFERROR(__xludf.DUMMYFUNCTION("GOOGLETRANSLATE(B263,""id"",""en"")"),"['Suggestion', 'replace', 'password', 'wifi', 'bsa', 'application', '']")</f>
        <v>['Suggestion', 'replace', 'password', 'wifi', 'bsa', 'application', '']</v>
      </c>
      <c r="D263" s="3">
        <v>5.0</v>
      </c>
    </row>
    <row r="264" ht="15.75" customHeight="1">
      <c r="A264" s="1">
        <v>280.0</v>
      </c>
      <c r="B264" s="3" t="s">
        <v>265</v>
      </c>
      <c r="C264" s="3" t="str">
        <f>IFERROR(__xludf.DUMMYFUNCTION("GOOGLETRANSLATE(B264,""id"",""en"")"),"['application', 'dilapidated', 'ilang', 'trs', '']")</f>
        <v>['application', 'dilapidated', 'ilang', 'trs', '']</v>
      </c>
      <c r="D264" s="3">
        <v>1.0</v>
      </c>
    </row>
    <row r="265" ht="15.75" customHeight="1">
      <c r="A265" s="1">
        <v>281.0</v>
      </c>
      <c r="B265" s="3" t="s">
        <v>76</v>
      </c>
      <c r="C265" s="3" t="str">
        <f>IFERROR(__xludf.DUMMYFUNCTION("GOOGLETRANSLATE(B265,""id"",""en"")"),"['service']")</f>
        <v>['service']</v>
      </c>
      <c r="D265" s="3">
        <v>5.0</v>
      </c>
    </row>
    <row r="266" ht="15.75" customHeight="1">
      <c r="A266" s="1">
        <v>282.0</v>
      </c>
      <c r="B266" s="3" t="s">
        <v>266</v>
      </c>
      <c r="C266" s="3" t="str">
        <f>IFERROR(__xludf.DUMMYFUNCTION("GOOGLETRANSLATE(B266,""id"",""en"")"),"['It's easy for', 'customers']")</f>
        <v>['It's easy for', 'customers']</v>
      </c>
      <c r="D266" s="3">
        <v>5.0</v>
      </c>
    </row>
    <row r="267" ht="15.75" customHeight="1">
      <c r="A267" s="1">
        <v>283.0</v>
      </c>
      <c r="B267" s="3" t="s">
        <v>267</v>
      </c>
      <c r="C267" s="3" t="str">
        <f>IFERROR(__xludf.DUMMYFUNCTION("GOOGLETRANSLATE(B267,""id"",""en"")"),"['Network', 'Error', 'Telfon', 'Center', 'Tomorrow', 'Clock', 'Morning', 'Dateng', 'Ehh', 'Wait', 'Sampe', 'Dateng', ' Services', 'bad', 'loss',' customer ',' pay ',' mah ',' really ',' bad ',' service ',' indihome ']")</f>
        <v>['Network', 'Error', 'Telfon', 'Center', 'Tomorrow', 'Clock', 'Morning', 'Dateng', 'Ehh', 'Wait', 'Sampe', 'Dateng', ' Services', 'bad', 'loss',' customer ',' pay ',' mah ',' really ',' bad ',' service ',' indihome ']</v>
      </c>
      <c r="D267" s="3">
        <v>1.0</v>
      </c>
    </row>
    <row r="268" ht="15.75" customHeight="1">
      <c r="A268" s="1">
        <v>284.0</v>
      </c>
      <c r="B268" s="3" t="s">
        <v>268</v>
      </c>
      <c r="C268" s="3" t="str">
        <f>IFERROR(__xludf.DUMMYFUNCTION("GOOGLETRANSLATE(B268,""id"",""en"")"),"['Trying', 'Login', 'Filling', 'Register', 'Field', 'FAILURE', 'DECISION']")</f>
        <v>['Trying', 'Login', 'Filling', 'Register', 'Field', 'FAILURE', 'DECISION']</v>
      </c>
      <c r="D268" s="3">
        <v>1.0</v>
      </c>
    </row>
    <row r="269" ht="15.75" customHeight="1">
      <c r="A269" s="1">
        <v>285.0</v>
      </c>
      <c r="B269" s="3" t="s">
        <v>269</v>
      </c>
      <c r="C269" s="3" t="str">
        <f>IFERROR(__xludf.DUMMYFUNCTION("GOOGLETRANSLATE(B269,""id"",""en"")"),"['service', 'responsive', 'help', 'network', 'at home', 'smooth', 'thank you', 'indihome']")</f>
        <v>['service', 'responsive', 'help', 'network', 'at home', 'smooth', 'thank you', 'indihome']</v>
      </c>
      <c r="D269" s="3">
        <v>5.0</v>
      </c>
    </row>
    <row r="270" ht="15.75" customHeight="1">
      <c r="A270" s="1">
        <v>286.0</v>
      </c>
      <c r="B270" s="3" t="s">
        <v>270</v>
      </c>
      <c r="C270" s="3" t="str">
        <f>IFERROR(__xludf.DUMMYFUNCTION("GOOGLETRANSLATE(B270,""id"",""en"")"),"['Exchange', 'Points', 'Pay', 'Bill', 'Code', 'Facilitates', 'Paying', 'Bill', 'Update', 'Application', 'Current']")</f>
        <v>['Exchange', 'Points', 'Pay', 'Bill', 'Code', 'Facilitates', 'Paying', 'Bill', 'Update', 'Application', 'Current']</v>
      </c>
      <c r="D270" s="3">
        <v>5.0</v>
      </c>
    </row>
    <row r="271" ht="15.75" customHeight="1">
      <c r="A271" s="1">
        <v>288.0</v>
      </c>
      <c r="B271" s="3" t="s">
        <v>271</v>
      </c>
      <c r="C271" s="3" t="str">
        <f>IFERROR(__xludf.DUMMYFUNCTION("GOOGLETRANSLATE(B271,""id"",""en"")"),"['Good', 'Apps', 'Thank', 'You', 'Indihome']")</f>
        <v>['Good', 'Apps', 'Thank', 'You', 'Indihome']</v>
      </c>
      <c r="D271" s="3">
        <v>4.0</v>
      </c>
    </row>
    <row r="272" ht="15.75" customHeight="1">
      <c r="A272" s="1">
        <v>289.0</v>
      </c>
      <c r="B272" s="3" t="s">
        <v>272</v>
      </c>
      <c r="C272" s="3" t="str">
        <f>IFERROR(__xludf.DUMMYFUNCTION("GOOGLETRANSLATE(B272,""id"",""en"")"),"['slow', 'really', 'tlolbuat', 'play', 'game', 'ngeleg', 'download']")</f>
        <v>['slow', 'really', 'tlolbuat', 'play', 'game', 'ngeleg', 'download']</v>
      </c>
      <c r="D272" s="3">
        <v>1.0</v>
      </c>
    </row>
    <row r="273" ht="15.75" customHeight="1">
      <c r="A273" s="1">
        <v>290.0</v>
      </c>
      <c r="B273" s="3" t="s">
        <v>273</v>
      </c>
      <c r="C273" s="3" t="str">
        <f>IFERROR(__xludf.DUMMYFUNCTION("GOOGLETRANSLATE(B273,""id"",""en"")"),"['Region', 'Left Behind', 'Indihome', 'Living', 'Noebaun', 'Noemuti', 'County', 'Timor', 'North', 'Honest', 'Need', 'Availability', ' network ',' Indihome ',' in the area ',' please ',' read ',' review ',' input ',' service ',' network ',' internet ',' be"&amp;"st ',' area ',' please ' , 'Indihome', 'Listen', 'Review', '']")</f>
        <v>['Region', 'Left Behind', 'Indihome', 'Living', 'Noebaun', 'Noemuti', 'County', 'Timor', 'North', 'Honest', 'Need', 'Availability', ' network ',' Indihome ',' in the area ',' please ',' read ',' review ',' input ',' service ',' network ',' internet ',' best ',' area ',' please ' , 'Indihome', 'Listen', 'Review', '']</v>
      </c>
      <c r="D273" s="3">
        <v>4.0</v>
      </c>
    </row>
    <row r="274" ht="15.75" customHeight="1">
      <c r="A274" s="1">
        <v>291.0</v>
      </c>
      <c r="B274" s="3" t="s">
        <v>274</v>
      </c>
      <c r="C274" s="3" t="str">
        <f>IFERROR(__xludf.DUMMYFUNCTION("GOOGLETRANSLATE(B274,""id"",""en"")"),"['Paying', 'Doang', 'signal', 'Ngelag']")</f>
        <v>['Paying', 'Doang', 'signal', 'Ngelag']</v>
      </c>
      <c r="D274" s="3">
        <v>1.0</v>
      </c>
    </row>
    <row r="275" ht="15.75" customHeight="1">
      <c r="A275" s="1">
        <v>292.0</v>
      </c>
      <c r="B275" s="3" t="s">
        <v>275</v>
      </c>
      <c r="C275" s="3" t="str">
        <f>IFERROR(__xludf.DUMMYFUNCTION("GOOGLETRANSLATE(B275,""id"",""en"")"),"['difficult', 'right', 'enter', 'account', 'indihome', 'number', 'registered', 'strange', 'login', 'apikasj']")</f>
        <v>['difficult', 'right', 'enter', 'account', 'indihome', 'number', 'registered', 'strange', 'login', 'apikasj']</v>
      </c>
      <c r="D275" s="3">
        <v>1.0</v>
      </c>
    </row>
    <row r="276" ht="15.75" customHeight="1">
      <c r="A276" s="1">
        <v>293.0</v>
      </c>
      <c r="B276" s="3" t="s">
        <v>276</v>
      </c>
      <c r="C276" s="3" t="str">
        <f>IFERROR(__xludf.DUMMYFUNCTION("GOOGLETRANSLATE(B276,""id"",""en"")"),"['Pay', 'Use', 'Application', 'Myindihome', 'Balance', 'Link', 'Saldo', 'Cut', 'Bill', 'SLRG', 'Fine', 'Numpuk', ' compensation']")</f>
        <v>['Pay', 'Use', 'Application', 'Myindihome', 'Balance', 'Link', 'Saldo', 'Cut', 'Bill', 'SLRG', 'Fine', 'Numpuk', ' compensation']</v>
      </c>
      <c r="D276" s="3">
        <v>1.0</v>
      </c>
    </row>
    <row r="277" ht="15.75" customHeight="1">
      <c r="A277" s="1">
        <v>294.0</v>
      </c>
      <c r="B277" s="3" t="s">
        <v>173</v>
      </c>
      <c r="C277" s="3" t="str">
        <f>IFERROR(__xludf.DUMMYFUNCTION("GOOGLETRANSLATE(B277,""id"",""en"")"),"['', '']")</f>
        <v>['', '']</v>
      </c>
      <c r="D277" s="3">
        <v>5.0</v>
      </c>
    </row>
    <row r="278" ht="15.75" customHeight="1">
      <c r="A278" s="1">
        <v>295.0</v>
      </c>
      <c r="B278" s="3" t="s">
        <v>277</v>
      </c>
      <c r="C278" s="3" t="str">
        <f>IFERROR(__xludf.DUMMYFUNCTION("GOOGLETRANSLATE(B278,""id"",""en"")"),"['Mantullll']")</f>
        <v>['Mantullll']</v>
      </c>
      <c r="D278" s="3">
        <v>5.0</v>
      </c>
    </row>
    <row r="279" ht="15.75" customHeight="1">
      <c r="A279" s="1">
        <v>296.0</v>
      </c>
      <c r="B279" s="3" t="s">
        <v>278</v>
      </c>
      <c r="C279" s="3" t="str">
        <f>IFERROR(__xludf.DUMMYFUNCTION("GOOGLETRANSLATE(B279,""id"",""en"")"),"['difficult', 'report', 'disorder', '']")</f>
        <v>['difficult', 'report', 'disorder', '']</v>
      </c>
      <c r="D279" s="3">
        <v>1.0</v>
      </c>
    </row>
    <row r="280" ht="15.75" customHeight="1">
      <c r="A280" s="1">
        <v>297.0</v>
      </c>
      <c r="B280" s="3" t="s">
        <v>279</v>
      </c>
      <c r="C280" s="3" t="str">
        <f>IFERROR(__xludf.DUMMYFUNCTION("GOOGLETRANSLATE(B280,""id"",""en"")"),"['Application', 'Latest', 'Indihome', 'Easy to', 'Promo', 'Available']")</f>
        <v>['Application', 'Latest', 'Indihome', 'Easy to', 'Promo', 'Available']</v>
      </c>
      <c r="D280" s="3">
        <v>5.0</v>
      </c>
    </row>
    <row r="281" ht="15.75" customHeight="1">
      <c r="A281" s="1">
        <v>298.0</v>
      </c>
      <c r="B281" s="3" t="s">
        <v>280</v>
      </c>
      <c r="C281" s="3" t="str">
        <f>IFERROR(__xludf.DUMMYFUNCTION("GOOGLETRANSLATE(B281,""id"",""en"")"),"['Upgrade', 'Mbps', 'Angel', 'Men', 'Please', 'Banti']")</f>
        <v>['Upgrade', 'Mbps', 'Angel', 'Men', 'Please', 'Banti']</v>
      </c>
      <c r="D281" s="3">
        <v>4.0</v>
      </c>
    </row>
    <row r="282" ht="15.75" customHeight="1">
      <c r="A282" s="1">
        <v>299.0</v>
      </c>
      <c r="B282" s="3" t="s">
        <v>281</v>
      </c>
      <c r="C282" s="3" t="str">
        <f>IFERROR(__xludf.DUMMYFUNCTION("GOOGLETRANSLATE(B282,""id"",""en"")"),"['Application', 'process',' Pay ',' isolir ',' contact ',' Costumer ',' CARE ',' VIA ',' EMAIL ',' MALE ',' BOSEN ',' Tel ',' progress', 'telephone', 'at least', 'estimation', 'network', 'down', 'complaints',' felt ',' many ',' times', 'officer', 'field',"&amp;" 'check' , 'device', 'Box', 'hundreds', 'replace', 'discontinu', 'promised', 'replaced', 'results', 'zero', 'nihil']")</f>
        <v>['Application', 'process',' Pay ',' isolir ',' contact ',' Costumer ',' CARE ',' VIA ',' EMAIL ',' MALE ',' BOSEN ',' Tel ',' progress', 'telephone', 'at least', 'estimation', 'network', 'down', 'complaints',' felt ',' many ',' times', 'officer', 'field', 'check' , 'device', 'Box', 'hundreds', 'replace', 'discontinu', 'promised', 'replaced', 'results', 'zero', 'nihil']</v>
      </c>
      <c r="D282" s="3">
        <v>1.0</v>
      </c>
    </row>
    <row r="283" ht="15.75" customHeight="1">
      <c r="A283" s="1">
        <v>300.0</v>
      </c>
      <c r="B283" s="3" t="s">
        <v>173</v>
      </c>
      <c r="C283" s="3" t="str">
        <f>IFERROR(__xludf.DUMMYFUNCTION("GOOGLETRANSLATE(B283,""id"",""en"")"),"['', '']")</f>
        <v>['', '']</v>
      </c>
      <c r="D283" s="3">
        <v>5.0</v>
      </c>
    </row>
    <row r="284" ht="15.75" customHeight="1">
      <c r="A284" s="1">
        <v>301.0</v>
      </c>
      <c r="B284" s="3" t="s">
        <v>282</v>
      </c>
      <c r="C284" s="3" t="str">
        <f>IFERROR(__xludf.DUMMYFUNCTION("GOOGLETRANSLATE(B284,""id"",""en"")"),"['Hopefully', 'fast', 'overcome', '']")</f>
        <v>['Hopefully', 'fast', 'overcome', '']</v>
      </c>
      <c r="D284" s="3">
        <v>5.0</v>
      </c>
    </row>
    <row r="285" ht="15.75" customHeight="1">
      <c r="A285" s="1">
        <v>302.0</v>
      </c>
      <c r="B285" s="3" t="s">
        <v>283</v>
      </c>
      <c r="C285" s="3" t="str">
        <f>IFERROR(__xludf.DUMMYFUNCTION("GOOGLETRANSLATE(B285,""id"",""en"")"),"['already', 'regtration', 'mala', 'login', 'how', 'wifinya', 'sudden', 'already', 'pay']")</f>
        <v>['already', 'regtration', 'mala', 'login', 'how', 'wifinya', 'sudden', 'already', 'pay']</v>
      </c>
      <c r="D285" s="3">
        <v>1.0</v>
      </c>
    </row>
    <row r="286" ht="15.75" customHeight="1">
      <c r="A286" s="1">
        <v>303.0</v>
      </c>
      <c r="B286" s="3" t="s">
        <v>284</v>
      </c>
      <c r="C286" s="3" t="str">
        <f>IFERROR(__xludf.DUMMYFUNCTION("GOOGLETRANSLATE(B286,""id"",""en"")"),"['Application', 'Nge', 'lag']")</f>
        <v>['Application', 'Nge', 'lag']</v>
      </c>
      <c r="D286" s="3">
        <v>1.0</v>
      </c>
    </row>
    <row r="287" ht="15.75" customHeight="1">
      <c r="A287" s="1">
        <v>304.0</v>
      </c>
      <c r="B287" s="3" t="s">
        <v>285</v>
      </c>
      <c r="C287" s="3" t="str">
        <f>IFERROR(__xludf.DUMMYFUNCTION("GOOGLETRANSLATE(B287,""id"",""en"")"),"['Service', 'satisfying', 'criticism', 'application', 'send', 'wifi', 'trouble', 'Please', 'repaired', 'thank', 'love', ""]")</f>
        <v>['Service', 'satisfying', 'criticism', 'application', 'send', 'wifi', 'trouble', 'Please', 'repaired', 'thank', 'love', "]</v>
      </c>
      <c r="D287" s="3">
        <v>1.0</v>
      </c>
    </row>
    <row r="288" ht="15.75" customHeight="1">
      <c r="A288" s="1">
        <v>305.0</v>
      </c>
      <c r="B288" s="3" t="s">
        <v>286</v>
      </c>
      <c r="C288" s="3" t="str">
        <f>IFERROR(__xludf.DUMMYFUNCTION("GOOGLETRANSLATE(B288,""id"",""en"")"),"['', 'stop', 'subscribe', 'a month', 'money', 'guarantee', 'BYR', 'right', 'times',' DFTR ',' returned ',' a month ',' it's better ',' Waiting ',' Return ',' Money ',' Guarantee ',' SMPE ',' UDH ',' DTG ',' Office ',' Center ',' Wait ',' Wait ',' what ', "&amp;"'Chat', 'told', 'Wait', 'Try', 'Pay', 'Bill', 'Turn', 'Ask', 'Money', 'Guarantee', 'Defended', 'Waiting', 'Wait ',' Gajelas', 'Sampe', 'Judgment', 'Gabakal', 'Times',' Service ', ""]")</f>
        <v>['', 'stop', 'subscribe', 'a month', 'money', 'guarantee', 'BYR', 'right', 'times',' DFTR ',' returned ',' a month ',' it's better ',' Waiting ',' Return ',' Money ',' Guarantee ',' SMPE ',' UDH ',' DTG ',' Office ',' Center ',' Wait ',' Wait ',' what ', 'Chat', 'told', 'Wait', 'Try', 'Pay', 'Bill', 'Turn', 'Ask', 'Money', 'Guarantee', 'Defended', 'Waiting', 'Wait ',' Gajelas', 'Sampe', 'Judgment', 'Gabakal', 'Times',' Service ', "]</v>
      </c>
      <c r="D288" s="3">
        <v>1.0</v>
      </c>
    </row>
    <row r="289" ht="15.75" customHeight="1">
      <c r="A289" s="1">
        <v>306.0</v>
      </c>
      <c r="B289" s="3" t="s">
        <v>287</v>
      </c>
      <c r="C289" s="3" t="str">
        <f>IFERROR(__xludf.DUMMYFUNCTION("GOOGLETRANSLATE(B289,""id"",""en"")"),"['Application', 'Updated', 'Good', 'Look', 'Mudhan', 'Success']")</f>
        <v>['Application', 'Updated', 'Good', 'Look', 'Mudhan', 'Success']</v>
      </c>
      <c r="D289" s="3">
        <v>4.0</v>
      </c>
    </row>
    <row r="290" ht="15.75" customHeight="1">
      <c r="A290" s="1">
        <v>307.0</v>
      </c>
      <c r="B290" s="3" t="s">
        <v>288</v>
      </c>
      <c r="C290" s="3" t="str">
        <f>IFERROR(__xludf.DUMMYFUNCTION("GOOGLETRANSLATE(B290,""id"",""en"")"),"['Disappointed', 'Indihome', 'report', 'Sampe', 'Times', 'Response', 'Order', 'Waiting', 'Paying', 'Get', 'Internet', 'Free']")</f>
        <v>['Disappointed', 'Indihome', 'report', 'Sampe', 'Times', 'Response', 'Order', 'Waiting', 'Paying', 'Get', 'Internet', 'Free']</v>
      </c>
      <c r="D290" s="3">
        <v>1.0</v>
      </c>
    </row>
    <row r="291" ht="15.75" customHeight="1">
      <c r="A291" s="1">
        <v>308.0</v>
      </c>
      <c r="B291" s="3" t="s">
        <v>289</v>
      </c>
      <c r="C291" s="3" t="str">
        <f>IFERROR(__xludf.DUMMYFUNCTION("GOOGLETRANSLATE(B291,""id"",""en"")"),"['version', 'Latest', 'anywhere', 'Netflix', 'entered', '']")</f>
        <v>['version', 'Latest', 'anywhere', 'Netflix', 'entered', '']</v>
      </c>
      <c r="D291" s="3">
        <v>3.0</v>
      </c>
    </row>
    <row r="292" ht="15.75" customHeight="1">
      <c r="A292" s="1">
        <v>310.0</v>
      </c>
      <c r="B292" s="3" t="s">
        <v>290</v>
      </c>
      <c r="C292" s="3" t="str">
        <f>IFERROR(__xludf.DUMMYFUNCTION("GOOGLETRANSLATE(B292,""id"",""en"")"),"['connection', 'Error', 'Connect', 'Nyari', 'Alternative', 'ISP', 'Gini', ""]")</f>
        <v>['connection', 'Error', 'Connect', 'Nyari', 'Alternative', 'ISP', 'Gini', "]</v>
      </c>
      <c r="D292" s="3">
        <v>1.0</v>
      </c>
    </row>
    <row r="293" ht="15.75" customHeight="1">
      <c r="A293" s="1">
        <v>311.0</v>
      </c>
      <c r="B293" s="3" t="s">
        <v>291</v>
      </c>
      <c r="C293" s="3" t="str">
        <f>IFERROR(__xludf.DUMMYFUNCTION("GOOGLETRANSLATE(B293,""id"",""en"")"),"['Application', 'perfect', '']")</f>
        <v>['Application', 'perfect', '']</v>
      </c>
      <c r="D293" s="3">
        <v>5.0</v>
      </c>
    </row>
    <row r="294" ht="15.75" customHeight="1">
      <c r="A294" s="1">
        <v>312.0</v>
      </c>
      <c r="B294" s="3" t="s">
        <v>292</v>
      </c>
      <c r="C294" s="3" t="str">
        <f>IFERROR(__xludf.DUMMYFUNCTION("GOOGLETRANSLATE(B294,""id"",""en"")"),"['App', 'Stop', 'Addon', 'SUCCESS', 'SAMPE', 'SKR', 'BLM', 'Stop', 'Chat', 'Robot', 'Hadeh', ""]")</f>
        <v>['App', 'Stop', 'Addon', 'SUCCESS', 'SAMPE', 'SKR', 'BLM', 'Stop', 'Chat', 'Robot', 'Hadeh', "]</v>
      </c>
      <c r="D294" s="3">
        <v>1.0</v>
      </c>
    </row>
    <row r="295" ht="15.75" customHeight="1">
      <c r="A295" s="1">
        <v>313.0</v>
      </c>
      <c r="B295" s="3" t="s">
        <v>293</v>
      </c>
      <c r="C295" s="3" t="str">
        <f>IFERROR(__xludf.DUMMYFUNCTION("GOOGLETRANSLATE(B295,""id"",""en"")"),"['', 'Indihome', 'related', 'report', 'wrong', 'pay', 'turn off', 'internet', 'owner', 'wrong', 'pay', 'pay', 'bill ',' internet ',' home ',' diem ',' internet ',' home ',' active ',' ']")</f>
        <v>['', 'Indihome', 'related', 'report', 'wrong', 'pay', 'turn off', 'internet', 'owner', 'wrong', 'pay', 'pay', 'bill ',' internet ',' home ',' diem ',' internet ',' home ',' active ',' ']</v>
      </c>
      <c r="D295" s="3">
        <v>1.0</v>
      </c>
    </row>
    <row r="296" ht="15.75" customHeight="1">
      <c r="A296" s="1">
        <v>314.0</v>
      </c>
      <c r="B296" s="3" t="s">
        <v>294</v>
      </c>
      <c r="C296" s="3" t="str">
        <f>IFERROR(__xludf.DUMMYFUNCTION("GOOGLETRANSLATE(B296,""id"",""en"")"),"['application', 'useful', 'makes it easier', 'customer', 'service', 'information', 'hope', 'waiter', ""]")</f>
        <v>['application', 'useful', 'makes it easier', 'customer', 'service', 'information', 'hope', 'waiter', "]</v>
      </c>
      <c r="D296" s="3">
        <v>5.0</v>
      </c>
    </row>
    <row r="297" ht="15.75" customHeight="1">
      <c r="A297" s="1">
        <v>315.0</v>
      </c>
      <c r="B297" s="3" t="s">
        <v>295</v>
      </c>
      <c r="C297" s="3" t="str">
        <f>IFERROR(__xludf.DUMMYFUNCTION("GOOGLETRANSLATE(B297,""id"",""en"")"),"['Bayara', 'date', 'hose', 'duahari', 'internet', 'isolated', 'strange', 'poor', 'have', 'hrus',' do ',' report ',' Disable ',' gmn ']")</f>
        <v>['Bayara', 'date', 'hose', 'duahari', 'internet', 'isolated', 'strange', 'poor', 'have', 'hrus',' do ',' report ',' Disable ',' gmn ']</v>
      </c>
      <c r="D297" s="3">
        <v>1.0</v>
      </c>
    </row>
    <row r="298" ht="15.75" customHeight="1">
      <c r="A298" s="1">
        <v>316.0</v>
      </c>
      <c r="B298" s="3" t="s">
        <v>296</v>
      </c>
      <c r="C298" s="3" t="str">
        <f>IFERROR(__xludf.DUMMYFUNCTION("GOOGLETRANSLATE(B298,""id"",""en"")"),"['Loss',' compisition ',' appointments', 'appointments',' technicians', 'datng', 'fix', 'search', 'profit', 'as much', 'service', 'minimum', ' ']")</f>
        <v>['Loss',' compisition ',' appointments', 'appointments',' technicians', 'datng', 'fix', 'search', 'profit', 'as much', 'service', 'minimum', ' ']</v>
      </c>
      <c r="D298" s="3">
        <v>1.0</v>
      </c>
    </row>
    <row r="299" ht="15.75" customHeight="1">
      <c r="A299" s="1">
        <v>317.0</v>
      </c>
      <c r="B299" s="3" t="s">
        <v>297</v>
      </c>
      <c r="C299" s="3" t="str">
        <f>IFERROR(__xludf.DUMMYFUNCTION("GOOGLETRANSLATE(B299,""id"",""en"")"),"['lag', 'open', 'YouTube', 'Please', 'Sousal', 'Fix', '']")</f>
        <v>['lag', 'open', 'YouTube', 'Please', 'Sousal', 'Fix', '']</v>
      </c>
      <c r="D299" s="3">
        <v>1.0</v>
      </c>
    </row>
    <row r="300" ht="15.75" customHeight="1">
      <c r="A300" s="1">
        <v>318.0</v>
      </c>
      <c r="B300" s="3" t="s">
        <v>298</v>
      </c>
      <c r="C300" s="3" t="str">
        <f>IFERROR(__xludf.DUMMYFUNCTION("GOOGLETRANSLATE(B300,""id"",""en"")"),"['User', 'Indi', 'Home', 'prioritized', 'waiter', 'trobel', ""]")</f>
        <v>['User', 'Indi', 'Home', 'prioritized', 'waiter', 'trobel', "]</v>
      </c>
      <c r="D300" s="3">
        <v>3.0</v>
      </c>
    </row>
    <row r="301" ht="15.75" customHeight="1">
      <c r="A301" s="1">
        <v>319.0</v>
      </c>
      <c r="B301" s="3" t="s">
        <v>299</v>
      </c>
      <c r="C301" s="3" t="str">
        <f>IFERROR(__xludf.DUMMYFUNCTION("GOOGLETRANSLATE(B301,""id"",""en"")"),"['recommended', 'really', 'use', 'wifi', 'outer', 'indihome', 'stable', 'network', 'already', 'paid', 'cellphone', 'speed', ' Open ',' Instagram ',' picture ',' ']")</f>
        <v>['recommended', 'really', 'use', 'wifi', 'outer', 'indihome', 'stable', 'network', 'already', 'paid', 'cellphone', 'speed', ' Open ',' Instagram ',' picture ',' ']</v>
      </c>
      <c r="D301" s="3">
        <v>1.0</v>
      </c>
    </row>
    <row r="302" ht="15.75" customHeight="1">
      <c r="A302" s="1">
        <v>320.0</v>
      </c>
      <c r="B302" s="3" t="s">
        <v>300</v>
      </c>
      <c r="C302" s="3" t="str">
        <f>IFERROR(__xludf.DUMMYFUNCTION("GOOGLETRANSLATE(B302,""id"",""en"")"),"['Mantul', 'steady']")</f>
        <v>['Mantul', 'steady']</v>
      </c>
      <c r="D302" s="3">
        <v>5.0</v>
      </c>
    </row>
    <row r="303" ht="15.75" customHeight="1">
      <c r="A303" s="1">
        <v>321.0</v>
      </c>
      <c r="B303" s="3" t="s">
        <v>301</v>
      </c>
      <c r="C303" s="3" t="str">
        <f>IFERROR(__xludf.DUMMYFUNCTION("GOOGLETRANSLATE(B303,""id"",""en"")"),"['MantaaAppp', '']")</f>
        <v>['MantaaAppp', '']</v>
      </c>
      <c r="D303" s="3">
        <v>5.0</v>
      </c>
    </row>
    <row r="304" ht="15.75" customHeight="1">
      <c r="A304" s="1">
        <v>322.0</v>
      </c>
      <c r="B304" s="3" t="s">
        <v>302</v>
      </c>
      <c r="C304" s="3" t="str">
        <f>IFERROR(__xludf.DUMMYFUNCTION("GOOGLETRANSLATE(B304,""id"",""en"")"),"['business', 'no', 'intention', 'servicenya', 'BUMN', 'debt', 'ntar', 'stay', 'home', 'tax', 'people', ""]")</f>
        <v>['business', 'no', 'intention', 'servicenya', 'BUMN', 'debt', 'ntar', 'stay', 'home', 'tax', 'people', "]</v>
      </c>
      <c r="D304" s="3">
        <v>1.0</v>
      </c>
    </row>
    <row r="305" ht="15.75" customHeight="1">
      <c r="A305" s="1">
        <v>323.0</v>
      </c>
      <c r="B305" s="3" t="s">
        <v>303</v>
      </c>
      <c r="C305" s="3" t="str">
        <f>IFERROR(__xludf.DUMMYFUNCTION("GOOGLETRANSLATE(B305,""id"",""en"")"),"['difficult', 'replace', 'password', 'wifi', 'amplication', 'myindihome', 'menu', 'service', 'replace', 'password', 'wifi']")</f>
        <v>['difficult', 'replace', 'password', 'wifi', 'amplication', 'myindihome', 'menu', 'service', 'replace', 'password', 'wifi']</v>
      </c>
      <c r="D305" s="3">
        <v>4.0</v>
      </c>
    </row>
    <row r="306" ht="15.75" customHeight="1">
      <c r="A306" s="1">
        <v>324.0</v>
      </c>
      <c r="B306" s="3" t="s">
        <v>304</v>
      </c>
      <c r="C306" s="3" t="str">
        <f>IFERROR(__xludf.DUMMYFUNCTION("GOOGLETRANSLATE(B306,""id"",""en"")"),"['Login', 'Wait', 'code', 'OTP', 'Sent', 'already', 'Try', 'Send', 'reset', 'Tetep', 'enter', 'HHH']")</f>
        <v>['Login', 'Wait', 'code', 'OTP', 'Sent', 'already', 'Try', 'Send', 'reset', 'Tetep', 'enter', 'HHH']</v>
      </c>
      <c r="D306" s="3">
        <v>1.0</v>
      </c>
    </row>
    <row r="307" ht="15.75" customHeight="1">
      <c r="A307" s="1">
        <v>326.0</v>
      </c>
      <c r="B307" s="3" t="s">
        <v>305</v>
      </c>
      <c r="C307" s="3" t="str">
        <f>IFERROR(__xludf.DUMMYFUNCTION("GOOGLETRANSLATE(B307,""id"",""en"")"),"['Fix', 'intimacy', 'Indihome', 'Pay', 'expensive', 'paid', 'slow', 'response', 'service']")</f>
        <v>['Fix', 'intimacy', 'Indihome', 'Pay', 'expensive', 'paid', 'slow', 'response', 'service']</v>
      </c>
      <c r="D307" s="3">
        <v>1.0</v>
      </c>
    </row>
    <row r="308" ht="15.75" customHeight="1">
      <c r="A308" s="1">
        <v>327.0</v>
      </c>
      <c r="B308" s="3" t="s">
        <v>306</v>
      </c>
      <c r="C308" s="3" t="str">
        <f>IFERROR(__xludf.DUMMYFUNCTION("GOOGLETRANSLATE(B308,""id"",""en"")"),"['service', 'hope', 'in the future', 'awaited', 'features', 'interesting', 'price', 'friendly', 'pocked']")</f>
        <v>['service', 'hope', 'in the future', 'awaited', 'features', 'interesting', 'price', 'friendly', 'pocked']</v>
      </c>
      <c r="D308" s="3">
        <v>5.0</v>
      </c>
    </row>
    <row r="309" ht="15.75" customHeight="1">
      <c r="A309" s="1">
        <v>328.0</v>
      </c>
      <c r="B309" s="3" t="s">
        <v>307</v>
      </c>
      <c r="C309" s="3" t="str">
        <f>IFERROR(__xludf.DUMMYFUNCTION("GOOGLETRANSLATE(B309,""id"",""en"")"),"['right', 'update', 'login']")</f>
        <v>['right', 'update', 'login']</v>
      </c>
      <c r="D309" s="3">
        <v>1.0</v>
      </c>
    </row>
    <row r="310" ht="15.75" customHeight="1">
      <c r="A310" s="1">
        <v>329.0</v>
      </c>
      <c r="B310" s="3" t="s">
        <v>308</v>
      </c>
      <c r="C310" s="3" t="str">
        <f>IFERROR(__xludf.DUMMYFUNCTION("GOOGLETRANSLATE(B310,""id"",""en"")"),"['Network', 'Red', 'Jingtod', 'Report', 'told', 'restart', 'modem', 'restart', 'red', 'idiot', 'wifi']")</f>
        <v>['Network', 'Red', 'Jingtod', 'Report', 'told', 'restart', 'modem', 'restart', 'red', 'idiot', 'wifi']</v>
      </c>
      <c r="D310" s="3">
        <v>1.0</v>
      </c>
    </row>
    <row r="311" ht="15.75" customHeight="1">
      <c r="A311" s="1">
        <v>330.0</v>
      </c>
      <c r="B311" s="3" t="s">
        <v>309</v>
      </c>
      <c r="C311" s="3" t="str">
        <f>IFERROR(__xludf.DUMMYFUNCTION("GOOGLETRANSLATE(B311,""id"",""en"")"),"['application', 'report', 'week', 'continued']")</f>
        <v>['application', 'report', 'week', 'continued']</v>
      </c>
      <c r="D311" s="3">
        <v>1.0</v>
      </c>
    </row>
    <row r="312" ht="15.75" customHeight="1">
      <c r="A312" s="1">
        <v>331.0</v>
      </c>
      <c r="B312" s="3" t="s">
        <v>310</v>
      </c>
      <c r="C312" s="3" t="str">
        <f>IFERROR(__xludf.DUMMYFUNCTION("GOOGLETRANSLATE(B312,""id"",""en"")"),"['WiFi', 'Kek', 'Taik', 'Play', 'Game', 'Ngelag', 'Kntol']")</f>
        <v>['WiFi', 'Kek', 'Taik', 'Play', 'Game', 'Ngelag', 'Kntol']</v>
      </c>
      <c r="D312" s="3">
        <v>1.0</v>
      </c>
    </row>
    <row r="313" ht="15.75" customHeight="1">
      <c r="A313" s="1">
        <v>332.0</v>
      </c>
      <c r="B313" s="3" t="s">
        <v>311</v>
      </c>
      <c r="C313" s="3" t="str">
        <f>IFERROR(__xludf.DUMMYFUNCTION("GOOGLETRANSLATE(B313,""id"",""en"")"),"['Not bad', 'the application', 'help', 'network', 'please', 'noticed', 'slow', 'pay', ""]")</f>
        <v>['Not bad', 'the application', 'help', 'network', 'please', 'noticed', 'slow', 'pay', "]</v>
      </c>
      <c r="D313" s="3">
        <v>2.0</v>
      </c>
    </row>
    <row r="314" ht="15.75" customHeight="1">
      <c r="A314" s="1">
        <v>333.0</v>
      </c>
      <c r="B314" s="3" t="s">
        <v>312</v>
      </c>
      <c r="C314" s="3" t="str">
        <f>IFERROR(__xludf.DUMMYFUNCTION("GOOGLETRANSLATE(B314,""id"",""en"")"),"['Sales', 'response', 'already', 'list', 'fast', 'pairs', 'neighbors', 'side', 'home', 'pairs', 'line', 'pairs']")</f>
        <v>['Sales', 'response', 'already', 'list', 'fast', 'pairs', 'neighbors', 'side', 'home', 'pairs', 'line', 'pairs']</v>
      </c>
      <c r="D314" s="3">
        <v>1.0</v>
      </c>
    </row>
    <row r="315" ht="15.75" customHeight="1">
      <c r="A315" s="1">
        <v>334.0</v>
      </c>
      <c r="B315" s="3" t="s">
        <v>313</v>
      </c>
      <c r="C315" s="3" t="str">
        <f>IFERROR(__xludf.DUMMYFUNCTION("GOOGLETRANSLATE(B315,""id"",""en"")"),"['Service', 'Indihome', 'Available', 'Located', 'Besides', 'Home', ""]")</f>
        <v>['Service', 'Indihome', 'Available', 'Located', 'Besides', 'Home', "]</v>
      </c>
      <c r="D315" s="3">
        <v>1.0</v>
      </c>
    </row>
    <row r="316" ht="15.75" customHeight="1">
      <c r="A316" s="1">
        <v>335.0</v>
      </c>
      <c r="B316" s="3" t="s">
        <v>314</v>
      </c>
      <c r="C316" s="3" t="str">
        <f>IFERROR(__xludf.DUMMYFUNCTION("GOOGLETRANSLATE(B316,""id"",""en"")"),"['Info', 'use', 'update']")</f>
        <v>['Info', 'use', 'update']</v>
      </c>
      <c r="D316" s="3">
        <v>3.0</v>
      </c>
    </row>
    <row r="317" ht="15.75" customHeight="1">
      <c r="A317" s="1">
        <v>336.0</v>
      </c>
      <c r="B317" s="3" t="s">
        <v>315</v>
      </c>
      <c r="C317" s="3" t="str">
        <f>IFERROR(__xludf.DUMMYFUNCTION("GOOGLETRANSLATE(B317,""id"",""en"")"),"['network', 'equivalent', 'price', 'pay', 'network', 'stable', 'Please', 'fix', 'love', 'star', 'thank', 'love']")</f>
        <v>['network', 'equivalent', 'price', 'pay', 'network', 'stable', 'Please', 'fix', 'love', 'star', 'thank', 'love']</v>
      </c>
      <c r="D317" s="3">
        <v>1.0</v>
      </c>
    </row>
    <row r="318" ht="15.75" customHeight="1">
      <c r="A318" s="1">
        <v>337.0</v>
      </c>
      <c r="B318" s="3" t="s">
        <v>316</v>
      </c>
      <c r="C318" s="3" t="str">
        <f>IFERROR(__xludf.DUMMYFUNCTION("GOOGLETRANSLATE(B318,""id"",""en"")"),"['Install', 'Internet', 'Doank', 'AKTIP', 'Television', 'Opened', 'Pay', 'Full']")</f>
        <v>['Install', 'Internet', 'Doank', 'AKTIP', 'Television', 'Opened', 'Pay', 'Full']</v>
      </c>
      <c r="D318" s="3">
        <v>1.0</v>
      </c>
    </row>
    <row r="319" ht="15.75" customHeight="1">
      <c r="A319" s="1">
        <v>338.0</v>
      </c>
      <c r="B319" s="3" t="s">
        <v>317</v>
      </c>
      <c r="C319" s="3" t="str">
        <f>IFERROR(__xludf.DUMMYFUNCTION("GOOGLETRANSLATE(B319,""id"",""en"")"),"['slow', 'Bngt', 'anjr', 'pdhl', 'pay', 'prnh', 'late', ""]")</f>
        <v>['slow', 'Bngt', 'anjr', 'pdhl', 'pay', 'prnh', 'late', "]</v>
      </c>
      <c r="D319" s="3">
        <v>1.0</v>
      </c>
    </row>
    <row r="320" ht="15.75" customHeight="1">
      <c r="A320" s="1">
        <v>339.0</v>
      </c>
      <c r="B320" s="3" t="s">
        <v>318</v>
      </c>
      <c r="C320" s="3" t="str">
        <f>IFERROR(__xludf.DUMMYFUNCTION("GOOGLETRANSLATE(B320,""id"",""en"")"),"['Helpful', 'era', 'pandemic']")</f>
        <v>['Helpful', 'era', 'pandemic']</v>
      </c>
      <c r="D320" s="3">
        <v>5.0</v>
      </c>
    </row>
    <row r="321" ht="15.75" customHeight="1">
      <c r="A321" s="1">
        <v>340.0</v>
      </c>
      <c r="B321" s="3" t="s">
        <v>319</v>
      </c>
      <c r="C321" s="3" t="str">
        <f>IFERROR(__xludf.DUMMYFUNCTION("GOOGLETRANSLATE(B321,""id"",""en"")"),"['Open', 'Application', 'HRS', 'Network', 'Data', 'Full', 'Ngepain', 'Install', 'WiFi', 'Kyk', 'BNI', ""]")</f>
        <v>['Open', 'Application', 'HRS', 'Network', 'Data', 'Full', 'Ngepain', 'Install', 'WiFi', 'Kyk', 'BNI', "]</v>
      </c>
      <c r="D321" s="3">
        <v>1.0</v>
      </c>
    </row>
    <row r="322" ht="15.75" customHeight="1">
      <c r="A322" s="1">
        <v>341.0</v>
      </c>
      <c r="B322" s="3" t="s">
        <v>320</v>
      </c>
      <c r="C322" s="3" t="str">
        <f>IFERROR(__xludf.DUMMYFUNCTION("GOOGLETRANSLATE(B322,""id"",""en"")"),"['wifi', 'garbage', 'idiot', 'really', 'internet', 'broke', 'right', 'org', 'need']")</f>
        <v>['wifi', 'garbage', 'idiot', 'really', 'internet', 'broke', 'right', 'org', 'need']</v>
      </c>
      <c r="D322" s="3">
        <v>1.0</v>
      </c>
    </row>
    <row r="323" ht="15.75" customHeight="1">
      <c r="A323" s="1">
        <v>342.0</v>
      </c>
      <c r="B323" s="3" t="s">
        <v>321</v>
      </c>
      <c r="C323" s="3" t="str">
        <f>IFERROR(__xludf.DUMMYFUNCTION("GOOGLETRANSLATE(B323,""id"",""en"")"),"['Please', 'Notified', 'Community', 'Understand', 'Technology', 'Partners', 'Abis', 'Credit', 'Hadeuuh']")</f>
        <v>['Please', 'Notified', 'Community', 'Understand', 'Technology', 'Partners', 'Abis', 'Credit', 'Hadeuuh']</v>
      </c>
      <c r="D323" s="3">
        <v>4.0</v>
      </c>
    </row>
    <row r="324" ht="15.75" customHeight="1">
      <c r="A324" s="1">
        <v>343.0</v>
      </c>
      <c r="B324" s="3" t="s">
        <v>322</v>
      </c>
      <c r="C324" s="3" t="str">
        <f>IFERROR(__xludf.DUMMYFUNCTION("GOOGLETRANSLATE(B324,""id"",""en"")"),"['Complaint', 'Los', 'Morning', 'Repair', 'Tomorrow', 'noon', 'Untung', 'school', ""]")</f>
        <v>['Complaint', 'Los', 'Morning', 'Repair', 'Tomorrow', 'noon', 'Untung', 'school', "]</v>
      </c>
      <c r="D324" s="3">
        <v>4.0</v>
      </c>
    </row>
    <row r="325" ht="15.75" customHeight="1">
      <c r="A325" s="1">
        <v>344.0</v>
      </c>
      <c r="B325" s="3" t="s">
        <v>323</v>
      </c>
      <c r="C325" s="3" t="str">
        <f>IFERROR(__xludf.DUMMYFUNCTION("GOOGLETRANSLATE(B325,""id"",""en"")"),"['network', 'full', 'solution', 'kah', 'wake up', 'network', 'customer', 'difficult', 'application', 'info', 'network', 'available', ' Action ',' Field ',' Full ',' Sync ',' kah ',' data ',' field ',' system ',' neighbor ',' left ',' right ',' pairs', 'ne"&amp;"twork' , 'Full', 'beg', 'solution', 'donk', ""]")</f>
        <v>['network', 'full', 'solution', 'kah', 'wake up', 'network', 'customer', 'difficult', 'application', 'info', 'network', 'available', ' Action ',' Field ',' Full ',' Sync ',' kah ',' data ',' field ',' system ',' neighbor ',' left ',' right ',' pairs', 'network' , 'Full', 'beg', 'solution', 'donk', "]</v>
      </c>
      <c r="D325" s="3">
        <v>3.0</v>
      </c>
    </row>
    <row r="326" ht="15.75" customHeight="1">
      <c r="A326" s="1">
        <v>345.0</v>
      </c>
      <c r="B326" s="3" t="s">
        <v>324</v>
      </c>
      <c r="C326" s="3" t="str">
        <f>IFERROR(__xludf.DUMMYFUNCTION("GOOGLETRANSLATE(B326,""id"",""en"")"),"['customer', 'Indihome', 'surprised', 'alternating', 'plaza', 'reported', 'times',' mndflar ',' indihome ',' reply ',' mncul ',' registered ',' thence ',' indihome ',' illegal ',' Alhamdulillah ',' masala ',' paying ',' bill ',' late ',' please ',' indiho"&amp;"me ',' solution ',' address', 'kab' , 'Pinrang', 'South Sulawesi']")</f>
        <v>['customer', 'Indihome', 'surprised', 'alternating', 'plaza', 'reported', 'times',' mndflar ',' indihome ',' reply ',' mncul ',' registered ',' thence ',' indihome ',' illegal ',' Alhamdulillah ',' masala ',' paying ',' bill ',' late ',' please ',' indihome ',' solution ',' address', 'kab' , 'Pinrang', 'South Sulawesi']</v>
      </c>
      <c r="D326" s="3">
        <v>1.0</v>
      </c>
    </row>
    <row r="327" ht="15.75" customHeight="1">
      <c r="A327" s="1">
        <v>346.0</v>
      </c>
      <c r="B327" s="3" t="s">
        <v>325</v>
      </c>
      <c r="C327" s="3" t="str">
        <f>IFERROR(__xludf.DUMMYFUNCTION("GOOGLETRANSLATE(B327,""id"",""en"")"),"['Fall', 'Tempo', 'Date', 'Slow', 'Date', 'Internet', 'Disconnect', 'Gegara', 'Pay', 'Balanced', 'Consumer', 'Get', ' Pay ',' Service ',' Real ',' Bad ',' UDH ',' Pay ',' Internet ',' Lemot ',' Very ',' Service ',' Chat ',' Indita ',' Bales' , 'there', 'p"&amp;"eople', 'temple', 'people', 'please', 'fix', 'thank', 'love']")</f>
        <v>['Fall', 'Tempo', 'Date', 'Slow', 'Date', 'Internet', 'Disconnect', 'Gegara', 'Pay', 'Balanced', 'Consumer', 'Get', ' Pay ',' Service ',' Real ',' Bad ',' UDH ',' Pay ',' Internet ',' Lemot ',' Very ',' Service ',' Chat ',' Indita ',' Bales' , 'there', 'people', 'temple', 'people', 'please', 'fix', 'thank', 'love']</v>
      </c>
      <c r="D327" s="3">
        <v>1.0</v>
      </c>
    </row>
    <row r="328" ht="15.75" customHeight="1">
      <c r="A328" s="1">
        <v>347.0</v>
      </c>
      <c r="B328" s="3" t="s">
        <v>326</v>
      </c>
      <c r="C328" s="3" t="str">
        <f>IFERROR(__xludf.DUMMYFUNCTION("GOOGLETRANSLATE(B328,""id"",""en"")"),"['Application', 'Indihome', 'Look', 'History', 'Use', 'Bill', 'Balance', 'Indihome', 'Improded', 'Chat', 'Live', 'Experience', ' disruption ',' reporting ',' easy ',' application ',' easy ',' browse ',' understand ',' activation ',' prmbayaran ',' easy ',"&amp;"' ']")</f>
        <v>['Application', 'Indihome', 'Look', 'History', 'Use', 'Bill', 'Balance', 'Indihome', 'Improded', 'Chat', 'Live', 'Experience', ' disruption ',' reporting ',' easy ',' application ',' easy ',' browse ',' understand ',' activation ',' prmbayaran ',' easy ',' ']</v>
      </c>
      <c r="D328" s="3">
        <v>5.0</v>
      </c>
    </row>
    <row r="329" ht="15.75" customHeight="1">
      <c r="A329" s="1">
        <v>348.0</v>
      </c>
      <c r="B329" s="3" t="s">
        <v>327</v>
      </c>
      <c r="C329" s="3" t="str">
        <f>IFERROR(__xludf.DUMMYFUNCTION("GOOGLETRANSLATE(B329,""id"",""en"")"),"['Application', 'Help', 'User', 'Indihome', 'Current', 'Android', 'iPhone', 'Success', 'Indihome']")</f>
        <v>['Application', 'Help', 'User', 'Indihome', 'Current', 'Android', 'iPhone', 'Success', 'Indihome']</v>
      </c>
      <c r="D329" s="3">
        <v>5.0</v>
      </c>
    </row>
    <row r="330" ht="15.75" customHeight="1">
      <c r="A330" s="1">
        <v>349.0</v>
      </c>
      <c r="B330" s="3" t="s">
        <v>328</v>
      </c>
      <c r="C330" s="3" t="str">
        <f>IFERROR(__xludf.DUMMYFUNCTION("GOOGLETRANSLATE(B330,""id"",""en"")"),"['application', 'makes it easy', 'bills',' paid ',' interesting ',' offer ',' purchase ',' coin ',' make it easy ',' subscribe ',' offer ',' price ',' Affordable ',' The ',' Best ',' ']")</f>
        <v>['application', 'makes it easy', 'bills',' paid ',' interesting ',' offer ',' purchase ',' coin ',' make it easy ',' subscribe ',' offer ',' price ',' Affordable ',' The ',' Best ',' ']</v>
      </c>
      <c r="D330" s="3">
        <v>5.0</v>
      </c>
    </row>
    <row r="331" ht="15.75" customHeight="1">
      <c r="A331" s="1">
        <v>350.0</v>
      </c>
      <c r="B331" s="3" t="s">
        <v>329</v>
      </c>
      <c r="C331" s="3" t="str">
        <f>IFERROR(__xludf.DUMMYFUNCTION("GOOGLETRANSLATE(B331,""id"",""en"")"),"['difficult', 'complaint', 'complaints', 'wifi']")</f>
        <v>['difficult', 'complaint', 'complaints', 'wifi']</v>
      </c>
      <c r="D331" s="3">
        <v>1.0</v>
      </c>
    </row>
    <row r="332" ht="15.75" customHeight="1">
      <c r="A332" s="1">
        <v>351.0</v>
      </c>
      <c r="B332" s="3" t="s">
        <v>330</v>
      </c>
      <c r="C332" s="3" t="str">
        <f>IFERROR(__xludf.DUMMYFUNCTION("GOOGLETRANSLATE(B332,""id"",""en"")"),"['Failed', 'Try', 'Notice', 'Love', 'Star', 'Material', 'Evaluation', 'Star', 'Service', 'Bad', 'Satisfied', 'Love', ' star', '']")</f>
        <v>['Failed', 'Try', 'Notice', 'Love', 'Star', 'Material', 'Evaluation', 'Star', 'Service', 'Bad', 'Satisfied', 'Love', ' star', '']</v>
      </c>
      <c r="D332" s="3">
        <v>1.0</v>
      </c>
    </row>
    <row r="333" ht="15.75" customHeight="1">
      <c r="A333" s="1">
        <v>352.0</v>
      </c>
      <c r="B333" s="3" t="s">
        <v>331</v>
      </c>
      <c r="C333" s="3" t="str">
        <f>IFERROR(__xludf.DUMMYFUNCTION("GOOGLETRANSLATE(B333,""id"",""en"")"),"['What', 'the technician', 'already', 'list', 'Monday', 'mounting', 'maximum', 'belin', 'pairs',' intention ',' work ',' his technic ',' ']")</f>
        <v>['What', 'the technician', 'already', 'list', 'Monday', 'mounting', 'maximum', 'belin', 'pairs',' intention ',' work ',' his technic ',' ']</v>
      </c>
      <c r="D333" s="3">
        <v>1.0</v>
      </c>
    </row>
    <row r="334" ht="15.75" customHeight="1">
      <c r="A334" s="1">
        <v>353.0</v>
      </c>
      <c r="B334" s="3" t="s">
        <v>332</v>
      </c>
      <c r="C334" s="3" t="str">
        <f>IFERROR(__xludf.DUMMYFUNCTION("GOOGLETRANSLATE(B334,""id"",""en"")"),"['Disappointed', 'really', 'Indihome', 'bill', 'confirm', 'anything', 'What's',' Speed ​​',' Mbps', 'comment', 'Pakek', 'star', ' already ',' love ',' starnih ',' please ',' acts', 'continue', 'mentang', 'mentang', 'pay', ""]")</f>
        <v>['Disappointed', 'really', 'Indihome', 'bill', 'confirm', 'anything', 'What's',' Speed ​​',' Mbps', 'comment', 'Pakek', 'star', ' already ',' love ',' starnih ',' please ',' acts', 'continue', 'mentang', 'mentang', 'pay', "]</v>
      </c>
      <c r="D334" s="3">
        <v>1.0</v>
      </c>
    </row>
    <row r="335" ht="15.75" customHeight="1">
      <c r="A335" s="1">
        <v>354.0</v>
      </c>
      <c r="B335" s="3" t="s">
        <v>333</v>
      </c>
      <c r="C335" s="3" t="str">
        <f>IFERROR(__xludf.DUMMYFUNCTION("GOOGLETRANSLATE(B335,""id"",""en"")"),"['branch', 'application', 'bad', 'money', 'deposit', 'reefund', 'intentional', 'idihome', 'need', 'money', 'money', 'customer', ' Returned ',' ']")</f>
        <v>['branch', 'application', 'bad', 'money', 'deposit', 'reefund', 'intentional', 'idihome', 'need', 'money', 'money', 'customer', ' Returned ',' ']</v>
      </c>
      <c r="D335" s="3">
        <v>1.0</v>
      </c>
    </row>
    <row r="336" ht="15.75" customHeight="1">
      <c r="A336" s="1">
        <v>355.0</v>
      </c>
      <c r="B336" s="3" t="s">
        <v>334</v>
      </c>
      <c r="C336" s="3" t="str">
        <f>IFERROR(__xludf.DUMMYFUNCTION("GOOGLETRANSLATE(B336,""id"",""en"")"),"['August', 'complain', 'pay', 'bills',' date ',' pay ',' via ',' Mandiri ',' balance ',' truncated ',' status', 'myindihome', ' Pay ',' bills', 'Indihome', 'garbage', ""]")</f>
        <v>['August', 'complain', 'pay', 'bills',' date ',' pay ',' via ',' Mandiri ',' balance ',' truncated ',' status', 'myindihome', ' Pay ',' bills', 'Indihome', 'garbage', "]</v>
      </c>
      <c r="D336" s="3">
        <v>1.0</v>
      </c>
    </row>
    <row r="337" ht="15.75" customHeight="1">
      <c r="A337" s="1">
        <v>356.0</v>
      </c>
      <c r="B337" s="3" t="s">
        <v>335</v>
      </c>
      <c r="C337" s="3" t="str">
        <f>IFERROR(__xludf.DUMMYFUNCTION("GOOGLETRANSLATE(B337,""id"",""en"")"),"['Jumping', 'Mulu', 'wonder']")</f>
        <v>['Jumping', 'Mulu', 'wonder']</v>
      </c>
      <c r="D337" s="3">
        <v>1.0</v>
      </c>
    </row>
    <row r="338" ht="15.75" customHeight="1">
      <c r="A338" s="1">
        <v>357.0</v>
      </c>
      <c r="B338" s="3" t="s">
        <v>336</v>
      </c>
      <c r="C338" s="3" t="str">
        <f>IFERROR(__xludf.DUMMYFUNCTION("GOOGLETRANSLATE(B338,""id"",""en"")"),"['Pay', 'bill', 'difficult', 'UDH', 'TIME', 'Try', 'Payment', 'Point', 'Application', 'Indihome', 'Disorders',' Wait ',' hit ',' fine ',' dlu ',' internet ',' dead ',' slow ',' severe ',' udh ',' lazy ',' report ',' mending ',' unplug ',' ']")</f>
        <v>['Pay', 'bill', 'difficult', 'UDH', 'TIME', 'Try', 'Payment', 'Point', 'Application', 'Indihome', 'Disorders',' Wait ',' hit ',' fine ',' dlu ',' internet ',' dead ',' slow ',' severe ',' udh ',' lazy ',' report ',' mending ',' unplug ',' ']</v>
      </c>
      <c r="D338" s="3">
        <v>1.0</v>
      </c>
    </row>
    <row r="339" ht="15.75" customHeight="1">
      <c r="A339" s="1">
        <v>358.0</v>
      </c>
      <c r="B339" s="3" t="s">
        <v>337</v>
      </c>
      <c r="C339" s="3" t="str">
        <f>IFERROR(__xludf.DUMMYFUNCTION("GOOGLETRANSLATE(B339,""id"",""en"")"),"['How', 'Pay', 'Bill', 'Indihome', 'Try', 'Alternative', 'Pay', 'Reasons', 'Disorders', ""]")</f>
        <v>['How', 'Pay', 'Bill', 'Indihome', 'Try', 'Alternative', 'Pay', 'Reasons', 'Disorders', "]</v>
      </c>
      <c r="D339" s="3">
        <v>2.0</v>
      </c>
    </row>
    <row r="340" ht="15.75" customHeight="1">
      <c r="A340" s="1">
        <v>359.0</v>
      </c>
      <c r="B340" s="3" t="s">
        <v>338</v>
      </c>
      <c r="C340" s="3" t="str">
        <f>IFERROR(__xludf.DUMMYFUNCTION("GOOGLETRANSLATE(B340,""id"",""en"")"),"['Select', 'payment', 'balance', 'myindihome', 'koq', 'top', 'feature', 'top', 'baldo', 'Dimna', ""]")</f>
        <v>['Select', 'payment', 'balance', 'myindihome', 'koq', 'top', 'feature', 'top', 'baldo', 'Dimna', "]</v>
      </c>
      <c r="D340" s="3">
        <v>1.0</v>
      </c>
    </row>
    <row r="341" ht="15.75" customHeight="1">
      <c r="A341" s="1">
        <v>360.0</v>
      </c>
      <c r="B341" s="3" t="s">
        <v>339</v>
      </c>
      <c r="C341" s="3" t="str">
        <f>IFERROR(__xludf.DUMMYFUNCTION("GOOGLETRANSLATE(B341,""id"",""en"")"),"['ugly', 'times', 'lhoo', 'expensive', 'really', 'hedeeeh']")</f>
        <v>['ugly', 'times', 'lhoo', 'expensive', 'really', 'hedeeeh']</v>
      </c>
      <c r="D341" s="3">
        <v>1.0</v>
      </c>
    </row>
    <row r="342" ht="15.75" customHeight="1">
      <c r="A342" s="1">
        <v>361.0</v>
      </c>
      <c r="B342" s="3" t="s">
        <v>340</v>
      </c>
      <c r="C342" s="3" t="str">
        <f>IFERROR(__xludf.DUMMYFUNCTION("GOOGLETRANSLATE(B342,""id"",""en"")"),"['Come on', 'input', 'pay', 'gmn']")</f>
        <v>['Come on', 'input', 'pay', 'gmn']</v>
      </c>
      <c r="D342" s="3">
        <v>5.0</v>
      </c>
    </row>
    <row r="343" ht="15.75" customHeight="1">
      <c r="A343" s="1">
        <v>362.0</v>
      </c>
      <c r="B343" s="3" t="s">
        <v>341</v>
      </c>
      <c r="C343" s="3" t="str">
        <f>IFERROR(__xludf.DUMMYFUNCTION("GOOGLETRANSLATE(B343,""id"",""en"")"),"['Service', 'bad', 'price', 'bills', 'FLATT', 'according to', 'start', 'response', 'operator', 'block', 'number', 'I' Recommendations', '']")</f>
        <v>['Service', 'bad', 'price', 'bills', 'FLATT', 'according to', 'start', 'response', 'operator', 'block', 'number', 'I' Recommendations', '']</v>
      </c>
      <c r="D343" s="3">
        <v>1.0</v>
      </c>
    </row>
    <row r="344" ht="15.75" customHeight="1">
      <c r="A344" s="1">
        <v>363.0</v>
      </c>
      <c r="B344" s="3" t="s">
        <v>342</v>
      </c>
      <c r="C344" s="3" t="str">
        <f>IFERROR(__xludf.DUMMYFUNCTION("GOOGLETRANSLATE(B344,""id"",""en"")"),"['Network', 'Indihome', 'TELKOM', 'SKRNG', 'Dead', 'Disconnect', 'Turn', 'Payment', 'Late', 'Day', 'get', 'fine', ' Personally ',' Kerllu ',' Increasing ',' NAMAX ',' Disruption ',' TPI ',' Dipanya ',' Healthy ',' Kyak ',' Balanced ',' Service ',' FINCY '"&amp;",' HAS ' , 'fine', '']")</f>
        <v>['Network', 'Indihome', 'TELKOM', 'SKRNG', 'Dead', 'Disconnect', 'Turn', 'Payment', 'Late', 'Day', 'get', 'fine', ' Personally ',' Kerllu ',' Increasing ',' NAMAX ',' Disruption ',' TPI ',' Dipanya ',' Healthy ',' Kyak ',' Balanced ',' Service ',' FINCY ',' HAS ' , 'fine', '']</v>
      </c>
      <c r="D344" s="3">
        <v>2.0</v>
      </c>
    </row>
    <row r="345" ht="15.75" customHeight="1">
      <c r="A345" s="1">
        <v>364.0</v>
      </c>
      <c r="B345" s="3" t="s">
        <v>343</v>
      </c>
      <c r="C345" s="3" t="str">
        <f>IFERROR(__xludf.DUMMYFUNCTION("GOOGLETRANSLATE(B345,""id"",""en"")"),"['already', 'list', 'login', 'answer', 'repeat', 'repeated', 'reset', 'tetep', 'ggl', 'gyma', ""]")</f>
        <v>['already', 'list', 'login', 'answer', 'repeat', 'repeated', 'reset', 'tetep', 'ggl', 'gyma', "]</v>
      </c>
      <c r="D345" s="3">
        <v>5.0</v>
      </c>
    </row>
    <row r="346" ht="15.75" customHeight="1">
      <c r="A346" s="1">
        <v>366.0</v>
      </c>
      <c r="B346" s="3" t="s">
        <v>344</v>
      </c>
      <c r="C346" s="3" t="str">
        <f>IFERROR(__xludf.DUMMYFUNCTION("GOOGLETRANSLATE(B346,""id"",""en"")"),"['Pay', 'Indihome', 'Disruption', 'Turn', 'Late', 'Direct', 'Dipotus', 'Disappointing']")</f>
        <v>['Pay', 'Indihome', 'Disruption', 'Turn', 'Late', 'Direct', 'Dipotus', 'Disappointing']</v>
      </c>
      <c r="D346" s="3">
        <v>1.0</v>
      </c>
    </row>
    <row r="347" ht="15.75" customHeight="1">
      <c r="A347" s="1">
        <v>367.0</v>
      </c>
      <c r="B347" s="3" t="s">
        <v>345</v>
      </c>
      <c r="C347" s="3" t="str">
        <f>IFERROR(__xludf.DUMMYFUNCTION("GOOGLETRANSLATE(B347,""id"",""en"")"),"['App', 'super', 'lemoot']")</f>
        <v>['App', 'super', 'lemoot']</v>
      </c>
      <c r="D347" s="3">
        <v>1.0</v>
      </c>
    </row>
    <row r="348" ht="15.75" customHeight="1">
      <c r="A348" s="1">
        <v>368.0</v>
      </c>
      <c r="B348" s="3" t="s">
        <v>346</v>
      </c>
      <c r="C348" s="3" t="str">
        <f>IFERROR(__xludf.DUMMYFUNCTION("GOOGLETRANSLATE(B348,""id"",""en"")"),"['Application', 'Sangaaaaat', 'bad', 'service', 'bad', 'pay', 'difficult', 'turn', 'late', 'get', 'fine', 'Allah', ' Rela ',' Diginiin ',' Indihome ']")</f>
        <v>['Application', 'Sangaaaaat', 'bad', 'service', 'bad', 'pay', 'difficult', 'turn', 'late', 'get', 'fine', 'Allah', ' Rela ',' Diginiin ',' Indihome ']</v>
      </c>
      <c r="D348" s="3">
        <v>1.0</v>
      </c>
    </row>
    <row r="349" ht="15.75" customHeight="1">
      <c r="A349" s="1">
        <v>369.0</v>
      </c>
      <c r="B349" s="3" t="s">
        <v>347</v>
      </c>
      <c r="C349" s="3" t="str">
        <f>IFERROR(__xludf.DUMMYFUNCTION("GOOGLETRANSLATE(B349,""id"",""en"")"),"['website', 'the application', 'loading', 'slow', 'streaming', 'download', 'smooth']")</f>
        <v>['website', 'the application', 'loading', 'slow', 'streaming', 'download', 'smooth']</v>
      </c>
      <c r="D349" s="3">
        <v>1.0</v>
      </c>
    </row>
    <row r="350" ht="15.75" customHeight="1">
      <c r="A350" s="1">
        <v>370.0</v>
      </c>
      <c r="B350" s="3" t="s">
        <v>348</v>
      </c>
      <c r="C350" s="3" t="str">
        <f>IFERROR(__xludf.DUMMYFUNCTION("GOOGLETRANSLATE(B350,""id"",""en"")"),"['Application', 'complete', 'easy', '']")</f>
        <v>['Application', 'complete', 'easy', '']</v>
      </c>
      <c r="D350" s="3">
        <v>5.0</v>
      </c>
    </row>
    <row r="351" ht="15.75" customHeight="1">
      <c r="A351" s="1">
        <v>371.0</v>
      </c>
      <c r="B351" s="3" t="s">
        <v>349</v>
      </c>
      <c r="C351" s="3" t="str">
        <f>IFERROR(__xludf.DUMMYFUNCTION("GOOGLETRANSLATE(B351,""id"",""en"")"),"['Pay', 'no']")</f>
        <v>['Pay', 'no']</v>
      </c>
      <c r="D351" s="3">
        <v>1.0</v>
      </c>
    </row>
    <row r="352" ht="15.75" customHeight="1">
      <c r="A352" s="1">
        <v>372.0</v>
      </c>
      <c r="B352" s="3" t="s">
        <v>350</v>
      </c>
      <c r="C352" s="3" t="str">
        <f>IFERROR(__xludf.DUMMYFUNCTION("GOOGLETRANSLATE(B352,""id"",""en"")"),"['Thank God', 'Features',' Disorders', 'Fast', 'Handled', 'Sometimes',' Slow ',' Not bad ',' Live ',' Reduced ',' Slow ',' Open ',' Application ',' Perfect ']")</f>
        <v>['Thank God', 'Features',' Disorders', 'Fast', 'Handled', 'Sometimes',' Slow ',' Not bad ',' Live ',' Reduced ',' Slow ',' Open ',' Application ',' Perfect ']</v>
      </c>
      <c r="D352" s="3">
        <v>5.0</v>
      </c>
    </row>
    <row r="353" ht="15.75" customHeight="1">
      <c r="A353" s="1">
        <v>373.0</v>
      </c>
      <c r="B353" s="3" t="s">
        <v>351</v>
      </c>
      <c r="C353" s="3" t="str">
        <f>IFERROR(__xludf.DUMMYFUNCTION("GOOGLETRANSLATE(B353,""id"",""en"")"),"['Pay', 'bill', 'complicated', 'deliberate', 'server', 'error', 'right', 'date', 'meal', 'money', 'usury']")</f>
        <v>['Pay', 'bill', 'complicated', 'deliberate', 'server', 'error', 'right', 'date', 'meal', 'money', 'usury']</v>
      </c>
      <c r="D353" s="3">
        <v>1.0</v>
      </c>
    </row>
    <row r="354" ht="15.75" customHeight="1">
      <c r="A354" s="1">
        <v>374.0</v>
      </c>
      <c r="B354" s="3" t="s">
        <v>352</v>
      </c>
      <c r="C354" s="3" t="str">
        <f>IFERROR(__xludf.DUMMYFUNCTION("GOOGLETRANSLATE(B354,""id"",""en"")"),"['complain', 'writing', 'ticket', 'process', 'brp', 'disorder', ""]")</f>
        <v>['complain', 'writing', 'ticket', 'process', 'brp', 'disorder', "]</v>
      </c>
      <c r="D354" s="3">
        <v>1.0</v>
      </c>
    </row>
    <row r="355" ht="15.75" customHeight="1">
      <c r="A355" s="1">
        <v>375.0</v>
      </c>
      <c r="B355" s="3" t="s">
        <v>353</v>
      </c>
      <c r="C355" s="3" t="str">
        <f>IFERROR(__xludf.DUMMYFUNCTION("GOOGLETRANSLATE(B355,""id"",""en"")"),"['Application', 'Login']")</f>
        <v>['Application', 'Login']</v>
      </c>
      <c r="D355" s="3">
        <v>1.0</v>
      </c>
    </row>
    <row r="356" ht="15.75" customHeight="1">
      <c r="A356" s="1">
        <v>376.0</v>
      </c>
      <c r="B356" s="3" t="s">
        <v>354</v>
      </c>
      <c r="C356" s="3" t="str">
        <f>IFERROR(__xludf.DUMMYFUNCTION("GOOGLETRANSLATE(B356,""id"",""en"")"),"['Ribet', 'Bener', 'Bangsattt', 'Internet', 'Mbps', 'Pay', 'Enter', 'APK']")</f>
        <v>['Ribet', 'Bener', 'Bangsattt', 'Internet', 'Mbps', 'Pay', 'Enter', 'APK']</v>
      </c>
      <c r="D356" s="3">
        <v>1.0</v>
      </c>
    </row>
    <row r="357" ht="15.75" customHeight="1">
      <c r="A357" s="1">
        <v>377.0</v>
      </c>
      <c r="B357" s="3" t="s">
        <v>355</v>
      </c>
      <c r="C357" s="3" t="str">
        <f>IFERROR(__xludf.DUMMYFUNCTION("GOOGLETRANSLATE(B357,""id"",""en"")"),"['experience', 'Myindihome', 'Understanding', 'Features', 'Features', 'Package', 'Package', 'Offered', 'INDIHOME']")</f>
        <v>['experience', 'Myindihome', 'Understanding', 'Features', 'Features', 'Package', 'Package', 'Offered', 'INDIHOME']</v>
      </c>
      <c r="D357" s="3">
        <v>5.0</v>
      </c>
    </row>
    <row r="358" ht="15.75" customHeight="1">
      <c r="A358" s="1">
        <v>378.0</v>
      </c>
      <c r="B358" s="3" t="s">
        <v>356</v>
      </c>
      <c r="C358" s="3" t="str">
        <f>IFERROR(__xludf.DUMMYFUNCTION("GOOGLETRANSLATE(B358,""id"",""en"")"),"['many years', 'subscription', 'Satisfied', 'really', 'service', 'advanced', 'indihome', 'hope', 'even', 'SEINDONE']")</f>
        <v>['many years', 'subscription', 'Satisfied', 'really', 'service', 'advanced', 'indihome', 'hope', 'even', 'SEINDONE']</v>
      </c>
      <c r="D358" s="3">
        <v>5.0</v>
      </c>
    </row>
    <row r="359" ht="15.75" customHeight="1">
      <c r="A359" s="1">
        <v>379.0</v>
      </c>
      <c r="B359" s="3" t="s">
        <v>357</v>
      </c>
      <c r="C359" s="3" t="str">
        <f>IFERROR(__xludf.DUMMYFUNCTION("GOOGLETRANSLATE(B359,""id"",""en"")"),"['like', 'trobel', 'expensive', 'COK', 'COK', ""]")</f>
        <v>['like', 'trobel', 'expensive', 'COK', 'COK', "]</v>
      </c>
      <c r="D359" s="3">
        <v>1.0</v>
      </c>
    </row>
    <row r="360" ht="15.75" customHeight="1">
      <c r="A360" s="1">
        <v>380.0</v>
      </c>
      <c r="B360" s="3" t="s">
        <v>358</v>
      </c>
      <c r="C360" s="3" t="str">
        <f>IFERROR(__xludf.DUMMYFUNCTION("GOOGLETRANSLATE(B360,""id"",""en"")"),"['Please', 'Murah', 'bug', 'times', 'open', 'myindihome', 'lag', 'accessed', 'thank', 'love']")</f>
        <v>['Please', 'Murah', 'bug', 'times', 'open', 'myindihome', 'lag', 'accessed', 'thank', 'love']</v>
      </c>
      <c r="D360" s="3">
        <v>3.0</v>
      </c>
    </row>
    <row r="361" ht="15.75" customHeight="1">
      <c r="A361" s="1">
        <v>381.0</v>
      </c>
      <c r="B361" s="3" t="s">
        <v>359</v>
      </c>
      <c r="C361" s="3" t="str">
        <f>IFERROR(__xludf.DUMMYFUNCTION("GOOGLETRANSLATE(B361,""id"",""en"")"),"['Application', 'ngestukk', 'stop', 'diguned', 'cuuuu']")</f>
        <v>['Application', 'ngestukk', 'stop', 'diguned', 'cuuuu']</v>
      </c>
      <c r="D361" s="3">
        <v>1.0</v>
      </c>
    </row>
    <row r="362" ht="15.75" customHeight="1">
      <c r="A362" s="1">
        <v>382.0</v>
      </c>
      <c r="B362" s="3" t="s">
        <v>360</v>
      </c>
      <c r="C362" s="3" t="str">
        <f>IFERROR(__xludf.DUMMYFUNCTION("GOOGLETRANSLATE(B362,""id"",""en"")"),"['Please', 'Application', 'Bug', 'Please', 'Rent', 'Teams', 'Professional', 'Developer', 'Application']")</f>
        <v>['Please', 'Application', 'Bug', 'Please', 'Rent', 'Teams', 'Professional', 'Developer', 'Application']</v>
      </c>
      <c r="D362" s="3">
        <v>3.0</v>
      </c>
    </row>
    <row r="363" ht="15.75" customHeight="1">
      <c r="A363" s="1">
        <v>383.0</v>
      </c>
      <c r="B363" s="3" t="s">
        <v>361</v>
      </c>
      <c r="C363" s="3" t="str">
        <f>IFERROR(__xludf.DUMMYFUNCTION("GOOGLETRANSLATE(B363,""id"",""en"")"),"['APK', 'according to', 'user', 'hope', 'in the future', 'lei', 'good', 'amiin', 'amiin', ""]")</f>
        <v>['APK', 'according to', 'user', 'hope', 'in the future', 'lei', 'good', 'amiin', 'amiin', "]</v>
      </c>
      <c r="D363" s="3">
        <v>5.0</v>
      </c>
    </row>
    <row r="364" ht="15.75" customHeight="1">
      <c r="A364" s="1">
        <v>384.0</v>
      </c>
      <c r="B364" s="3" t="s">
        <v>362</v>
      </c>
      <c r="C364" s="3" t="str">
        <f>IFERROR(__xludf.DUMMYFUNCTION("GOOGLETRANSLATE(B364,""id"",""en"")"),"['slow', 'application', 'pay', 'bill']")</f>
        <v>['slow', 'application', 'pay', 'bill']</v>
      </c>
      <c r="D364" s="3">
        <v>1.0</v>
      </c>
    </row>
    <row r="365" ht="15.75" customHeight="1">
      <c r="A365" s="1">
        <v>385.0</v>
      </c>
      <c r="B365" s="3" t="s">
        <v>363</v>
      </c>
      <c r="C365" s="3" t="str">
        <f>IFERROR(__xludf.DUMMYFUNCTION("GOOGLETRANSLATE(B365,""id"",""en"")"),"['SOD']")</f>
        <v>['SOD']</v>
      </c>
      <c r="D365" s="3">
        <v>3.0</v>
      </c>
    </row>
    <row r="366" ht="15.75" customHeight="1">
      <c r="A366" s="1">
        <v>386.0</v>
      </c>
      <c r="B366" s="3" t="s">
        <v>364</v>
      </c>
      <c r="C366" s="3" t="str">
        <f>IFERROR(__xludf.DUMMYFUNCTION("GOOGLETRANSLATE(B366,""id"",""en"")"),"['Service', 'Bad', 'Disappointed', 'Report', 'Telkom', 'Wait', 'Watch', 'Awaited', 'Information', 'Advanced', 'Called', 'Continuous' Say it ',' the technician ',' contact ',' awaited ',' sampek ',' noon ',' information ',' contact ',' told ',' wait ',' wa"&amp;"it ',' waiting ',' malem ' , 'technicians',' please ',' toy with ',' business', 'home', 'business',' closed ',' set ',' bln ',' repair ',' Got ',' Sia ',' Waiting ',' smpe ',' malem ']")</f>
        <v>['Service', 'Bad', 'Disappointed', 'Report', 'Telkom', 'Wait', 'Watch', 'Awaited', 'Information', 'Advanced', 'Called', 'Continuous' Say it ',' the technician ',' contact ',' awaited ',' sampek ',' noon ',' information ',' contact ',' told ',' wait ',' wait ',' waiting ',' malem ' , 'technicians',' please ',' toy with ',' business', 'home', 'business',' closed ',' set ',' bln ',' repair ',' Got ',' Sia ',' Waiting ',' smpe ',' malem ']</v>
      </c>
      <c r="D366" s="3">
        <v>1.0</v>
      </c>
    </row>
    <row r="367" ht="15.75" customHeight="1">
      <c r="A367" s="1">
        <v>387.0</v>
      </c>
      <c r="B367" s="3" t="s">
        <v>365</v>
      </c>
      <c r="C367" s="3" t="str">
        <f>IFERROR(__xludf.DUMMYFUNCTION("GOOGLETRANSLATE(B367,""id"",""en"")"),"['Application', 'Gajelas', 'improvement']")</f>
        <v>['Application', 'Gajelas', 'improvement']</v>
      </c>
      <c r="D367" s="3">
        <v>3.0</v>
      </c>
    </row>
    <row r="368" ht="15.75" customHeight="1">
      <c r="A368" s="1">
        <v>388.0</v>
      </c>
      <c r="B368" s="3" t="s">
        <v>366</v>
      </c>
      <c r="C368" s="3" t="str">
        <f>IFERROR(__xludf.DUMMYFUNCTION("GOOGLETRANSLATE(B368,""id"",""en"")"),"['application', 'super', 'jooos', 'solution', 'motive', 'person', ""]")</f>
        <v>['application', 'super', 'jooos', 'solution', 'motive', 'person', "]</v>
      </c>
      <c r="D368" s="3">
        <v>5.0</v>
      </c>
    </row>
    <row r="369" ht="15.75" customHeight="1">
      <c r="A369" s="1">
        <v>389.0</v>
      </c>
      <c r="B369" s="3" t="s">
        <v>367</v>
      </c>
      <c r="C369" s="3" t="str">
        <f>IFERROR(__xludf.DUMMYFUNCTION("GOOGLETRANSLATE(B369,""id"",""en"")"),"['oath', 'detrimental', 'late', 'pay', 'network', 'direct', 'disabled', 'turn', 'adower', 'network', 'access',' adower ',' Contacted ',' Use ',' Application ',' Adaya ',' Gini ',' Already ',' Search ',' Service ',' Use ',' Indihome ', ""]")</f>
        <v>['oath', 'detrimental', 'late', 'pay', 'network', 'direct', 'disabled', 'turn', 'adower', 'network', 'access',' adower ',' Contacted ',' Use ',' Application ',' Adaya ',' Gini ',' Already ',' Search ',' Service ',' Use ',' Indihome ', "]</v>
      </c>
      <c r="D369" s="3">
        <v>1.0</v>
      </c>
    </row>
    <row r="370" ht="15.75" customHeight="1">
      <c r="A370" s="1">
        <v>390.0</v>
      </c>
      <c r="B370" s="3" t="s">
        <v>368</v>
      </c>
      <c r="C370" s="3" t="str">
        <f>IFERROR(__xludf.DUMMYFUNCTION("GOOGLETRANSLATE(B370,""id"",""en"")"),"['response', 'trouble', 'slow', 'client', 'pro', 'active', 'improvement', 'need', 'information', 'repair', 'telephone', 'email', ' Templates', 'Install', 'Even', 'a month', 'already', 'trouble', 'times',' at the time ',' hours', 'work', 'prawan', 'relies'"&amp;",' wifi ' , 'WFH', 'information', 'handling', 'repairs', 'finished', 'client', 'affected', '']")</f>
        <v>['response', 'trouble', 'slow', 'client', 'pro', 'active', 'improvement', 'need', 'information', 'repair', 'telephone', 'email', ' Templates', 'Install', 'Even', 'a month', 'already', 'trouble', 'times',' at the time ',' hours', 'work', 'prawan', 'relies',' wifi ' , 'WFH', 'information', 'handling', 'repairs', 'finished', 'client', 'affected', '']</v>
      </c>
      <c r="D370" s="3">
        <v>1.0</v>
      </c>
    </row>
    <row r="371" ht="15.75" customHeight="1">
      <c r="A371" s="1">
        <v>391.0</v>
      </c>
      <c r="B371" s="3" t="s">
        <v>369</v>
      </c>
      <c r="C371" s="3" t="str">
        <f>IFERROR(__xludf.DUMMYFUNCTION("GOOGLETRANSLATE(B371,""id"",""en"")"),"['apk', 'special', 'satisfying', 'user', '']")</f>
        <v>['apk', 'special', 'satisfying', 'user', '']</v>
      </c>
      <c r="D371" s="3">
        <v>5.0</v>
      </c>
    </row>
    <row r="372" ht="15.75" customHeight="1">
      <c r="A372" s="1">
        <v>392.0</v>
      </c>
      <c r="B372" s="3" t="s">
        <v>370</v>
      </c>
      <c r="C372" s="3" t="str">
        <f>IFERROR(__xludf.DUMMYFUNCTION("GOOGLETRANSLATE(B372,""id"",""en"")"),"['Subscriptions',' Indihome ',' Try ',' Check ',' Bill ',' Via ',' APK ',' SLLU ',' Login ',' Failed ',' Register ',' Uda ',' Registered ',' site ',' official ',' Myindihome ',' knapa ', ""]")</f>
        <v>['Subscriptions',' Indihome ',' Try ',' Check ',' Bill ',' Via ',' APK ',' SLLU ',' Login ',' Failed ',' Register ',' Uda ',' Registered ',' site ',' official ',' Myindihome ',' knapa ', "]</v>
      </c>
      <c r="D372" s="3">
        <v>1.0</v>
      </c>
    </row>
    <row r="373" ht="15.75" customHeight="1">
      <c r="A373" s="1">
        <v>393.0</v>
      </c>
      <c r="B373" s="3" t="s">
        <v>371</v>
      </c>
      <c r="C373" s="3" t="str">
        <f>IFERROR(__xludf.DUMMYFUNCTION("GOOGLETRANSLATE(B373,""id"",""en"")"),"['Steady', 'Display', 'already', 'lalot', 'Addin', 'Color', 'Cool']")</f>
        <v>['Steady', 'Display', 'already', 'lalot', 'Addin', 'Color', 'Cool']</v>
      </c>
      <c r="D373" s="3">
        <v>5.0</v>
      </c>
    </row>
    <row r="374" ht="15.75" customHeight="1">
      <c r="A374" s="1">
        <v>394.0</v>
      </c>
      <c r="B374" s="3" t="s">
        <v>372</v>
      </c>
      <c r="C374" s="3" t="str">
        <f>IFERROR(__xludf.DUMMYFUNCTION("GOOGLETRANSLATE(B374,""id"",""en"")"),"Of course")</f>
        <v>Of course</v>
      </c>
      <c r="D374" s="3">
        <v>5.0</v>
      </c>
    </row>
    <row r="375" ht="15.75" customHeight="1">
      <c r="A375" s="1">
        <v>395.0</v>
      </c>
      <c r="B375" s="3" t="s">
        <v>373</v>
      </c>
      <c r="C375" s="3" t="str">
        <f>IFERROR(__xludf.DUMMYFUNCTION("GOOGLETRANSLATE(B375,""id"",""en"")"),"['subscription', 'Indihome', 'package', 'internet', 'telephone', 'buy', 'telephone', 'home', 'installed', 'call']")</f>
        <v>['subscription', 'Indihome', 'package', 'internet', 'telephone', 'buy', 'telephone', 'home', 'installed', 'call']</v>
      </c>
      <c r="D375" s="3">
        <v>4.0</v>
      </c>
    </row>
    <row r="376" ht="15.75" customHeight="1">
      <c r="A376" s="1">
        <v>396.0</v>
      </c>
      <c r="B376" s="3" t="s">
        <v>374</v>
      </c>
      <c r="C376" s="3" t="str">
        <f>IFERROR(__xludf.DUMMYFUNCTION("GOOGLETRANSLATE(B376,""id"",""en"")"),"['application', 'send', 'code', 'verification', 'please', 'bnerin', 'system']")</f>
        <v>['application', 'send', 'code', 'verification', 'please', 'bnerin', 'system']</v>
      </c>
      <c r="D376" s="3">
        <v>1.0</v>
      </c>
    </row>
    <row r="377" ht="15.75" customHeight="1">
      <c r="A377" s="1">
        <v>397.0</v>
      </c>
      <c r="B377" s="3" t="s">
        <v>375</v>
      </c>
      <c r="C377" s="3" t="str">
        <f>IFERROR(__xludf.DUMMYFUNCTION("GOOGLETRANSLATE(B377,""id"",""en"")"),"['Heart', 'heart', 'billion', 'bill', 'date', 'obstacle', 'tip', 'late', 'hit', 'fine', 'rb', 'try', ' times', 'UDH', 'RB', 'PEAH']")</f>
        <v>['Heart', 'heart', 'billion', 'bill', 'date', 'obstacle', 'tip', 'late', 'hit', 'fine', 'rb', 'try', ' times', 'UDH', 'RB', 'PEAH']</v>
      </c>
      <c r="D377" s="3">
        <v>1.0</v>
      </c>
    </row>
    <row r="378" ht="15.75" customHeight="1">
      <c r="A378" s="1">
        <v>398.0</v>
      </c>
      <c r="B378" s="3" t="s">
        <v>376</v>
      </c>
      <c r="C378" s="3" t="str">
        <f>IFERROR(__xludf.DUMMYFUNCTION("GOOGLETRANSLATE(B378,""id"",""en"")"),"['Network', 'Los', 'Red', 'Report', 'Application', 'Loading', 'Please', 'Wait', 'Mulu', ""]")</f>
        <v>['Network', 'Los', 'Red', 'Report', 'Application', 'Loading', 'Please', 'Wait', 'Mulu', "]</v>
      </c>
      <c r="D378" s="3">
        <v>1.0</v>
      </c>
    </row>
    <row r="379" ht="15.75" customHeight="1">
      <c r="A379" s="1">
        <v>399.0</v>
      </c>
      <c r="B379" s="3" t="s">
        <v>377</v>
      </c>
      <c r="C379" s="3" t="str">
        <f>IFERROR(__xludf.DUMMYFUNCTION("GOOGLETRANSLATE(B379,""id"",""en"")"),"['Ngeteleg']")</f>
        <v>['Ngeteleg']</v>
      </c>
      <c r="D379" s="3">
        <v>1.0</v>
      </c>
    </row>
    <row r="380" ht="15.75" customHeight="1">
      <c r="A380" s="1">
        <v>400.0</v>
      </c>
      <c r="B380" s="3" t="s">
        <v>378</v>
      </c>
      <c r="C380" s="3" t="str">
        <f>IFERROR(__xludf.DUMMYFUNCTION("GOOGLETRANSLATE(B380,""id"",""en"")"),"['bad', 'quality', 'network', 'mentang', 'mentang', 'range', 'widest', 'network', 'stable', 'lost', 'internet', 'restart', ' Modem ',' capitalist ',' capitalist ',' quality ',' accompanied ']")</f>
        <v>['bad', 'quality', 'network', 'mentang', 'mentang', 'range', 'widest', 'network', 'stable', 'lost', 'internet', 'restart', ' Modem ',' capitalist ',' capitalist ',' quality ',' accompanied ']</v>
      </c>
      <c r="D380" s="3">
        <v>1.0</v>
      </c>
    </row>
    <row r="381" ht="15.75" customHeight="1">
      <c r="A381" s="1">
        <v>401.0</v>
      </c>
      <c r="B381" s="3" t="s">
        <v>379</v>
      </c>
      <c r="C381" s="3" t="str">
        <f>IFERROR(__xludf.DUMMYFUNCTION("GOOGLETRANSLATE(B381,""id"",""en"")"),"['', 'account', 'myindihome', 'enter', 'login']")</f>
        <v>['', 'account', 'myindihome', 'enter', 'login']</v>
      </c>
      <c r="D381" s="3">
        <v>2.0</v>
      </c>
    </row>
    <row r="382" ht="15.75" customHeight="1">
      <c r="A382" s="1">
        <v>402.0</v>
      </c>
      <c r="B382" s="3" t="s">
        <v>380</v>
      </c>
      <c r="C382" s="3" t="str">
        <f>IFERROR(__xludf.DUMMYFUNCTION("GOOGLETRANSLATE(B382,""id"",""en"")"),"['Service', 'complaint', 'VIA', 'APP', 'Used', 'App', 'Ujung', 'Report', 'Phone']")</f>
        <v>['Service', 'complaint', 'VIA', 'APP', 'Used', 'App', 'Ujung', 'Report', 'Phone']</v>
      </c>
      <c r="D382" s="3">
        <v>2.0</v>
      </c>
    </row>
    <row r="383" ht="15.75" customHeight="1">
      <c r="A383" s="1">
        <v>403.0</v>
      </c>
      <c r="B383" s="3" t="s">
        <v>381</v>
      </c>
      <c r="C383" s="3" t="str">
        <f>IFERROR(__xludf.DUMMYFUNCTION("GOOGLETRANSLATE(B383,""id"",""en"")"),"['service', 'bad', 'registration', 'installation', 'skarang', 'home', 'pdahal', 'already', 'admin', 'chat', 'nda', 'response', ' PDAH ',' Online ',' Contact ',' Center ',' CONTACT ',' The answer ',' help ',' Please ',' Waiting ',' Awaited ',' already ',' "&amp;"Nda ',' Information ' , 'Policy', '']")</f>
        <v>['service', 'bad', 'registration', 'installation', 'skarang', 'home', 'pdahal', 'already', 'admin', 'chat', 'nda', 'response', ' PDAH ',' Online ',' Contact ',' Center ',' CONTACT ',' The answer ',' help ',' Please ',' Waiting ',' Awaited ',' already ',' Nda ',' Information ' , 'Policy', '']</v>
      </c>
      <c r="D383" s="3">
        <v>1.0</v>
      </c>
    </row>
    <row r="384" ht="15.75" customHeight="1">
      <c r="A384" s="1">
        <v>404.0</v>
      </c>
      <c r="B384" s="3" t="s">
        <v>382</v>
      </c>
      <c r="C384" s="3" t="str">
        <f>IFERROR(__xludf.DUMMYFUNCTION("GOOGLETRANSLATE(B384,""id"",""en"")"),"['application', 'kog', 'jammed', 'severe', 'bener']")</f>
        <v>['application', 'kog', 'jammed', 'severe', 'bener']</v>
      </c>
      <c r="D384" s="3">
        <v>1.0</v>
      </c>
    </row>
    <row r="385" ht="15.75" customHeight="1">
      <c r="A385" s="1">
        <v>405.0</v>
      </c>
      <c r="B385" s="3" t="s">
        <v>383</v>
      </c>
      <c r="C385" s="3" t="str">
        <f>IFERROR(__xludf.DUMMYFUNCTION("GOOGLETRANSLATE(B385,""id"",""en"")"),"['Application', 'Myindihome', 'Difficult', 'Login', 'Email', 'Already', 'Bener', ""]")</f>
        <v>['Application', 'Myindihome', 'Difficult', 'Login', 'Email', 'Already', 'Bener', "]</v>
      </c>
      <c r="D385" s="3">
        <v>1.0</v>
      </c>
    </row>
    <row r="386" ht="15.75" customHeight="1">
      <c r="A386" s="1">
        <v>406.0</v>
      </c>
      <c r="B386" s="3" t="s">
        <v>384</v>
      </c>
      <c r="C386" s="3" t="str">
        <f>IFERROR(__xludf.DUMMYFUNCTION("GOOGLETRANSLATE(B386,""id"",""en"")"),"['thank', 'love', 'service']")</f>
        <v>['thank', 'love', 'service']</v>
      </c>
      <c r="D386" s="3">
        <v>5.0</v>
      </c>
    </row>
    <row r="387" ht="15.75" customHeight="1">
      <c r="A387" s="1">
        <v>407.0</v>
      </c>
      <c r="B387" s="3" t="s">
        <v>385</v>
      </c>
      <c r="C387" s="3" t="str">
        <f>IFERROR(__xludf.DUMMYFUNCTION("GOOGLETRANSLATE(B387,""id"",""en"")"),"['Request', 'Transfer', 'Address',' Need ',' Wktu ',' Date ',' BRP ',' Please ',' Transfer ',' SKG ',' BELM ',' DTG ',' Technicians', 'email', 'enter', 'link', 'contents',' file ',' how ',' disappointed ',' Indihome ',' TLP ',' turned off ',' cooking ',' "&amp;"cook ' , 'Move', 'address', 'blm', 'response', 'pdhal', 'trade', 'need', 'connection', 'bkin', 'wide', 'phone', 'to' Complaining ',' Need ',' Credit ',' Free ',' Waiting ',' Difficult ',' Ribet ', ""]")</f>
        <v>['Request', 'Transfer', 'Address',' Need ',' Wktu ',' Date ',' BRP ',' Please ',' Transfer ',' SKG ',' BELM ',' DTG ',' Technicians', 'email', 'enter', 'link', 'contents',' file ',' how ',' disappointed ',' Indihome ',' TLP ',' turned off ',' cooking ',' cook ' , 'Move', 'address', 'blm', 'response', 'pdhal', 'trade', 'need', 'connection', 'bkin', 'wide', 'phone', 'to' Complaining ',' Need ',' Credit ',' Free ',' Waiting ',' Difficult ',' Ribet ', "]</v>
      </c>
      <c r="D387" s="3">
        <v>1.0</v>
      </c>
    </row>
    <row r="388" ht="15.75" customHeight="1">
      <c r="A388" s="1">
        <v>408.0</v>
      </c>
      <c r="B388" s="3" t="s">
        <v>386</v>
      </c>
      <c r="C388" s="3" t="str">
        <f>IFERROR(__xludf.DUMMYFUNCTION("GOOGLETRANSLATE(B388,""id"",""en"")"),"['', 'update', 'version', 'newest', 'renew', 'speed', 'solution', 'get', 'FUP', 'restore', 'speed', 'menu', "" ]")</f>
        <v>['', 'update', 'version', 'newest', 'renew', 'speed', 'solution', 'get', 'FUP', 'restore', 'speed', 'menu', " ]</v>
      </c>
      <c r="D388" s="3">
        <v>3.0</v>
      </c>
    </row>
    <row r="389" ht="15.75" customHeight="1">
      <c r="A389" s="1">
        <v>409.0</v>
      </c>
      <c r="B389" s="3" t="s">
        <v>387</v>
      </c>
      <c r="C389" s="3" t="str">
        <f>IFERROR(__xludf.DUMMYFUNCTION("GOOGLETRANSLATE(B389,""id"",""en"")"),"['kaka', 'network', 'like', 'internet', 'pay']")</f>
        <v>['kaka', 'network', 'like', 'internet', 'pay']</v>
      </c>
      <c r="D389" s="3">
        <v>2.0</v>
      </c>
    </row>
    <row r="390" ht="15.75" customHeight="1">
      <c r="A390" s="1">
        <v>410.0</v>
      </c>
      <c r="B390" s="3" t="s">
        <v>388</v>
      </c>
      <c r="C390" s="3" t="str">
        <f>IFERROR(__xludf.DUMMYFUNCTION("GOOGLETRANSLATE(B390,""id"",""en"")"),"['Date', 'Ngelag', 'Ngemtod']")</f>
        <v>['Date', 'Ngelag', 'Ngemtod']</v>
      </c>
      <c r="D390" s="3">
        <v>2.0</v>
      </c>
    </row>
    <row r="391" ht="15.75" customHeight="1">
      <c r="A391" s="1">
        <v>411.0</v>
      </c>
      <c r="B391" s="3" t="s">
        <v>389</v>
      </c>
      <c r="C391" s="3" t="str">
        <f>IFERROR(__xludf.DUMMYFUNCTION("GOOGLETRANSLATE(B391,""id"",""en"")"),"['Disappointed', 'Ama', 'Indihome', 'the technician', 'the technician', 'cable', 'blocking', 'window', 'neighbor', 'acts',' continued ',' ngeremehin ',' really ',' gtu ',' masang ',' cable ',' work ',' rich ',' gtu ',' kl ',' pay ',' mindahin ',' cable ',"&amp;"' consistent ',' ank ' , 'KL', 'work', 'BLG', 'employees',' Subang ',' Javanese ',' West ',' Say ',' Nanya ',' HRS ',' DSNI ',' DSNI ',' poor ']")</f>
        <v>['Disappointed', 'Ama', 'Indihome', 'the technician', 'the technician', 'cable', 'blocking', 'window', 'neighbor', 'acts',' continued ',' ngeremehin ',' really ',' gtu ',' masang ',' cable ',' work ',' rich ',' gtu ',' kl ',' pay ',' mindahin ',' cable ',' consistent ',' ank ' , 'KL', 'work', 'BLG', 'employees',' Subang ',' Javanese ',' West ',' Say ',' Nanya ',' HRS ',' DSNI ',' DSNI ',' poor ']</v>
      </c>
      <c r="D391" s="3">
        <v>1.0</v>
      </c>
    </row>
    <row r="392" ht="15.75" customHeight="1">
      <c r="A392" s="1">
        <v>412.0</v>
      </c>
      <c r="B392" s="3" t="s">
        <v>390</v>
      </c>
      <c r="C392" s="3" t="str">
        <f>IFERROR(__xludf.DUMMYFUNCTION("GOOGLETRANSLATE(B392,""id"",""en"")"),"['Donkk', 'Quality']")</f>
        <v>['Donkk', 'Quality']</v>
      </c>
      <c r="D392" s="3">
        <v>1.0</v>
      </c>
    </row>
    <row r="393" ht="15.75" customHeight="1">
      <c r="A393" s="1">
        <v>413.0</v>
      </c>
      <c r="B393" s="3" t="s">
        <v>391</v>
      </c>
      <c r="C393" s="3" t="str">
        <f>IFERROR(__xludf.DUMMYFUNCTION("GOOGLETRANSLATE(B393,""id"",""en"")"),"['Pay', 'difficult', 'failed', 'keeps', 'wonder', '']")</f>
        <v>['Pay', 'difficult', 'failed', 'keeps', 'wonder', '']</v>
      </c>
      <c r="D393" s="3">
        <v>1.0</v>
      </c>
    </row>
    <row r="394" ht="15.75" customHeight="1">
      <c r="A394" s="1">
        <v>414.0</v>
      </c>
      <c r="B394" s="3" t="s">
        <v>392</v>
      </c>
      <c r="C394" s="3" t="str">
        <f>IFERROR(__xludf.DUMMYFUNCTION("GOOGLETRANSLATE(B394,""id"",""en"")"),"['Sigap', 'in the field', 'lbh', 'enhanced']")</f>
        <v>['Sigap', 'in the field', 'lbh', 'enhanced']</v>
      </c>
      <c r="D394" s="3">
        <v>1.0</v>
      </c>
    </row>
    <row r="395" ht="15.75" customHeight="1">
      <c r="A395" s="1">
        <v>416.0</v>
      </c>
      <c r="B395" s="3" t="s">
        <v>393</v>
      </c>
      <c r="C395" s="3" t="str">
        <f>IFERROR(__xludf.DUMMYFUNCTION("GOOGLETRANSLATE(B395,""id"",""en"")"),"['Disappointed', 'Indihome', 'subscribe', 'Indihome', 'Wrong', 'The reason', 'Adlh', 'watch', 'broadcast', 'Delay', 'said', 'event', ' a week ',' as', 'watched', 'reset', 'in fact', 'a month', 'watch', 'broadcast', 'delay', 'channei', 'nettv', 'pkl', 'slo"&amp;"t' , 'program', 'event', 'recorded', 'street vendors',' direct ',' jump ',' street vendors', 'program', 'Acr', 'pkl', 'the story', 'severed', ' BLM ',' Channel ',' PDHL ',' Costs', 'subscribe', 'expensive', ""]")</f>
        <v>['Disappointed', 'Indihome', 'subscribe', 'Indihome', 'Wrong', 'The reason', 'Adlh', 'watch', 'broadcast', 'Delay', 'said', 'event', ' a week ',' as', 'watched', 'reset', 'in fact', 'a month', 'watch', 'broadcast', 'delay', 'channei', 'nettv', 'pkl', 'slot' , 'program', 'event', 'recorded', 'street vendors',' direct ',' jump ',' street vendors', 'program', 'Acr', 'pkl', 'the story', 'severed', ' BLM ',' Channel ',' PDHL ',' Costs', 'subscribe', 'expensive', "]</v>
      </c>
      <c r="D395" s="3">
        <v>1.0</v>
      </c>
    </row>
    <row r="396" ht="15.75" customHeight="1">
      <c r="A396" s="1">
        <v>417.0</v>
      </c>
      <c r="B396" s="3" t="s">
        <v>394</v>
      </c>
      <c r="C396" s="3" t="str">
        <f>IFERROR(__xludf.DUMMYFUNCTION("GOOGLETRANSLATE(B396,""id"",""en"")"),"['Nga', 'Log', '']")</f>
        <v>['Nga', 'Log', '']</v>
      </c>
      <c r="D396" s="3">
        <v>1.0</v>
      </c>
    </row>
    <row r="397" ht="15.75" customHeight="1">
      <c r="A397" s="1">
        <v>418.0</v>
      </c>
      <c r="B397" s="3" t="s">
        <v>395</v>
      </c>
      <c r="C397" s="3" t="str">
        <f>IFERROR(__xludf.DUMMYFUNCTION("GOOGLETRANSLATE(B397,""id"",""en"")"),"['Severe', 'stop', 'addon', 'told', 'verification', 'mulu', 'already', 'verification', 'ttp', 'kaga', 'stop', 'addon', ' Chat ',' complaint ',' throw ',' there ',' Come here ',' please ',' fix ',' complaint ',' myindihome ',' indita ',' tele ',' email ','"&amp;" throw ' , 'please', 'The info']")</f>
        <v>['Severe', 'stop', 'addon', 'told', 'verification', 'mulu', 'already', 'verification', 'ttp', 'kaga', 'stop', 'addon', ' Chat ',' complaint ',' throw ',' there ',' Come here ',' please ',' fix ',' complaint ',' myindihome ',' indita ',' tele ',' email ',' throw ' , 'please', 'The info']</v>
      </c>
      <c r="D397" s="3">
        <v>1.0</v>
      </c>
    </row>
    <row r="398" ht="15.75" customHeight="1">
      <c r="A398" s="1">
        <v>419.0</v>
      </c>
      <c r="B398" s="3" t="s">
        <v>396</v>
      </c>
      <c r="C398" s="3" t="str">
        <f>IFERROR(__xludf.DUMMYFUNCTION("GOOGLETRANSLATE(B398,""id"",""en"")"),"['service', 'poor', 'internet', 'die', 'schedule', 'tomorrow', 'poor', 'poor', 'pairs',' indihom ',' display ',' doang ',' 'times,' turn ',' late ',' pay ',' a day ',' hit ',' fine ',' service ',' response ',' already ',' abis', 'contract', 'want' , 'Disc"&amp;"onnect', 'times',' Change ',' Gercep ',' complaints', 'internet', 'Los',' Red ',' Direct ',' hand ',' schedule ',' tomorrow ',' times', 'internet']")</f>
        <v>['service', 'poor', 'internet', 'die', 'schedule', 'tomorrow', 'poor', 'poor', 'pairs',' indihom ',' display ',' doang ',' 'times,' turn ',' late ',' pay ',' a day ',' hit ',' fine ',' service ',' response ',' already ',' abis', 'contract', 'want' , 'Disconnect', 'times',' Change ',' Gercep ',' complaints', 'internet', 'Los',' Red ',' Direct ',' hand ',' schedule ',' tomorrow ',' times', 'internet']</v>
      </c>
      <c r="D398" s="3">
        <v>1.0</v>
      </c>
    </row>
    <row r="399" ht="15.75" customHeight="1">
      <c r="A399" s="1">
        <v>420.0</v>
      </c>
      <c r="B399" s="3" t="s">
        <v>397</v>
      </c>
      <c r="C399" s="3" t="str">
        <f>IFERROR(__xludf.DUMMYFUNCTION("GOOGLETRANSLATE(B399,""id"",""en"")"),"['', 'Internet', 'Loss', 'How', 'Indihome', 'UDH', 'Complaints', 'Application', 'Error', 'Please', 'Indihome']")</f>
        <v>['', 'Internet', 'Loss', 'How', 'Indihome', 'UDH', 'Complaints', 'Application', 'Error', 'Please', 'Indihome']</v>
      </c>
      <c r="D399" s="3">
        <v>2.0</v>
      </c>
    </row>
    <row r="400" ht="15.75" customHeight="1">
      <c r="A400" s="1">
        <v>421.0</v>
      </c>
      <c r="B400" s="3" t="s">
        <v>398</v>
      </c>
      <c r="C400" s="3" t="str">
        <f>IFERROR(__xludf.DUMMYFUNCTION("GOOGLETRANSLATE(B400,""id"",""en"")"),"['Paying', 'Internet', 'Lemmot', ""]")</f>
        <v>['Paying', 'Internet', 'Lemmot', "]</v>
      </c>
      <c r="D400" s="3">
        <v>1.0</v>
      </c>
    </row>
    <row r="401" ht="15.75" customHeight="1">
      <c r="A401" s="1">
        <v>422.0</v>
      </c>
      <c r="B401" s="3" t="s">
        <v>399</v>
      </c>
      <c r="C401" s="3" t="str">
        <f>IFERROR(__xludf.DUMMYFUNCTION("GOOGLETRANSLATE(B401,""id"",""en"")"),"['Quality', 'Bad', 'Performance', 'Low', 'Response', 'Disappointed', 'Network', 'Constrained', 'Los',' Red ',' Error ',' A Week ',' Los', 'network', 'TLPN', 'told', 'Wait', 'technician', 'home', 'pay', 'doubt', 'in the future']")</f>
        <v>['Quality', 'Bad', 'Performance', 'Low', 'Response', 'Disappointed', 'Network', 'Constrained', 'Los',' Red ',' Error ',' A Week ',' Los', 'network', 'TLPN', 'told', 'Wait', 'technician', 'home', 'pay', 'doubt', 'in the future']</v>
      </c>
      <c r="D401" s="3">
        <v>1.0</v>
      </c>
    </row>
    <row r="402" ht="15.75" customHeight="1">
      <c r="A402" s="1">
        <v>423.0</v>
      </c>
      <c r="B402" s="3" t="s">
        <v>400</v>
      </c>
      <c r="C402" s="3" t="str">
        <f>IFERROR(__xludf.DUMMYFUNCTION("GOOGLETRANSLATE(B402,""id"",""en"")"),"['Login', 'Failed', 'Mulu', 'Please', 'Fix']")</f>
        <v>['Login', 'Failed', 'Mulu', 'Please', 'Fix']</v>
      </c>
      <c r="D402" s="3">
        <v>1.0</v>
      </c>
    </row>
    <row r="403" ht="15.75" customHeight="1">
      <c r="A403" s="1">
        <v>424.0</v>
      </c>
      <c r="B403" s="3" t="s">
        <v>401</v>
      </c>
      <c r="C403" s="3" t="str">
        <f>IFERROR(__xludf.DUMMYFUNCTION("GOOGLETRANSLATE(B403,""id"",""en"")"),"['ajg', 'pairs', 'kaga', 'internet', 'paid']")</f>
        <v>['ajg', 'pairs', 'kaga', 'internet', 'paid']</v>
      </c>
      <c r="D403" s="3">
        <v>1.0</v>
      </c>
    </row>
    <row r="404" ht="15.75" customHeight="1">
      <c r="A404" s="1">
        <v>426.0</v>
      </c>
      <c r="B404" s="3" t="s">
        <v>402</v>
      </c>
      <c r="C404" s="3" t="str">
        <f>IFERROR(__xludf.DUMMYFUNCTION("GOOGLETRANSLATE(B404,""id"",""en"")"),"['application', 'ugly', 'just', 'change', 'email']")</f>
        <v>['application', 'ugly', 'just', 'change', 'email']</v>
      </c>
      <c r="D404" s="3">
        <v>1.0</v>
      </c>
    </row>
    <row r="405" ht="15.75" customHeight="1">
      <c r="A405" s="1">
        <v>427.0</v>
      </c>
      <c r="B405" s="3" t="s">
        <v>403</v>
      </c>
      <c r="C405" s="3" t="str">
        <f>IFERROR(__xludf.DUMMYFUNCTION("GOOGLETRANSLATE(B405,""id"",""en"")"),"['Kayak', 'Gini', 'mah', 'Mending', 'Change', 'Biznet', 'DITLP', 'Say "",' BSK ',' BSK ',' Want ',' Change ',' Providers', 'work on', 'Kayak', 'Lazy', '']")</f>
        <v>['Kayak', 'Gini', 'mah', 'Mending', 'Change', 'Biznet', 'DITLP', 'Say ",' BSK ',' BSK ',' Want ',' Change ',' Providers', 'work on', 'Kayak', 'Lazy', '']</v>
      </c>
      <c r="D405" s="3">
        <v>1.0</v>
      </c>
    </row>
    <row r="406" ht="15.75" customHeight="1">
      <c r="A406" s="1">
        <v>428.0</v>
      </c>
      <c r="B406" s="3" t="s">
        <v>404</v>
      </c>
      <c r="C406" s="3" t="str">
        <f>IFERROR(__xludf.DUMMYFUNCTION("GOOGLETRANSLATE(B406,""id"",""en"")"),"['modern']")</f>
        <v>['modern']</v>
      </c>
      <c r="D406" s="3">
        <v>5.0</v>
      </c>
    </row>
    <row r="407" ht="15.75" customHeight="1">
      <c r="A407" s="1">
        <v>429.0</v>
      </c>
      <c r="B407" s="3" t="s">
        <v>405</v>
      </c>
      <c r="C407" s="3" t="str">
        <f>IFERROR(__xludf.DUMMYFUNCTION("GOOGLETRANSLATE(B407,""id"",""en"")"),"['Application', 'times', 'problematic', 'push', 'bad']")</f>
        <v>['Application', 'times', 'problematic', 'push', 'bad']</v>
      </c>
      <c r="D407" s="3">
        <v>1.0</v>
      </c>
    </row>
    <row r="408" ht="15.75" customHeight="1">
      <c r="A408" s="1">
        <v>430.0</v>
      </c>
      <c r="B408" s="3" t="s">
        <v>406</v>
      </c>
      <c r="C408" s="3" t="str">
        <f>IFERROR(__xludf.DUMMYFUNCTION("GOOGLETRANSLATE(B408,""id"",""en"")"),"['Help', 'Indihom', 'Deformly', 'Channel', 'Blassk', 'A Year', 'Fameline', 'Screening', 'Channel', 'Demon', 'Klu', 'Send', ' Technicians', 'Direct', 'home', 'trimakasih', ""]")</f>
        <v>['Help', 'Indihom', 'Deformly', 'Channel', 'Blassk', 'A Year', 'Fameline', 'Screening', 'Channel', 'Demon', 'Klu', 'Send', ' Technicians', 'Direct', 'home', 'trimakasih', "]</v>
      </c>
      <c r="D408" s="3">
        <v>2.0</v>
      </c>
    </row>
    <row r="409" ht="15.75" customHeight="1">
      <c r="A409" s="1">
        <v>431.0</v>
      </c>
      <c r="B409" s="3" t="s">
        <v>407</v>
      </c>
      <c r="C409" s="3" t="str">
        <f>IFERROR(__xludf.DUMMYFUNCTION("GOOGLETRANSLATE(B409,""id"",""en"")"),"['APK', 'open', 'redmi', 'note', 'no' login ',' child ',' redmi ',' no ',' in ',' look ',' veranda ',' Click ',' Response ']")</f>
        <v>['APK', 'open', 'redmi', 'note', 'no' login ',' child ',' redmi ',' no ',' in ',' look ',' veranda ',' Click ',' Response ']</v>
      </c>
      <c r="D409" s="3">
        <v>1.0</v>
      </c>
    </row>
    <row r="410" ht="15.75" customHeight="1">
      <c r="A410" s="1">
        <v>432.0</v>
      </c>
      <c r="B410" s="3" t="s">
        <v>408</v>
      </c>
      <c r="C410" s="3" t="str">
        <f>IFERROR(__xludf.DUMMYFUNCTION("GOOGLETRANSLATE(B410,""id"",""en"")"),"['The application', 'That's', 'Dahlah', 'Males']")</f>
        <v>['The application', 'That's', 'Dahlah', 'Males']</v>
      </c>
      <c r="D410" s="3">
        <v>3.0</v>
      </c>
    </row>
    <row r="411" ht="15.75" customHeight="1">
      <c r="A411" s="1">
        <v>433.0</v>
      </c>
      <c r="B411" s="3" t="s">
        <v>409</v>
      </c>
      <c r="C411" s="3" t="str">
        <f>IFERROR(__xludf.DUMMYFUNCTION("GOOGLETRANSLATE(B411,""id"",""en"")"),"['Opened', 'Application', 'Improvement', 'Technical', '']")</f>
        <v>['Opened', 'Application', 'Improvement', 'Technical', '']</v>
      </c>
      <c r="D411" s="3">
        <v>3.0</v>
      </c>
    </row>
    <row r="412" ht="15.75" customHeight="1">
      <c r="A412" s="1">
        <v>434.0</v>
      </c>
      <c r="B412" s="3" t="s">
        <v>410</v>
      </c>
      <c r="C412" s="3" t="str">
        <f>IFERROR(__xludf.DUMMYFUNCTION("GOOGLETRANSLATE(B412,""id"",""en"")"),"['Trapped', 'subscription', 'IndiHome', 'Satisfied', 'Trouble', 'Many', 'Times',' Call ',' Drain ',' Credit ',' Hundreds', 'thousand', ' DITIAL ',' BLM ',' Response ',' Disconnect ',' Network ',' Internet ',' BLM ',' A Year ',' Has', 'Fine', 'Million', 'R"&amp;"audaaa', 'Ironmen' , 'annoyed', '']")</f>
        <v>['Trapped', 'subscription', 'IndiHome', 'Satisfied', 'Trouble', 'Many', 'Times',' Call ',' Drain ',' Credit ',' Hundreds', 'thousand', ' DITIAL ',' BLM ',' Response ',' Disconnect ',' Network ',' Internet ',' BLM ',' A Year ',' Has', 'Fine', 'Million', 'Raudaaa', 'Ironmen' , 'annoyed', '']</v>
      </c>
      <c r="D412" s="3">
        <v>1.0</v>
      </c>
    </row>
    <row r="413" ht="15.75" customHeight="1">
      <c r="A413" s="1">
        <v>435.0</v>
      </c>
      <c r="B413" s="3" t="s">
        <v>411</v>
      </c>
      <c r="C413" s="3" t="str">
        <f>IFERROR(__xludf.DUMMYFUNCTION("GOOGLETRANSLATE(B413,""id"",""en"")"),"['Honey', 'tariff', 'expensive', 'PPN', 'cost', 'minimized', 'community', 'groups', 'medium', 'down', 'tks']")</f>
        <v>['Honey', 'tariff', 'expensive', 'PPN', 'cost', 'minimized', 'community', 'groups', 'medium', 'down', 'tks']</v>
      </c>
      <c r="D413" s="3">
        <v>1.0</v>
      </c>
    </row>
    <row r="414" ht="15.75" customHeight="1">
      <c r="A414" s="1">
        <v>436.0</v>
      </c>
      <c r="B414" s="3" t="s">
        <v>412</v>
      </c>
      <c r="C414" s="3" t="str">
        <f>IFERROR(__xludf.DUMMYFUNCTION("GOOGLETRANSLATE(B414,""id"",""en"")"),"['signal', 'missing', 'already', 'a week', 'tetep', 'pay', 'technician', 'just', 'phone', 'doang', 'gda', 'clarity', ' Unplug ',' fine ',' JT ',' services', 'repaired', 'JGAN', 'bad', ""]")</f>
        <v>['signal', 'missing', 'already', 'a week', 'tetep', 'pay', 'technician', 'just', 'phone', 'doang', 'gda', 'clarity', ' Unplug ',' fine ',' JT ',' services', 'repaired', 'JGAN', 'bad', "]</v>
      </c>
      <c r="D414" s="3">
        <v>1.0</v>
      </c>
    </row>
    <row r="415" ht="15.75" customHeight="1">
      <c r="A415" s="1">
        <v>437.0</v>
      </c>
      <c r="B415" s="3" t="s">
        <v>210</v>
      </c>
      <c r="C415" s="3" t="str">
        <f>IFERROR(__xludf.DUMMYFUNCTION("GOOGLETRANSLATE(B415,""id"",""en"")"),"['satisfied']")</f>
        <v>['satisfied']</v>
      </c>
      <c r="D415" s="3">
        <v>4.0</v>
      </c>
    </row>
    <row r="416" ht="15.75" customHeight="1">
      <c r="A416" s="1">
        <v>438.0</v>
      </c>
      <c r="B416" s="3" t="s">
        <v>413</v>
      </c>
      <c r="C416" s="3" t="str">
        <f>IFERROR(__xludf.DUMMYFUNCTION("GOOGLETRANSLATE(B416,""id"",""en"")"),"['Tide', 'Pay', 'WiFi', 'Status', 'Installation', '']")</f>
        <v>['Tide', 'Pay', 'WiFi', 'Status', 'Installation', '']</v>
      </c>
      <c r="D416" s="3">
        <v>2.0</v>
      </c>
    </row>
    <row r="417" ht="15.75" customHeight="1">
      <c r="A417" s="1">
        <v>439.0</v>
      </c>
      <c r="B417" s="3" t="s">
        <v>414</v>
      </c>
      <c r="C417" s="3" t="str">
        <f>IFERROR(__xludf.DUMMYFUNCTION("GOOGLETRANSLATE(B417,""id"",""en"")"),"['Application', 'Disruption', 'Uninstall', '']")</f>
        <v>['Application', 'Disruption', 'Uninstall', '']</v>
      </c>
      <c r="D417" s="3">
        <v>1.0</v>
      </c>
    </row>
    <row r="418" ht="15.75" customHeight="1">
      <c r="A418" s="1">
        <v>440.0</v>
      </c>
      <c r="B418" s="3" t="s">
        <v>415</v>
      </c>
      <c r="C418" s="3" t="str">
        <f>IFERROR(__xludf.DUMMYFUNCTION("GOOGLETRANSLATE(B418,""id"",""en"")"),"['Installing', 'wifi', 'smooth', 'knp', 'broken', 'broken', 'ngelag', 'pay', 'expensive', 'expensive']")</f>
        <v>['Installing', 'wifi', 'smooth', 'knp', 'broken', 'broken', 'ngelag', 'pay', 'expensive', 'expensive']</v>
      </c>
      <c r="D418" s="3">
        <v>1.0</v>
      </c>
    </row>
    <row r="419" ht="15.75" customHeight="1">
      <c r="A419" s="1">
        <v>441.0</v>
      </c>
      <c r="B419" s="3" t="s">
        <v>416</v>
      </c>
      <c r="C419" s="3" t="str">
        <f>IFERROR(__xludf.DUMMYFUNCTION("GOOGLETRANSLATE(B419,""id"",""en"")"),"['application', 'cord', 'error', 'bug', 'speed', 'loading', 'application', 'pulp', 'web', 'hosting', 'cheap', '']")</f>
        <v>['application', 'cord', 'error', 'bug', 'speed', 'loading', 'application', 'pulp', 'web', 'hosting', 'cheap', '']</v>
      </c>
      <c r="D419" s="3">
        <v>1.0</v>
      </c>
    </row>
    <row r="420" ht="15.75" customHeight="1">
      <c r="A420" s="1">
        <v>442.0</v>
      </c>
      <c r="B420" s="3" t="s">
        <v>417</v>
      </c>
      <c r="C420" s="3" t="str">
        <f>IFERROR(__xludf.DUMMYFUNCTION("GOOGLETRANSLATE(B420,""id"",""en"")"),"['Bill', 'TTP', 'WiFi', 'WiFi', 'UDH', 'Disconnect', 'BLM', 'Fine', 'Udh', 'Kyk', 'Renty']")</f>
        <v>['Bill', 'TTP', 'WiFi', 'WiFi', 'UDH', 'Disconnect', 'BLM', 'Fine', 'Udh', 'Kyk', 'Renty']</v>
      </c>
      <c r="D420" s="3">
        <v>1.0</v>
      </c>
    </row>
    <row r="421" ht="15.75" customHeight="1">
      <c r="A421" s="1">
        <v>443.0</v>
      </c>
      <c r="B421" s="3" t="s">
        <v>418</v>
      </c>
      <c r="C421" s="3" t="str">
        <f>IFERROR(__xludf.DUMMYFUNCTION("GOOGLETRANSLATE(B421,""id"",""en"")"),"['already', 'subscribe', 'difficult', 'enter', 'application']")</f>
        <v>['already', 'subscribe', 'difficult', 'enter', 'application']</v>
      </c>
      <c r="D421" s="3">
        <v>1.0</v>
      </c>
    </row>
    <row r="422" ht="15.75" customHeight="1">
      <c r="A422" s="1">
        <v>444.0</v>
      </c>
      <c r="B422" s="3" t="s">
        <v>419</v>
      </c>
      <c r="C422" s="3" t="str">
        <f>IFERROR(__xludf.DUMMYFUNCTION("GOOGLETRANSLATE(B422,""id"",""en"")"),"['Bug', 'Data', 'Usage', 'GB', 'Doang']")</f>
        <v>['Bug', 'Data', 'Usage', 'GB', 'Doang']</v>
      </c>
      <c r="D422" s="3">
        <v>1.0</v>
      </c>
    </row>
    <row r="423" ht="15.75" customHeight="1">
      <c r="A423" s="1">
        <v>445.0</v>
      </c>
      <c r="B423" s="3" t="s">
        <v>420</v>
      </c>
      <c r="C423" s="3" t="str">
        <f>IFERROR(__xludf.DUMMYFUNCTION("GOOGLETRANSLATE(B423,""id"",""en"")"),"['Yesterday', 'visited', 'technicians',' check ',' network ',' slot ',' full ',' installed ',' please ',' update ',' status', 'system', ' installed ',' status', 'stuck', 'system', 'application', 'status',' update ',' plate ',' red ',' waiter ',' system ',"&amp;"' disappointing ']")</f>
        <v>['Yesterday', 'visited', 'technicians',' check ',' network ',' slot ',' full ',' installed ',' please ',' update ',' status', 'system', ' installed ',' status', 'stuck', 'system', 'application', 'status',' update ',' plate ',' red ',' waiter ',' system ',' disappointing ']</v>
      </c>
      <c r="D423" s="3">
        <v>1.0</v>
      </c>
    </row>
    <row r="424" ht="15.75" customHeight="1">
      <c r="A424" s="1">
        <v>446.0</v>
      </c>
      <c r="B424" s="3" t="s">
        <v>421</v>
      </c>
      <c r="C424" s="3" t="str">
        <f>IFERROR(__xludf.DUMMYFUNCTION("GOOGLETRANSLATE(B424,""id"",""en"")"),"['Satisfied', 'Service', '']")</f>
        <v>['Satisfied', 'Service', '']</v>
      </c>
      <c r="D424" s="3">
        <v>5.0</v>
      </c>
    </row>
    <row r="425" ht="15.75" customHeight="1">
      <c r="A425" s="1">
        <v>447.0</v>
      </c>
      <c r="B425" s="3" t="s">
        <v>422</v>
      </c>
      <c r="C425" s="3" t="str">
        <f>IFERROR(__xludf.DUMMYFUNCTION("GOOGLETRANSLATE(B425,""id"",""en"")"),"['Complain', 'Direct', 'Served', 'Gercep', 'Maintain', 'Quality', 'Service', 'Customer', 'Move', 'Heart', ""]")</f>
        <v>['Complain', 'Direct', 'Served', 'Gercep', 'Maintain', 'Quality', 'Service', 'Customer', 'Move', 'Heart', "]</v>
      </c>
      <c r="D425" s="3">
        <v>4.0</v>
      </c>
    </row>
    <row r="426" ht="15.75" customHeight="1">
      <c r="A426" s="1">
        <v>448.0</v>
      </c>
      <c r="B426" s="3" t="s">
        <v>423</v>
      </c>
      <c r="C426" s="3" t="str">
        <f>IFERROR(__xludf.DUMMYFUNCTION("GOOGLETRANSLATE(B426,""id"",""en"")"),"['The network', 'Where', 'Yaaa', 'Pay', 'Time', 'late', 'Fall', 'Tempo', 'Pay', 'TPI', 'The network', 'Gini', ' Internet ',' slow ',' Ngegame ',' Nge ',' lag ',' really ']")</f>
        <v>['The network', 'Where', 'Yaaa', 'Pay', 'Time', 'late', 'Fall', 'Tempo', 'Pay', 'TPI', 'The network', 'Gini', ' Internet ',' slow ',' Ngegame ',' Nge ',' lag ',' really ']</v>
      </c>
      <c r="D426" s="3">
        <v>1.0</v>
      </c>
    </row>
    <row r="427" ht="15.75" customHeight="1">
      <c r="A427" s="1">
        <v>449.0</v>
      </c>
      <c r="B427" s="3" t="s">
        <v>424</v>
      </c>
      <c r="C427" s="3" t="str">
        <f>IFERROR(__xludf.DUMMYFUNCTION("GOOGLETRANSLATE(B427,""id"",""en"")"),"['Here', 'Ngaco', 'already', 'muter', 'use', 'Mbps',' Mbps', 'indihome', 'use', 'password', 'enter', 'use', ' Password ',' use ',' password ',' Sandynya ',' ']")</f>
        <v>['Here', 'Ngaco', 'already', 'muter', 'use', 'Mbps',' Mbps', 'indihome', 'use', 'password', 'enter', 'use', ' Password ',' use ',' password ',' Sandynya ',' ']</v>
      </c>
      <c r="D427" s="3">
        <v>1.0</v>
      </c>
    </row>
    <row r="428" ht="15.75" customHeight="1">
      <c r="A428" s="1">
        <v>450.0</v>
      </c>
      <c r="B428" s="3" t="s">
        <v>425</v>
      </c>
      <c r="C428" s="3" t="str">
        <f>IFERROR(__xludf.DUMMYFUNCTION("GOOGLETRANSLATE(B428,""id"",""en"")"),"['Quality', 'Internet', 'Ancur']")</f>
        <v>['Quality', 'Internet', 'Ancur']</v>
      </c>
      <c r="D428" s="3">
        <v>1.0</v>
      </c>
    </row>
    <row r="429" ht="15.75" customHeight="1">
      <c r="A429" s="1">
        <v>451.0</v>
      </c>
      <c r="B429" s="3" t="s">
        <v>426</v>
      </c>
      <c r="C429" s="3" t="str">
        <f>IFERROR(__xludf.DUMMYFUNCTION("GOOGLETRANSLATE(B429,""id"",""en"")"),"['Please', 'Fix', 'Divide', 'Register', 'Bug', 'Register']")</f>
        <v>['Please', 'Fix', 'Divide', 'Register', 'Bug', 'Register']</v>
      </c>
      <c r="D429" s="3">
        <v>3.0</v>
      </c>
    </row>
    <row r="430" ht="15.75" customHeight="1">
      <c r="A430" s="1">
        <v>452.0</v>
      </c>
      <c r="B430" s="3" t="s">
        <v>427</v>
      </c>
      <c r="C430" s="3" t="str">
        <f>IFERROR(__xludf.DUMMYFUNCTION("GOOGLETRANSLATE(B430,""id"",""en"")"),"['Indihome', 'customer', 'loyal', 'BLM', 'late', 'BYR', 'KNP', 'BLN', 'August', 'BYR', 'SLL', 'expensive', ' Knp ',' neighbors', 'install', 'bln', 'can', 'pieces',' per month ',' surprised ',' gmn ',' performance ',' indihome ',' disappointed ',' skli ' ,"&amp;" 'Indihome', 'KRG', 'Heating', 'SLL', 'Disappointing']")</f>
        <v>['Indihome', 'customer', 'loyal', 'BLM', 'late', 'BYR', 'KNP', 'BLN', 'August', 'BYR', 'SLL', 'expensive', ' Knp ',' neighbors', 'install', 'bln', 'can', 'pieces',' per month ',' surprised ',' gmn ',' performance ',' indihome ',' disappointed ',' skli ' , 'Indihome', 'KRG', 'Heating', 'SLL', 'Disappointing']</v>
      </c>
      <c r="D430" s="3">
        <v>1.0</v>
      </c>
    </row>
    <row r="431" ht="15.75" customHeight="1">
      <c r="A431" s="1">
        <v>453.0</v>
      </c>
      <c r="B431" s="3" t="s">
        <v>428</v>
      </c>
      <c r="C431" s="3" t="str">
        <f>IFERROR(__xludf.DUMMYFUNCTION("GOOGLETRANSLATE(B431,""id"",""en"")"),"['satisfied', '']")</f>
        <v>['satisfied', '']</v>
      </c>
      <c r="D431" s="3">
        <v>1.0</v>
      </c>
    </row>
    <row r="432" ht="15.75" customHeight="1">
      <c r="A432" s="1">
        <v>454.0</v>
      </c>
      <c r="B432" s="3" t="s">
        <v>429</v>
      </c>
      <c r="C432" s="3" t="str">
        <f>IFERROR(__xludf.DUMMYFUNCTION("GOOGLETRANSLATE(B432,""id"",""en"")"),"['Renew', 'Speed', 'Difficult', 'Payment', 'Success', 'Renew', 'Failed', 'Say "",' Refund ',' Sampe ',' Replacement ',' Call ',' The answer is', 'Wait', '']")</f>
        <v>['Renew', 'Speed', 'Difficult', 'Payment', 'Success', 'Renew', 'Failed', 'Say ",' Refund ',' Sampe ',' Replacement ',' Call ',' The answer is', 'Wait', '']</v>
      </c>
      <c r="D432" s="3">
        <v>1.0</v>
      </c>
    </row>
    <row r="433" ht="15.75" customHeight="1">
      <c r="A433" s="1">
        <v>455.0</v>
      </c>
      <c r="B433" s="3" t="s">
        <v>45</v>
      </c>
      <c r="C433" s="3" t="str">
        <f>IFERROR(__xludf.DUMMYFUNCTION("GOOGLETRANSLATE(B433,""id"",""en"")"),"['TOP']")</f>
        <v>['TOP']</v>
      </c>
      <c r="D433" s="3">
        <v>4.0</v>
      </c>
    </row>
    <row r="434" ht="15.75" customHeight="1">
      <c r="A434" s="1">
        <v>456.0</v>
      </c>
      <c r="B434" s="3" t="s">
        <v>430</v>
      </c>
      <c r="C434" s="3" t="str">
        <f>IFERROR(__xludf.DUMMYFUNCTION("GOOGLETRANSLATE(B434,""id"",""en"")"),"['Try', 'Try', 'Kalauarugus', 'Pastimi', 'payment', 'Iyatoo', ""]")</f>
        <v>['Try', 'Try', 'Kalauarugus', 'Pastimi', 'payment', 'Iyatoo', "]</v>
      </c>
      <c r="D434" s="3">
        <v>2.0</v>
      </c>
    </row>
    <row r="435" ht="15.75" customHeight="1">
      <c r="A435" s="1">
        <v>458.0</v>
      </c>
      <c r="B435" s="3" t="s">
        <v>431</v>
      </c>
      <c r="C435" s="3" t="str">
        <f>IFERROR(__xludf.DUMMYFUNCTION("GOOGLETRANSLATE(B435,""id"",""en"")"),"['service', 'slow', 'oath', 'indihome', 'lose']")</f>
        <v>['service', 'slow', 'oath', 'indihome', 'lose']</v>
      </c>
      <c r="D435" s="3">
        <v>1.0</v>
      </c>
    </row>
    <row r="436" ht="15.75" customHeight="1">
      <c r="A436" s="1">
        <v>459.0</v>
      </c>
      <c r="B436" s="3" t="s">
        <v>432</v>
      </c>
      <c r="C436" s="3" t="str">
        <f>IFERROR(__xludf.DUMMYFUNCTION("GOOGLETRANSLATE(B436,""id"",""en"")"),"['Service', 'bad', 'reported', 'obstacles',' network ',' telephone ',' clock ',' noon ',' fixed ',' cable ',' broken ',' network ',' wifi ',' technician ',' how ',' checked ',' service ',' bad ',' structuring ',' cable ',' arranged ',' scattered ',' made "&amp;"',' cable ',' broke ' , '']")</f>
        <v>['Service', 'bad', 'reported', 'obstacles',' network ',' telephone ',' clock ',' noon ',' fixed ',' cable ',' broken ',' network ',' wifi ',' technician ',' how ',' checked ',' service ',' bad ',' structuring ',' cable ',' arranged ',' scattered ',' made ',' cable ',' broke ' , '']</v>
      </c>
      <c r="D436" s="3">
        <v>1.0</v>
      </c>
    </row>
    <row r="437" ht="15.75" customHeight="1">
      <c r="A437" s="1">
        <v>460.0</v>
      </c>
      <c r="B437" s="3" t="s">
        <v>433</v>
      </c>
      <c r="C437" s="3" t="str">
        <f>IFERROR(__xludf.DUMMYFUNCTION("GOOGLETRANSLATE(B437,""id"",""en"")"),"['Application', 'Indihome', 'Severe', 'Complaints', 'Disorders', 'Information', 'Disruption', 'Mass', ""]")</f>
        <v>['Application', 'Indihome', 'Severe', 'Complaints', 'Disorders', 'Information', 'Disruption', 'Mass', "]</v>
      </c>
      <c r="D437" s="3">
        <v>1.0</v>
      </c>
    </row>
    <row r="438" ht="15.75" customHeight="1">
      <c r="A438" s="1">
        <v>461.0</v>
      </c>
      <c r="B438" s="3" t="s">
        <v>434</v>
      </c>
      <c r="C438" s="3" t="str">
        <f>IFERROR(__xludf.DUMMYFUNCTION("GOOGLETRANSLATE(B438,""id"",""en"")"),"['Theimakasi']")</f>
        <v>['Theimakasi']</v>
      </c>
      <c r="D438" s="3">
        <v>5.0</v>
      </c>
    </row>
    <row r="439" ht="15.75" customHeight="1">
      <c r="A439" s="1">
        <v>462.0</v>
      </c>
      <c r="B439" s="3" t="s">
        <v>435</v>
      </c>
      <c r="C439" s="3" t="str">
        <f>IFERROR(__xludf.DUMMYFUNCTION("GOOGLETRANSLATE(B439,""id"",""en"")"),"['NGAJUIIN', 'Moving', 'UDH', 'Week', 'No "",' Tide ',' Bill ',' Walk ',' NOT ',' Good ',' Service ',' Rotten ',' Providers', 'Mending', 'cmn', 'darling', 'ajh', 'area', 'cmn', 'indinyet', ""]")</f>
        <v>['NGAJUIIN', 'Moving', 'UDH', 'Week', 'No ",' Tide ',' Bill ',' Walk ',' NOT ',' Good ',' Service ',' Rotten ',' Providers', 'Mending', 'cmn', 'darling', 'ajh', 'area', 'cmn', 'indinyet', "]</v>
      </c>
      <c r="D439" s="3">
        <v>1.0</v>
      </c>
    </row>
    <row r="440" ht="15.75" customHeight="1">
      <c r="A440" s="1">
        <v>463.0</v>
      </c>
      <c r="B440" s="3" t="s">
        <v>436</v>
      </c>
      <c r="C440" s="3" t="str">
        <f>IFERROR(__xludf.DUMMYFUNCTION("GOOGLETRANSLATE(B440,""id"",""en"")"),"['Download', 'Open', 'Application']")</f>
        <v>['Download', 'Open', 'Application']</v>
      </c>
      <c r="D440" s="3">
        <v>1.0</v>
      </c>
    </row>
    <row r="441" ht="15.75" customHeight="1">
      <c r="A441" s="1">
        <v>465.0</v>
      </c>
      <c r="B441" s="3" t="s">
        <v>437</v>
      </c>
      <c r="C441" s="3" t="str">
        <f>IFERROR(__xludf.DUMMYFUNCTION("GOOGLETRANSLATE(B441,""id"",""en"")"),"['cheat', 'buy', 'sod', 'application', 'rb', 'paid', 'rb', 'hadeuh', 'company', 'bearing', 'BUMN']")</f>
        <v>['cheat', 'buy', 'sod', 'application', 'rb', 'paid', 'rb', 'hadeuh', 'company', 'bearing', 'BUMN']</v>
      </c>
      <c r="D441" s="3">
        <v>1.0</v>
      </c>
    </row>
    <row r="442" ht="15.75" customHeight="1">
      <c r="A442" s="1">
        <v>466.0</v>
      </c>
      <c r="B442" s="3" t="s">
        <v>438</v>
      </c>
      <c r="C442" s="3" t="str">
        <f>IFERROR(__xludf.DUMMYFUNCTION("GOOGLETRANSLATE(B442,""id"",""en"")"),"['satisfying', 'its network']")</f>
        <v>['satisfying', 'its network']</v>
      </c>
      <c r="D442" s="3">
        <v>5.0</v>
      </c>
    </row>
    <row r="443" ht="15.75" customHeight="1">
      <c r="A443" s="1">
        <v>467.0</v>
      </c>
      <c r="B443" s="3" t="s">
        <v>439</v>
      </c>
      <c r="C443" s="3" t="str">
        <f>IFERROR(__xludf.DUMMYFUNCTION("GOOGLETRANSLATE(B443,""id"",""en"")"),"['how', 'Kick', 'device', 'connected', 'wifi', 'network', '']")</f>
        <v>['how', 'Kick', 'device', 'connected', 'wifi', 'network', '']</v>
      </c>
      <c r="D443" s="3">
        <v>2.0</v>
      </c>
    </row>
    <row r="444" ht="15.75" customHeight="1">
      <c r="A444" s="1">
        <v>468.0</v>
      </c>
      <c r="B444" s="3" t="s">
        <v>173</v>
      </c>
      <c r="C444" s="3" t="str">
        <f>IFERROR(__xludf.DUMMYFUNCTION("GOOGLETRANSLATE(B444,""id"",""en"")"),"['', '']")</f>
        <v>['', '']</v>
      </c>
      <c r="D444" s="3">
        <v>5.0</v>
      </c>
    </row>
    <row r="445" ht="15.75" customHeight="1">
      <c r="A445" s="1">
        <v>469.0</v>
      </c>
      <c r="B445" s="3" t="s">
        <v>440</v>
      </c>
      <c r="C445" s="3" t="str">
        <f>IFERROR(__xludf.DUMMYFUNCTION("GOOGLETRANSLATE(B445,""id"",""en"")"),"['disappointed', '']")</f>
        <v>['disappointed', '']</v>
      </c>
      <c r="D445" s="3">
        <v>1.0</v>
      </c>
    </row>
    <row r="446" ht="15.75" customHeight="1">
      <c r="A446" s="1">
        <v>470.0</v>
      </c>
      <c r="B446" s="3" t="s">
        <v>441</v>
      </c>
      <c r="C446" s="3" t="str">
        <f>IFERROR(__xludf.DUMMYFUNCTION("GOOGLETRANSLATE(B446,""id"",""en"")"),"['Indihome', 'disorder', 'slow', 'handle', 'use', 'indihome', 'business',' internet ',' dead ',' loss', 'orders',' blm ',' Action ',' Severe ',' Indihome ']")</f>
        <v>['Indihome', 'disorder', 'slow', 'handle', 'use', 'indihome', 'business',' internet ',' dead ',' loss', 'orders',' blm ',' Action ',' Severe ',' Indihome ']</v>
      </c>
      <c r="D446" s="3">
        <v>1.0</v>
      </c>
    </row>
    <row r="447" ht="15.75" customHeight="1">
      <c r="A447" s="1">
        <v>471.0</v>
      </c>
      <c r="B447" s="3" t="s">
        <v>442</v>
      </c>
      <c r="C447" s="3" t="str">
        <f>IFERROR(__xludf.DUMMYFUNCTION("GOOGLETRANSLATE(B447,""id"",""en"")"),"['already', 'register', 'registered', 'process', 'installation', 'a week', 'confirm', 'anything', 'thank you']")</f>
        <v>['already', 'register', 'registered', 'process', 'installation', 'a week', 'confirm', 'anything', 'thank you']</v>
      </c>
      <c r="D447" s="3">
        <v>1.0</v>
      </c>
    </row>
    <row r="448" ht="15.75" customHeight="1">
      <c r="A448" s="1">
        <v>472.0</v>
      </c>
      <c r="B448" s="3" t="s">
        <v>443</v>
      </c>
      <c r="C448" s="3" t="str">
        <f>IFERROR(__xludf.DUMMYFUNCTION("GOOGLETRANSLATE(B448,""id"",""en"")"),"['Service', 'Good', 'Install', 'Sunday', 'Diproaes', 'Jiga']")</f>
        <v>['Service', 'Good', 'Install', 'Sunday', 'Diproaes', 'Jiga']</v>
      </c>
      <c r="D448" s="3">
        <v>1.0</v>
      </c>
    </row>
    <row r="449" ht="15.75" customHeight="1">
      <c r="A449" s="1">
        <v>473.0</v>
      </c>
      <c r="B449" s="3" t="s">
        <v>444</v>
      </c>
      <c r="C449" s="3" t="str">
        <f>IFERROR(__xludf.DUMMYFUNCTION("GOOGLETRANSLATE(B449,""id"",""en"")"),"['Thank you', 'service', 'Yesterday', 'Maslah', 'wifi', 'Satguan', 'Enter', 'Email', 'Gmail', 'WiFi', 'Cigital', 'Telkom', ' damage ',' system ',' entry ',' email ',' TLPN ',' technician ',' telkom ',' wifi ',' wifi ',' report ',' trobel ',' thankful ',' "&amp;"admin ' , '']")</f>
        <v>['Thank you', 'service', 'Yesterday', 'Maslah', 'wifi', 'Satguan', 'Enter', 'Email', 'Gmail', 'WiFi', 'Cigital', 'Telkom', ' damage ',' system ',' entry ',' email ',' TLPN ',' technician ',' telkom ',' wifi ',' wifi ',' report ',' trobel ',' thankful ',' admin ' , '']</v>
      </c>
      <c r="D449" s="3">
        <v>5.0</v>
      </c>
    </row>
    <row r="450" ht="15.75" customHeight="1">
      <c r="A450" s="1">
        <v>474.0</v>
      </c>
      <c r="B450" s="3" t="s">
        <v>445</v>
      </c>
      <c r="C450" s="3" t="str">
        <f>IFERROR(__xludf.DUMMYFUNCTION("GOOGLETRANSLATE(B450,""id"",""en"")"),"['Barakallahu', 'FIIK', '']")</f>
        <v>['Barakallahu', 'FIIK', '']</v>
      </c>
      <c r="D450" s="3">
        <v>5.0</v>
      </c>
    </row>
    <row r="451" ht="15.75" customHeight="1">
      <c r="A451" s="1">
        <v>475.0</v>
      </c>
      <c r="B451" s="3" t="s">
        <v>446</v>
      </c>
      <c r="C451" s="3" t="str">
        <f>IFERROR(__xludf.DUMMYFUNCTION("GOOGLETRANSLATE(B451,""id"",""en"")"),"['Code', 'OTP', 'really', 'Nongol']")</f>
        <v>['Code', 'OTP', 'really', 'Nongol']</v>
      </c>
      <c r="D451" s="3">
        <v>1.0</v>
      </c>
    </row>
    <row r="452" ht="15.75" customHeight="1">
      <c r="A452" s="1">
        <v>476.0</v>
      </c>
      <c r="B452" s="3" t="s">
        <v>447</v>
      </c>
      <c r="C452" s="3" t="str">
        <f>IFERROR(__xludf.DUMMYFUNCTION("GOOGLETRANSLATE(B452,""id"",""en"")"),"['Maling', 'Deposit', '']")</f>
        <v>['Maling', 'Deposit', '']</v>
      </c>
      <c r="D452" s="3">
        <v>1.0</v>
      </c>
    </row>
    <row r="453" ht="15.75" customHeight="1">
      <c r="A453" s="1">
        <v>478.0</v>
      </c>
      <c r="B453" s="3" t="s">
        <v>448</v>
      </c>
      <c r="C453" s="3" t="str">
        <f>IFERROR(__xludf.DUMMYFUNCTION("GOOGLETRANSLATE(B453,""id"",""en"")"),"['Good', 'service', 'trobell', '']")</f>
        <v>['Good', 'service', 'trobell', '']</v>
      </c>
      <c r="D453" s="3">
        <v>5.0</v>
      </c>
    </row>
    <row r="454" ht="15.75" customHeight="1">
      <c r="A454" s="1">
        <v>479.0</v>
      </c>
      <c r="B454" s="3" t="s">
        <v>449</v>
      </c>
      <c r="C454" s="3" t="str">
        <f>IFERROR(__xludf.DUMMYFUNCTION("GOOGLETRANSLATE(B454,""id"",""en"")"),"['Assalamualaikum', 'Please', 'Sorry', 'Notify', 'Internet', 'Please', 'Action', 'Continue', 'Internet', 'Troubled', 'Payment', 'Current', ' TGL ',' Technicians', 'Wait', 'Contact', 'Very', 'Process',' Skrang ',' Info ',' Open ',' Link ',' Check ',' Repai"&amp;"r ',' Link ' , 'Kasi', 'registered', 'as a result', 'open', 'contact', 'Hbis', 'pulse', 'contact']")</f>
        <v>['Assalamualaikum', 'Please', 'Sorry', 'Notify', 'Internet', 'Please', 'Action', 'Continue', 'Internet', 'Troubled', 'Payment', 'Current', ' TGL ',' Technicians', 'Wait', 'Contact', 'Very', 'Process',' Skrang ',' Info ',' Open ',' Link ',' Check ',' Repair ',' Link ' , 'Kasi', 'registered', 'as a result', 'open', 'contact', 'Hbis', 'pulse', 'contact']</v>
      </c>
      <c r="D454" s="3">
        <v>2.0</v>
      </c>
    </row>
    <row r="455" ht="15.75" customHeight="1">
      <c r="A455" s="1">
        <v>480.0</v>
      </c>
      <c r="B455" s="3" t="s">
        <v>450</v>
      </c>
      <c r="C455" s="3" t="str">
        <f>IFERROR(__xludf.DUMMYFUNCTION("GOOGLETRANSLATE(B455,""id"",""en"")"),"['chaotic', 'internet', 'lag', 'severe', 'really', 'gmeet', 'lag', 'severe', 'play', 'game']")</f>
        <v>['chaotic', 'internet', 'lag', 'severe', 'really', 'gmeet', 'lag', 'severe', 'play', 'game']</v>
      </c>
      <c r="D455" s="3">
        <v>1.0</v>
      </c>
    </row>
    <row r="456" ht="15.75" customHeight="1">
      <c r="A456" s="1">
        <v>481.0</v>
      </c>
      <c r="B456" s="3" t="s">
        <v>451</v>
      </c>
      <c r="C456" s="3" t="str">
        <f>IFERROR(__xludf.DUMMYFUNCTION("GOOGLETRANSLATE(B456,""id"",""en"")"),"['Application', 'Hang', 'Kali', 'Open', 'Application', '']")</f>
        <v>['Application', 'Hang', 'Kali', 'Open', 'Application', '']</v>
      </c>
      <c r="D456" s="3">
        <v>1.0</v>
      </c>
    </row>
    <row r="457" ht="15.75" customHeight="1">
      <c r="A457" s="1">
        <v>483.0</v>
      </c>
      <c r="B457" s="3" t="s">
        <v>452</v>
      </c>
      <c r="C457" s="3" t="str">
        <f>IFERROR(__xludf.DUMMYFUNCTION("GOOGLETRANSLATE(B457,""id"",""en"")"),"['Paying', 'Hour', 'Malem', 'Disorders',' That's', 'Tell', 'Ride', 'Mbps',' Turn ',' Nurunin ',' Hard ',' Grounding ',' LOSE ',' Customer ',' Doang ',' People ']")</f>
        <v>['Paying', 'Hour', 'Malem', 'Disorders',' That's', 'Tell', 'Ride', 'Mbps',' Turn ',' Nurunin ',' Hard ',' Grounding ',' LOSE ',' Customer ',' Doang ',' People ']</v>
      </c>
      <c r="D457" s="3">
        <v>1.0</v>
      </c>
    </row>
    <row r="458" ht="15.75" customHeight="1">
      <c r="A458" s="1">
        <v>484.0</v>
      </c>
      <c r="B458" s="3" t="s">
        <v>453</v>
      </c>
      <c r="C458" s="3" t="str">
        <f>IFERROR(__xludf.DUMMYFUNCTION("GOOGLETRANSLATE(B458,""id"",""en"")"),"['Date', 'Yesterday', 'Disturbs',' already ',' report ',' MyIndihome ',' Wait ',' hand ',' finish ',' problem ',' Powered ',' disorder ',' Late ',' Pay ',' A Day ',' Direct ',' Disconnect ',' Connection ',' Handin ',' Disappointing ',' ']")</f>
        <v>['Date', 'Yesterday', 'Disturbs',' already ',' report ',' MyIndihome ',' Wait ',' hand ',' finish ',' problem ',' Powered ',' disorder ',' Late ',' Pay ',' A Day ',' Direct ',' Disconnect ',' Connection ',' Handin ',' Disappointing ',' ']</v>
      </c>
      <c r="D458" s="3">
        <v>1.0</v>
      </c>
    </row>
    <row r="459" ht="15.75" customHeight="1">
      <c r="A459" s="1">
        <v>485.0</v>
      </c>
      <c r="B459" s="3" t="s">
        <v>454</v>
      </c>
      <c r="C459" s="3" t="str">
        <f>IFERROR(__xludf.DUMMYFUNCTION("GOOGLETRANSLATE(B459,""id"",""en"")"),"['user', 'application', 'useful', 'customer', 'complain', 'given', 'solution', 'childbody', 'please', 'update', 'application', ' Delete ',' Cache ',' Professional ',' Dlm ',' Handle ',' Customer ',' Hopefully ',' Right ',' Consumer ',' Protected ']")</f>
        <v>['user', 'application', 'useful', 'customer', 'complain', 'given', 'solution', 'childbody', 'please', 'update', 'application', ' Delete ',' Cache ',' Professional ',' Dlm ',' Handle ',' Customer ',' Hopefully ',' Right ',' Consumer ',' Protected ']</v>
      </c>
      <c r="D459" s="3">
        <v>1.0</v>
      </c>
    </row>
    <row r="460" ht="15.75" customHeight="1">
      <c r="A460" s="1">
        <v>486.0</v>
      </c>
      <c r="B460" s="3" t="s">
        <v>455</v>
      </c>
      <c r="C460" s="3" t="str">
        <f>IFERROR(__xludf.DUMMYFUNCTION("GOOGLETRANSLATE(B460,""id"",""en"")"),"['Report', 'transfer', 'date', 'realized', 'date', 'transfer', 'srh', 'wait', 'last night', 'week', 'activation', 'wonder', ' Untk ',' Payment ',' late ',' fine ',' prolonged ',' Pay ',' fine ',' technician ',' he worked ',' negligent ',' handling ',' fai"&amp;"r ',' GTU ' , 'Sia', 'just', 'Pay', 'Full', 'TPI', 'WiFi', 'Use', 'Technician', 'Contact', 'Say "",' Kapolres ',' Wait ',' Bandingin ',' Consumers', 'Really', 'Sad', 'Service']")</f>
        <v>['Report', 'transfer', 'date', 'realized', 'date', 'transfer', 'srh', 'wait', 'last night', 'week', 'activation', 'wonder', ' Untk ',' Payment ',' late ',' fine ',' prolonged ',' Pay ',' fine ',' technician ',' he worked ',' negligent ',' handling ',' fair ',' GTU ' , 'Sia', 'just', 'Pay', 'Full', 'TPI', 'WiFi', 'Use', 'Technician', 'Contact', 'Say ",' Kapolres ',' Wait ',' Bandingin ',' Consumers', 'Really', 'Sad', 'Service']</v>
      </c>
      <c r="D460" s="3">
        <v>1.0</v>
      </c>
    </row>
    <row r="461" ht="15.75" customHeight="1">
      <c r="A461" s="1">
        <v>487.0</v>
      </c>
      <c r="B461" s="3" t="s">
        <v>456</v>
      </c>
      <c r="C461" s="3" t="str">
        <f>IFERROR(__xludf.DUMMYFUNCTION("GOOGLETRANSLATE(B461,""id"",""en"")"),"['Services', 'connection', 'wifi', 'indihome', 'network', 'wifi', 'bad', 'please', 'fix', 'aaya', 'comment']")</f>
        <v>['Services', 'connection', 'wifi', 'indihome', 'network', 'wifi', 'bad', 'please', 'fix', 'aaya', 'comment']</v>
      </c>
      <c r="D461" s="3">
        <v>1.0</v>
      </c>
    </row>
    <row r="462" ht="15.75" customHeight="1">
      <c r="A462" s="1">
        <v>488.0</v>
      </c>
      <c r="B462" s="3" t="s">
        <v>457</v>
      </c>
      <c r="C462" s="3" t="str">
        <f>IFERROR(__xludf.DUMMYFUNCTION("GOOGLETRANSLATE(B462,""id"",""en"")"),"['neighbor', 'distance', 'meter', 'home', 'already', 'subscribe', 'indihome', 'follow', 'install', 'indihome', ""]")</f>
        <v>['neighbor', 'distance', 'meter', 'home', 'already', 'subscribe', 'indihome', 'follow', 'install', 'indihome', "]</v>
      </c>
      <c r="D462" s="3">
        <v>1.0</v>
      </c>
    </row>
    <row r="463" ht="15.75" customHeight="1">
      <c r="A463" s="1">
        <v>489.0</v>
      </c>
      <c r="B463" s="3" t="s">
        <v>458</v>
      </c>
      <c r="C463" s="3" t="str">
        <f>IFERROR(__xludf.DUMMYFUNCTION("GOOGLETRANSLATE(B463,""id"",""en"")"),"['waiter', 'bad', 'times', 'office', 'home', ""]")</f>
        <v>['waiter', 'bad', 'times', 'office', 'home', "]</v>
      </c>
      <c r="D463" s="3">
        <v>1.0</v>
      </c>
    </row>
    <row r="464" ht="15.75" customHeight="1">
      <c r="A464" s="1">
        <v>491.0</v>
      </c>
      <c r="B464" s="3" t="s">
        <v>459</v>
      </c>
      <c r="C464" s="3" t="str">
        <f>IFERROR(__xludf.DUMMYFUNCTION("GOOGLETRANSLATE(B464,""id"",""en"")"),"['BUMN', 'Palayanan', 'Ambran', 'Anero', 'Negri']")</f>
        <v>['BUMN', 'Palayanan', 'Ambran', 'Anero', 'Negri']</v>
      </c>
      <c r="D464" s="3">
        <v>1.0</v>
      </c>
    </row>
    <row r="465" ht="15.75" customHeight="1">
      <c r="A465" s="1">
        <v>492.0</v>
      </c>
      <c r="B465" s="3" t="s">
        <v>460</v>
      </c>
      <c r="C465" s="3" t="str">
        <f>IFERROR(__xludf.DUMMYFUNCTION("GOOGLETRANSLATE(B465,""id"",""en"")"),"['', 'Telkom', 'Indinesia', 'Dear', 'Customers',' Enjoy ',' Events', 'Indihome', 'Package', 'Internet', 'Enjoyed', 'Prition', 'AACAR ',' program ',' signal ',' internet ',' disappear ',' please ',' solution ',' claopun ',' disorder ',' inform "", 'trims',"&amp;"""]")</f>
        <v>['', 'Telkom', 'Indinesia', 'Dear', 'Customers',' Enjoy ',' Events', 'Indihome', 'Package', 'Internet', 'Enjoyed', 'Prition', 'AACAR ',' program ',' signal ',' internet ',' disappear ',' please ',' solution ',' claopun ',' disorder ',' inform ", 'trims',"]</v>
      </c>
      <c r="D465" s="3">
        <v>3.0</v>
      </c>
    </row>
    <row r="466" ht="15.75" customHeight="1">
      <c r="A466" s="1">
        <v>493.0</v>
      </c>
      <c r="B466" s="3" t="s">
        <v>461</v>
      </c>
      <c r="C466" s="3" t="str">
        <f>IFERROR(__xludf.DUMMYFUNCTION("GOOGLETRANSLATE(B466,""id"",""en"")"),"['neat']")</f>
        <v>['neat']</v>
      </c>
      <c r="D466" s="3">
        <v>5.0</v>
      </c>
    </row>
    <row r="467" ht="15.75" customHeight="1">
      <c r="A467" s="1">
        <v>494.0</v>
      </c>
      <c r="B467" s="3" t="s">
        <v>462</v>
      </c>
      <c r="C467" s="3" t="str">
        <f>IFERROR(__xludf.DUMMYFUNCTION("GOOGLETRANSLATE(B467,""id"",""en"")"),"['Hello', 'application', 'report', 'disorder', 'process', 'pay', 'boast', 'turn', 'complaints', 'response', 'repair']")</f>
        <v>['Hello', 'application', 'report', 'disorder', 'process', 'pay', 'boast', 'turn', 'complaints', 'response', 'repair']</v>
      </c>
      <c r="D467" s="3">
        <v>1.0</v>
      </c>
    </row>
    <row r="468" ht="15.75" customHeight="1">
      <c r="A468" s="1">
        <v>495.0</v>
      </c>
      <c r="B468" s="3" t="s">
        <v>463</v>
      </c>
      <c r="C468" s="3" t="str">
        <f>IFERROR(__xludf.DUMMYFUNCTION("GOOGLETRANSLATE(B468,""id"",""en"")"),"['ugly', 'suggest', 'person', 'wifi', 'indihome', 'disappointed', 'heavy', '']")</f>
        <v>['ugly', 'suggest', 'person', 'wifi', 'indihome', 'disappointed', 'heavy', '']</v>
      </c>
      <c r="D468" s="3">
        <v>1.0</v>
      </c>
    </row>
    <row r="469" ht="15.75" customHeight="1">
      <c r="A469" s="1">
        <v>496.0</v>
      </c>
      <c r="B469" s="3" t="s">
        <v>464</v>
      </c>
      <c r="C469" s="3" t="str">
        <f>IFERROR(__xludf.DUMMYFUNCTION("GOOGLETRANSLATE(B469,""id"",""en"")"),"['Information', 'application', 'minimal', 'hope', 'repaired', ""]")</f>
        <v>['Information', 'application', 'minimal', 'hope', 'repaired', "]</v>
      </c>
      <c r="D469" s="3">
        <v>1.0</v>
      </c>
    </row>
    <row r="470" ht="15.75" customHeight="1">
      <c r="A470" s="1">
        <v>498.0</v>
      </c>
      <c r="B470" s="3" t="s">
        <v>465</v>
      </c>
      <c r="C470" s="3" t="str">
        <f>IFERROR(__xludf.DUMMYFUNCTION("GOOGLETRANSLATE(B470,""id"",""en"")"),"['service', 'bad', 'professional', 'report', 'moved', 'package', 'inetloy', 'inetf', 'waiting', 'weekly', 'week', ' Solution ',' class', 'company', 'BUMN', 'Overcome', 'Related', 'inetloy', 'internet', 'error', 'trobosan', 'improve', 'service', ""]")</f>
        <v>['service', 'bad', 'professional', 'report', 'moved', 'package', 'inetloy', 'inetf', 'waiting', 'weekly', 'week', ' Solution ',' class', 'company', 'BUMN', 'Overcome', 'Related', 'inetloy', 'internet', 'error', 'trobosan', 'improve', 'service', "]</v>
      </c>
      <c r="D470" s="3">
        <v>3.0</v>
      </c>
    </row>
    <row r="471" ht="15.75" customHeight="1">
      <c r="A471" s="1">
        <v>499.0</v>
      </c>
      <c r="B471" s="3" t="s">
        <v>466</v>
      </c>
      <c r="C471" s="3" t="str">
        <f>IFERROR(__xludf.DUMMYFUNCTION("GOOGLETRANSLATE(B471,""id"",""en"")"),"['Severe', 'really', 'week', 'active']")</f>
        <v>['Severe', 'really', 'week', 'active']</v>
      </c>
      <c r="D471" s="3">
        <v>1.0</v>
      </c>
    </row>
    <row r="472" ht="15.75" customHeight="1">
      <c r="A472" s="1">
        <v>500.0</v>
      </c>
      <c r="B472" s="3" t="s">
        <v>467</v>
      </c>
      <c r="C472" s="3" t="str">
        <f>IFERROR(__xludf.DUMMYFUNCTION("GOOGLETRANSLATE(B472,""id"",""en"")"),"['Service', 'good', 'complains',' problem ',' network ',' response ',' progress', 'improvement', 'application', 'PLN', 'report', 'direct', ' Respond to ',' progress', 'improvement', 'hope', 'Fix', 'Service', 'Dampast', 'Direct', 'Disconnect', 'Problems','"&amp;" Responding ',' Application ',' Usually ' , 'report', 'direct', 'kntor']")</f>
        <v>['Service', 'good', 'complains',' problem ',' network ',' response ',' progress', 'improvement', 'application', 'PLN', 'report', 'direct', ' Respond to ',' progress', 'improvement', 'hope', 'Fix', 'Service', 'Dampast', 'Direct', 'Disconnect', 'Problems',' Responding ',' Application ',' Usually ' , 'report', 'direct', 'kntor']</v>
      </c>
      <c r="D472" s="3">
        <v>1.0</v>
      </c>
    </row>
    <row r="473" ht="15.75" customHeight="1">
      <c r="A473" s="1">
        <v>501.0</v>
      </c>
      <c r="B473" s="3" t="s">
        <v>468</v>
      </c>
      <c r="C473" s="3" t="str">
        <f>IFERROR(__xludf.DUMMYFUNCTION("GOOGLETRANSLATE(B473,""id"",""en"")"),"['service', 'bad', 'tool', 'take', 'bill', 'walk']")</f>
        <v>['service', 'bad', 'tool', 'take', 'bill', 'walk']</v>
      </c>
      <c r="D473" s="3">
        <v>1.0</v>
      </c>
    </row>
    <row r="474" ht="15.75" customHeight="1">
      <c r="A474" s="1">
        <v>502.0</v>
      </c>
      <c r="B474" s="3" t="s">
        <v>469</v>
      </c>
      <c r="C474" s="3" t="str">
        <f>IFERROR(__xludf.DUMMYFUNCTION("GOOGLETRANSLATE(B474,""id"",""en"")"),"['Solution', 'at the same time', 'ppkm']")</f>
        <v>['Solution', 'at the same time', 'ppkm']</v>
      </c>
      <c r="D474" s="3">
        <v>5.0</v>
      </c>
    </row>
    <row r="475" ht="15.75" customHeight="1">
      <c r="A475" s="1">
        <v>503.0</v>
      </c>
      <c r="B475" s="3" t="s">
        <v>470</v>
      </c>
      <c r="C475" s="3" t="str">
        <f>IFERROR(__xludf.DUMMYFUNCTION("GOOGLETRANSLATE(B475,""id"",""en"")"),"['Disruption', 'Mulu']")</f>
        <v>['Disruption', 'Mulu']</v>
      </c>
      <c r="D475" s="3">
        <v>1.0</v>
      </c>
    </row>
    <row r="476" ht="15.75" customHeight="1">
      <c r="A476" s="1">
        <v>504.0</v>
      </c>
      <c r="B476" s="3" t="s">
        <v>471</v>
      </c>
      <c r="C476" s="3" t="str">
        <f>IFERROR(__xludf.DUMMYFUNCTION("GOOGLETRANSLATE(B476,""id"",""en"")"),"['thank', 'love', 'wifi', 'already', 'normal', 'already', 'fix']")</f>
        <v>['thank', 'love', 'wifi', 'already', 'normal', 'already', 'fix']</v>
      </c>
      <c r="D476" s="3">
        <v>5.0</v>
      </c>
    </row>
    <row r="477" ht="15.75" customHeight="1">
      <c r="A477" s="1">
        <v>505.0</v>
      </c>
      <c r="B477" s="3" t="s">
        <v>472</v>
      </c>
      <c r="C477" s="3" t="str">
        <f>IFERROR(__xludf.DUMMYFUNCTION("GOOGLETRANSLATE(B477,""id"",""en"")"),"['Dear', 'Provider', 'Service', 'Indihome', 'Entering', 'Disruption', 'Pay', 'DSRI', 'Disruption', 'Clock', 'Entering', 'Destroyed', ' network ',' network ',' smooth ',' payment ',' please ',' response ']")</f>
        <v>['Dear', 'Provider', 'Service', 'Indihome', 'Entering', 'Disruption', 'Pay', 'DSRI', 'Disruption', 'Clock', 'Entering', 'Destroyed', ' network ',' network ',' smooth ',' payment ',' please ',' response ']</v>
      </c>
      <c r="D477" s="3">
        <v>1.0</v>
      </c>
    </row>
    <row r="478" ht="15.75" customHeight="1">
      <c r="A478" s="1">
        <v>506.0</v>
      </c>
      <c r="B478" s="3" t="s">
        <v>473</v>
      </c>
      <c r="C478" s="3" t="str">
        <f>IFERROR(__xludf.DUMMYFUNCTION("GOOGLETRANSLATE(B478,""id"",""en"")"),"['Indihome', 'bad', 'quality', 'gabisa', 'use', 'wifi', 'red', 'udh', 'pay', 'add', 'rates', 'please' Pay ',' UDH ',' Expensive ',' Quality ',' Bad ']")</f>
        <v>['Indihome', 'bad', 'quality', 'gabisa', 'use', 'wifi', 'red', 'udh', 'pay', 'add', 'rates', 'please' Pay ',' UDH ',' Expensive ',' Quality ',' Bad ']</v>
      </c>
      <c r="D478" s="3">
        <v>3.0</v>
      </c>
    </row>
    <row r="479" ht="15.75" customHeight="1">
      <c r="A479" s="1">
        <v>507.0</v>
      </c>
      <c r="B479" s="3" t="s">
        <v>474</v>
      </c>
      <c r="C479" s="3" t="str">
        <f>IFERROR(__xludf.DUMMYFUNCTION("GOOGLETRANSLATE(B479,""id"",""en"")"),"['wifi', 'slow', 'uda', 'mbps', 'masi', 'ngelag', 'ugly']")</f>
        <v>['wifi', 'slow', 'uda', 'mbps', 'masi', 'ngelag', 'ugly']</v>
      </c>
      <c r="D479" s="3">
        <v>2.0</v>
      </c>
    </row>
    <row r="480" ht="15.75" customHeight="1">
      <c r="A480" s="1">
        <v>508.0</v>
      </c>
      <c r="B480" s="3" t="s">
        <v>475</v>
      </c>
      <c r="C480" s="3" t="str">
        <f>IFERROR(__xludf.DUMMYFUNCTION("GOOGLETRANSLATE(B480,""id"",""en"")"),"['The application', 'good', 'help', 'area', 'complaint', 'service', 'ticket', 'complaint', 'service', 'application', 'indihome', 'direct', ' Response ',' Employees', 'Indihome', 'Area', 'Region', 'Nearest', 'Thank you', 'Application', 'Help']")</f>
        <v>['The application', 'good', 'help', 'area', 'complaint', 'service', 'ticket', 'complaint', 'service', 'application', 'indihome', 'direct', ' Response ',' Employees', 'Indihome', 'Area', 'Region', 'Nearest', 'Thank you', 'Application', 'Help']</v>
      </c>
      <c r="D480" s="3">
        <v>5.0</v>
      </c>
    </row>
    <row r="481" ht="15.75" customHeight="1">
      <c r="A481" s="1">
        <v>509.0</v>
      </c>
      <c r="B481" s="3" t="s">
        <v>476</v>
      </c>
      <c r="C481" s="3" t="str">
        <f>IFERROR(__xludf.DUMMYFUNCTION("GOOGLETRANSLATE(B481,""id"",""en"")"),"['wifinya', 'problematic', 'network', 'ugly']")</f>
        <v>['wifinya', 'problematic', 'network', 'ugly']</v>
      </c>
      <c r="D481" s="3">
        <v>1.0</v>
      </c>
    </row>
    <row r="482" ht="15.75" customHeight="1">
      <c r="A482" s="1">
        <v>510.0</v>
      </c>
      <c r="B482" s="3" t="s">
        <v>477</v>
      </c>
      <c r="C482" s="3" t="str">
        <f>IFERROR(__xludf.DUMMYFUNCTION("GOOGLETRANSLATE(B482,""id"",""en"")"),"['', 'customer', 'disappointed', 'subscription', 'problematic', 'disruption', 'internet', 'slow', 'like', 'missing', 'watch', 'event', 'local ',' HBO ',' notification ',' repairs', 'fast', 'service', 'good', 'disappointed']")</f>
        <v>['', 'customer', 'disappointed', 'subscription', 'problematic', 'disruption', 'internet', 'slow', 'like', 'missing', 'watch', 'event', 'local ',' HBO ',' notification ',' repairs', 'fast', 'service', 'good', 'disappointed']</v>
      </c>
      <c r="D482" s="3">
        <v>1.0</v>
      </c>
    </row>
    <row r="483" ht="15.75" customHeight="1">
      <c r="A483" s="1">
        <v>511.0</v>
      </c>
      <c r="B483" s="3" t="s">
        <v>478</v>
      </c>
      <c r="C483" s="3" t="str">
        <f>IFERROR(__xludf.DUMMYFUNCTION("GOOGLETRANSLATE(B483,""id"",""en"")"),"['error', 'for days', 'slow', 'handling', 'related', 'no', 'reduce', 'pay "",' Please ',' person ',' ndak ',' pay ',' Reduce ']")</f>
        <v>['error', 'for days', 'slow', 'handling', 'related', 'no', 'reduce', 'pay ",' Please ',' person ',' ndak ',' pay ',' Reduce ']</v>
      </c>
      <c r="D483" s="3">
        <v>1.0</v>
      </c>
    </row>
    <row r="484" ht="15.75" customHeight="1">
      <c r="A484" s="1">
        <v>514.0</v>
      </c>
      <c r="B484" s="3" t="s">
        <v>479</v>
      </c>
      <c r="C484" s="3" t="str">
        <f>IFERROR(__xludf.DUMMYFUNCTION("GOOGLETRANSLATE(B484,""id"",""en"")"),"['application', 'bad', 'subscribe', 'indihome', 'enter', 'indihome', 'valid']")</f>
        <v>['application', 'bad', 'subscribe', 'indihome', 'enter', 'indihome', 'valid']</v>
      </c>
      <c r="D484" s="3">
        <v>1.0</v>
      </c>
    </row>
    <row r="485" ht="15.75" customHeight="1">
      <c r="A485" s="1">
        <v>515.0</v>
      </c>
      <c r="B485" s="3" t="s">
        <v>480</v>
      </c>
      <c r="C485" s="3" t="str">
        <f>IFERROR(__xludf.DUMMYFUNCTION("GOOGLETRANSLATE(B485,""id"",""en"")"),"['dizziness',' nutmeg ',' expensive ',' pay ',' jndihome ',' cave ',' pressing ',' price ',' promo ',' price ',' normal ',' sellesa ',' Price ',' Promo ',' Sampe ',' Timper ',' Kek ',' Gini ',' Disappointed ',' Serasa ',' Lingyin ']")</f>
        <v>['dizziness',' nutmeg ',' expensive ',' pay ',' jndihome ',' cave ',' pressing ',' price ',' promo ',' price ',' normal ',' sellesa ',' Price ',' Promo ',' Sampe ',' Timper ',' Kek ',' Gini ',' Disappointed ',' Serasa ',' Lingyin ']</v>
      </c>
      <c r="D485" s="3">
        <v>5.0</v>
      </c>
    </row>
    <row r="486" ht="15.75" customHeight="1">
      <c r="A486" s="1">
        <v>516.0</v>
      </c>
      <c r="B486" s="3" t="s">
        <v>481</v>
      </c>
      <c r="C486" s="3" t="str">
        <f>IFERROR(__xludf.DUMMYFUNCTION("GOOGLETRANSLATE(B486,""id"",""en"")"),"['Network', 'Internet', 'stable', 'smooth', '']")</f>
        <v>['Network', 'Internet', 'stable', 'smooth', '']</v>
      </c>
      <c r="D486" s="3">
        <v>5.0</v>
      </c>
    </row>
    <row r="487" ht="15.75" customHeight="1">
      <c r="A487" s="1">
        <v>517.0</v>
      </c>
      <c r="B487" s="3" t="s">
        <v>482</v>
      </c>
      <c r="C487" s="3" t="str">
        <f>IFERROR(__xludf.DUMMYFUNCTION("GOOGLETRANSLATE(B487,""id"",""en"")"),"['Complete', 'Features', 'Easy']")</f>
        <v>['Complete', 'Features', 'Easy']</v>
      </c>
      <c r="D487" s="3">
        <v>5.0</v>
      </c>
    </row>
    <row r="488" ht="15.75" customHeight="1">
      <c r="A488" s="1">
        <v>518.0</v>
      </c>
      <c r="B488" s="3" t="s">
        <v>483</v>
      </c>
      <c r="C488" s="3" t="str">
        <f>IFERROR(__xludf.DUMMYFUNCTION("GOOGLETRANSLATE(B488,""id"",""en"")"),"['application', 'help', 'install', 'stay', 'check', 'upgrade', 'addon', 'steady']")</f>
        <v>['application', 'help', 'install', 'stay', 'check', 'upgrade', 'addon', 'steady']</v>
      </c>
      <c r="D488" s="3">
        <v>5.0</v>
      </c>
    </row>
    <row r="489" ht="15.75" customHeight="1">
      <c r="A489" s="1">
        <v>519.0</v>
      </c>
      <c r="B489" s="3" t="s">
        <v>484</v>
      </c>
      <c r="C489" s="3" t="str">
        <f>IFERROR(__xludf.DUMMYFUNCTION("GOOGLETRANSLATE(B489,""id"",""en"")"),"['Not bad', 'complete', 'information', 'application', 'myindihome', '']")</f>
        <v>['Not bad', 'complete', 'information', 'application', 'myindihome', '']</v>
      </c>
      <c r="D489" s="3">
        <v>5.0</v>
      </c>
    </row>
    <row r="490" ht="15.75" customHeight="1">
      <c r="A490" s="1">
        <v>520.0</v>
      </c>
      <c r="B490" s="3" t="s">
        <v>485</v>
      </c>
      <c r="C490" s="3" t="str">
        <f>IFERROR(__xludf.DUMMYFUNCTION("GOOGLETRANSLATE(B490,""id"",""en"")"),"['Professional', 'Try', 'Indihome', 'PDAVY', 'subscribe', 'Mbps',' slow ',' forgiveness', 'already', 'a week', 'Lohh', 'Dipake', ' Maen ',' Game ',' Delay ',' Dipake ',' Streaming ',' Netflix ',' Delayyyy ',' Delayy ',' Dipake ',' Trading ',' Forex ',' De"&amp;"layy ',' Ajg ' , 'emang', 'love', 'star', 'indihome', '']")</f>
        <v>['Professional', 'Try', 'Indihome', 'PDAVY', 'subscribe', 'Mbps',' slow ',' forgiveness', 'already', 'a week', 'Lohh', 'Dipake', ' Maen ',' Game ',' Delay ',' Dipake ',' Streaming ',' Netflix ',' Delayyyy ',' Delayy ',' Dipake ',' Trading ',' Forex ',' Delayy ',' Ajg ' , 'emang', 'love', 'star', 'indihome', '']</v>
      </c>
      <c r="D490" s="3">
        <v>1.0</v>
      </c>
    </row>
    <row r="491" ht="15.75" customHeight="1">
      <c r="A491" s="1">
        <v>521.0</v>
      </c>
      <c r="B491" s="3" t="s">
        <v>486</v>
      </c>
      <c r="C491" s="3" t="str">
        <f>IFERROR(__xludf.DUMMYFUNCTION("GOOGLETRANSLATE(B491,""id"",""en"")"),"['Gara', 'ppkm', 'connection', 'slow', 'mercy', 'mbps',' watch ',' youtube ',' buffering ',' service ',' complaint ',' access', ' Please, 'Fix', 'UDH', 'A Week', '']")</f>
        <v>['Gara', 'ppkm', 'connection', 'slow', 'mercy', 'mbps',' watch ',' youtube ',' buffering ',' service ',' complaint ',' access', ' Please, 'Fix', 'UDH', 'A Week', '']</v>
      </c>
      <c r="D491" s="3">
        <v>1.0</v>
      </c>
    </row>
    <row r="492" ht="15.75" customHeight="1">
      <c r="A492" s="1">
        <v>522.0</v>
      </c>
      <c r="B492" s="3" t="s">
        <v>487</v>
      </c>
      <c r="C492" s="3" t="str">
        <f>IFERROR(__xludf.DUMMYFUNCTION("GOOGLETRANSLATE(B492,""id"",""en"")"),"['Current', 'Jaya', 'Indihome', 'Mantap', 'Tenan']")</f>
        <v>['Current', 'Jaya', 'Indihome', 'Mantap', 'Tenan']</v>
      </c>
      <c r="D492" s="3">
        <v>5.0</v>
      </c>
    </row>
    <row r="493" ht="15.75" customHeight="1">
      <c r="A493" s="1">
        <v>523.0</v>
      </c>
      <c r="B493" s="3" t="s">
        <v>488</v>
      </c>
      <c r="C493" s="3" t="str">
        <f>IFERROR(__xludf.DUMMYFUNCTION("GOOGLETRANSLATE(B493,""id"",""en"")"),"['Point', 'provided', 'used', 'use', 'add', 'point', 'used', 'point', 'printed', 'display']")</f>
        <v>['Point', 'provided', 'used', 'use', 'add', 'point', 'used', 'point', 'printed', 'display']</v>
      </c>
      <c r="D493" s="3">
        <v>1.0</v>
      </c>
    </row>
    <row r="494" ht="15.75" customHeight="1">
      <c r="A494" s="1">
        <v>524.0</v>
      </c>
      <c r="B494" s="3" t="s">
        <v>489</v>
      </c>
      <c r="C494" s="3" t="str">
        <f>IFERROR(__xludf.DUMMYFUNCTION("GOOGLETRANSLATE(B494,""id"",""en"")"),"['August', 'clock', 'telephone', 'home', 'dead', 'total', 'improvement', 'promise', 'telkom', 'finished', 'repaired', 'maximal', ' ',' August ',' dead ',' total ',' fix ',' normal ',' Please ',' Telkom ',' take action ',' continue ',' repair ',' tks']")</f>
        <v>['August', 'clock', 'telephone', 'home', 'dead', 'total', 'improvement', 'promise', 'telkom', 'finished', 'repaired', 'maximal', ' ',' August ',' dead ',' total ',' fix ',' normal ',' Please ',' Telkom ',' take action ',' continue ',' repair ',' tks']</v>
      </c>
      <c r="D494" s="3">
        <v>5.0</v>
      </c>
    </row>
    <row r="495" ht="15.75" customHeight="1">
      <c r="A495" s="1">
        <v>525.0</v>
      </c>
      <c r="B495" s="3" t="s">
        <v>490</v>
      </c>
      <c r="C495" s="3" t="str">
        <f>IFERROR(__xludf.DUMMYFUNCTION("GOOGLETRANSLATE(B495,""id"",""en"")"),"['Damaged', 'Damaged', 'Udh', 'That's', 'Slow', 'The Network', 'Disorders', 'Comfortable']")</f>
        <v>['Damaged', 'Damaged', 'Udh', 'That's', 'Slow', 'The Network', 'Disorders', 'Comfortable']</v>
      </c>
      <c r="D495" s="3">
        <v>1.0</v>
      </c>
    </row>
    <row r="496" ht="15.75" customHeight="1">
      <c r="A496" s="1">
        <v>526.0</v>
      </c>
      <c r="B496" s="3" t="s">
        <v>372</v>
      </c>
      <c r="C496" s="3" t="str">
        <f>IFERROR(__xludf.DUMMYFUNCTION("GOOGLETRANSLATE(B496,""id"",""en"")"),"Of course")</f>
        <v>Of course</v>
      </c>
      <c r="D496" s="3">
        <v>4.0</v>
      </c>
    </row>
    <row r="497" ht="15.75" customHeight="1">
      <c r="A497" s="1">
        <v>527.0</v>
      </c>
      <c r="B497" s="3" t="s">
        <v>491</v>
      </c>
      <c r="C497" s="3" t="str">
        <f>IFERROR(__xludf.DUMMYFUNCTION("GOOGLETRANSLATE(B497,""id"",""en"")"),"['Ngerti', 'mean', 'Indihome', 'told', 'Registration', 'Tide', 'Karna', 'Port', 'Available', 'Turn', 'Technician', 'Dateng', ' Port ',' full ',' already ',' Wait ',' follow ',' procedure ',' phpin ',' disappointed ',' bngt ',' indihome ']")</f>
        <v>['Ngerti', 'mean', 'Indihome', 'told', 'Registration', 'Tide', 'Karna', 'Port', 'Available', 'Turn', 'Technician', 'Dateng', ' Port ',' full ',' already ',' Wait ',' follow ',' procedure ',' phpin ',' disappointed ',' bngt ',' indihome ']</v>
      </c>
      <c r="D497" s="3">
        <v>1.0</v>
      </c>
    </row>
    <row r="498" ht="15.75" customHeight="1">
      <c r="A498" s="1">
        <v>528.0</v>
      </c>
      <c r="B498" s="3" t="s">
        <v>492</v>
      </c>
      <c r="C498" s="3" t="str">
        <f>IFERROR(__xludf.DUMMYFUNCTION("GOOGLETRANSLATE(B498,""id"",""en"")"),"['Indihome', 'okay', 'Internet', 'smooth', 'Jaya', 'obstacles',' zoom ',' meetings', 'wfh', 'Tiktokan', 'streaming', 'YouTube', ' Love ',' Indihome ',' ']")</f>
        <v>['Indihome', 'okay', 'Internet', 'smooth', 'Jaya', 'obstacles',' zoom ',' meetings', 'wfh', 'Tiktokan', 'streaming', 'YouTube', ' Love ',' Indihome ',' ']</v>
      </c>
      <c r="D498" s="3">
        <v>5.0</v>
      </c>
    </row>
    <row r="499" ht="15.75" customHeight="1">
      <c r="A499" s="1">
        <v>529.0</v>
      </c>
      <c r="B499" s="3" t="s">
        <v>493</v>
      </c>
      <c r="C499" s="3" t="str">
        <f>IFERROR(__xludf.DUMMYFUNCTION("GOOGLETRANSLATE(B499,""id"",""en"")"),"['difficult', 'Bener', 'procurement', 'network', 'ODP', 'Indihome', 'activation', 'Tampa', 'limit', 'procurement', 'network', 'difficult', ' Forgiveness', '']")</f>
        <v>['difficult', 'Bener', 'procurement', 'network', 'ODP', 'Indihome', 'activation', 'Tampa', 'limit', 'procurement', 'network', 'difficult', ' Forgiveness', '']</v>
      </c>
      <c r="D499" s="3">
        <v>1.0</v>
      </c>
    </row>
    <row r="500" ht="15.75" customHeight="1">
      <c r="A500" s="1">
        <v>530.0</v>
      </c>
      <c r="B500" s="3" t="s">
        <v>494</v>
      </c>
      <c r="C500" s="3" t="str">
        <f>IFERROR(__xludf.DUMMYFUNCTION("GOOGLETRANSLATE(B500,""id"",""en"")"),"['update', 'the latest', 'mlah', 'open', 'muter', 'difficult', 'trnsksi']")</f>
        <v>['update', 'the latest', 'mlah', 'open', 'muter', 'difficult', 'trnsksi']</v>
      </c>
      <c r="D500" s="3">
        <v>1.0</v>
      </c>
    </row>
    <row r="501" ht="15.75" customHeight="1">
      <c r="A501" s="1">
        <v>531.0</v>
      </c>
      <c r="B501" s="3" t="s">
        <v>495</v>
      </c>
      <c r="C501" s="3" t="str">
        <f>IFERROR(__xludf.DUMMYFUNCTION("GOOGLETRANSLATE(B501,""id"",""en"")"),"['use', 'indiehome', 'help', 'facilitate', 'work', 'kanto', 'enjoy', 'entertainment', 'family']")</f>
        <v>['use', 'indiehome', 'help', 'facilitate', 'work', 'kanto', 'enjoy', 'entertainment', 'family']</v>
      </c>
      <c r="D501" s="3">
        <v>4.0</v>
      </c>
    </row>
    <row r="502" ht="15.75" customHeight="1">
      <c r="A502" s="1">
        <v>532.0</v>
      </c>
      <c r="B502" s="3" t="s">
        <v>496</v>
      </c>
      <c r="C502" s="3" t="str">
        <f>IFERROR(__xludf.DUMMYFUNCTION("GOOGLETRANSLATE(B502,""id"",""en"")"),"['Application', 'Error', 'Useful', 'Please', 'Enhanced']")</f>
        <v>['Application', 'Error', 'Useful', 'Please', 'Enhanced']</v>
      </c>
      <c r="D502" s="3">
        <v>1.0</v>
      </c>
    </row>
    <row r="503" ht="15.75" customHeight="1">
      <c r="A503" s="1">
        <v>533.0</v>
      </c>
      <c r="B503" s="3" t="s">
        <v>497</v>
      </c>
      <c r="C503" s="3" t="str">
        <f>IFERROR(__xludf.DUMMYFUNCTION("GOOGLETRANSLATE(B503,""id"",""en"")"),"['application', 'good', 'really', 'response', 'THD', 'CUSTOMER', 'INDIHOME', 'submit', 'complaint', 'LSG', 'officer', 'repair', ' The ',' Best ',' ']")</f>
        <v>['application', 'good', 'really', 'response', 'THD', 'CUSTOMER', 'INDIHOME', 'submit', 'complaint', 'LSG', 'officer', 'repair', ' The ',' Best ',' ']</v>
      </c>
      <c r="D503" s="3">
        <v>5.0</v>
      </c>
    </row>
    <row r="504" ht="15.75" customHeight="1">
      <c r="A504" s="1">
        <v>534.0</v>
      </c>
      <c r="B504" s="3" t="s">
        <v>498</v>
      </c>
      <c r="C504" s="3" t="str">
        <f>IFERROR(__xludf.DUMMYFUNCTION("GOOGLETRANSLATE(B504,""id"",""en"")"),"['Haduuh', 'gmn', 'already', 'date', 'until', 'skrg', 'network', 'called', 'disruption', 'cable', 'fiber', 'disconnected', ' Protected ',' tomorrow ',' finished ',' tomorrow ',' finished ',' Tomorrow ',' finished ',' TTEP ',' Seruwet ',' disappointed ']")</f>
        <v>['Haduuh', 'gmn', 'already', 'date', 'until', 'skrg', 'network', 'called', 'disruption', 'cable', 'fiber', 'disconnected', ' Protected ',' tomorrow ',' finished ',' tomorrow ',' finished ',' Tomorrow ',' finished ',' TTEP ',' Seruwet ',' disappointed ']</v>
      </c>
      <c r="D504" s="3">
        <v>1.0</v>
      </c>
    </row>
    <row r="505" ht="15.75" customHeight="1">
      <c r="A505" s="1">
        <v>535.0</v>
      </c>
      <c r="B505" s="3" t="s">
        <v>499</v>
      </c>
      <c r="C505" s="3" t="str">
        <f>IFERROR(__xludf.DUMMYFUNCTION("GOOGLETRANSLATE(B505,""id"",""en"")"),"['server', 'bad', 'sudh', 'report', 'obstacle', 'cable', 'broke', 'actions',' related ',' clock ',' action ',' repair ',' Catanan ',' comment ',' Delete ',' Sudh ',' hand ',' action ',' related ',' decided ',' move ', ""]")</f>
        <v>['server', 'bad', 'sudh', 'report', 'obstacle', 'cable', 'broke', 'actions',' related ',' clock ',' action ',' repair ',' Catanan ',' comment ',' Delete ',' Sudh ',' hand ',' action ',' related ',' decided ',' move ', "]</v>
      </c>
      <c r="D505" s="3">
        <v>5.0</v>
      </c>
    </row>
    <row r="506" ht="15.75" customHeight="1">
      <c r="A506" s="1">
        <v>536.0</v>
      </c>
      <c r="B506" s="3" t="s">
        <v>500</v>
      </c>
      <c r="C506" s="3" t="str">
        <f>IFERROR(__xludf.DUMMYFUNCTION("GOOGLETRANSLATE(B506,""id"",""en"")"),"['application', 'slow', 'contents', '']")</f>
        <v>['application', 'slow', 'contents', '']</v>
      </c>
      <c r="D506" s="3">
        <v>1.0</v>
      </c>
    </row>
    <row r="507" ht="15.75" customHeight="1">
      <c r="A507" s="1">
        <v>537.0</v>
      </c>
      <c r="B507" s="3" t="s">
        <v>501</v>
      </c>
      <c r="C507" s="3" t="str">
        <f>IFERROR(__xludf.DUMMYFUNCTION("GOOGLETRANSLATE(B507,""id"",""en"")"),"['Help']")</f>
        <v>['Help']</v>
      </c>
      <c r="D507" s="3">
        <v>4.0</v>
      </c>
    </row>
    <row r="508" ht="15.75" customHeight="1">
      <c r="A508" s="1">
        <v>538.0</v>
      </c>
      <c r="B508" s="3" t="s">
        <v>502</v>
      </c>
      <c r="C508" s="3" t="str">
        <f>IFERROR(__xludf.DUMMYFUNCTION("GOOGLETRANSLATE(B508,""id"",""en"")"),"['wooooee', 'renew', 'speed', 'missing', 'kpanaaa', '']")</f>
        <v>['wooooee', 'renew', 'speed', 'missing', 'kpanaaa', '']</v>
      </c>
      <c r="D508" s="3">
        <v>1.0</v>
      </c>
    </row>
    <row r="509" ht="15.75" customHeight="1">
      <c r="A509" s="1">
        <v>539.0</v>
      </c>
      <c r="B509" s="3" t="s">
        <v>503</v>
      </c>
      <c r="C509" s="3" t="str">
        <f>IFERROR(__xludf.DUMMYFUNCTION("GOOGLETRANSLATE(B509,""id"",""en"")"),"['week', 'week', 'disruption', 'network', 'trutu', 'play', 'game', 'kluar', 'sndiri', 'watch', 'video', 'load', ' Try ',' Solution ',' Handle ',' Report ',' Abai ']")</f>
        <v>['week', 'week', 'disruption', 'network', 'trutu', 'play', 'game', 'kluar', 'sndiri', 'watch', 'video', 'load', ' Try ',' Solution ',' Handle ',' Report ',' Abai ']</v>
      </c>
      <c r="D509" s="3">
        <v>1.0</v>
      </c>
    </row>
    <row r="510" ht="15.75" customHeight="1">
      <c r="A510" s="1">
        <v>540.0</v>
      </c>
      <c r="B510" s="3" t="s">
        <v>504</v>
      </c>
      <c r="C510" s="3" t="str">
        <f>IFERROR(__xludf.DUMMYFUNCTION("GOOGLETRANSLATE(B510,""id"",""en"")"),"['Suggestion', 'Update', 'FUP', 'used', 'Mending', 'Details', 'FUP', 'Delicious']")</f>
        <v>['Suggestion', 'Update', 'FUP', 'used', 'Mending', 'Details', 'FUP', 'Delicious']</v>
      </c>
      <c r="D510" s="3">
        <v>4.0</v>
      </c>
    </row>
    <row r="511" ht="15.75" customHeight="1">
      <c r="A511" s="1">
        <v>541.0</v>
      </c>
      <c r="B511" s="3" t="s">
        <v>505</v>
      </c>
      <c r="C511" s="3" t="str">
        <f>IFERROR(__xludf.DUMMYFUNCTION("GOOGLETRANSLATE(B511,""id"",""en"")"),"['Please', 'Fix', 'Login', 'Difficult', 'Gausah', 'Limit', 'Pas',' Login ',' Sok ',' Sokan ',' Security ',' Sister ',' Kalopun ',' Adin ',' Rich ',' That's', 'Wait', 'Seconds',' Clock ',' Message ',' Invalid ',' Format ',' Try ',' Many ',' times' , 'Have'"&amp;", 'Wait', 'a day', '']")</f>
        <v>['Please', 'Fix', 'Login', 'Difficult', 'Gausah', 'Limit', 'Pas',' Login ',' Sok ',' Sokan ',' Security ',' Sister ',' Kalopun ',' Adin ',' Rich ',' That's', 'Wait', 'Seconds',' Clock ',' Message ',' Invalid ',' Format ',' Try ',' Many ',' times' , 'Have', 'Wait', 'a day', '']</v>
      </c>
      <c r="D511" s="3">
        <v>1.0</v>
      </c>
    </row>
    <row r="512" ht="15.75" customHeight="1">
      <c r="A512" s="1">
        <v>542.0</v>
      </c>
      <c r="B512" s="3" t="s">
        <v>506</v>
      </c>
      <c r="C512" s="3" t="str">
        <f>IFERROR(__xludf.DUMMYFUNCTION("GOOGLETRANSLATE(B512,""id"",""en"")"),"['disruption', 'technicians', 'motion', 'fast', 'dtg', 'handle', 'damage', 'for days', 'phone', 'call', 'center', 'many' Credit ',' Abis', 'Emotion', 'Promise', 'Promise', 'DTG', 'Saiki', 'BLM', 'DTG', 'Loss',' work ',' Helpered ',' buy ' , 'quota', '']")</f>
        <v>['disruption', 'technicians', 'motion', 'fast', 'dtg', 'handle', 'damage', 'for days', 'phone', 'call', 'center', 'many' Credit ',' Abis', 'Emotion', 'Promise', 'Promise', 'DTG', 'Saiki', 'BLM', 'DTG', 'Loss',' work ',' Helpered ',' buy ' , 'quota', '']</v>
      </c>
      <c r="D512" s="3">
        <v>1.0</v>
      </c>
    </row>
    <row r="513" ht="15.75" customHeight="1">
      <c r="A513" s="1">
        <v>543.0</v>
      </c>
      <c r="B513" s="3" t="s">
        <v>507</v>
      </c>
      <c r="C513" s="3" t="str">
        <f>IFERROR(__xludf.DUMMYFUNCTION("GOOGLETRANSLATE(B513,""id"",""en"")"),"['Overcome', 'Thank you', 'officer', 'technician', 'response', 'friendly', 'hope', 'officer', 'technician', 'he', ""]")</f>
        <v>['Overcome', 'Thank you', 'officer', 'technician', 'response', 'friendly', 'hope', 'officer', 'technician', 'he', "]</v>
      </c>
      <c r="D513" s="3">
        <v>5.0</v>
      </c>
    </row>
    <row r="514" ht="15.75" customHeight="1">
      <c r="A514" s="1">
        <v>544.0</v>
      </c>
      <c r="B514" s="3" t="s">
        <v>508</v>
      </c>
      <c r="C514" s="3" t="str">
        <f>IFERROR(__xludf.DUMMYFUNCTION("GOOGLETRANSLATE(B514,""id"",""en"")"),"['process', 'move', 'address', 'complicated', 'week', 'clarity', 'processed', 'moved', 'wifi', 'week', '']")</f>
        <v>['process', 'move', 'address', 'complicated', 'week', 'clarity', 'processed', 'moved', 'wifi', 'week', '']</v>
      </c>
      <c r="D514" s="3">
        <v>1.0</v>
      </c>
    </row>
    <row r="515" ht="15.75" customHeight="1">
      <c r="A515" s="1">
        <v>545.0</v>
      </c>
      <c r="B515" s="3" t="s">
        <v>509</v>
      </c>
      <c r="C515" s="3" t="str">
        <f>IFERROR(__xludf.DUMMYFUNCTION("GOOGLETRANSLATE(B515,""id"",""en"")"),"['Error', '']")</f>
        <v>['Error', '']</v>
      </c>
      <c r="D515" s="3">
        <v>1.0</v>
      </c>
    </row>
    <row r="516" ht="15.75" customHeight="1">
      <c r="A516" s="1">
        <v>546.0</v>
      </c>
      <c r="B516" s="3" t="s">
        <v>510</v>
      </c>
      <c r="C516" s="3" t="str">
        <f>IFERROR(__xludf.DUMMYFUNCTION("GOOGLETRANSLATE(B516,""id"",""en"")"),"['monitor', 'usage', 'internet']")</f>
        <v>['monitor', 'usage', 'internet']</v>
      </c>
      <c r="D516" s="3">
        <v>5.0</v>
      </c>
    </row>
    <row r="517" ht="15.75" customHeight="1">
      <c r="A517" s="1">
        <v>547.0</v>
      </c>
      <c r="B517" s="3" t="s">
        <v>511</v>
      </c>
      <c r="C517" s="3" t="str">
        <f>IFERROR(__xludf.DUMMYFUNCTION("GOOGLETRANSLATE(B517,""id"",""en"")"),"['NGAJUIIN', 'Request', 'subscribe', 'Application', 'Approve', 'Request', 'Lost', 'Action', 'Installation']")</f>
        <v>['NGAJUIIN', 'Request', 'subscribe', 'Application', 'Approve', 'Request', 'Lost', 'Action', 'Installation']</v>
      </c>
      <c r="D517" s="3">
        <v>1.0</v>
      </c>
    </row>
    <row r="518" ht="15.75" customHeight="1">
      <c r="A518" s="1">
        <v>548.0</v>
      </c>
      <c r="B518" s="3" t="s">
        <v>512</v>
      </c>
      <c r="C518" s="3" t="str">
        <f>IFERROR(__xludf.DUMMYFUNCTION("GOOGLETRANSLATE(B518,""id"",""en"")"),"['knp', 'skrng', 'slow', '']")</f>
        <v>['knp', 'skrng', 'slow', '']</v>
      </c>
      <c r="D518" s="3">
        <v>4.0</v>
      </c>
    </row>
    <row r="519" ht="15.75" customHeight="1">
      <c r="A519" s="1">
        <v>549.0</v>
      </c>
      <c r="B519" s="3" t="s">
        <v>513</v>
      </c>
      <c r="C519" s="3" t="str">
        <f>IFERROR(__xludf.DUMMYFUNCTION("GOOGLETRANSLATE(B519,""id"",""en"")"),"['Login', 'times', 'failed']")</f>
        <v>['Login', 'times', 'failed']</v>
      </c>
      <c r="D519" s="3">
        <v>2.0</v>
      </c>
    </row>
    <row r="520" ht="15.75" customHeight="1">
      <c r="A520" s="1">
        <v>550.0</v>
      </c>
      <c r="B520" s="3" t="s">
        <v>514</v>
      </c>
      <c r="C520" s="3" t="str">
        <f>IFERROR(__xludf.DUMMYFUNCTION("GOOGLETRANSLATE(B520,""id"",""en"")"),"['application', 'tlol', 'bug', 'GBS', 'pressed', 'Sometimes', 'check', 'quota', 'GBS', 'dead']")</f>
        <v>['application', 'tlol', 'bug', 'GBS', 'pressed', 'Sometimes', 'check', 'quota', 'GBS', 'dead']</v>
      </c>
      <c r="D520" s="3">
        <v>1.0</v>
      </c>
    </row>
    <row r="521" ht="15.75" customHeight="1">
      <c r="A521" s="1">
        <v>551.0</v>
      </c>
      <c r="B521" s="3" t="s">
        <v>515</v>
      </c>
      <c r="C521" s="3" t="str">
        <f>IFERROR(__xludf.DUMMYFUNCTION("GOOGLETRANSLATE(B521,""id"",""en"")"),"['Tel', 'Intrnet', 'Road', 'Report', 'Via', 'Tel', 'Discard', 'Costs', 'Indihome', 'Fucked', 'Disruption']")</f>
        <v>['Tel', 'Intrnet', 'Road', 'Report', 'Via', 'Tel', 'Discard', 'Costs', 'Indihome', 'Fucked', 'Disruption']</v>
      </c>
      <c r="D521" s="3">
        <v>1.0</v>
      </c>
    </row>
    <row r="522" ht="15.75" customHeight="1">
      <c r="A522" s="1">
        <v>552.0</v>
      </c>
      <c r="B522" s="3" t="s">
        <v>516</v>
      </c>
      <c r="C522" s="3" t="str">
        <f>IFERROR(__xludf.DUMMYFUNCTION("GOOGLETRANSLATE(B522,""id"",""en"")"),"['Forgiveness',' Deh ',' Indihome ',' Disright ',' Consumers', 'Network', 'Dead', 'intention', 'at all', 'fix it', 'Reported', 'complaint', ' told to ',' patient ',' just ',' if ',' Provider ',' Disconnect ',' Installation ',' Indihome ',' at home ',' hav"&amp;"e ',' Recent ',' friend ',' extra ' , 'date', 'August', 'Network', 'home', 'dead', 'report', 'pulse', 'call', 'run out', 'post', 'response', ' Disight ',' Consumer ',' ']")</f>
        <v>['Forgiveness',' Deh ',' Indihome ',' Disright ',' Consumers', 'Network', 'Dead', 'intention', 'at all', 'fix it', 'Reported', 'complaint', ' told to ',' patient ',' just ',' if ',' Provider ',' Disconnect ',' Installation ',' Indihome ',' at home ',' have ',' Recent ',' friend ',' extra ' , 'date', 'August', 'Network', 'home', 'dead', 'report', 'pulse', 'call', 'run out', 'post', 'response', ' Disight ',' Consumer ',' ']</v>
      </c>
      <c r="D522" s="3">
        <v>1.0</v>
      </c>
    </row>
    <row r="523" ht="15.75" customHeight="1">
      <c r="A523" s="1">
        <v>553.0</v>
      </c>
      <c r="B523" s="3" t="s">
        <v>517</v>
      </c>
      <c r="C523" s="3" t="str">
        <f>IFERROR(__xludf.DUMMYFUNCTION("GOOGLETRANSLATE(B523,""id"",""en"")"),"['difficult', 'really', 'login']")</f>
        <v>['difficult', 'really', 'login']</v>
      </c>
      <c r="D523" s="3">
        <v>1.0</v>
      </c>
    </row>
    <row r="524" ht="15.75" customHeight="1">
      <c r="A524" s="1">
        <v>554.0</v>
      </c>
      <c r="B524" s="3" t="s">
        <v>518</v>
      </c>
      <c r="C524" s="3" t="str">
        <f>IFERROR(__xludf.DUMMYFUNCTION("GOOGLETRANSLATE(B524,""id"",""en"")"),"['Network', 'bad', 'Pay', 'expensive', 'a week', 'disorder', '']")</f>
        <v>['Network', 'bad', 'Pay', 'expensive', 'a week', 'disorder', '']</v>
      </c>
      <c r="D524" s="3">
        <v>1.0</v>
      </c>
    </row>
    <row r="525" ht="15.75" customHeight="1">
      <c r="A525" s="1">
        <v>555.0</v>
      </c>
      <c r="B525" s="3" t="s">
        <v>519</v>
      </c>
      <c r="C525" s="3" t="str">
        <f>IFERROR(__xludf.DUMMYFUNCTION("GOOGLETRANSLATE(B525,""id"",""en"")"),"['', 'Damn', 'network', 'skarang', 'play', 'game', 'ngelag', 'repay', 'think', 'profit', 'eat', 'money', 'haram ',' yaaa ']")</f>
        <v>['', 'Damn', 'network', 'skarang', 'play', 'game', 'ngelag', 'repay', 'think', 'profit', 'eat', 'money', 'haram ',' yaaa ']</v>
      </c>
      <c r="D525" s="3">
        <v>1.0</v>
      </c>
    </row>
    <row r="526" ht="15.75" customHeight="1">
      <c r="A526" s="1">
        <v>556.0</v>
      </c>
      <c r="B526" s="3" t="s">
        <v>173</v>
      </c>
      <c r="C526" s="3" t="str">
        <f>IFERROR(__xludf.DUMMYFUNCTION("GOOGLETRANSLATE(B526,""id"",""en"")"),"['', '']")</f>
        <v>['', '']</v>
      </c>
      <c r="D526" s="3">
        <v>5.0</v>
      </c>
    </row>
    <row r="527" ht="15.75" customHeight="1">
      <c r="A527" s="1">
        <v>557.0</v>
      </c>
      <c r="B527" s="3" t="s">
        <v>520</v>
      </c>
      <c r="C527" s="3" t="str">
        <f>IFERROR(__xludf.DUMMYFUNCTION("GOOGLETRANSLATE(B527,""id"",""en"")"),"['Error', 'appears', 'Data', 'Req', 'API', 'ORDER']")</f>
        <v>['Error', 'appears', 'Data', 'Req', 'API', 'ORDER']</v>
      </c>
      <c r="D527" s="3">
        <v>1.0</v>
      </c>
    </row>
    <row r="528" ht="15.75" customHeight="1">
      <c r="A528" s="1">
        <v>558.0</v>
      </c>
      <c r="B528" s="3" t="s">
        <v>521</v>
      </c>
      <c r="C528" s="3" t="str">
        <f>IFERROR(__xludf.DUMMYFUNCTION("GOOGLETRANSLATE(B528,""id"",""en"")"),"['Date', 'dozens', 'disorder', 'then']")</f>
        <v>['Date', 'dozens', 'disorder', 'then']</v>
      </c>
      <c r="D528" s="3">
        <v>2.0</v>
      </c>
    </row>
    <row r="529" ht="15.75" customHeight="1">
      <c r="A529" s="1">
        <v>559.0</v>
      </c>
      <c r="B529" s="3" t="s">
        <v>522</v>
      </c>
      <c r="C529" s="3" t="str">
        <f>IFERROR(__xludf.DUMMYFUNCTION("GOOGLETRANSLATE(B529,""id"",""en"")"),"['Please', 'Renew', 'FUP', 'Fix', 'Since', 'Update', 'Thank', 'Love']")</f>
        <v>['Please', 'Renew', 'FUP', 'Fix', 'Since', 'Update', 'Thank', 'Love']</v>
      </c>
      <c r="D529" s="3">
        <v>3.0</v>
      </c>
    </row>
    <row r="530" ht="15.75" customHeight="1">
      <c r="A530" s="1">
        <v>560.0</v>
      </c>
      <c r="B530" s="3" t="s">
        <v>523</v>
      </c>
      <c r="C530" s="3" t="str">
        <f>IFERROR(__xludf.DUMMYFUNCTION("GOOGLETRANSLATE(B530,""id"",""en"")"),"['network', 'pulp', 'speed', 'internet', 'speed', 'performance', 'employees', 'slow', 'really', ""]")</f>
        <v>['network', 'pulp', 'speed', 'internet', 'speed', 'performance', 'employees', 'slow', 'really', "]</v>
      </c>
      <c r="D530" s="3">
        <v>1.0</v>
      </c>
    </row>
    <row r="531" ht="15.75" customHeight="1">
      <c r="A531" s="1">
        <v>561.0</v>
      </c>
      <c r="B531" s="3" t="s">
        <v>524</v>
      </c>
      <c r="C531" s="3" t="str">
        <f>IFERROR(__xludf.DUMMYFUNCTION("GOOGLETRANSLATE(B531,""id"",""en"")"),"['Application', 'Good', 'Useful']")</f>
        <v>['Application', 'Good', 'Useful']</v>
      </c>
      <c r="D531" s="3">
        <v>5.0</v>
      </c>
    </row>
    <row r="532" ht="15.75" customHeight="1">
      <c r="A532" s="1">
        <v>562.0</v>
      </c>
      <c r="B532" s="3" t="s">
        <v>525</v>
      </c>
      <c r="C532" s="3" t="str">
        <f>IFERROR(__xludf.DUMMYFUNCTION("GOOGLETRANSLATE(B532,""id"",""en"")"),"['Application', 'Runyam', 'cheerful', 'Runyam', 'Open', 'Application', 'Loading', 'Open', 'Content', 'Applified', 'DClik', 'Hundreds',' Even though ',' no ',' go ', ""]")</f>
        <v>['Application', 'Runyam', 'cheerful', 'Runyam', 'Open', 'Application', 'Loading', 'Open', 'Content', 'Applified', 'DClik', 'Hundreds',' Even though ',' no ',' go ', "]</v>
      </c>
      <c r="D532" s="3">
        <v>1.0</v>
      </c>
    </row>
    <row r="533" ht="15.75" customHeight="1">
      <c r="A533" s="1">
        <v>563.0</v>
      </c>
      <c r="B533" s="3" t="s">
        <v>526</v>
      </c>
      <c r="C533" s="3" t="str">
        <f>IFERROR(__xludf.DUMMYFUNCTION("GOOGLETRANSLATE(B533,""id"",""en"")"),"['Network', 'slow', 'no', 'connection', 'internet', 'wifi', 'flame', 'then']")</f>
        <v>['Network', 'slow', 'no', 'connection', 'internet', 'wifi', 'flame', 'then']</v>
      </c>
      <c r="D533" s="3">
        <v>2.0</v>
      </c>
    </row>
    <row r="534" ht="15.75" customHeight="1">
      <c r="A534" s="1">
        <v>564.0</v>
      </c>
      <c r="B534" s="3" t="s">
        <v>527</v>
      </c>
      <c r="C534" s="3" t="str">
        <f>IFERROR(__xludf.DUMMYFUNCTION("GOOGLETRANSLATE(B534,""id"",""en"")"),"['Benerin', 'noon', 'technicians',' network ',' disconnected ',' internet ',' poor ',' ngeecept ',' customer ',' already ',' trouble ',' severe ',' ']")</f>
        <v>['Benerin', 'noon', 'technicians',' network ',' disconnected ',' internet ',' poor ',' ngeecept ',' customer ',' already ',' trouble ',' severe ',' ']</v>
      </c>
      <c r="D534" s="3">
        <v>1.0</v>
      </c>
    </row>
    <row r="535" ht="15.75" customHeight="1">
      <c r="A535" s="1">
        <v>565.0</v>
      </c>
      <c r="B535" s="3" t="s">
        <v>528</v>
      </c>
      <c r="C535" s="3" t="str">
        <f>IFERROR(__xludf.DUMMYFUNCTION("GOOGLETRANSLATE(B535,""id"",""en"")"),"['Check', 'Timper', 'quota', 'min']")</f>
        <v>['Check', 'Timper', 'quota', 'min']</v>
      </c>
      <c r="D535" s="3">
        <v>1.0</v>
      </c>
    </row>
    <row r="536" ht="15.75" customHeight="1">
      <c r="A536" s="1">
        <v>566.0</v>
      </c>
      <c r="B536" s="3" t="s">
        <v>529</v>
      </c>
      <c r="C536" s="3" t="str">
        <f>IFERROR(__xludf.DUMMYFUNCTION("GOOGLETRANSLATE(B536,""id"",""en"")"),"['signal', 'Bat', 'EEQ', 'WIFI', 'jerk']")</f>
        <v>['signal', 'Bat', 'EEQ', 'WIFI', 'jerk']</v>
      </c>
      <c r="D536" s="3">
        <v>1.0</v>
      </c>
    </row>
    <row r="537" ht="15.75" customHeight="1">
      <c r="A537" s="1">
        <v>567.0</v>
      </c>
      <c r="B537" s="3" t="s">
        <v>530</v>
      </c>
      <c r="C537" s="3" t="str">
        <f>IFERROR(__xludf.DUMMYFUNCTION("GOOGLETRANSLATE(B537,""id"",""en"")"),"['Update', 'Features', 'RenewsPeed', 'Function', 'SOD', 'Sometimes', 'Lost', 'Application', 'Appropriate', 'Promised']")</f>
        <v>['Update', 'Features', 'RenewsPeed', 'Function', 'SOD', 'Sometimes', 'Lost', 'Application', 'Appropriate', 'Promised']</v>
      </c>
      <c r="D537" s="3">
        <v>2.0</v>
      </c>
    </row>
    <row r="538" ht="15.75" customHeight="1">
      <c r="A538" s="1">
        <v>568.0</v>
      </c>
      <c r="B538" s="3" t="s">
        <v>531</v>
      </c>
      <c r="C538" s="3" t="str">
        <f>IFERROR(__xludf.DUMMYFUNCTION("GOOGLETRANSLATE(B538,""id"",""en"")"),"['Current', 'nets', 'break up', '']")</f>
        <v>['Current', 'nets', 'break up', '']</v>
      </c>
      <c r="D538" s="3">
        <v>3.0</v>
      </c>
    </row>
    <row r="539" ht="15.75" customHeight="1">
      <c r="A539" s="1">
        <v>569.0</v>
      </c>
      <c r="B539" s="3" t="s">
        <v>532</v>
      </c>
      <c r="C539" s="3" t="str">
        <f>IFERROR(__xludf.DUMMYFUNCTION("GOOGLETRANSLATE(B539,""id"",""en"")"),"['', 'Blm', 'on', 'right', 'on the day', 'holiday', 'Machine', 'complex', 'dead', 'bgmna', 'handling', ""]")</f>
        <v>['', 'Blm', 'on', 'right', 'on the day', 'holiday', 'Machine', 'complex', 'dead', 'bgmna', 'handling', "]</v>
      </c>
      <c r="D539" s="3">
        <v>1.0</v>
      </c>
    </row>
    <row r="540" ht="15.75" customHeight="1">
      <c r="A540" s="1">
        <v>570.0</v>
      </c>
      <c r="B540" s="3" t="s">
        <v>533</v>
      </c>
      <c r="C540" s="3" t="str">
        <f>IFERROR(__xludf.DUMMYFUNCTION("GOOGLETRANSLATE(B540,""id"",""en"")"),"['', 'Accurate']")</f>
        <v>['', 'Accurate']</v>
      </c>
      <c r="D540" s="3">
        <v>1.0</v>
      </c>
    </row>
    <row r="541" ht="15.75" customHeight="1">
      <c r="A541" s="1">
        <v>571.0</v>
      </c>
      <c r="B541" s="3" t="s">
        <v>534</v>
      </c>
      <c r="C541" s="3" t="str">
        <f>IFERROR(__xludf.DUMMYFUNCTION("GOOGLETRANSLATE(B541,""id"",""en"")"),"['Disappointed', 'Service', 'Los', 'Repair', 'Disappointed', '']")</f>
        <v>['Disappointed', 'Service', 'Los', 'Repair', 'Disappointed', '']</v>
      </c>
      <c r="D541" s="3">
        <v>1.0</v>
      </c>
    </row>
    <row r="542" ht="15.75" customHeight="1">
      <c r="A542" s="1">
        <v>572.0</v>
      </c>
      <c r="B542" s="3" t="s">
        <v>535</v>
      </c>
      <c r="C542" s="3" t="str">
        <f>IFERROR(__xludf.DUMMYFUNCTION("GOOGLETRANSLATE(B542,""id"",""en"")"),"['Damn', 'usually', 'numbers', 'dijit', 'number', 'internet', 'dijit']")</f>
        <v>['Damn', 'usually', 'numbers', 'dijit', 'number', 'internet', 'dijit']</v>
      </c>
      <c r="D542" s="3">
        <v>1.0</v>
      </c>
    </row>
    <row r="543" ht="15.75" customHeight="1">
      <c r="A543" s="1">
        <v>573.0</v>
      </c>
      <c r="B543" s="3" t="s">
        <v>536</v>
      </c>
      <c r="C543" s="3" t="str">
        <f>IFERROR(__xludf.DUMMYFUNCTION("GOOGLETRANSLATE(B543,""id"",""en"")"),"['Internet', 'Sya', 'On', 'Description', 'Suspended', 'Select', 'Menu', 'Menu', 'Application']")</f>
        <v>['Internet', 'Sya', 'On', 'Description', 'Suspended', 'Select', 'Menu', 'Menu', 'Application']</v>
      </c>
      <c r="D543" s="3">
        <v>1.0</v>
      </c>
    </row>
    <row r="544" ht="15.75" customHeight="1">
      <c r="A544" s="1">
        <v>574.0</v>
      </c>
      <c r="B544" s="3" t="s">
        <v>537</v>
      </c>
      <c r="C544" s="3" t="str">
        <f>IFERROR(__xludf.DUMMYFUNCTION("GOOGLETRANSLATE(B544,""id"",""en"")"),"['Cost', 'PSB', 'Ripped', 'Pouch', 'Rb']")</f>
        <v>['Cost', 'PSB', 'Ripped', 'Pouch', 'Rb']</v>
      </c>
      <c r="D544" s="3">
        <v>2.0</v>
      </c>
    </row>
    <row r="545" ht="15.75" customHeight="1">
      <c r="A545" s="1">
        <v>575.0</v>
      </c>
      <c r="B545" s="3" t="s">
        <v>538</v>
      </c>
      <c r="C545" s="3" t="str">
        <f>IFERROR(__xludf.DUMMYFUNCTION("GOOGLETRANSLATE(B545,""id"",""en"")"),"['Pusuk', 'Dear', 'Payment', 'Monthly', 'Disorders',' wifinya ',' his technician ',' came ',' already ',' entered ',' disorder ',' internet ',' Really ',' Professional ',' Live ',' Pollup ',' News', 'Gaa', 'Service', 'Really', 'Disappointing', '']")</f>
        <v>['Pusuk', 'Dear', 'Payment', 'Monthly', 'Disorders',' wifinya ',' his technician ',' came ',' already ',' entered ',' disorder ',' internet ',' Really ',' Professional ',' Live ',' Pollup ',' News', 'Gaa', 'Service', 'Really', 'Disappointing', '']</v>
      </c>
      <c r="D545" s="3">
        <v>1.0</v>
      </c>
    </row>
    <row r="546" ht="15.75" customHeight="1">
      <c r="A546" s="1">
        <v>576.0</v>
      </c>
      <c r="B546" s="3" t="s">
        <v>539</v>
      </c>
      <c r="C546" s="3" t="str">
        <f>IFERROR(__xludf.DUMMYFUNCTION("GOOGLETRANSLATE(B546,""id"",""en"")"),"['disappointed', 'service', 'access',' internet ',' troubled ',' kmren ',' action ',' turn ',' payment ',' late ',' a day ',' decide ',' Report ',' Action ',' Continue ',' Disappointing ',' ']")</f>
        <v>['disappointed', 'service', 'access',' internet ',' troubled ',' kmren ',' action ',' turn ',' payment ',' late ',' a day ',' decide ',' Report ',' Action ',' Continue ',' Disappointing ',' ']</v>
      </c>
      <c r="D546" s="3">
        <v>1.0</v>
      </c>
    </row>
    <row r="547" ht="15.75" customHeight="1">
      <c r="A547" s="1">
        <v>577.0</v>
      </c>
      <c r="B547" s="3" t="s">
        <v>540</v>
      </c>
      <c r="C547" s="3" t="str">
        <f>IFERROR(__xludf.DUMMYFUNCTION("GOOGLETRANSLATE(B547,""id"",""en"")"),"['application', 'help', 'report', 'complaints',' response ',' spoil ',' complaints', 'Sampaikab', 'originose', 'error', 'system', 'indihome', ' Help ',' Ribet ']")</f>
        <v>['application', 'help', 'report', 'complaints',' response ',' spoil ',' complaints', 'Sampaikab', 'originose', 'error', 'system', 'indihome', ' Help ',' Ribet ']</v>
      </c>
      <c r="D547" s="3">
        <v>1.0</v>
      </c>
    </row>
    <row r="548" ht="15.75" customHeight="1">
      <c r="A548" s="1">
        <v>578.0</v>
      </c>
      <c r="B548" s="3" t="s">
        <v>541</v>
      </c>
      <c r="C548" s="3" t="str">
        <f>IFERROR(__xludf.DUMMYFUNCTION("GOOGLETRANSLATE(B548,""id"",""en"")"),"['disorder', 'anything', 'hope', 'disorder', '']")</f>
        <v>['disorder', 'anything', 'hope', 'disorder', '']</v>
      </c>
      <c r="D548" s="3">
        <v>5.0</v>
      </c>
    </row>
    <row r="549" ht="15.75" customHeight="1">
      <c r="A549" s="1">
        <v>579.0</v>
      </c>
      <c r="B549" s="3" t="s">
        <v>542</v>
      </c>
      <c r="C549" s="3" t="str">
        <f>IFERROR(__xludf.DUMMYFUNCTION("GOOGLETRANSLATE(B549,""id"",""en"")"),"['Fox', 'Address', 'Email', 'Application', 'Indihome', 'Code', 'OTP', 'Enter', 'Email', 'Service', 'Application', '']")</f>
        <v>['Fox', 'Address', 'Email', 'Application', 'Indihome', 'Code', 'OTP', 'Enter', 'Email', 'Service', 'Application', '']</v>
      </c>
      <c r="D549" s="3">
        <v>3.0</v>
      </c>
    </row>
    <row r="550" ht="15.75" customHeight="1">
      <c r="A550" s="1">
        <v>580.0</v>
      </c>
      <c r="B550" s="3" t="s">
        <v>543</v>
      </c>
      <c r="C550" s="3" t="str">
        <f>IFERROR(__xludf.DUMMYFUNCTION("GOOGLETRANSLATE(B550,""id"",""en"")"),"['already', 'gatau', 'indihome', 'payatiin', 'stabilan', 'network', 'thinking', 'service', 'kah', 'pantes',' disappointed ',' network ',' Disconect ',' Mulu ',' Alah ']")</f>
        <v>['already', 'gatau', 'indihome', 'payatiin', 'stabilan', 'network', 'thinking', 'service', 'kah', 'pantes',' disappointed ',' network ',' Disconect ',' Mulu ',' Alah ']</v>
      </c>
      <c r="D550" s="3">
        <v>1.0</v>
      </c>
    </row>
    <row r="551" ht="15.75" customHeight="1">
      <c r="A551" s="1">
        <v>581.0</v>
      </c>
      <c r="B551" s="3" t="s">
        <v>544</v>
      </c>
      <c r="C551" s="3" t="str">
        <f>IFERROR(__xludf.DUMMYFUNCTION("GOOGLETRANSLATE(B551,""id"",""en"")"),"['No', 'Solutions', 'Installation', 'Terminal', 'Full', '']")</f>
        <v>['No', 'Solutions', 'Installation', 'Terminal', 'Full', '']</v>
      </c>
      <c r="D551" s="3">
        <v>1.0</v>
      </c>
    </row>
    <row r="552" ht="15.75" customHeight="1">
      <c r="A552" s="1">
        <v>582.0</v>
      </c>
      <c r="B552" s="3" t="s">
        <v>545</v>
      </c>
      <c r="C552" s="3" t="str">
        <f>IFERROR(__xludf.DUMMYFUNCTION("GOOGLETRANSLATE(B552,""id"",""en"")"),"['thank', 'ksih', 'or', 'convenience', 'access', 'increase', 'quality', 'in the future']")</f>
        <v>['thank', 'ksih', 'or', 'convenience', 'access', 'increase', 'quality', 'in the future']</v>
      </c>
      <c r="D552" s="3">
        <v>4.0</v>
      </c>
    </row>
    <row r="553" ht="15.75" customHeight="1">
      <c r="A553" s="1">
        <v>583.0</v>
      </c>
      <c r="B553" s="3" t="s">
        <v>546</v>
      </c>
      <c r="C553" s="3" t="str">
        <f>IFERROR(__xludf.DUMMYFUNCTION("GOOGLETRANSLATE(B553,""id"",""en"")"),"['Kerennnn']")</f>
        <v>['Kerennnn']</v>
      </c>
      <c r="D553" s="3">
        <v>5.0</v>
      </c>
    </row>
    <row r="554" ht="15.75" customHeight="1">
      <c r="A554" s="1">
        <v>584.0</v>
      </c>
      <c r="B554" s="3" t="s">
        <v>547</v>
      </c>
      <c r="C554" s="3" t="str">
        <f>IFERROR(__xludf.DUMMYFUNCTION("GOOGLETRANSLATE(B554,""id"",""en"")"),"['The application', 'good']")</f>
        <v>['The application', 'good']</v>
      </c>
      <c r="D554" s="3">
        <v>5.0</v>
      </c>
    </row>
    <row r="555" ht="15.75" customHeight="1">
      <c r="A555" s="1">
        <v>585.0</v>
      </c>
      <c r="B555" s="3" t="s">
        <v>548</v>
      </c>
      <c r="C555" s="3" t="str">
        <f>IFERROR(__xludf.DUMMYFUNCTION("GOOGLETRANSLATE(B555,""id"",""en"")"),"['Application', 'Myindihome', 'Help', 'Dlm', 'Pandemic', ""]")</f>
        <v>['Application', 'Myindihome', 'Help', 'Dlm', 'Pandemic', "]</v>
      </c>
      <c r="D555" s="3">
        <v>5.0</v>
      </c>
    </row>
    <row r="556" ht="15.75" customHeight="1">
      <c r="A556" s="1">
        <v>586.0</v>
      </c>
      <c r="B556" s="3" t="s">
        <v>549</v>
      </c>
      <c r="C556" s="3" t="str">
        <f>IFERROR(__xludf.DUMMYFUNCTION("GOOGLETRANSLATE(B556,""id"",""en"")"),"['UDH', 'bankrupt', 'company', 'managed', 'government', 'service', 'access',' wifi ',' dead ',' yesterday ',' concentrated ',' disorder ',' In the region ',' wasted ',' Team ',' related ',' Fund ',' Service ',' UDH ',' Take ',' Toad ',' The ',' Gang ']")</f>
        <v>['UDH', 'bankrupt', 'company', 'managed', 'government', 'service', 'access',' wifi ',' dead ',' yesterday ',' concentrated ',' disorder ',' In the region ',' wasted ',' Team ',' related ',' Fund ',' Service ',' UDH ',' Take ',' Toad ',' The ',' Gang ']</v>
      </c>
      <c r="D556" s="3">
        <v>1.0</v>
      </c>
    </row>
    <row r="557" ht="15.75" customHeight="1">
      <c r="A557" s="1">
        <v>587.0</v>
      </c>
      <c r="B557" s="3" t="s">
        <v>550</v>
      </c>
      <c r="C557" s="3" t="str">
        <f>IFERROR(__xludf.DUMMYFUNCTION("GOOGLETRANSLATE(B557,""id"",""en"")"),"['Okay']")</f>
        <v>['Okay']</v>
      </c>
      <c r="D557" s="3">
        <v>4.0</v>
      </c>
    </row>
    <row r="558" ht="15.75" customHeight="1">
      <c r="A558" s="1">
        <v>588.0</v>
      </c>
      <c r="B558" s="3" t="s">
        <v>551</v>
      </c>
      <c r="C558" s="3" t="str">
        <f>IFERROR(__xludf.DUMMYFUNCTION("GOOGLETRANSLATE(B558,""id"",""en"")"),"['application', 'slow', 'repairs', 'consumer', 'happy']")</f>
        <v>['application', 'slow', 'repairs', 'consumer', 'happy']</v>
      </c>
      <c r="D558" s="3">
        <v>1.0</v>
      </c>
    </row>
    <row r="559" ht="15.75" customHeight="1">
      <c r="A559" s="1">
        <v>589.0</v>
      </c>
      <c r="B559" s="3" t="s">
        <v>552</v>
      </c>
      <c r="C559" s="3" t="str">
        <f>IFERROR(__xludf.DUMMYFUNCTION("GOOGLETRANSLATE(B559,""id"",""en"")"),"['Magaka', 'really', 'application', 'features',' accompanied ',' result ',' the application ',' slow ',' alias', 'muter', 'just', 'msh', ' Good ',' application ',' PDA ',' skrng ',' bad ', ""]")</f>
        <v>['Magaka', 'really', 'application', 'features',' accompanied ',' result ',' the application ',' slow ',' alias', 'muter', 'just', 'msh', ' Good ',' application ',' PDA ',' skrng ',' bad ', "]</v>
      </c>
      <c r="D559" s="3">
        <v>1.0</v>
      </c>
    </row>
    <row r="560" ht="15.75" customHeight="1">
      <c r="A560" s="1">
        <v>590.0</v>
      </c>
      <c r="B560" s="3" t="s">
        <v>553</v>
      </c>
      <c r="C560" s="3" t="str">
        <f>IFERROR(__xludf.DUMMYFUNCTION("GOOGLETRANSLATE(B560,""id"",""en"")"),"['help', 'makes it easy', 'checks', 'like', 'Thanks', ""]")</f>
        <v>['help', 'makes it easy', 'checks', 'like', 'Thanks', "]</v>
      </c>
      <c r="D560" s="3">
        <v>5.0</v>
      </c>
    </row>
    <row r="561" ht="15.75" customHeight="1">
      <c r="A561" s="1">
        <v>591.0</v>
      </c>
      <c r="B561" s="3" t="s">
        <v>372</v>
      </c>
      <c r="C561" s="3" t="str">
        <f>IFERROR(__xludf.DUMMYFUNCTION("GOOGLETRANSLATE(B561,""id"",""en"")"),"Of course")</f>
        <v>Of course</v>
      </c>
      <c r="D561" s="3">
        <v>5.0</v>
      </c>
    </row>
    <row r="562" ht="15.75" customHeight="1">
      <c r="A562" s="1">
        <v>592.0</v>
      </c>
      <c r="B562" s="3" t="s">
        <v>173</v>
      </c>
      <c r="C562" s="3" t="str">
        <f>IFERROR(__xludf.DUMMYFUNCTION("GOOGLETRANSLATE(B562,""id"",""en"")"),"['', '']")</f>
        <v>['', '']</v>
      </c>
      <c r="D562" s="3">
        <v>5.0</v>
      </c>
    </row>
    <row r="563" ht="15.75" customHeight="1">
      <c r="A563" s="1">
        <v>593.0</v>
      </c>
      <c r="B563" s="3" t="s">
        <v>554</v>
      </c>
      <c r="C563" s="3" t="str">
        <f>IFERROR(__xludf.DUMMYFUNCTION("GOOGLETRANSLATE(B563,""id"",""en"")"),"['Hallo', 'Telkom', 'Tide', 'WiFi', 'Kenpa', 'Process', 'Ribet', '']")</f>
        <v>['Hallo', 'Telkom', 'Tide', 'WiFi', 'Kenpa', 'Process', 'Ribet', '']</v>
      </c>
      <c r="D563" s="3">
        <v>2.0</v>
      </c>
    </row>
    <row r="564" ht="15.75" customHeight="1">
      <c r="A564" s="1">
        <v>594.0</v>
      </c>
      <c r="B564" s="3" t="s">
        <v>555</v>
      </c>
      <c r="C564" s="3" t="str">
        <f>IFERROR(__xludf.DUMMYFUNCTION("GOOGLETRANSLATE(B564,""id"",""en"")"),"['Application', 'Logout', 'Logout', 'Turn', 'Login', 'told', 'Register', 'Data', 'Entered', 'Ehh', 'Denied', 'Brain', ' You ',' Bill ',' Forgot ',' You ']")</f>
        <v>['Application', 'Logout', 'Logout', 'Turn', 'Login', 'told', 'Register', 'Data', 'Entered', 'Ehh', 'Denied', 'Brain', ' You ',' Bill ',' Forgot ',' You ']</v>
      </c>
      <c r="D564" s="3">
        <v>1.0</v>
      </c>
    </row>
    <row r="565" ht="15.75" customHeight="1">
      <c r="A565" s="1">
        <v>595.0</v>
      </c>
      <c r="B565" s="3" t="s">
        <v>556</v>
      </c>
      <c r="C565" s="3" t="str">
        <f>IFERROR(__xludf.DUMMYFUNCTION("GOOGLETRANSLATE(B565,""id"",""en"")"),"['Mid', 'precise', 'July', 'August', 'Worse', 'August', 'Disconnect', 'connection', 'checked', 'status',' loss', 'intermet', ' slow ',' browsing ',' sosmed ',' etc. ',' Mawar ',' pay ',' gapernah ',' late ',' service ',' please ',' repair ']")</f>
        <v>['Mid', 'precise', 'July', 'August', 'Worse', 'August', 'Disconnect', 'connection', 'checked', 'status',' loss', 'intermet', ' slow ',' browsing ',' sosmed ',' etc. ',' Mawar ',' pay ',' gapernah ',' late ',' service ',' please ',' repair ']</v>
      </c>
      <c r="D565" s="3">
        <v>1.0</v>
      </c>
    </row>
    <row r="566" ht="15.75" customHeight="1">
      <c r="A566" s="1">
        <v>596.0</v>
      </c>
      <c r="B566" s="3" t="s">
        <v>557</v>
      </c>
      <c r="C566" s="3" t="str">
        <f>IFERROR(__xludf.DUMMYFUNCTION("GOOGLETRANSLATE(B566,""id"",""en"")"),"['Kouta', 'Speed', 'Internet', 'already', 'run out', 'speed', 'internet', 'run out', 'aka', 'slow', 'renew', 'speed', ' See ',' use ',' Speed ​​',' Kouta ',' Posts', 'Display', 'Renew', 'Speed', 'Posts',' Renew ',' Speed ​​',' Confused ',' Application ' ,"&amp;" 'Indihome', 'trouble', 'how', 'Please', 'explanation', 'thank', 'love', ""]")</f>
        <v>['Kouta', 'Speed', 'Internet', 'already', 'run out', 'speed', 'internet', 'run out', 'aka', 'slow', 'renew', 'speed', ' See ',' use ',' Speed ​​',' Kouta ',' Posts', 'Display', 'Renew', 'Speed', 'Posts',' Renew ',' Speed ​​',' Confused ',' Application ' , 'Indihome', 'trouble', 'how', 'Please', 'explanation', 'thank', 'love', "]</v>
      </c>
      <c r="D566" s="3">
        <v>3.0</v>
      </c>
    </row>
    <row r="567" ht="15.75" customHeight="1">
      <c r="A567" s="1">
        <v>597.0</v>
      </c>
      <c r="B567" s="3" t="s">
        <v>558</v>
      </c>
      <c r="C567" s="3" t="str">
        <f>IFERROR(__xludf.DUMMYFUNCTION("GOOGLETRANSLATE(B567,""id"",""en"")"),"['Signal', 'disorder', 'rare', ""]")</f>
        <v>['Signal', 'disorder', 'rare', "]</v>
      </c>
      <c r="D567" s="3">
        <v>5.0</v>
      </c>
    </row>
    <row r="568" ht="15.75" customHeight="1">
      <c r="A568" s="1">
        <v>598.0</v>
      </c>
      <c r="B568" s="3" t="s">
        <v>559</v>
      </c>
      <c r="C568" s="3" t="str">
        <f>IFERROR(__xludf.DUMMYFUNCTION("GOOGLETRANSLATE(B568,""id"",""en"")"),"['Quality', 'bad', 'popping up', 'provider', 'network', 'wifi', 'home', 'quality', 'indihome', 'increase', 'collide', 'market', ' disappointing ',' FUP ',' strangling ',' think ',' mireka ',' owner ',' warnet ',' speech ',' activist ',' survive ',' term '"&amp;",' disappointing ']")</f>
        <v>['Quality', 'bad', 'popping up', 'provider', 'network', 'wifi', 'home', 'quality', 'indihome', 'increase', 'collide', 'market', ' disappointing ',' FUP ',' strangling ',' think ',' mireka ',' owner ',' warnet ',' speech ',' activist ',' survive ',' term ',' disappointing ']</v>
      </c>
      <c r="D568" s="3">
        <v>1.0</v>
      </c>
    </row>
    <row r="569" ht="15.75" customHeight="1">
      <c r="A569" s="1">
        <v>599.0</v>
      </c>
      <c r="B569" s="3" t="s">
        <v>560</v>
      </c>
      <c r="C569" s="3" t="str">
        <f>IFERROR(__xludf.DUMMYFUNCTION("GOOGLETRANSLATE(B569,""id"",""en"")"),"['mantaaaaap', 'continue']")</f>
        <v>['mantaaaaap', 'continue']</v>
      </c>
      <c r="D569" s="3">
        <v>5.0</v>
      </c>
    </row>
    <row r="570" ht="15.75" customHeight="1">
      <c r="A570" s="1">
        <v>601.0</v>
      </c>
      <c r="B570" s="3" t="s">
        <v>561</v>
      </c>
      <c r="C570" s="3" t="str">
        <f>IFERROR(__xludf.DUMMYFUNCTION("GOOGLETRANSLATE(B570,""id"",""en"")"),"['Increase', 'signal', 'Masi', 'like', 'Ngelag']")</f>
        <v>['Increase', 'signal', 'Masi', 'like', 'Ngelag']</v>
      </c>
      <c r="D570" s="3">
        <v>5.0</v>
      </c>
    </row>
    <row r="571" ht="15.75" customHeight="1">
      <c r="A571" s="1">
        <v>602.0</v>
      </c>
      <c r="B571" s="3" t="s">
        <v>562</v>
      </c>
      <c r="C571" s="3" t="str">
        <f>IFERROR(__xludf.DUMMYFUNCTION("GOOGLETRANSLATE(B571,""id"",""en"")"),"['Moga', 'Good', '']")</f>
        <v>['Moga', 'Good', '']</v>
      </c>
      <c r="D571" s="3">
        <v>3.0</v>
      </c>
    </row>
    <row r="572" ht="15.75" customHeight="1">
      <c r="A572" s="1">
        <v>603.0</v>
      </c>
      <c r="B572" s="3" t="s">
        <v>563</v>
      </c>
      <c r="C572" s="3" t="str">
        <f>IFERROR(__xludf.DUMMYFUNCTION("GOOGLETRANSLATE(B572,""id"",""en"")"),"['Good', 'Report', 'complaints', 'Help', 'deliberate', 'Disable']")</f>
        <v>['Good', 'Report', 'complaints', 'Help', 'deliberate', 'Disable']</v>
      </c>
      <c r="D572" s="3">
        <v>2.0</v>
      </c>
    </row>
    <row r="573" ht="15.75" customHeight="1">
      <c r="A573" s="1">
        <v>605.0</v>
      </c>
      <c r="B573" s="3" t="s">
        <v>564</v>
      </c>
      <c r="C573" s="3" t="str">
        <f>IFERROR(__xludf.DUMMYFUNCTION("GOOGLETRANSLATE(B573,""id"",""en"")"),"['Information', 'complete', 'update', 'easy', 'use']")</f>
        <v>['Information', 'complete', 'update', 'easy', 'use']</v>
      </c>
      <c r="D573" s="3">
        <v>4.0</v>
      </c>
    </row>
    <row r="574" ht="15.75" customHeight="1">
      <c r="A574" s="1">
        <v>606.0</v>
      </c>
      <c r="B574" s="3" t="s">
        <v>565</v>
      </c>
      <c r="C574" s="3" t="str">
        <f>IFERROR(__xludf.DUMMYFUNCTION("GOOGLETRANSLATE(B574,""id"",""en"")"),"['Application', 'Help']")</f>
        <v>['Application', 'Help']</v>
      </c>
      <c r="D574" s="3">
        <v>5.0</v>
      </c>
    </row>
    <row r="575" ht="15.75" customHeight="1">
      <c r="A575" s="1">
        <v>607.0</v>
      </c>
      <c r="B575" s="3" t="s">
        <v>566</v>
      </c>
      <c r="C575" s="3" t="str">
        <f>IFERROR(__xludf.DUMMYFUNCTION("GOOGLETRANSLATE(B575,""id"",""en"")"),"['Network', 'slow', 'broken', 'report']")</f>
        <v>['Network', 'slow', 'broken', 'report']</v>
      </c>
      <c r="D575" s="3">
        <v>1.0</v>
      </c>
    </row>
    <row r="576" ht="15.75" customHeight="1">
      <c r="A576" s="1">
        <v>608.0</v>
      </c>
      <c r="B576" s="3" t="s">
        <v>567</v>
      </c>
      <c r="C576" s="3" t="str">
        <f>IFERROR(__xludf.DUMMYFUNCTION("GOOGLETRANSLATE(B576,""id"",""en"")"),"['difficult', 'verification', 'data']")</f>
        <v>['difficult', 'verification', 'data']</v>
      </c>
      <c r="D576" s="3">
        <v>1.0</v>
      </c>
    </row>
    <row r="577" ht="15.75" customHeight="1">
      <c r="A577" s="1">
        <v>609.0</v>
      </c>
      <c r="B577" s="3" t="s">
        <v>568</v>
      </c>
      <c r="C577" s="3" t="str">
        <f>IFERROR(__xludf.DUMMYFUNCTION("GOOGLETRANSLATE(B577,""id"",""en"")"),"['okay']")</f>
        <v>['okay']</v>
      </c>
      <c r="D577" s="3">
        <v>5.0</v>
      </c>
    </row>
    <row r="578" ht="15.75" customHeight="1">
      <c r="A578" s="1">
        <v>610.0</v>
      </c>
      <c r="B578" s="3" t="s">
        <v>569</v>
      </c>
      <c r="C578" s="3" t="str">
        <f>IFERROR(__xludf.DUMMYFUNCTION("GOOGLETRANSLATE(B578,""id"",""en"")"),"['Severe', 'Bener', 'Application', 'SOD']")</f>
        <v>['Severe', 'Bener', 'Application', 'SOD']</v>
      </c>
      <c r="D578" s="3">
        <v>1.0</v>
      </c>
    </row>
    <row r="579" ht="15.75" customHeight="1">
      <c r="A579" s="1">
        <v>611.0</v>
      </c>
      <c r="B579" s="3" t="s">
        <v>570</v>
      </c>
      <c r="C579" s="3" t="str">
        <f>IFERROR(__xludf.DUMMYFUNCTION("GOOGLETRANSLATE(B579,""id"",""en"")"),"['Good', 'already', 'fingerprint', '']")</f>
        <v>['Good', 'already', 'fingerprint', '']</v>
      </c>
      <c r="D579" s="3">
        <v>5.0</v>
      </c>
    </row>
    <row r="580" ht="15.75" customHeight="1">
      <c r="A580" s="1">
        <v>612.0</v>
      </c>
      <c r="B580" s="3" t="s">
        <v>571</v>
      </c>
      <c r="C580" s="3" t="str">
        <f>IFERROR(__xludf.DUMMYFUNCTION("GOOGLETRANSLATE(B580,""id"",""en"")"),"['Please', 'Sorry', 'Signal', 'Bapuk', 'Pay', 'Late', 'TPI', 'Service', 'Asked', 'Signal', 'Kbnya', 'Loading', ' MLU ',' Recomed ',' WiFi ',' Bgus', 'Amanah', '']")</f>
        <v>['Please', 'Sorry', 'Signal', 'Bapuk', 'Pay', 'Late', 'TPI', 'Service', 'Asked', 'Signal', 'Kbnya', 'Loading', ' MLU ',' Recomed ',' WiFi ',' Bgus', 'Amanah', '']</v>
      </c>
      <c r="D580" s="3">
        <v>1.0</v>
      </c>
    </row>
    <row r="581" ht="15.75" customHeight="1">
      <c r="A581" s="1">
        <v>613.0</v>
      </c>
      <c r="B581" s="3" t="s">
        <v>572</v>
      </c>
      <c r="C581" s="3" t="str">
        <f>IFERROR(__xludf.DUMMYFUNCTION("GOOGLETRANSLATE(B581,""id"",""en"")"),"['Cost', 'expensive', 'wifi', 'like', 'slow']")</f>
        <v>['Cost', 'expensive', 'wifi', 'like', 'slow']</v>
      </c>
      <c r="D581" s="3">
        <v>5.0</v>
      </c>
    </row>
    <row r="582" ht="15.75" customHeight="1">
      <c r="A582" s="1">
        <v>614.0</v>
      </c>
      <c r="B582" s="3" t="s">
        <v>573</v>
      </c>
      <c r="C582" s="3" t="str">
        <f>IFERROR(__xludf.DUMMYFUNCTION("GOOGLETRANSLATE(B582,""id"",""en"")"),"['connection', 'good', 'sometimes', 'lag', 'connection', 'bad']")</f>
        <v>['connection', 'good', 'sometimes', 'lag', 'connection', 'bad']</v>
      </c>
      <c r="D582" s="3">
        <v>5.0</v>
      </c>
    </row>
    <row r="583" ht="15.75" customHeight="1">
      <c r="A583" s="1">
        <v>615.0</v>
      </c>
      <c r="B583" s="3" t="s">
        <v>574</v>
      </c>
      <c r="C583" s="3" t="str">
        <f>IFERROR(__xludf.DUMMYFUNCTION("GOOGLETRANSLATE(B583,""id"",""en"")"),"['Informative', 'easy']")</f>
        <v>['Informative', 'easy']</v>
      </c>
      <c r="D583" s="3">
        <v>5.0</v>
      </c>
    </row>
    <row r="584" ht="15.75" customHeight="1">
      <c r="A584" s="1">
        <v>616.0</v>
      </c>
      <c r="B584" s="3" t="s">
        <v>575</v>
      </c>
      <c r="C584" s="3" t="str">
        <f>IFERROR(__xludf.DUMMYFUNCTION("GOOGLETRANSLATE(B584,""id"",""en"")"),"['The application', 'good', 'really', 'complicated', 'pokonya', 'mah', 'The', 'Best', 'ALIIII']")</f>
        <v>['The application', 'good', 'really', 'complicated', 'pokonya', 'mah', 'The', 'Best', 'ALIIII']</v>
      </c>
      <c r="D584" s="3">
        <v>5.0</v>
      </c>
    </row>
    <row r="585" ht="15.75" customHeight="1">
      <c r="A585" s="1">
        <v>617.0</v>
      </c>
      <c r="B585" s="3" t="s">
        <v>576</v>
      </c>
      <c r="C585" s="3" t="str">
        <f>IFERROR(__xludf.DUMMYFUNCTION("GOOGLETRANSLATE(B585,""id"",""en"")"),"['Severe', 'servant', 'gatau', 'ngmong', 'gymna', 'star', 'talk']")</f>
        <v>['Severe', 'servant', 'gatau', 'ngmong', 'gymna', 'star', 'talk']</v>
      </c>
      <c r="D585" s="3">
        <v>2.0</v>
      </c>
    </row>
    <row r="586" ht="15.75" customHeight="1">
      <c r="A586" s="1">
        <v>618.0</v>
      </c>
      <c r="B586" s="3" t="s">
        <v>577</v>
      </c>
      <c r="C586" s="3" t="str">
        <f>IFERROR(__xludf.DUMMYFUNCTION("GOOGLETRANSLATE(B586,""id"",""en"")"),"['clay', 'application', 'bad', 'dowload', 'uda', 'register', 'login', 'bangat', 'he said', 'minute', 'test', 'uninstall', ' Download ',' results', 'disappointing', 'Bangat', 'application', '']")</f>
        <v>['clay', 'application', 'bad', 'dowload', 'uda', 'register', 'login', 'bangat', 'he said', 'minute', 'test', 'uninstall', ' Download ',' results', 'disappointing', 'Bangat', 'application', '']</v>
      </c>
      <c r="D586" s="3">
        <v>1.0</v>
      </c>
    </row>
    <row r="587" ht="15.75" customHeight="1">
      <c r="A587" s="1">
        <v>619.0</v>
      </c>
      <c r="B587" s="3" t="s">
        <v>578</v>
      </c>
      <c r="C587" s="3" t="str">
        <f>IFERROR(__xludf.DUMMYFUNCTION("GOOGLETRANSLATE(B587,""id"",""en"")"),"['Cool', 'pay', 'bill', 'home', 'comfortable', '']")</f>
        <v>['Cool', 'pay', 'bill', 'home', 'comfortable', '']</v>
      </c>
      <c r="D587" s="3">
        <v>5.0</v>
      </c>
    </row>
    <row r="588" ht="15.75" customHeight="1">
      <c r="A588" s="1">
        <v>620.0</v>
      </c>
      <c r="B588" s="3" t="s">
        <v>579</v>
      </c>
      <c r="C588" s="3" t="str">
        <f>IFERROR(__xludf.DUMMYFUNCTION("GOOGLETRANSLATE(B588,""id"",""en"")"),"['', 'ad', 'network', 'already', 'covered', 'remote', 'proof', 'nil', 'urban', 'no', 'cable', 'fiber', 'optical ',' already ',' on the road ',' raya ',' no ',' entered ',' village ',' already ',' indihome ',' area ',' service ',' indihome ',' no ', 'Good'"&amp;", 'no', 'improved', 'performance', 'enhanced', 'subscribe']]")</f>
        <v>['', 'ad', 'network', 'already', 'covered', 'remote', 'proof', 'nil', 'urban', 'no', 'cable', 'fiber', 'optical ',' already ',' on the road ',' raya ',' no ',' entered ',' village ',' already ',' indihome ',' area ',' service ',' indihome ',' no ', 'Good', 'no', 'improved', 'performance', 'enhanced', 'subscribe']]</v>
      </c>
      <c r="D588" s="3">
        <v>1.0</v>
      </c>
    </row>
    <row r="589" ht="15.75" customHeight="1">
      <c r="A589" s="1">
        <v>621.0</v>
      </c>
      <c r="B589" s="3" t="s">
        <v>580</v>
      </c>
      <c r="C589" s="3" t="str">
        <f>IFERROR(__xludf.DUMMYFUNCTION("GOOGLETRANSLATE(B589,""id"",""en"")"),"['application', 'smooth', 'slow', 'features', 'easy']")</f>
        <v>['application', 'smooth', 'slow', 'features', 'easy']</v>
      </c>
      <c r="D589" s="3">
        <v>5.0</v>
      </c>
    </row>
    <row r="590" ht="15.75" customHeight="1">
      <c r="A590" s="1">
        <v>622.0</v>
      </c>
      <c r="B590" s="3" t="s">
        <v>581</v>
      </c>
      <c r="C590" s="3" t="str">
        <f>IFERROR(__xludf.DUMMYFUNCTION("GOOGLETRANSLATE(B590,""id"",""en"")"),"['Ngellag', 'ugly', 'times', 'cave', 'replace', 'operator', 'strong', 'ngelag', 'really']")</f>
        <v>['Ngellag', 'ugly', 'times', 'cave', 'replace', 'operator', 'strong', 'ngelag', 'really']</v>
      </c>
      <c r="D590" s="3">
        <v>1.0</v>
      </c>
    </row>
    <row r="591" ht="15.75" customHeight="1">
      <c r="A591" s="1">
        <v>623.0</v>
      </c>
      <c r="B591" s="3" t="s">
        <v>582</v>
      </c>
      <c r="C591" s="3" t="str">
        <f>IFERROR(__xludf.DUMMYFUNCTION("GOOGLETRANSLATE(B591,""id"",""en"")"),"['The application', 'steady', 'makes it easy', '']")</f>
        <v>['The application', 'steady', 'makes it easy', '']</v>
      </c>
      <c r="D591" s="3">
        <v>5.0</v>
      </c>
    </row>
    <row r="592" ht="15.75" customHeight="1">
      <c r="A592" s="1">
        <v>624.0</v>
      </c>
      <c r="B592" s="3" t="s">
        <v>583</v>
      </c>
      <c r="C592" s="3" t="str">
        <f>IFERROR(__xludf.DUMMYFUNCTION("GOOGLETRANSLATE(B592,""id"",""en"")"),"['Fix', 'Verification', 'Identity', 'Error', 'Mulu']")</f>
        <v>['Fix', 'Verification', 'Identity', 'Error', 'Mulu']</v>
      </c>
      <c r="D592" s="3">
        <v>1.0</v>
      </c>
    </row>
    <row r="593" ht="15.75" customHeight="1">
      <c r="A593" s="1">
        <v>625.0</v>
      </c>
      <c r="B593" s="3" t="s">
        <v>584</v>
      </c>
      <c r="C593" s="3" t="str">
        <f>IFERROR(__xludf.DUMMYFUNCTION("GOOGLETRANSLATE(B593,""id"",""en"")"),"['Like', 'Increase', 'Quality', '']")</f>
        <v>['Like', 'Increase', 'Quality', '']</v>
      </c>
      <c r="D593" s="3">
        <v>4.0</v>
      </c>
    </row>
    <row r="594" ht="15.75" customHeight="1">
      <c r="A594" s="1">
        <v>626.0</v>
      </c>
      <c r="B594" s="3" t="s">
        <v>585</v>
      </c>
      <c r="C594" s="3" t="str">
        <f>IFERROR(__xludf.DUMMYFUNCTION("GOOGLETRANSLATE(B594,""id"",""en"")"),"['picture', 'good', 'signal', 'oke', 'best', '']")</f>
        <v>['picture', 'good', 'signal', 'oke', 'best', '']</v>
      </c>
      <c r="D594" s="3">
        <v>5.0</v>
      </c>
    </row>
    <row r="595" ht="15.75" customHeight="1">
      <c r="A595" s="1">
        <v>627.0</v>
      </c>
      <c r="B595" s="3" t="s">
        <v>586</v>
      </c>
      <c r="C595" s="3" t="str">
        <f>IFERROR(__xludf.DUMMYFUNCTION("GOOGLETRANSLATE(B595,""id"",""en"")"),"['Promo', 'min']")</f>
        <v>['Promo', 'min']</v>
      </c>
      <c r="D595" s="3">
        <v>5.0</v>
      </c>
    </row>
    <row r="596" ht="15.75" customHeight="1">
      <c r="A596" s="1">
        <v>629.0</v>
      </c>
      <c r="B596" s="3" t="s">
        <v>587</v>
      </c>
      <c r="C596" s="3" t="str">
        <f>IFERROR(__xludf.DUMMYFUNCTION("GOOGLETRANSLATE(B596,""id"",""en"")"),"['Tide', 'Pinternet', 'Gmna', '']")</f>
        <v>['Tide', 'Pinternet', 'Gmna', '']</v>
      </c>
      <c r="D596" s="3">
        <v>3.0</v>
      </c>
    </row>
    <row r="597" ht="15.75" customHeight="1">
      <c r="A597" s="1">
        <v>630.0</v>
      </c>
      <c r="B597" s="3" t="s">
        <v>588</v>
      </c>
      <c r="C597" s="3" t="str">
        <f>IFERROR(__xludf.DUMMYFUNCTION("GOOGLETRANSLATE(B597,""id"",""en"")"),"['', 'good', 'easy']")</f>
        <v>['', 'good', 'easy']</v>
      </c>
      <c r="D597" s="3">
        <v>5.0</v>
      </c>
    </row>
    <row r="598" ht="15.75" customHeight="1">
      <c r="A598" s="1">
        <v>631.0</v>
      </c>
      <c r="B598" s="3" t="s">
        <v>589</v>
      </c>
      <c r="C598" s="3" t="str">
        <f>IFERROR(__xludf.DUMMYFUNCTION("GOOGLETRANSLATE(B598,""id"",""en"")"),"['Application', 'useful', 'facilitates', 'customer', 'service', 'information', 'hope', 'in the future', 'thanks', ""]")</f>
        <v>['Application', 'useful', 'facilitates', 'customer', 'service', 'information', 'hope', 'in the future', 'thanks', "]</v>
      </c>
      <c r="D598" s="3">
        <v>5.0</v>
      </c>
    </row>
    <row r="599" ht="15.75" customHeight="1">
      <c r="A599" s="1">
        <v>632.0</v>
      </c>
      <c r="B599" s="3" t="s">
        <v>590</v>
      </c>
      <c r="C599" s="3" t="str">
        <f>IFERROR(__xludf.DUMMYFUNCTION("GOOGLETRANSLATE(B599,""id"",""en"")"),"['application', 'making easier', 'check', 'FUP', 'Sampe', 'Service', 'APKIKI']")</f>
        <v>['application', 'making easier', 'check', 'FUP', 'Sampe', 'Service', 'APKIKI']</v>
      </c>
      <c r="D599" s="3">
        <v>5.0</v>
      </c>
    </row>
    <row r="600" ht="15.75" customHeight="1">
      <c r="A600" s="1">
        <v>633.0</v>
      </c>
      <c r="B600" s="3" t="s">
        <v>568</v>
      </c>
      <c r="C600" s="3" t="str">
        <f>IFERROR(__xludf.DUMMYFUNCTION("GOOGLETRANSLATE(B600,""id"",""en"")"),"['okay']")</f>
        <v>['okay']</v>
      </c>
      <c r="D600" s="3">
        <v>5.0</v>
      </c>
    </row>
    <row r="601" ht="15.75" customHeight="1">
      <c r="A601" s="1">
        <v>634.0</v>
      </c>
      <c r="B601" s="3" t="s">
        <v>591</v>
      </c>
      <c r="C601" s="3" t="str">
        <f>IFERROR(__xludf.DUMMYFUNCTION("GOOGLETRANSLATE(B601,""id"",""en"")"),"['slow', 'times', 'wifi', 'nyaaaaaaaa', 'bring', 'lancardaaaaa']")</f>
        <v>['slow', 'times', 'wifi', 'nyaaaaaaaa', 'bring', 'lancardaaaaa']</v>
      </c>
      <c r="D601" s="3">
        <v>3.0</v>
      </c>
    </row>
    <row r="602" ht="15.75" customHeight="1">
      <c r="A602" s="1">
        <v>635.0</v>
      </c>
      <c r="B602" s="3" t="s">
        <v>592</v>
      </c>
      <c r="C602" s="3" t="str">
        <f>IFERROR(__xludf.DUMMYFUNCTION("GOOGLETRANSLATE(B602,""id"",""en"")"),"['Kecipal', 'Internet', 'Not bad']")</f>
        <v>['Kecipal', 'Internet', 'Not bad']</v>
      </c>
      <c r="D602" s="3">
        <v>5.0</v>
      </c>
    </row>
    <row r="603" ht="15.75" customHeight="1">
      <c r="A603" s="1">
        <v>636.0</v>
      </c>
      <c r="B603" s="3" t="s">
        <v>593</v>
      </c>
      <c r="C603" s="3" t="str">
        <f>IFERROR(__xludf.DUMMYFUNCTION("GOOGLETRANSLATE(B603,""id"",""en"")"),"['Please', 'Installation', 'Fast', 'Response', 'Complaints',' Customer ',' Fast ',' Response ',' Slow ',' Response ',' Many ',' times', ' Report ',' complaints', 'technician', 'location', 'answer', 'try', 'follow', 'technician', 'sis',' bored ',' udh ',' "&amp;"kalimantan ',' east ' , 'yaa', 'emphasized', 'technician', 'disappointed', 'customer']")</f>
        <v>['Please', 'Installation', 'Fast', 'Response', 'Complaints',' Customer ',' Fast ',' Response ',' Slow ',' Response ',' Many ',' times', ' Report ',' complaints', 'technician', 'location', 'answer', 'try', 'follow', 'technician', 'sis',' bored ',' udh ',' kalimantan ',' east ' , 'yaa', 'emphasized', 'technician', 'disappointed', 'customer']</v>
      </c>
      <c r="D603" s="3">
        <v>5.0</v>
      </c>
    </row>
    <row r="604" ht="15.75" customHeight="1">
      <c r="A604" s="1">
        <v>637.0</v>
      </c>
      <c r="B604" s="3" t="s">
        <v>594</v>
      </c>
      <c r="C604" s="3" t="str">
        <f>IFERROR(__xludf.DUMMYFUNCTION("GOOGLETRANSLATE(B604,""id"",""en"")"),"['get', 'App', 'Indihome', 'Bill', 'Double', 'Bill', 'Subscribe', 'orderly', 'Dampast']")</f>
        <v>['get', 'App', 'Indihome', 'Bill', 'Double', 'Bill', 'Subscribe', 'orderly', 'Dampast']</v>
      </c>
      <c r="D604" s="3">
        <v>1.0</v>
      </c>
    </row>
    <row r="605" ht="15.75" customHeight="1">
      <c r="A605" s="1">
        <v>638.0</v>
      </c>
      <c r="B605" s="3" t="s">
        <v>595</v>
      </c>
      <c r="C605" s="3" t="str">
        <f>IFERROR(__xludf.DUMMYFUNCTION("GOOGLETRANSLATE(B605,""id"",""en"")"),"['bad', 'aspect', 'service', 'network', 'loss',' wait ',' technician ',' repair ',' week ',' loss', 'confirm', 'sales',' help ',' confirm ',' office ',' until ',' intermittently ',' BLM ',' technician ',' sales', 'reply', 'solution', 'phone', 'Fill', 'pul"&amp;"ses' , 'Bad', 'Indihom', 'your servant', '']")</f>
        <v>['bad', 'aspect', 'service', 'network', 'loss',' wait ',' technician ',' repair ',' week ',' loss', 'confirm', 'sales',' help ',' confirm ',' office ',' until ',' intermittently ',' BLM ',' technician ',' sales', 'reply', 'solution', 'phone', 'Fill', 'pulses' , 'Bad', 'Indihom', 'your servant', '']</v>
      </c>
      <c r="D605" s="3">
        <v>1.0</v>
      </c>
    </row>
    <row r="606" ht="15.75" customHeight="1">
      <c r="A606" s="1">
        <v>639.0</v>
      </c>
      <c r="B606" s="3" t="s">
        <v>596</v>
      </c>
      <c r="C606" s="3" t="str">
        <f>IFERROR(__xludf.DUMMYFUNCTION("GOOGLETRANSLATE(B606,""id"",""en"")"),"['Cool', 'really', 'application', 'features', 'complete', 'easy', 'direct', 'exchange', 'point', 'waaaw']")</f>
        <v>['Cool', 'really', 'application', 'features', 'complete', 'easy', 'direct', 'exchange', 'point', 'waaaw']</v>
      </c>
      <c r="D606" s="3">
        <v>5.0</v>
      </c>
    </row>
    <row r="607" ht="15.75" customHeight="1">
      <c r="A607" s="1">
        <v>640.0</v>
      </c>
      <c r="B607" s="3" t="s">
        <v>597</v>
      </c>
      <c r="C607" s="3" t="str">
        <f>IFERROR(__xludf.DUMMYFUNCTION("GOOGLETRANSLATE(B607,""id"",""en"")"),"['Since', 'August', 'Network', 'Bad', 'just']")</f>
        <v>['Since', 'August', 'Network', 'Bad', 'just']</v>
      </c>
      <c r="D607" s="3">
        <v>1.0</v>
      </c>
    </row>
    <row r="608" ht="15.75" customHeight="1">
      <c r="A608" s="1">
        <v>641.0</v>
      </c>
      <c r="B608" s="3" t="s">
        <v>598</v>
      </c>
      <c r="C608" s="3" t="str">
        <f>IFERROR(__xludf.DUMMYFUNCTION("GOOGLETRANSLATE(B608,""id"",""en"")"),"['Network', 'slow', 'boss']")</f>
        <v>['Network', 'slow', 'boss']</v>
      </c>
      <c r="D608" s="3">
        <v>1.0</v>
      </c>
    </row>
    <row r="609" ht="15.75" customHeight="1">
      <c r="A609" s="1">
        <v>642.0</v>
      </c>
      <c r="B609" s="3" t="s">
        <v>599</v>
      </c>
      <c r="C609" s="3" t="str">
        <f>IFERROR(__xludf.DUMMYFUNCTION("GOOGLETRANSLATE(B609,""id"",""en"")"),"['Cool', 'Maximum', '']")</f>
        <v>['Cool', 'Maximum', '']</v>
      </c>
      <c r="D609" s="3">
        <v>5.0</v>
      </c>
    </row>
    <row r="610" ht="15.75" customHeight="1">
      <c r="A610" s="1">
        <v>643.0</v>
      </c>
      <c r="B610" s="3" t="s">
        <v>600</v>
      </c>
      <c r="C610" s="3" t="str">
        <f>IFERROR(__xludf.DUMMYFUNCTION("GOOGLETRANSLATE(B610,""id"",""en"")"),"['Soo', 'Helpful', ""]")</f>
        <v>['Soo', 'Helpful', "]</v>
      </c>
      <c r="D610" s="3">
        <v>5.0</v>
      </c>
    </row>
    <row r="611" ht="15.75" customHeight="1">
      <c r="A611" s="1">
        <v>645.0</v>
      </c>
      <c r="B611" s="3" t="s">
        <v>601</v>
      </c>
      <c r="C611" s="3" t="str">
        <f>IFERROR(__xludf.DUMMYFUNCTION("GOOGLETRANSLATE(B611,""id"",""en"")"),"['application', 'good']")</f>
        <v>['application', 'good']</v>
      </c>
      <c r="D611" s="3">
        <v>5.0</v>
      </c>
    </row>
    <row r="612" ht="15.75" customHeight="1">
      <c r="A612" s="1">
        <v>646.0</v>
      </c>
      <c r="B612" s="3" t="s">
        <v>602</v>
      </c>
      <c r="C612" s="3" t="str">
        <f>IFERROR(__xludf.DUMMYFUNCTION("GOOGLETRANSLATE(B612,""id"",""en"")"),"['Age', 'Sepuh', 'Confused', 'WiFi', 'Child', 'Denik', 'Gumilar', 'Application', 'Easy', 'Understood', 'Mantap']")</f>
        <v>['Age', 'Sepuh', 'Confused', 'WiFi', 'Child', 'Denik', 'Gumilar', 'Application', 'Easy', 'Understood', 'Mantap']</v>
      </c>
      <c r="D612" s="3">
        <v>5.0</v>
      </c>
    </row>
    <row r="613" ht="15.75" customHeight="1">
      <c r="A613" s="1">
        <v>647.0</v>
      </c>
      <c r="B613" s="3" t="s">
        <v>603</v>
      </c>
      <c r="C613" s="3" t="str">
        <f>IFERROR(__xludf.DUMMYFUNCTION("GOOGLETRANSLATE(B613,""id"",""en"")"),"['feature', 'newest', 'kuy', 'update', 'apps', '']")</f>
        <v>['feature', 'newest', 'kuy', 'update', 'apps', '']</v>
      </c>
      <c r="D613" s="3">
        <v>5.0</v>
      </c>
    </row>
    <row r="614" ht="15.75" customHeight="1">
      <c r="A614" s="1">
        <v>648.0</v>
      </c>
      <c r="B614" s="3" t="s">
        <v>604</v>
      </c>
      <c r="C614" s="3" t="str">
        <f>IFERROR(__xludf.DUMMYFUNCTION("GOOGLETRANSLATE(B614,""id"",""en"")"),"['The application', 'according to', 'need']")</f>
        <v>['The application', 'according to', 'need']</v>
      </c>
      <c r="D614" s="3">
        <v>5.0</v>
      </c>
    </row>
    <row r="615" ht="15.75" customHeight="1">
      <c r="A615" s="1">
        <v>649.0</v>
      </c>
      <c r="B615" s="3" t="s">
        <v>605</v>
      </c>
      <c r="C615" s="3" t="str">
        <f>IFERROR(__xludf.DUMMYFUNCTION("GOOGLETRANSLATE(B615,""id"",""en"")"),"['Application', 'interesting', 'wfh', 'safe', 'son', 'indihome', 'thank', 'love']")</f>
        <v>['Application', 'interesting', 'wfh', 'safe', 'son', 'indihome', 'thank', 'love']</v>
      </c>
      <c r="D615" s="3">
        <v>5.0</v>
      </c>
    </row>
    <row r="616" ht="15.75" customHeight="1">
      <c r="A616" s="1">
        <v>650.0</v>
      </c>
      <c r="B616" s="3" t="s">
        <v>606</v>
      </c>
      <c r="C616" s="3" t="str">
        <f>IFERROR(__xludf.DUMMYFUNCTION("GOOGLETRANSLATE(B616,""id"",""en"")"),"['The application', 'help', 'check', 'information', 'service', '']")</f>
        <v>['The application', 'help', 'check', 'information', 'service', '']</v>
      </c>
      <c r="D616" s="3">
        <v>5.0</v>
      </c>
    </row>
    <row r="617" ht="15.75" customHeight="1">
      <c r="A617" s="1">
        <v>651.0</v>
      </c>
      <c r="B617" s="3" t="s">
        <v>607</v>
      </c>
      <c r="C617" s="3" t="str">
        <f>IFERROR(__xludf.DUMMYFUNCTION("GOOGLETRANSLATE(B617,""id"",""en"")"),"['Edan']")</f>
        <v>['Edan']</v>
      </c>
      <c r="D617" s="3">
        <v>5.0</v>
      </c>
    </row>
    <row r="618" ht="15.75" customHeight="1">
      <c r="A618" s="1">
        <v>654.0</v>
      </c>
      <c r="B618" s="3" t="s">
        <v>608</v>
      </c>
      <c r="C618" s="3" t="str">
        <f>IFERROR(__xludf.DUMMYFUNCTION("GOOGLETRANSLATE(B618,""id"",""en"")"),"['INDIHOME', 'BANDARLAMPUNG', 'Slow', 'works',' Customer ',' Disappointed ',' Registration ',' Date ',' TGL ',' Waiting ',' Wait ',' masutan ',' ']")</f>
        <v>['INDIHOME', 'BANDARLAMPUNG', 'Slow', 'works',' Customer ',' Disappointed ',' Registration ',' Date ',' TGL ',' Waiting ',' Wait ',' masutan ',' ']</v>
      </c>
      <c r="D618" s="3">
        <v>1.0</v>
      </c>
    </row>
    <row r="619" ht="15.75" customHeight="1">
      <c r="A619" s="1">
        <v>655.0</v>
      </c>
      <c r="B619" s="3" t="s">
        <v>609</v>
      </c>
      <c r="C619" s="3" t="str">
        <f>IFERROR(__xludf.DUMMYFUNCTION("GOOGLETRANSLATE(B619,""id"",""en"")"),"['Network', 'Disorders', 'Sell', 'Trading', 'Maen', 'Game', 'Disconnected', 'Dichat', 'Technicians', 'Improvement', 'Maintenance', 'etc.' Reports', 'difficult', 'disorders',' signs', 'disorder', '']")</f>
        <v>['Network', 'Disorders', 'Sell', 'Trading', 'Maen', 'Game', 'Disconnected', 'Dichat', 'Technicians', 'Improvement', 'Maintenance', 'etc.' Reports', 'difficult', 'disorders',' signs', 'disorder', '']</v>
      </c>
      <c r="D619" s="3">
        <v>1.0</v>
      </c>
    </row>
    <row r="620" ht="15.75" customHeight="1">
      <c r="A620" s="1">
        <v>656.0</v>
      </c>
      <c r="B620" s="3" t="s">
        <v>610</v>
      </c>
      <c r="C620" s="3" t="str">
        <f>IFERROR(__xludf.DUMMYFUNCTION("GOOGLETRANSLATE(B620,""id"",""en"")"),"['', 'IDE']")</f>
        <v>['', 'IDE']</v>
      </c>
      <c r="D620" s="3">
        <v>5.0</v>
      </c>
    </row>
    <row r="621" ht="15.75" customHeight="1">
      <c r="A621" s="1">
        <v>657.0</v>
      </c>
      <c r="B621" s="3" t="s">
        <v>611</v>
      </c>
      <c r="C621" s="3" t="str">
        <f>IFERROR(__xludf.DUMMYFUNCTION("GOOGLETRANSLATE(B621,""id"",""en"")"),"['Tide', 'ODP', 'Full', 'Hanged', 'Kabarin', 'Kekk', 'Status',' Waiting ',' Anu ',' Breaking ',' Wait ',' Anu ',' Moving ',' Mokat ',' Sya ',' Sgera ',' Search ',' Option ',' Your Partner ',' OrbitPrett ',' CLUK ',' BKN ',' Deliberate ',' Wait ' , 'Tel', "&amp;"'Dluan', 'savings', 'pulses', 'pulses', 'emang', 'rich', 'gini', 'udh', 'prospect', ""]")</f>
        <v>['Tide', 'ODP', 'Full', 'Hanged', 'Kabarin', 'Kekk', 'Status',' Waiting ',' Anu ',' Breaking ',' Wait ',' Anu ',' Moving ',' Mokat ',' Sya ',' Sgera ',' Search ',' Option ',' Your Partner ',' OrbitPrett ',' CLUK ',' BKN ',' Deliberate ',' Wait ' , 'Tel', 'Dluan', 'savings', 'pulses', 'pulses', 'emang', 'rich', 'gini', 'udh', 'prospect', "]</v>
      </c>
      <c r="D621" s="3">
        <v>1.0</v>
      </c>
    </row>
    <row r="622" ht="15.75" customHeight="1">
      <c r="A622" s="1">
        <v>658.0</v>
      </c>
      <c r="B622" s="3" t="s">
        <v>612</v>
      </c>
      <c r="C622" s="3" t="str">
        <f>IFERROR(__xludf.DUMMYFUNCTION("GOOGLETRANSLATE(B622,""id"",""en"")"),"['application', 'makes it easy', 'customers', 'checks']")</f>
        <v>['application', 'makes it easy', 'customers', 'checks']</v>
      </c>
      <c r="D622" s="3">
        <v>5.0</v>
      </c>
    </row>
    <row r="623" ht="15.75" customHeight="1">
      <c r="A623" s="1">
        <v>659.0</v>
      </c>
      <c r="B623" s="3" t="s">
        <v>613</v>
      </c>
      <c r="C623" s="3" t="str">
        <f>IFERROR(__xludf.DUMMYFUNCTION("GOOGLETRANSLATE(B623,""id"",""en"")"),"['Application', 'usefull', 'really']")</f>
        <v>['Application', 'usefull', 'really']</v>
      </c>
      <c r="D623" s="3">
        <v>5.0</v>
      </c>
    </row>
    <row r="624" ht="15.75" customHeight="1">
      <c r="A624" s="1">
        <v>660.0</v>
      </c>
      <c r="B624" s="3" t="s">
        <v>614</v>
      </c>
      <c r="C624" s="3" t="str">
        <f>IFERROR(__xludf.DUMMYFUNCTION("GOOGLETRANSLATE(B624,""id"",""en"")"),"['Severe', 'signal', 'update', 'slow', '']")</f>
        <v>['Severe', 'signal', 'update', 'slow', '']</v>
      </c>
      <c r="D624" s="3">
        <v>1.0</v>
      </c>
    </row>
    <row r="625" ht="15.75" customHeight="1">
      <c r="A625" s="1">
        <v>661.0</v>
      </c>
      <c r="B625" s="3" t="s">
        <v>615</v>
      </c>
      <c r="C625" s="3" t="str">
        <f>IFERROR(__xludf.DUMMYFUNCTION("GOOGLETRANSLATE(B625,""id"",""en"")"),"['application', 'wifi', 'internet', 'dead', 'report', 'process', 'disappointed']")</f>
        <v>['application', 'wifi', 'internet', 'dead', 'report', 'process', 'disappointed']</v>
      </c>
      <c r="D625" s="3">
        <v>1.0</v>
      </c>
    </row>
    <row r="626" ht="15.75" customHeight="1">
      <c r="A626" s="1">
        <v>662.0</v>
      </c>
      <c r="B626" s="3" t="s">
        <v>616</v>
      </c>
      <c r="C626" s="3" t="str">
        <f>IFERROR(__xludf.DUMMYFUNCTION("GOOGLETRANSLATE(B626,""id"",""en"")"),"['application', 'usefull', 'really']")</f>
        <v>['application', 'usefull', 'really']</v>
      </c>
      <c r="D626" s="3">
        <v>5.0</v>
      </c>
    </row>
    <row r="627" ht="15.75" customHeight="1">
      <c r="A627" s="1">
        <v>663.0</v>
      </c>
      <c r="B627" s="3" t="s">
        <v>617</v>
      </c>
      <c r="C627" s="3" t="str">
        <f>IFERROR(__xludf.DUMMYFUNCTION("GOOGLETRANSLATE(B627,""id"",""en"")"),"['monitor', 'usage', 'internet', 'easy', '']")</f>
        <v>['monitor', 'usage', 'internet', 'easy', '']</v>
      </c>
      <c r="D627" s="3">
        <v>5.0</v>
      </c>
    </row>
    <row r="628" ht="15.75" customHeight="1">
      <c r="A628" s="1">
        <v>664.0</v>
      </c>
      <c r="B628" s="3" t="s">
        <v>618</v>
      </c>
      <c r="C628" s="3" t="str">
        <f>IFERROR(__xludf.DUMMYFUNCTION("GOOGLETRANSLATE(B628,""id"",""en"")"),"['Entering', 'Rentals', 'Koq', 'The network', 'slow', 'knp', 'broke', 'broke', ""]")</f>
        <v>['Entering', 'Rentals', 'Koq', 'The network', 'slow', 'knp', 'broke', 'broke', "]</v>
      </c>
      <c r="D628" s="3">
        <v>3.0</v>
      </c>
    </row>
    <row r="629" ht="15.75" customHeight="1">
      <c r="A629" s="1">
        <v>665.0</v>
      </c>
      <c r="B629" s="3" t="s">
        <v>619</v>
      </c>
      <c r="C629" s="3" t="str">
        <f>IFERROR(__xludf.DUMMYFUNCTION("GOOGLETRANSLATE(B629,""id"",""en"")"),"['boss',' Knp ',' Sya ',' open ',' youtube ',' please ',' boss', 'boss',' knp ',' worker ',' indhome ',' call ',' DTang ',' Maen ',' Forced ',' Maen ',' Rough ']")</f>
        <v>['boss',' Knp ',' Sya ',' open ',' youtube ',' please ',' boss', 'boss',' knp ',' worker ',' indhome ',' call ',' DTang ',' Maen ',' Forced ',' Maen ',' Rough ']</v>
      </c>
      <c r="D629" s="3">
        <v>1.0</v>
      </c>
    </row>
    <row r="630" ht="15.75" customHeight="1">
      <c r="A630" s="1">
        <v>666.0</v>
      </c>
      <c r="B630" s="3" t="s">
        <v>620</v>
      </c>
      <c r="C630" s="3" t="str">
        <f>IFERROR(__xludf.DUMMYFUNCTION("GOOGLETRANSLATE(B630,""id"",""en"")"),"['MantaApp', 'the application', 'makes it easier']")</f>
        <v>['MantaApp', 'the application', 'makes it easier']</v>
      </c>
      <c r="D630" s="3">
        <v>5.0</v>
      </c>
    </row>
    <row r="631" ht="15.75" customHeight="1">
      <c r="A631" s="1">
        <v>667.0</v>
      </c>
      <c r="B631" s="3" t="s">
        <v>621</v>
      </c>
      <c r="C631" s="3" t="str">
        <f>IFERROR(__xludf.DUMMYFUNCTION("GOOGLETRANSLATE(B631,""id"",""en"")"),"['Haloo', 'Indihome', 'Connected', 'Account', 'See', 'Details', 'Bill', ""]")</f>
        <v>['Haloo', 'Indihome', 'Connected', 'Account', 'See', 'Details', 'Bill', "]</v>
      </c>
      <c r="D631" s="3">
        <v>1.0</v>
      </c>
    </row>
    <row r="632" ht="15.75" customHeight="1">
      <c r="A632" s="1">
        <v>668.0</v>
      </c>
      <c r="B632" s="3" t="s">
        <v>622</v>
      </c>
      <c r="C632" s="3" t="str">
        <f>IFERROR(__xludf.DUMMYFUNCTION("GOOGLETRANSLATE(B632,""id"",""en"")"),"['Application', 'steady', '']")</f>
        <v>['Application', 'steady', '']</v>
      </c>
      <c r="D632" s="3">
        <v>5.0</v>
      </c>
    </row>
    <row r="633" ht="15.75" customHeight="1">
      <c r="A633" s="1">
        <v>669.0</v>
      </c>
      <c r="B633" s="3" t="s">
        <v>623</v>
      </c>
      <c r="C633" s="3" t="str">
        <f>IFERROR(__xludf.DUMMYFUNCTION("GOOGLETRANSLATE(B633,""id"",""en"")"),"['Ook']")</f>
        <v>['Ook']</v>
      </c>
      <c r="D633" s="3">
        <v>4.0</v>
      </c>
    </row>
    <row r="634" ht="15.75" customHeight="1">
      <c r="A634" s="1">
        <v>670.0</v>
      </c>
      <c r="B634" s="3" t="s">
        <v>624</v>
      </c>
      <c r="C634" s="3" t="str">
        <f>IFERROR(__xludf.DUMMYFUNCTION("GOOGLETRANSLATE(B634,""id"",""en"")"),"['Network', 'ajg', 'Nge', 'lag', 'lag', 'lag', 'regret', 'pay', 'indihome']")</f>
        <v>['Network', 'ajg', 'Nge', 'lag', 'lag', 'lag', 'regret', 'pay', 'indihome']</v>
      </c>
      <c r="D634" s="3">
        <v>1.0</v>
      </c>
    </row>
    <row r="635" ht="15.75" customHeight="1">
      <c r="A635" s="1">
        <v>671.0</v>
      </c>
      <c r="B635" s="3" t="s">
        <v>568</v>
      </c>
      <c r="C635" s="3" t="str">
        <f>IFERROR(__xludf.DUMMYFUNCTION("GOOGLETRANSLATE(B635,""id"",""en"")"),"['okay']")</f>
        <v>['okay']</v>
      </c>
      <c r="D635" s="3">
        <v>5.0</v>
      </c>
    </row>
    <row r="636" ht="15.75" customHeight="1">
      <c r="A636" s="1">
        <v>672.0</v>
      </c>
      <c r="B636" s="3" t="s">
        <v>625</v>
      </c>
      <c r="C636" s="3" t="str">
        <f>IFERROR(__xludf.DUMMYFUNCTION("GOOGLETRANSLATE(B636,""id"",""en"")"),"['apps', 'help']")</f>
        <v>['apps', 'help']</v>
      </c>
      <c r="D636" s="3">
        <v>5.0</v>
      </c>
    </row>
    <row r="637" ht="15.75" customHeight="1">
      <c r="A637" s="1">
        <v>673.0</v>
      </c>
      <c r="B637" s="3" t="s">
        <v>601</v>
      </c>
      <c r="C637" s="3" t="str">
        <f>IFERROR(__xludf.DUMMYFUNCTION("GOOGLETRANSLATE(B637,""id"",""en"")"),"['application', 'good']")</f>
        <v>['application', 'good']</v>
      </c>
      <c r="D637" s="3">
        <v>5.0</v>
      </c>
    </row>
    <row r="638" ht="15.75" customHeight="1">
      <c r="A638" s="1">
        <v>674.0</v>
      </c>
      <c r="B638" s="3" t="s">
        <v>626</v>
      </c>
      <c r="C638" s="3" t="str">
        <f>IFERROR(__xludf.DUMMYFUNCTION("GOOGLETRANSLATE(B638,""id"",""en"")"),"['Joosss', 'steady', 'Indihome', 'work', 'productive', 'WFH', 'Increases', 'service', ""]")</f>
        <v>['Joosss', 'steady', 'Indihome', 'work', 'productive', 'WFH', 'Increases', 'service', "]</v>
      </c>
      <c r="D638" s="3">
        <v>5.0</v>
      </c>
    </row>
    <row r="639" ht="15.75" customHeight="1">
      <c r="A639" s="1">
        <v>675.0</v>
      </c>
      <c r="B639" s="3" t="s">
        <v>627</v>
      </c>
      <c r="C639" s="3" t="str">
        <f>IFERROR(__xludf.DUMMYFUNCTION("GOOGLETRANSLATE(B639,""id"",""en"")"),"['mantabbb', 'service', 'best']")</f>
        <v>['mantabbb', 'service', 'best']</v>
      </c>
      <c r="D639" s="3">
        <v>5.0</v>
      </c>
    </row>
    <row r="640" ht="15.75" customHeight="1">
      <c r="A640" s="1">
        <v>676.0</v>
      </c>
      <c r="B640" s="3" t="s">
        <v>628</v>
      </c>
      <c r="C640" s="3" t="str">
        <f>IFERROR(__xludf.DUMMYFUNCTION("GOOGLETRANSLATE(B640,""id"",""en"")"),"['application', 'good', 'features', 'in it', 'already', 'okay', 'features', 'application', 'help']")</f>
        <v>['application', 'good', 'features', 'in it', 'already', 'okay', 'features', 'application', 'help']</v>
      </c>
      <c r="D640" s="3">
        <v>5.0</v>
      </c>
    </row>
    <row r="641" ht="15.75" customHeight="1">
      <c r="A641" s="1">
        <v>678.0</v>
      </c>
      <c r="B641" s="3" t="s">
        <v>629</v>
      </c>
      <c r="C641" s="3" t="str">
        <f>IFERROR(__xludf.DUMMYFUNCTION("GOOGLETRANSLATE(B641,""id"",""en"")"),"['Mantab', 'The application', 'help']")</f>
        <v>['Mantab', 'The application', 'help']</v>
      </c>
      <c r="D641" s="3">
        <v>5.0</v>
      </c>
    </row>
    <row r="642" ht="15.75" customHeight="1">
      <c r="A642" s="1">
        <v>679.0</v>
      </c>
      <c r="B642" s="3" t="s">
        <v>630</v>
      </c>
      <c r="C642" s="3" t="str">
        <f>IFERROR(__xludf.DUMMYFUNCTION("GOOGLETRANSLATE(B642,""id"",""en"")"),"['app', 'help']")</f>
        <v>['app', 'help']</v>
      </c>
      <c r="D642" s="3">
        <v>5.0</v>
      </c>
    </row>
    <row r="643" ht="15.75" customHeight="1">
      <c r="A643" s="1">
        <v>680.0</v>
      </c>
      <c r="B643" s="3" t="s">
        <v>631</v>
      </c>
      <c r="C643" s="3" t="str">
        <f>IFERROR(__xludf.DUMMYFUNCTION("GOOGLETRANSLATE(B643,""id"",""en"")"),"['Steady', 'Pisan', 'Lurrr', 'Features', 'Alus', 'Pisan', 'TCN', 'Download', 'Hayu', 'Gaskeun', ""]")</f>
        <v>['Steady', 'Pisan', 'Lurrr', 'Features', 'Alus', 'Pisan', 'TCN', 'Download', 'Hayu', 'Gaskeun', "]</v>
      </c>
      <c r="D643" s="3">
        <v>5.0</v>
      </c>
    </row>
    <row r="644" ht="15.75" customHeight="1">
      <c r="A644" s="1">
        <v>681.0</v>
      </c>
      <c r="B644" s="3" t="s">
        <v>632</v>
      </c>
      <c r="C644" s="3" t="str">
        <f>IFERROR(__xludf.DUMMYFUNCTION("GOOGLETRANSLATE(B644,""id"",""en"")"),"['Network', 'Stable', 'Please', 'Application', 'Andoid', 'Develop']")</f>
        <v>['Network', 'Stable', 'Please', 'Application', 'Andoid', 'Develop']</v>
      </c>
      <c r="D644" s="3">
        <v>3.0</v>
      </c>
    </row>
    <row r="645" ht="15.75" customHeight="1">
      <c r="A645" s="1">
        <v>682.0</v>
      </c>
      <c r="B645" s="3" t="s">
        <v>633</v>
      </c>
      <c r="C645" s="3" t="str">
        <f>IFERROR(__xludf.DUMMYFUNCTION("GOOGLETRANSLATE(B645,""id"",""en"")"),"['Mntap']")</f>
        <v>['Mntap']</v>
      </c>
      <c r="D645" s="3">
        <v>5.0</v>
      </c>
    </row>
    <row r="646" ht="15.75" customHeight="1">
      <c r="A646" s="1">
        <v>683.0</v>
      </c>
      <c r="B646" s="3" t="s">
        <v>634</v>
      </c>
      <c r="C646" s="3" t="str">
        <f>IFERROR(__xludf.DUMMYFUNCTION("GOOGLETRANSLATE(B646,""id"",""en"")"),"['thank', 'love', 'indihome', 'signal', 'fast']")</f>
        <v>['thank', 'love', 'indihome', 'signal', 'fast']</v>
      </c>
      <c r="D646" s="3">
        <v>5.0</v>
      </c>
    </row>
    <row r="647" ht="15.75" customHeight="1">
      <c r="A647" s="1">
        <v>684.0</v>
      </c>
      <c r="B647" s="3" t="s">
        <v>635</v>
      </c>
      <c r="C647" s="3" t="str">
        <f>IFERROR(__xludf.DUMMYFUNCTION("GOOGLETRANSLATE(B647,""id"",""en"")"),"['Two', 'Tums', '']")</f>
        <v>['Two', 'Tums', '']</v>
      </c>
      <c r="D647" s="3">
        <v>5.0</v>
      </c>
    </row>
    <row r="648" ht="15.75" customHeight="1">
      <c r="A648" s="1">
        <v>685.0</v>
      </c>
      <c r="B648" s="3" t="s">
        <v>636</v>
      </c>
      <c r="C648" s="3" t="str">
        <f>IFERROR(__xludf.DUMMYFUNCTION("GOOGLETRANSLATE(B648,""id"",""en"")"),"['Wooww', 'Kerenn', 'APK', '']")</f>
        <v>['Wooww', 'Kerenn', 'APK', '']</v>
      </c>
      <c r="D648" s="3">
        <v>5.0</v>
      </c>
    </row>
    <row r="649" ht="15.75" customHeight="1">
      <c r="A649" s="1">
        <v>686.0</v>
      </c>
      <c r="B649" s="3" t="s">
        <v>637</v>
      </c>
      <c r="C649" s="3" t="str">
        <f>IFERROR(__xludf.DUMMYFUNCTION("GOOGLETRANSLATE(B649,""id"",""en"")"),"['application', 'good', 'help', 'really', 'monitoring', 'use']")</f>
        <v>['application', 'good', 'help', 'really', 'monitoring', 'use']</v>
      </c>
      <c r="D649" s="3">
        <v>5.0</v>
      </c>
    </row>
    <row r="650" ht="15.75" customHeight="1">
      <c r="A650" s="1">
        <v>687.0</v>
      </c>
      <c r="B650" s="3" t="s">
        <v>638</v>
      </c>
      <c r="C650" s="3" t="str">
        <f>IFERROR(__xludf.DUMMYFUNCTION("GOOGLETRANSLATE(B650,""id"",""en"")"),"['Mbps',' Mbps', 'additional', 'biyaya', 'mean', 'talked', 'biyaya', 'unexpected', 'mah', 'collapse', 'Mbps',' complement ',' Via ',' email ',' Via ',' App ',' Reasons', 'Understand', 'Lom', 'Published', ""]")</f>
        <v>['Mbps',' Mbps', 'additional', 'biyaya', 'mean', 'talked', 'biyaya', 'unexpected', 'mah', 'collapse', 'Mbps',' complement ',' Via ',' email ',' Via ',' App ',' Reasons', 'Understand', 'Lom', 'Published', "]</v>
      </c>
      <c r="D650" s="3">
        <v>1.0</v>
      </c>
    </row>
    <row r="651" ht="15.75" customHeight="1">
      <c r="A651" s="1">
        <v>688.0</v>
      </c>
      <c r="B651" s="3" t="s">
        <v>639</v>
      </c>
      <c r="C651" s="3" t="str">
        <f>IFERROR(__xludf.DUMMYFUNCTION("GOOGLETRANSLATE(B651,""id"",""en"")"),"['Advertising', 'Where', 'Remote', 'Negeri', 'Turn', 'Tide', 'Reason', 'Technician']")</f>
        <v>['Advertising', 'Where', 'Remote', 'Negeri', 'Turn', 'Tide', 'Reason', 'Technician']</v>
      </c>
      <c r="D651" s="3">
        <v>2.0</v>
      </c>
    </row>
    <row r="652" ht="15.75" customHeight="1">
      <c r="A652" s="1">
        <v>689.0</v>
      </c>
      <c r="B652" s="3" t="s">
        <v>640</v>
      </c>
      <c r="C652" s="3" t="str">
        <f>IFERROR(__xludf.DUMMYFUNCTION("GOOGLETRANSLATE(B652,""id"",""en"")"),"['Apartments', 'easy', 'understood', 'easy', 'check']")</f>
        <v>['Apartments', 'easy', 'understood', 'easy', 'check']</v>
      </c>
      <c r="D652" s="3">
        <v>5.0</v>
      </c>
    </row>
    <row r="653" ht="15.75" customHeight="1">
      <c r="A653" s="1">
        <v>690.0</v>
      </c>
      <c r="B653" s="3" t="s">
        <v>641</v>
      </c>
      <c r="C653" s="3" t="str">
        <f>IFERROR(__xludf.DUMMYFUNCTION("GOOGLETRANSLATE(B653,""id"",""en"")"),"['Baguss', 'My APK', 'Help']")</f>
        <v>['Baguss', 'My APK', 'Help']</v>
      </c>
      <c r="D653" s="3">
        <v>5.0</v>
      </c>
    </row>
    <row r="654" ht="15.75" customHeight="1">
      <c r="A654" s="1">
        <v>691.0</v>
      </c>
      <c r="B654" s="3" t="s">
        <v>642</v>
      </c>
      <c r="C654" s="3" t="str">
        <f>IFERROR(__xludf.DUMMYFUNCTION("GOOGLETRANSLATE(B654,""id"",""en"")"),"['The', 'Best', 'Internet', 'Ever', 'Thanks', 'Indihome', '']")</f>
        <v>['The', 'Best', 'Internet', 'Ever', 'Thanks', 'Indihome', '']</v>
      </c>
      <c r="D654" s="3">
        <v>5.0</v>
      </c>
    </row>
    <row r="655" ht="15.75" customHeight="1">
      <c r="A655" s="1">
        <v>692.0</v>
      </c>
      <c r="B655" s="3" t="s">
        <v>643</v>
      </c>
      <c r="C655" s="3" t="str">
        <f>IFERROR(__xludf.DUMMYFUNCTION("GOOGLETRANSLATE(B655,""id"",""en"")"),"['Lega', 'steady']")</f>
        <v>['Lega', 'steady']</v>
      </c>
      <c r="D655" s="3">
        <v>5.0</v>
      </c>
    </row>
    <row r="656" ht="15.75" customHeight="1">
      <c r="A656" s="1">
        <v>693.0</v>
      </c>
      <c r="B656" s="3" t="s">
        <v>644</v>
      </c>
      <c r="C656" s="3" t="str">
        <f>IFERROR(__xludf.DUMMYFUNCTION("GOOGLETRANSLATE(B656,""id"",""en"")"),"['applause', 'good', 'service', 'satisfying']")</f>
        <v>['applause', 'good', 'service', 'satisfying']</v>
      </c>
      <c r="D656" s="3">
        <v>5.0</v>
      </c>
    </row>
    <row r="657" ht="15.75" customHeight="1">
      <c r="A657" s="1">
        <v>694.0</v>
      </c>
      <c r="B657" s="3" t="s">
        <v>645</v>
      </c>
      <c r="C657" s="3" t="str">
        <f>IFERROR(__xludf.DUMMYFUNCTION("GOOGLETRANSLATE(B657,""id"",""en"")"),"['plliation', 'steady', 'help', 'really', 'monitoring', 'use', 'activation', 'package', 'info', 'point', 'dsb', 'tengkyu', ' Indihome ',' with you ',' wfh ',' easy ',' ']")</f>
        <v>['plliation', 'steady', 'help', 'really', 'monitoring', 'use', 'activation', 'package', 'info', 'point', 'dsb', 'tengkyu', ' Indihome ',' with you ',' wfh ',' easy ',' ']</v>
      </c>
      <c r="D657" s="3">
        <v>5.0</v>
      </c>
    </row>
    <row r="658" ht="15.75" customHeight="1">
      <c r="A658" s="1">
        <v>695.0</v>
      </c>
      <c r="B658" s="3" t="s">
        <v>646</v>
      </c>
      <c r="C658" s="3" t="str">
        <f>IFERROR(__xludf.DUMMYFUNCTION("GOOGLETRANSLATE(B658,""id"",""en"")"),"['Service', 'The application', 'Help', 'Thank you', 'Indihome', ""]")</f>
        <v>['Service', 'The application', 'Help', 'Thank you', 'Indihome', "]</v>
      </c>
      <c r="D658" s="3">
        <v>5.0</v>
      </c>
    </row>
    <row r="659" ht="15.75" customHeight="1">
      <c r="A659" s="1">
        <v>698.0</v>
      </c>
      <c r="B659" s="3" t="s">
        <v>647</v>
      </c>
      <c r="C659" s="3" t="str">
        <f>IFERROR(__xludf.DUMMYFUNCTION("GOOGLETRANSLATE(B659,""id"",""en"")"),"['Application', 'Kayanan', 'Good', '']")</f>
        <v>['Application', 'Kayanan', 'Good', '']</v>
      </c>
      <c r="D659" s="3">
        <v>5.0</v>
      </c>
    </row>
    <row r="660" ht="15.75" customHeight="1">
      <c r="A660" s="1">
        <v>699.0</v>
      </c>
      <c r="B660" s="3" t="s">
        <v>648</v>
      </c>
      <c r="C660" s="3" t="str">
        <f>IFERROR(__xludf.DUMMYFUNCTION("GOOGLETRANSLATE(B660,""id"",""en"")"),"['User', 'already', 'Application', '']")</f>
        <v>['User', 'already', 'Application', '']</v>
      </c>
      <c r="D660" s="3">
        <v>1.0</v>
      </c>
    </row>
    <row r="661" ht="15.75" customHeight="1">
      <c r="A661" s="1">
        <v>700.0</v>
      </c>
      <c r="B661" s="3" t="s">
        <v>649</v>
      </c>
      <c r="C661" s="3" t="str">
        <f>IFERROR(__xludf.DUMMYFUNCTION("GOOGLETRANSLATE(B661,""id"",""en"")"),"['Awesome', '']")</f>
        <v>['Awesome', '']</v>
      </c>
      <c r="D661" s="3">
        <v>5.0</v>
      </c>
    </row>
    <row r="662" ht="15.75" customHeight="1">
      <c r="A662" s="1">
        <v>701.0</v>
      </c>
      <c r="B662" s="3" t="s">
        <v>650</v>
      </c>
      <c r="C662" s="3" t="str">
        <f>IFERROR(__xludf.DUMMYFUNCTION("GOOGLETRANSLATE(B662,""id"",""en"")"),"['The application', 'help', 'service', 'number', 'Indonesia', 'Love', 'Indihome', 'wifi', 'favorite', 'my family', ""]")</f>
        <v>['The application', 'help', 'service', 'number', 'Indonesia', 'Love', 'Indihome', 'wifi', 'favorite', 'my family', "]</v>
      </c>
      <c r="D662" s="3">
        <v>5.0</v>
      </c>
    </row>
    <row r="663" ht="15.75" customHeight="1">
      <c r="A663" s="1">
        <v>702.0</v>
      </c>
      <c r="B663" s="3" t="s">
        <v>651</v>
      </c>
      <c r="C663" s="3" t="str">
        <f>IFERROR(__xludf.DUMMYFUNCTION("GOOGLETRANSLATE(B663,""id"",""en"")"),"['Application', 'user', 'friendly', ""]")</f>
        <v>['Application', 'user', 'friendly', "]</v>
      </c>
      <c r="D663" s="3">
        <v>5.0</v>
      </c>
    </row>
    <row r="664" ht="15.75" customHeight="1">
      <c r="A664" s="1">
        <v>703.0</v>
      </c>
      <c r="B664" s="3" t="s">
        <v>652</v>
      </c>
      <c r="C664" s="3" t="str">
        <f>IFERROR(__xludf.DUMMYFUNCTION("GOOGLETRANSLATE(B664,""id"",""en"")"),"['steady']")</f>
        <v>['steady']</v>
      </c>
      <c r="D664" s="3">
        <v>5.0</v>
      </c>
    </row>
    <row r="665" ht="15.75" customHeight="1">
      <c r="A665" s="1">
        <v>704.0</v>
      </c>
      <c r="B665" s="3" t="s">
        <v>653</v>
      </c>
      <c r="C665" s="3" t="str">
        <f>IFERROR(__xludf.DUMMYFUNCTION("GOOGLETRANSLATE(B665,""id"",""en"")"),"['backward', 'Indihome', 'application', 'service', 'in the field', 'Teparted', '']")</f>
        <v>['backward', 'Indihome', 'application', 'service', 'in the field', 'Teparted', '']</v>
      </c>
      <c r="D665" s="3">
        <v>1.0</v>
      </c>
    </row>
    <row r="666" ht="15.75" customHeight="1">
      <c r="A666" s="1">
        <v>705.0</v>
      </c>
      <c r="B666" s="3" t="s">
        <v>654</v>
      </c>
      <c r="C666" s="3" t="str">
        <f>IFERROR(__xludf.DUMMYFUNCTION("GOOGLETRANSLATE(B666,""id"",""en"")"),"['The list', 'difficult', 'brpa', 'regist', 'TPI', 'SUCCESS', 'ICELL']")</f>
        <v>['The list', 'difficult', 'brpa', 'regist', 'TPI', 'SUCCESS', 'ICELL']</v>
      </c>
      <c r="D666" s="3">
        <v>1.0</v>
      </c>
    </row>
    <row r="667" ht="15.75" customHeight="1">
      <c r="A667" s="1">
        <v>707.0</v>
      </c>
      <c r="B667" s="3" t="s">
        <v>655</v>
      </c>
      <c r="C667" s="3" t="str">
        <f>IFERROR(__xludf.DUMMYFUNCTION("GOOGLETRANSLATE(B667,""id"",""en"")"),"['makes it easy', 'customer', 'checks', 'information', 'product', 'mantep']")</f>
        <v>['makes it easy', 'customer', 'checks', 'information', 'product', 'mantep']</v>
      </c>
      <c r="D667" s="3">
        <v>5.0</v>
      </c>
    </row>
    <row r="668" ht="15.75" customHeight="1">
      <c r="A668" s="1">
        <v>708.0</v>
      </c>
      <c r="B668" s="3" t="s">
        <v>656</v>
      </c>
      <c r="C668" s="3" t="str">
        <f>IFERROR(__xludf.DUMMYFUNCTION("GOOGLETRANSLATE(B668,""id"",""en"")"),"['Apps', 'Help', 'Yach', ""]")</f>
        <v>['Apps', 'Help', 'Yach', "]</v>
      </c>
      <c r="D668" s="3">
        <v>5.0</v>
      </c>
    </row>
    <row r="669" ht="15.75" customHeight="1">
      <c r="A669" s="1">
        <v>709.0</v>
      </c>
      <c r="B669" s="3" t="s">
        <v>657</v>
      </c>
      <c r="C669" s="3" t="str">
        <f>IFERROR(__xludf.DUMMYFUNCTION("GOOGLETRANSLATE(B669,""id"",""en"")"),"['Good', 'help']")</f>
        <v>['Good', 'help']</v>
      </c>
      <c r="D669" s="3">
        <v>5.0</v>
      </c>
    </row>
    <row r="670" ht="15.75" customHeight="1">
      <c r="A670" s="1">
        <v>711.0</v>
      </c>
      <c r="B670" s="3" t="s">
        <v>658</v>
      </c>
      <c r="C670" s="3" t="str">
        <f>IFERROR(__xludf.DUMMYFUNCTION("GOOGLETRANSLATE(B670,""id"",""en"")"),"['steady', 'check', 'use', 'data']")</f>
        <v>['steady', 'check', 'use', 'data']</v>
      </c>
      <c r="D670" s="3">
        <v>5.0</v>
      </c>
    </row>
    <row r="671" ht="15.75" customHeight="1">
      <c r="A671" s="1">
        <v>712.0</v>
      </c>
      <c r="B671" s="3" t="s">
        <v>659</v>
      </c>
      <c r="C671" s="3" t="str">
        <f>IFERROR(__xludf.DUMMYFUNCTION("GOOGLETRANSLATE(B671,""id"",""en"")"),"['Alhamdulillah', 'internet', 'smooth', 'operator', 'technician', 'responsive', 'the application', 'help', ""]")</f>
        <v>['Alhamdulillah', 'internet', 'smooth', 'operator', 'technician', 'responsive', 'the application', 'help', "]</v>
      </c>
      <c r="D671" s="3">
        <v>5.0</v>
      </c>
    </row>
    <row r="672" ht="15.75" customHeight="1">
      <c r="A672" s="1">
        <v>713.0</v>
      </c>
      <c r="B672" s="3" t="s">
        <v>660</v>
      </c>
      <c r="C672" s="3" t="str">
        <f>IFERROR(__xludf.DUMMYFUNCTION("GOOGLETRANSLATE(B672,""id"",""en"")"),"['Cool', 'App', '']")</f>
        <v>['Cool', 'App', '']</v>
      </c>
      <c r="D672" s="3">
        <v>5.0</v>
      </c>
    </row>
    <row r="673" ht="15.75" customHeight="1">
      <c r="A673" s="1">
        <v>714.0</v>
      </c>
      <c r="B673" s="3" t="s">
        <v>565</v>
      </c>
      <c r="C673" s="3" t="str">
        <f>IFERROR(__xludf.DUMMYFUNCTION("GOOGLETRANSLATE(B673,""id"",""en"")"),"['Application', 'Help']")</f>
        <v>['Application', 'Help']</v>
      </c>
      <c r="D673" s="3">
        <v>5.0</v>
      </c>
    </row>
    <row r="674" ht="15.75" customHeight="1">
      <c r="A674" s="1">
        <v>715.0</v>
      </c>
      <c r="B674" s="3" t="s">
        <v>661</v>
      </c>
      <c r="C674" s="3" t="str">
        <f>IFERROR(__xludf.DUMMYFUNCTION("GOOGLETRANSLATE(B674,""id"",""en"")"),"['Well', 'done', 'Thanks', '']")</f>
        <v>['Well', 'done', 'Thanks', '']</v>
      </c>
      <c r="D674" s="3">
        <v>5.0</v>
      </c>
    </row>
    <row r="675" ht="15.75" customHeight="1">
      <c r="A675" s="1">
        <v>716.0</v>
      </c>
      <c r="B675" s="3" t="s">
        <v>662</v>
      </c>
      <c r="C675" s="3" t="str">
        <f>IFERROR(__xludf.DUMMYFUNCTION("GOOGLETRANSLATE(B675,""id"",""en"")"),"['Overall', 'use', 'okay', 'help', ""]")</f>
        <v>['Overall', 'use', 'okay', 'help', "]</v>
      </c>
      <c r="D675" s="3">
        <v>5.0</v>
      </c>
    </row>
    <row r="676" ht="15.75" customHeight="1">
      <c r="A676" s="1">
        <v>717.0</v>
      </c>
      <c r="B676" s="3" t="s">
        <v>663</v>
      </c>
      <c r="C676" s="3" t="str">
        <f>IFERROR(__xludf.DUMMYFUNCTION("GOOGLETRANSLATE(B676,""id"",""en"")"),"['Membubliktu', 'the application', 'Simple', 'appears', 'eye', 'catching']")</f>
        <v>['Membubliktu', 'the application', 'Simple', 'appears', 'eye', 'catching']</v>
      </c>
      <c r="D676" s="3">
        <v>5.0</v>
      </c>
    </row>
    <row r="677" ht="15.75" customHeight="1">
      <c r="A677" s="1">
        <v>718.0</v>
      </c>
      <c r="B677" s="3" t="s">
        <v>664</v>
      </c>
      <c r="C677" s="3" t="str">
        <f>IFERROR(__xludf.DUMMYFUNCTION("GOOGLETRANSLATE(B677,""id"",""en"")"),"['button', 'stop', 'subscribe', 'original', 'pressed', 'php', 'application', 'use', 'makes it easier', 'tip', 'me', 'call', ' Tetep ',' told ',' DTG ',' Office ',' TELKOM ',' TELKOM ',' Nawarin ',' ADD ',' ONS ',' Telephone ',' DTG ',' home ',' I ' , 'ove"&amp;"rcome by cuteness', '']")</f>
        <v>['button', 'stop', 'subscribe', 'original', 'pressed', 'php', 'application', 'use', 'makes it easier', 'tip', 'me', 'call', ' Tetep ',' told ',' DTG ',' Office ',' TELKOM ',' TELKOM ',' Nawarin ',' ADD ',' ONS ',' Telephone ',' DTG ',' home ',' I ' , 'overcome by cuteness', '']</v>
      </c>
      <c r="D677" s="3">
        <v>1.0</v>
      </c>
    </row>
    <row r="678" ht="15.75" customHeight="1">
      <c r="A678" s="1">
        <v>720.0</v>
      </c>
      <c r="B678" s="3" t="s">
        <v>665</v>
      </c>
      <c r="C678" s="3" t="str">
        <f>IFERROR(__xludf.DUMMYFUNCTION("GOOGLETRANSLATE(B678,""id"",""en"")"),"['Good', 'Please', 'Maintained', 'Increase', '']")</f>
        <v>['Good', 'Please', 'Maintained', 'Increase', '']</v>
      </c>
      <c r="D678" s="3">
        <v>5.0</v>
      </c>
    </row>
    <row r="679" ht="15.75" customHeight="1">
      <c r="A679" s="1">
        <v>721.0</v>
      </c>
      <c r="B679" s="3" t="s">
        <v>666</v>
      </c>
      <c r="C679" s="3" t="str">
        <f>IFERROR(__xludf.DUMMYFUNCTION("GOOGLETRANSLATE(B679,""id"",""en"")"),"['Application', 'run']")</f>
        <v>['Application', 'run']</v>
      </c>
      <c r="D679" s="3">
        <v>5.0</v>
      </c>
    </row>
    <row r="680" ht="15.75" customHeight="1">
      <c r="A680" s="1">
        <v>722.0</v>
      </c>
      <c r="B680" s="3" t="s">
        <v>667</v>
      </c>
      <c r="C680" s="3" t="str">
        <f>IFERROR(__xludf.DUMMYFUNCTION("GOOGLETRANSLATE(B680,""id"",""en"")"),"['easy', 'check', 'bill', 'package', '']")</f>
        <v>['easy', 'check', 'bill', 'package', '']</v>
      </c>
      <c r="D680" s="3">
        <v>5.0</v>
      </c>
    </row>
    <row r="681" ht="15.75" customHeight="1">
      <c r="A681" s="1">
        <v>723.0</v>
      </c>
      <c r="B681" s="3" t="s">
        <v>668</v>
      </c>
      <c r="C681" s="3" t="str">
        <f>IFERROR(__xludf.DUMMYFUNCTION("GOOGLETRANSLATE(B681,""id"",""en"")"),"['Application', '']")</f>
        <v>['Application', '']</v>
      </c>
      <c r="D681" s="3">
        <v>5.0</v>
      </c>
    </row>
    <row r="682" ht="15.75" customHeight="1">
      <c r="A682" s="1">
        <v>724.0</v>
      </c>
      <c r="B682" s="3" t="s">
        <v>250</v>
      </c>
      <c r="C682" s="3" t="str">
        <f>IFERROR(__xludf.DUMMYFUNCTION("GOOGLETRANSLATE(B682,""id"",""en"")"),"['']")</f>
        <v>['']</v>
      </c>
      <c r="D682" s="3">
        <v>5.0</v>
      </c>
    </row>
    <row r="683" ht="15.75" customHeight="1">
      <c r="A683" s="1">
        <v>725.0</v>
      </c>
      <c r="B683" s="3" t="s">
        <v>669</v>
      </c>
      <c r="C683" s="3" t="str">
        <f>IFERROR(__xludf.DUMMYFUNCTION("GOOGLETRANSLATE(B683,""id"",""en"")"),"['Simple', 'Fast', 'respond', 'responsive', 'good', ""]")</f>
        <v>['Simple', 'Fast', 'respond', 'responsive', 'good', "]</v>
      </c>
      <c r="D683" s="3">
        <v>5.0</v>
      </c>
    </row>
    <row r="684" ht="15.75" customHeight="1">
      <c r="A684" s="1">
        <v>726.0</v>
      </c>
      <c r="B684" s="3" t="s">
        <v>670</v>
      </c>
      <c r="C684" s="3" t="str">
        <f>IFERROR(__xludf.DUMMYFUNCTION("GOOGLETRANSLATE(B684,""id"",""en"")"),"['The application', 'help', 'checks', 'bills', 'fall', 'tempos', 'use', 'data', 'exchange', 'point', 'the application']")</f>
        <v>['The application', 'help', 'checks', 'bills', 'fall', 'tempos', 'use', 'data', 'exchange', 'point', 'the application']</v>
      </c>
      <c r="D684" s="3">
        <v>5.0</v>
      </c>
    </row>
    <row r="685" ht="15.75" customHeight="1">
      <c r="A685" s="1">
        <v>727.0</v>
      </c>
      <c r="B685" s="3" t="s">
        <v>671</v>
      </c>
      <c r="C685" s="3" t="str">
        <f>IFERROR(__xludf.DUMMYFUNCTION("GOOGLETRANSLATE(B685,""id"",""en"")"),"['Network', 'strong', 'stable', 'steady']")</f>
        <v>['Network', 'strong', 'stable', 'steady']</v>
      </c>
      <c r="D685" s="3">
        <v>5.0</v>
      </c>
    </row>
    <row r="686" ht="15.75" customHeight="1">
      <c r="A686" s="1">
        <v>728.0</v>
      </c>
      <c r="B686" s="3" t="s">
        <v>672</v>
      </c>
      <c r="C686" s="3" t="str">
        <f>IFERROR(__xludf.DUMMYFUNCTION("GOOGLETRANSLATE(B686,""id"",""en"")"),"['fast service']")</f>
        <v>['fast service']</v>
      </c>
      <c r="D686" s="3">
        <v>5.0</v>
      </c>
    </row>
    <row r="687" ht="15.75" customHeight="1">
      <c r="A687" s="1">
        <v>729.0</v>
      </c>
      <c r="B687" s="3" t="s">
        <v>673</v>
      </c>
      <c r="C687" s="3" t="str">
        <f>IFERROR(__xludf.DUMMYFUNCTION("GOOGLETRANSLATE(B687,""id"",""en"")"),"['application', 'good', 'help', 'thank you']")</f>
        <v>['application', 'good', 'help', 'thank you']</v>
      </c>
      <c r="D687" s="3">
        <v>5.0</v>
      </c>
    </row>
    <row r="688" ht="15.75" customHeight="1">
      <c r="A688" s="1">
        <v>730.0</v>
      </c>
      <c r="B688" s="3" t="s">
        <v>674</v>
      </c>
      <c r="C688" s="3" t="str">
        <f>IFERROR(__xludf.DUMMYFUNCTION("GOOGLETRANSLATE(B688,""id"",""en"")"),"['Mantapp', 'APK', 'Help', 'Myindihome', 'Hopefully', 'Sushsss', 'Bangett', 'Uncchh', ""]")</f>
        <v>['Mantapp', 'APK', 'Help', 'Myindihome', 'Hopefully', 'Sushsss', 'Bangett', 'Uncchh', "]</v>
      </c>
      <c r="D688" s="3">
        <v>5.0</v>
      </c>
    </row>
    <row r="689" ht="15.75" customHeight="1">
      <c r="A689" s="1">
        <v>731.0</v>
      </c>
      <c r="B689" s="3" t="s">
        <v>675</v>
      </c>
      <c r="C689" s="3" t="str">
        <f>IFERROR(__xludf.DUMMYFUNCTION("GOOGLETRANSLATE(B689,""id"",""en"")"),"['Good', 'satisfying']")</f>
        <v>['Good', 'satisfying']</v>
      </c>
      <c r="D689" s="3">
        <v>5.0</v>
      </c>
    </row>
    <row r="690" ht="15.75" customHeight="1">
      <c r="A690" s="1">
        <v>732.0</v>
      </c>
      <c r="B690" s="3" t="s">
        <v>676</v>
      </c>
      <c r="C690" s="3" t="str">
        <f>IFERROR(__xludf.DUMMYFUNCTION("GOOGLETRANSLATE(B690,""id"",""en"")"),"['Upgrade', 'easy']")</f>
        <v>['Upgrade', 'easy']</v>
      </c>
      <c r="D690" s="3">
        <v>5.0</v>
      </c>
    </row>
    <row r="691" ht="15.75" customHeight="1">
      <c r="A691" s="1">
        <v>733.0</v>
      </c>
      <c r="B691" s="3" t="s">
        <v>677</v>
      </c>
      <c r="C691" s="3" t="str">
        <f>IFERROR(__xludf.DUMMYFUNCTION("GOOGLETRANSLATE(B691,""id"",""en"")"),"['Steady', 'Application', 'Help', ""]")</f>
        <v>['Steady', 'Application', 'Help', "]</v>
      </c>
      <c r="D691" s="3">
        <v>5.0</v>
      </c>
    </row>
    <row r="692" ht="15.75" customHeight="1">
      <c r="A692" s="1">
        <v>734.0</v>
      </c>
      <c r="B692" s="3" t="s">
        <v>678</v>
      </c>
      <c r="C692" s="3" t="str">
        <f>IFERROR(__xludf.DUMMYFUNCTION("GOOGLETRANSLATE(B692,""id"",""en"")"),"['Okay', 'steady']")</f>
        <v>['Okay', 'steady']</v>
      </c>
      <c r="D692" s="3">
        <v>5.0</v>
      </c>
    </row>
    <row r="693" ht="15.75" customHeight="1">
      <c r="A693" s="1">
        <v>735.0</v>
      </c>
      <c r="B693" s="3" t="s">
        <v>679</v>
      </c>
      <c r="C693" s="3" t="str">
        <f>IFERROR(__xludf.DUMMYFUNCTION("GOOGLETRANSLATE(B693,""id"",""en"")"),"['It's easy', 'user', 'steady', 'dech', '']")</f>
        <v>['It's easy', 'user', 'steady', 'dech', '']</v>
      </c>
      <c r="D693" s="3">
        <v>5.0</v>
      </c>
    </row>
    <row r="694" ht="15.75" customHeight="1">
      <c r="A694" s="1">
        <v>736.0</v>
      </c>
      <c r="B694" s="3" t="s">
        <v>680</v>
      </c>
      <c r="C694" s="3" t="str">
        <f>IFERROR(__xludf.DUMMYFUNCTION("GOOGLETRANSLATE(B694,""id"",""en"")"),"['application', 'good', 'makes it easy', 'customer']")</f>
        <v>['application', 'good', 'makes it easy', 'customer']</v>
      </c>
      <c r="D694" s="3">
        <v>5.0</v>
      </c>
    </row>
    <row r="695" ht="15.75" customHeight="1">
      <c r="A695" s="1">
        <v>737.0</v>
      </c>
      <c r="B695" s="3" t="s">
        <v>681</v>
      </c>
      <c r="C695" s="3" t="str">
        <f>IFERROR(__xludf.DUMMYFUNCTION("GOOGLETRANSLATE(B695,""id"",""en"")"),"['Service', 'satisfying']")</f>
        <v>['Service', 'satisfying']</v>
      </c>
      <c r="D695" s="3">
        <v>5.0</v>
      </c>
    </row>
    <row r="696" ht="15.75" customHeight="1">
      <c r="A696" s="1">
        <v>738.0</v>
      </c>
      <c r="B696" s="3" t="s">
        <v>682</v>
      </c>
      <c r="C696" s="3" t="str">
        <f>IFERROR(__xludf.DUMMYFUNCTION("GOOGLETRANSLATE(B696,""id"",""en"")"),"['Current', 'Jaya', 'Application', 'Easy']")</f>
        <v>['Current', 'Jaya', 'Application', 'Easy']</v>
      </c>
      <c r="D696" s="3">
        <v>5.0</v>
      </c>
    </row>
    <row r="697" ht="15.75" customHeight="1">
      <c r="A697" s="1">
        <v>739.0</v>
      </c>
      <c r="B697" s="3" t="s">
        <v>683</v>
      </c>
      <c r="C697" s="3" t="str">
        <f>IFERROR(__xludf.DUMMYFUNCTION("GOOGLETRANSLATE(B697,""id"",""en"")"),"['Okay', 'help', ""]")</f>
        <v>['Okay', 'help', "]</v>
      </c>
      <c r="D697" s="3">
        <v>5.0</v>
      </c>
    </row>
    <row r="698" ht="15.75" customHeight="1">
      <c r="A698" s="1">
        <v>740.0</v>
      </c>
      <c r="B698" s="3" t="s">
        <v>684</v>
      </c>
      <c r="C698" s="3" t="str">
        <f>IFERROR(__xludf.DUMMYFUNCTION("GOOGLETRANSLATE(B698,""id"",""en"")"),"['hopefully']")</f>
        <v>['hopefully']</v>
      </c>
      <c r="D698" s="3">
        <v>5.0</v>
      </c>
    </row>
    <row r="699" ht="15.75" customHeight="1">
      <c r="A699" s="1">
        <v>741.0</v>
      </c>
      <c r="B699" s="3" t="s">
        <v>685</v>
      </c>
      <c r="C699" s="3" t="str">
        <f>IFERROR(__xludf.DUMMYFUNCTION("GOOGLETRANSLATE(B699,""id"",""en"")"),"['Service', 'hope', 'front']")</f>
        <v>['Service', 'hope', 'front']</v>
      </c>
      <c r="D699" s="3">
        <v>5.0</v>
      </c>
    </row>
    <row r="700" ht="15.75" customHeight="1">
      <c r="A700" s="1">
        <v>744.0</v>
      </c>
      <c r="B700" s="3" t="s">
        <v>686</v>
      </c>
      <c r="C700" s="3" t="str">
        <f>IFERROR(__xludf.DUMMYFUNCTION("GOOGLETRANSLATE(B700,""id"",""en"")"),"['application', 'steady', 'makes it easy', 'customer', 'success', '']")</f>
        <v>['application', 'steady', 'makes it easy', 'customer', 'success', '']</v>
      </c>
      <c r="D700" s="3">
        <v>5.0</v>
      </c>
    </row>
    <row r="701" ht="15.75" customHeight="1">
      <c r="A701" s="1">
        <v>745.0</v>
      </c>
      <c r="B701" s="3" t="s">
        <v>687</v>
      </c>
      <c r="C701" s="3" t="str">
        <f>IFERROR(__xludf.DUMMYFUNCTION("GOOGLETRANSLATE(B701,""id"",""en"")"),"['Cool', 'Application', 'Check', 'Pay', 'Bill', 'Direct', 'Application', 'Myindihome', 'Mantappppp']")</f>
        <v>['Cool', 'Application', 'Check', 'Pay', 'Bill', 'Direct', 'Application', 'Myindihome', 'Mantappppp']</v>
      </c>
      <c r="D701" s="3">
        <v>5.0</v>
      </c>
    </row>
    <row r="702" ht="15.75" customHeight="1">
      <c r="A702" s="1">
        <v>746.0</v>
      </c>
      <c r="B702" s="3" t="s">
        <v>688</v>
      </c>
      <c r="C702" s="3" t="str">
        <f>IFERROR(__xludf.DUMMYFUNCTION("GOOGLETRANSLATE(B702,""id"",""en"")"),"['Help']")</f>
        <v>['Help']</v>
      </c>
      <c r="D702" s="3">
        <v>5.0</v>
      </c>
    </row>
    <row r="703" ht="15.75" customHeight="1">
      <c r="A703" s="1">
        <v>747.0</v>
      </c>
      <c r="B703" s="3" t="s">
        <v>689</v>
      </c>
      <c r="C703" s="3" t="str">
        <f>IFERROR(__xludf.DUMMYFUNCTION("GOOGLETRANSLATE(B703,""id"",""en"")"),"['Service', 'Bad', 'Recomment', 'Indihome', 'Tar', 'Ryesel', '']")</f>
        <v>['Service', 'Bad', 'Recomment', 'Indihome', 'Tar', 'Ryesel', '']</v>
      </c>
      <c r="D703" s="3">
        <v>1.0</v>
      </c>
    </row>
    <row r="704" ht="15.75" customHeight="1">
      <c r="A704" s="1">
        <v>748.0</v>
      </c>
      <c r="B704" s="3" t="s">
        <v>690</v>
      </c>
      <c r="C704" s="3" t="str">
        <f>IFERROR(__xludf.DUMMYFUNCTION("GOOGLETRANSLATE(B704,""id"",""en"")"),"['Mntap', 'easy', 'transaction', '']")</f>
        <v>['Mntap', 'easy', 'transaction', '']</v>
      </c>
      <c r="D704" s="3">
        <v>5.0</v>
      </c>
    </row>
    <row r="705" ht="15.75" customHeight="1">
      <c r="A705" s="1">
        <v>749.0</v>
      </c>
      <c r="B705" s="3" t="s">
        <v>691</v>
      </c>
      <c r="C705" s="3" t="str">
        <f>IFERROR(__xludf.DUMMYFUNCTION("GOOGLETRANSLATE(B705,""id"",""en"")"),"['Channels',' Tel ',' Ber ',' Week ',' Function ',' Report ',' Official ',' San ',' Officer ',' Official ',' Telkom ',' Troubled ',' ']")</f>
        <v>['Channels',' Tel ',' Ber ',' Week ',' Function ',' Report ',' Official ',' San ',' Officer ',' Official ',' Telkom ',' Troubled ',' ']</v>
      </c>
      <c r="D705" s="3">
        <v>1.0</v>
      </c>
    </row>
    <row r="706" ht="15.75" customHeight="1">
      <c r="A706" s="1">
        <v>750.0</v>
      </c>
      <c r="B706" s="3" t="s">
        <v>692</v>
      </c>
      <c r="C706" s="3" t="str">
        <f>IFERROR(__xludf.DUMMYFUNCTION("GOOGLETRANSLATE(B706,""id"",""en"")"),"['pairs',' deposit ',' right ',' late ',' pay ',' auto ',' off ',' worse ',' right ',' pay ',' already ',' lipet ',' strange ',' really ',' rent ',' home ',' hooked ',' regret ',' really ',' pairs', 'indihome']")</f>
        <v>['pairs',' deposit ',' right ',' late ',' pay ',' auto ',' off ',' worse ',' right ',' pay ',' already ',' lipet ',' strange ',' really ',' rent ',' home ',' hooked ',' regret ',' really ',' pairs', 'indihome']</v>
      </c>
      <c r="D706" s="3">
        <v>1.0</v>
      </c>
    </row>
    <row r="707" ht="15.75" customHeight="1">
      <c r="A707" s="1">
        <v>751.0</v>
      </c>
      <c r="B707" s="3" t="s">
        <v>693</v>
      </c>
      <c r="C707" s="3" t="str">
        <f>IFERROR(__xludf.DUMMYFUNCTION("GOOGLETRANSLATE(B707,""id"",""en"")"),"['Ngellag', 'Severe', '']")</f>
        <v>['Ngellag', 'Severe', '']</v>
      </c>
      <c r="D707" s="3">
        <v>3.0</v>
      </c>
    </row>
    <row r="708" ht="15.75" customHeight="1">
      <c r="A708" s="1">
        <v>754.0</v>
      </c>
      <c r="B708" s="3" t="s">
        <v>694</v>
      </c>
      <c r="C708" s="3" t="str">
        <f>IFERROR(__xludf.DUMMYFUNCTION("GOOGLETRANSLATE(B708,""id"",""en"")"),"['Cost', 'Installation', 'Thank', 'Love', 'Indihome']")</f>
        <v>['Cost', 'Installation', 'Thank', 'Love', 'Indihome']</v>
      </c>
      <c r="D708" s="3">
        <v>1.0</v>
      </c>
    </row>
    <row r="709" ht="15.75" customHeight="1">
      <c r="A709" s="1">
        <v>756.0</v>
      </c>
      <c r="B709" s="3" t="s">
        <v>695</v>
      </c>
      <c r="C709" s="3" t="str">
        <f>IFERROR(__xludf.DUMMYFUNCTION("GOOGLETRANSLATE(B709,""id"",""en"")"),"['report', 'complaints', 'apps', 'ngefek', 'direct', 'telephone', ""]")</f>
        <v>['report', 'complaints', 'apps', 'ngefek', 'direct', 'telephone', "]</v>
      </c>
      <c r="D709" s="3">
        <v>1.0</v>
      </c>
    </row>
    <row r="710" ht="15.75" customHeight="1">
      <c r="A710" s="1">
        <v>757.0</v>
      </c>
      <c r="B710" s="3" t="s">
        <v>696</v>
      </c>
      <c r="C710" s="3" t="str">
        <f>IFERROR(__xludf.DUMMYFUNCTION("GOOGLETRANSLATE(B710,""id"",""en"")"),"['', 'Suspend', 'told', 'Pay', 'a month', 'use']")</f>
        <v>['', 'Suspend', 'told', 'Pay', 'a month', 'use']</v>
      </c>
      <c r="D710" s="3">
        <v>1.0</v>
      </c>
    </row>
    <row r="711" ht="15.75" customHeight="1">
      <c r="A711" s="1">
        <v>758.0</v>
      </c>
      <c r="B711" s="3" t="s">
        <v>697</v>
      </c>
      <c r="C711" s="3" t="str">
        <f>IFERROR(__xludf.DUMMYFUNCTION("GOOGLETRANSLATE(B711,""id"",""en"")"),"['Quality', 'service', 'help']")</f>
        <v>['Quality', 'service', 'help']</v>
      </c>
      <c r="D711" s="3">
        <v>5.0</v>
      </c>
    </row>
    <row r="712" ht="15.75" customHeight="1">
      <c r="A712" s="1">
        <v>759.0</v>
      </c>
      <c r="B712" s="3" t="s">
        <v>698</v>
      </c>
      <c r="C712" s="3" t="str">
        <f>IFERROR(__xludf.DUMMYFUNCTION("GOOGLETRANSLATE(B712,""id"",""en"")"),"['Safety', 'brother', 'smooth', 'indihome']")</f>
        <v>['Safety', 'brother', 'smooth', 'indihome']</v>
      </c>
      <c r="D712" s="3">
        <v>5.0</v>
      </c>
    </row>
    <row r="713" ht="15.75" customHeight="1">
      <c r="A713" s="1">
        <v>760.0</v>
      </c>
      <c r="B713" s="3" t="s">
        <v>699</v>
      </c>
      <c r="C713" s="3" t="str">
        <f>IFERROR(__xludf.DUMMYFUNCTION("GOOGLETRANSLATE(B713,""id"",""en"")"),"['Steady', 'transaction', 'do']")</f>
        <v>['Steady', 'transaction', 'do']</v>
      </c>
      <c r="D713" s="3">
        <v>5.0</v>
      </c>
    </row>
    <row r="714" ht="15.75" customHeight="1">
      <c r="A714" s="1">
        <v>761.0</v>
      </c>
      <c r="B714" s="3" t="s">
        <v>700</v>
      </c>
      <c r="C714" s="3" t="str">
        <f>IFERROR(__xludf.DUMMYFUNCTION("GOOGLETRANSLATE(B714,""id"",""en"")"),"['Easy', 'use', 'steady']")</f>
        <v>['Easy', 'use', 'steady']</v>
      </c>
      <c r="D714" s="3">
        <v>5.0</v>
      </c>
    </row>
    <row r="715" ht="15.75" customHeight="1">
      <c r="A715" s="1">
        <v>762.0</v>
      </c>
      <c r="B715" s="3" t="s">
        <v>701</v>
      </c>
      <c r="C715" s="3" t="str">
        <f>IFERROR(__xludf.DUMMYFUNCTION("GOOGLETRANSLATE(B715,""id"",""en"")"),"['Application', 'Easy', 'Practical', 'Ribet', 'Mantepp']")</f>
        <v>['Application', 'Easy', 'Practical', 'Ribet', 'Mantepp']</v>
      </c>
      <c r="D715" s="3">
        <v>5.0</v>
      </c>
    </row>
    <row r="716" ht="15.75" customHeight="1">
      <c r="A716" s="1">
        <v>763.0</v>
      </c>
      <c r="B716" s="3" t="s">
        <v>702</v>
      </c>
      <c r="C716" s="3" t="str">
        <f>IFERROR(__xludf.DUMMYFUNCTION("GOOGLETRANSLATE(B716,""id"",""en"")"),"['sii', ""]")</f>
        <v>['sii', "]</v>
      </c>
      <c r="D716" s="3">
        <v>5.0</v>
      </c>
    </row>
    <row r="717" ht="15.75" customHeight="1">
      <c r="A717" s="1">
        <v>764.0</v>
      </c>
      <c r="B717" s="3" t="s">
        <v>703</v>
      </c>
      <c r="C717" s="3" t="str">
        <f>IFERROR(__xludf.DUMMYFUNCTION("GOOGLETRANSLATE(B717,""id"",""en"")"),"['Network', 'Indihome', 'Lelelelelelelet', 'uda', 'Mbps',' cateelelellelelttttttttttttttttttttttttttttttt")</f>
        <v>['Network', 'Indihome', 'Lelelelelelelet', 'uda', 'Mbps',' cateelelellelelttttttttttttttttttttttttttttttt</v>
      </c>
      <c r="D717" s="3">
        <v>1.0</v>
      </c>
    </row>
    <row r="718" ht="15.75" customHeight="1">
      <c r="A718" s="1">
        <v>766.0</v>
      </c>
      <c r="B718" s="3" t="s">
        <v>704</v>
      </c>
      <c r="C718" s="3" t="str">
        <f>IFERROR(__xludf.DUMMYFUNCTION("GOOGLETRANSLATE(B718,""id"",""en"")"),"['Service', 'satisfying', 'Klau', 'disorder', 'handled', 'slow', 'for days',' gangbang ',' direct ',' report ',' disorder ',' late ',' a minute ',' Pay ',' Monthly ',' Direct ',' get ',' fine ']")</f>
        <v>['Service', 'satisfying', 'Klau', 'disorder', 'handled', 'slow', 'for days',' gangbang ',' direct ',' report ',' disorder ',' late ',' a minute ',' Pay ',' Monthly ',' Direct ',' get ',' fine ']</v>
      </c>
      <c r="D718" s="3">
        <v>1.0</v>
      </c>
    </row>
    <row r="719" ht="15.75" customHeight="1">
      <c r="A719" s="1">
        <v>767.0</v>
      </c>
      <c r="B719" s="3" t="s">
        <v>705</v>
      </c>
      <c r="C719" s="3" t="str">
        <f>IFERROR(__xludf.DUMMYFUNCTION("GOOGLETRANSLATE(B719,""id"",""en"")"),"['Registration', 'Installation', 'Gabisa', 'Ribet', 'APK', '']")</f>
        <v>['Registration', 'Installation', 'Gabisa', 'Ribet', 'APK', '']</v>
      </c>
      <c r="D719" s="3">
        <v>1.0</v>
      </c>
    </row>
    <row r="720" ht="15.75" customHeight="1">
      <c r="A720" s="1">
        <v>768.0</v>
      </c>
      <c r="B720" s="3" t="s">
        <v>706</v>
      </c>
      <c r="C720" s="3" t="str">
        <f>IFERROR(__xludf.DUMMYFUNCTION("GOOGLETRANSLATE(B720,""id"",""en"")"),"['times', 'consistent', '']")</f>
        <v>['times', 'consistent', '']</v>
      </c>
      <c r="D720" s="3">
        <v>1.0</v>
      </c>
    </row>
    <row r="721" ht="15.75" customHeight="1">
      <c r="A721" s="1">
        <v>770.0</v>
      </c>
      <c r="B721" s="3" t="s">
        <v>707</v>
      </c>
      <c r="C721" s="3" t="str">
        <f>IFERROR(__xludf.DUMMYFUNCTION("GOOGLETRANSLATE(B721,""id"",""en"")"),"['Good', 'bestkkkkk']")</f>
        <v>['Good', 'bestkkkkk']</v>
      </c>
      <c r="D721" s="3">
        <v>5.0</v>
      </c>
    </row>
    <row r="722" ht="15.75" customHeight="1">
      <c r="A722" s="1">
        <v>771.0</v>
      </c>
      <c r="B722" s="3" t="s">
        <v>708</v>
      </c>
      <c r="C722" s="3" t="str">
        <f>IFERROR(__xludf.DUMMYFUNCTION("GOOGLETRANSLATE(B722,""id"",""en"")"),"['Service', 'fast', 'holiday', 'clock', 'morning', 'complaint', 'clock', 'morning', 'officer', 'lgsg', 'directly', 'resolved', ' thank you', '']")</f>
        <v>['Service', 'fast', 'holiday', 'clock', 'morning', 'complaint', 'clock', 'morning', 'officer', 'lgsg', 'directly', 'resolved', ' thank you', '']</v>
      </c>
      <c r="D722" s="3">
        <v>5.0</v>
      </c>
    </row>
    <row r="723" ht="15.75" customHeight="1">
      <c r="A723" s="1">
        <v>772.0</v>
      </c>
      <c r="B723" s="3" t="s">
        <v>709</v>
      </c>
      <c r="C723" s="3" t="str">
        <f>IFERROR(__xludf.DUMMYFUNCTION("GOOGLETRANSLATE(B723,""id"",""en"")"),"['Application', 'Myindihome', 'Facilitates',' Registration ',' Installation ',' Information ',' Products', 'Service', 'Top', 'Very', 'Deh', 'Pokonya', ' ']")</f>
        <v>['Application', 'Myindihome', 'Facilitates',' Registration ',' Installation ',' Information ',' Products', 'Service', 'Top', 'Very', 'Deh', 'Pokonya', ' ']</v>
      </c>
      <c r="D723" s="3">
        <v>5.0</v>
      </c>
    </row>
    <row r="724" ht="15.75" customHeight="1">
      <c r="A724" s="1">
        <v>773.0</v>
      </c>
      <c r="B724" s="3" t="s">
        <v>710</v>
      </c>
      <c r="C724" s="3" t="str">
        <f>IFERROR(__xludf.DUMMYFUNCTION("GOOGLETRANSLATE(B724,""id"",""en"")"),"['Dizziness',' Liat ',' Disruption ',' Pay ',' Full ',' a month ',' Times', 'Disorders',' Dahn ',' Damaged ',' Sell ',' Aduhhh ',' think ',' wifi ',' save ',' no ']")</f>
        <v>['Dizziness',' Liat ',' Disruption ',' Pay ',' Full ',' a month ',' Times', 'Disorders',' Dahn ',' Damaged ',' Sell ',' Aduhhh ',' think ',' wifi ',' save ',' no ']</v>
      </c>
      <c r="D724" s="3">
        <v>1.0</v>
      </c>
    </row>
    <row r="725" ht="15.75" customHeight="1">
      <c r="A725" s="1">
        <v>774.0</v>
      </c>
      <c r="B725" s="3" t="s">
        <v>711</v>
      </c>
      <c r="C725" s="3" t="str">
        <f>IFERROR(__xludf.DUMMYFUNCTION("GOOGLETRANSLATE(B725,""id"",""en"")"),"['Service', 'Indihome', 'satisfying', 'Internet', 'Indihome', 'Los']")</f>
        <v>['Service', 'Indihome', 'satisfying', 'Internet', 'Indihome', 'Los']</v>
      </c>
      <c r="D725" s="3">
        <v>1.0</v>
      </c>
    </row>
    <row r="726" ht="15.75" customHeight="1">
      <c r="A726" s="1">
        <v>775.0</v>
      </c>
      <c r="B726" s="3" t="s">
        <v>712</v>
      </c>
      <c r="C726" s="3" t="str">
        <f>IFERROR(__xludf.DUMMYFUNCTION("GOOGLETRANSLATE(B726,""id"",""en"")"),"['APK', 'told', 'input', 'number', 'Indihome', 'input', 'failed', 'many', 'Gunu']")</f>
        <v>['APK', 'told', 'input', 'number', 'Indihome', 'input', 'failed', 'many', 'Gunu']</v>
      </c>
      <c r="D726" s="3">
        <v>1.0</v>
      </c>
    </row>
    <row r="727" ht="15.75" customHeight="1">
      <c r="A727" s="1">
        <v>776.0</v>
      </c>
      <c r="B727" s="3" t="s">
        <v>713</v>
      </c>
      <c r="C727" s="3" t="str">
        <f>IFERROR(__xludf.DUMMYFUNCTION("GOOGLETRANSLATE(B727,""id"",""en"")"),"['Disappointed', 'Indihome', 'list', 'rules',' Different ',' use ',' deposite ',' stop ',' subscribe ',' money ',' deposite ',' stop ',' Subscribe ',' March ',' skrg ',' bln ',' August ',' money ',' deposite ',' blm ',' returned ',' telephone ',' indihome"&amp;" ',' transferred ',' result ' , 'nil', 'eat', 'money', 'Haram', '']")</f>
        <v>['Disappointed', 'Indihome', 'list', 'rules',' Different ',' use ',' deposite ',' stop ',' subscribe ',' money ',' deposite ',' stop ',' Subscribe ',' March ',' skrg ',' bln ',' August ',' money ',' deposite ',' blm ',' returned ',' telephone ',' indihome ',' transferred ',' result ' , 'nil', 'eat', 'money', 'Haram', '']</v>
      </c>
      <c r="D727" s="3">
        <v>1.0</v>
      </c>
    </row>
    <row r="728" ht="15.75" customHeight="1">
      <c r="A728" s="1">
        <v>777.0</v>
      </c>
      <c r="B728" s="3" t="s">
        <v>714</v>
      </c>
      <c r="C728" s="3" t="str">
        <f>IFERROR(__xludf.DUMMYFUNCTION("GOOGLETRANSLATE(B728,""id"",""en"")"),"['Service', 'satisfying', '']")</f>
        <v>['Service', 'satisfying', '']</v>
      </c>
      <c r="D728" s="3">
        <v>1.0</v>
      </c>
    </row>
    <row r="729" ht="15.75" customHeight="1">
      <c r="A729" s="1">
        <v>778.0</v>
      </c>
      <c r="B729" s="3" t="s">
        <v>715</v>
      </c>
      <c r="C729" s="3" t="str">
        <f>IFERROR(__xludf.DUMMYFUNCTION("GOOGLETRANSLATE(B729,""id"",""en"")"),"['Application', 'use', 'blank', 'screen', 'main', 'menu']")</f>
        <v>['Application', 'use', 'blank', 'screen', 'main', 'menu']</v>
      </c>
      <c r="D729" s="3">
        <v>1.0</v>
      </c>
    </row>
    <row r="730" ht="15.75" customHeight="1">
      <c r="A730" s="1">
        <v>779.0</v>
      </c>
      <c r="B730" s="3" t="s">
        <v>716</v>
      </c>
      <c r="C730" s="3" t="str">
        <f>IFERROR(__xludf.DUMMYFUNCTION("GOOGLETRANSLATE(B730,""id"",""en"")"),"['Application', 'SNGT', 'Easy to', 'Easy']")</f>
        <v>['Application', 'SNGT', 'Easy to', 'Easy']</v>
      </c>
      <c r="D730" s="3">
        <v>5.0</v>
      </c>
    </row>
    <row r="731" ht="15.75" customHeight="1">
      <c r="A731" s="1">
        <v>780.0</v>
      </c>
      <c r="B731" s="3" t="s">
        <v>717</v>
      </c>
      <c r="C731" s="3" t="str">
        <f>IFERROR(__xludf.DUMMYFUNCTION("GOOGLETRANSLATE(B731,""id"",""en"")"),"['Good', 'application', 'Make it easy', 'Thank you', 'Success', '']")</f>
        <v>['Good', 'application', 'Make it easy', 'Thank you', 'Success', '']</v>
      </c>
      <c r="D731" s="3">
        <v>5.0</v>
      </c>
    </row>
    <row r="732" ht="15.75" customHeight="1">
      <c r="A732" s="1">
        <v>781.0</v>
      </c>
      <c r="B732" s="3" t="s">
        <v>718</v>
      </c>
      <c r="C732" s="3" t="str">
        <f>IFERROR(__xludf.DUMMYFUNCTION("GOOGLETRANSLATE(B732,""id"",""en"")"),"['Operator', 'Brain', 'Network', 'Seamless',' Speed ​​',' Download ',' and ',' Upload ',' Ngikutin ',' Venue ',' WMS ',' WIFI ',' crazy']")</f>
        <v>['Operator', 'Brain', 'Network', 'Seamless',' Speed ​​',' Download ',' and ',' Upload ',' Ngikutin ',' Venue ',' WMS ',' WIFI ',' crazy']</v>
      </c>
      <c r="D732" s="3">
        <v>1.0</v>
      </c>
    </row>
    <row r="733" ht="15.75" customHeight="1">
      <c r="A733" s="1">
        <v>782.0</v>
      </c>
      <c r="B733" s="3" t="s">
        <v>719</v>
      </c>
      <c r="C733" s="3" t="str">
        <f>IFERROR(__xludf.DUMMYFUNCTION("GOOGLETRANSLATE(B733,""id"",""en"")"),"['application', 'good', 'help', 'user', 'indihome', 'hopefully', 'success']")</f>
        <v>['application', 'good', 'help', 'user', 'indihome', 'hopefully', 'success']</v>
      </c>
      <c r="D733" s="3">
        <v>5.0</v>
      </c>
    </row>
    <row r="734" ht="15.75" customHeight="1">
      <c r="A734" s="1">
        <v>784.0</v>
      </c>
      <c r="B734" s="3" t="s">
        <v>720</v>
      </c>
      <c r="C734" s="3" t="str">
        <f>IFERROR(__xludf.DUMMYFUNCTION("GOOGLETRANSLATE(B734,""id"",""en"")"),"['', 'good']")</f>
        <v>['', 'good']</v>
      </c>
      <c r="D734" s="3">
        <v>5.0</v>
      </c>
    </row>
    <row r="735" ht="15.75" customHeight="1">
      <c r="A735" s="1">
        <v>785.0</v>
      </c>
      <c r="B735" s="3" t="s">
        <v>721</v>
      </c>
      <c r="C735" s="3" t="str">
        <f>IFERROR(__xludf.DUMMYFUNCTION("GOOGLETRANSLATE(B735,""id"",""en"")"),"['Mantab']")</f>
        <v>['Mantab']</v>
      </c>
      <c r="D735" s="3">
        <v>5.0</v>
      </c>
    </row>
    <row r="736" ht="15.75" customHeight="1">
      <c r="A736" s="1">
        <v>786.0</v>
      </c>
      <c r="B736" s="3" t="s">
        <v>722</v>
      </c>
      <c r="C736" s="3" t="str">
        <f>IFERROR(__xludf.DUMMYFUNCTION("GOOGLETRANSLATE(B736,""id"",""en"")"),"['Indihome', 'slow', 'Mbps',' position ',' make ',' person ',' Naturally ',' Pay ',' expensive ',' expensive ',' pawn ',' quota ',' turn ',' person ',' stop ',' get ',' fine ',' base ',' cunning ', ""]")</f>
        <v>['Indihome', 'slow', 'Mbps',' position ',' make ',' person ',' Naturally ',' Pay ',' expensive ',' expensive ',' pawn ',' quota ',' turn ',' person ',' stop ',' get ',' fine ',' base ',' cunning ', "]</v>
      </c>
      <c r="D736" s="3">
        <v>1.0</v>
      </c>
    </row>
    <row r="737" ht="15.75" customHeight="1">
      <c r="A737" s="1">
        <v>787.0</v>
      </c>
      <c r="B737" s="3" t="s">
        <v>173</v>
      </c>
      <c r="C737" s="3" t="str">
        <f>IFERROR(__xludf.DUMMYFUNCTION("GOOGLETRANSLATE(B737,""id"",""en"")"),"['', '']")</f>
        <v>['', '']</v>
      </c>
      <c r="D737" s="3">
        <v>5.0</v>
      </c>
    </row>
    <row r="738" ht="15.75" customHeight="1">
      <c r="A738" s="1">
        <v>788.0</v>
      </c>
      <c r="B738" s="3" t="s">
        <v>723</v>
      </c>
      <c r="C738" s="3" t="str">
        <f>IFERROR(__xludf.DUMMYFUNCTION("GOOGLETRANSLATE(B738,""id"",""en"")"),"['', 'Far', 'good']")</f>
        <v>['', 'Far', 'good']</v>
      </c>
      <c r="D738" s="3">
        <v>5.0</v>
      </c>
    </row>
    <row r="739" ht="15.75" customHeight="1">
      <c r="A739" s="1">
        <v>789.0</v>
      </c>
      <c r="B739" s="3" t="s">
        <v>724</v>
      </c>
      <c r="C739" s="3" t="str">
        <f>IFERROR(__xludf.DUMMYFUNCTION("GOOGLETRANSLATE(B739,""id"",""en"")"),"['application', 'help', 'makes it easy', 'user', '']")</f>
        <v>['application', 'help', 'makes it easy', 'user', '']</v>
      </c>
      <c r="D739" s="3">
        <v>5.0</v>
      </c>
    </row>
    <row r="740" ht="15.75" customHeight="1">
      <c r="A740" s="1">
        <v>790.0</v>
      </c>
      <c r="B740" s="3" t="s">
        <v>725</v>
      </c>
      <c r="C740" s="3" t="str">
        <f>IFERROR(__xludf.DUMMYFUNCTION("GOOGLETRANSLATE(B740,""id"",""en"")"),"['The application', 'Help', 'Hopefully', 'Feature', 'Feature', 'complete', 'Thanks']")</f>
        <v>['The application', 'Help', 'Hopefully', 'Feature', 'Feature', 'complete', 'Thanks']</v>
      </c>
      <c r="D740" s="3">
        <v>5.0</v>
      </c>
    </row>
    <row r="741" ht="15.75" customHeight="1">
      <c r="A741" s="1">
        <v>791.0</v>
      </c>
      <c r="B741" s="3" t="s">
        <v>726</v>
      </c>
      <c r="C741" s="3" t="str">
        <f>IFERROR(__xludf.DUMMYFUNCTION("GOOGLETRANSLATE(B741,""id"",""en"")"),"['Application', 'help', ""]")</f>
        <v>['Application', 'help', "]</v>
      </c>
      <c r="D741" s="3">
        <v>5.0</v>
      </c>
    </row>
    <row r="742" ht="15.75" customHeight="1">
      <c r="A742" s="1">
        <v>792.0</v>
      </c>
      <c r="B742" s="3" t="s">
        <v>727</v>
      </c>
      <c r="C742" s="3" t="str">
        <f>IFERROR(__xludf.DUMMYFUNCTION("GOOGLETRANSLATE(B742,""id"",""en"")"),"['Jaya', 'TELKOM', 'Indonesia', 'service', 'internet', 'populat', 'hope', 'service', 'best', 'people', 'Indonesia', '']")</f>
        <v>['Jaya', 'TELKOM', 'Indonesia', 'service', 'internet', 'populat', 'hope', 'service', 'best', 'people', 'Indonesia', '']</v>
      </c>
      <c r="D742" s="3">
        <v>5.0</v>
      </c>
    </row>
    <row r="743" ht="15.75" customHeight="1">
      <c r="A743" s="1">
        <v>793.0</v>
      </c>
      <c r="B743" s="3" t="s">
        <v>728</v>
      </c>
      <c r="C743" s="3" t="str">
        <f>IFERROR(__xludf.DUMMYFUNCTION("GOOGLETRANSLATE(B743,""id"",""en"")"),"['The application', 'good', 'makes it easier', '']")</f>
        <v>['The application', 'good', 'makes it easier', '']</v>
      </c>
      <c r="D743" s="3">
        <v>5.0</v>
      </c>
    </row>
    <row r="744" ht="15.75" customHeight="1">
      <c r="A744" s="1">
        <v>794.0</v>
      </c>
      <c r="B744" s="3" t="s">
        <v>729</v>
      </c>
      <c r="C744" s="3" t="str">
        <f>IFERROR(__xludf.DUMMYFUNCTION("GOOGLETRANSLATE(B744,""id"",""en"")"),"['Need', 'Best']")</f>
        <v>['Need', 'Best']</v>
      </c>
      <c r="D744" s="3">
        <v>5.0</v>
      </c>
    </row>
    <row r="745" ht="15.75" customHeight="1">
      <c r="A745" s="1">
        <v>795.0</v>
      </c>
      <c r="B745" s="3" t="s">
        <v>730</v>
      </c>
      <c r="C745" s="3" t="str">
        <f>IFERROR(__xludf.DUMMYFUNCTION("GOOGLETRANSLATE(B745,""id"",""en"")"),"['Application', 'Help', 'Recomended', '']")</f>
        <v>['Application', 'Help', 'Recomended', '']</v>
      </c>
      <c r="D745" s="3">
        <v>5.0</v>
      </c>
    </row>
    <row r="746" ht="15.75" customHeight="1">
      <c r="A746" s="1">
        <v>796.0</v>
      </c>
      <c r="B746" s="3" t="s">
        <v>731</v>
      </c>
      <c r="C746" s="3" t="str">
        <f>IFERROR(__xludf.DUMMYFUNCTION("GOOGLETRANSLATE(B746,""id"",""en"")"),"['Wow', 'Application', 'Epic', '']")</f>
        <v>['Wow', 'Application', 'Epic', '']</v>
      </c>
      <c r="D746" s="3">
        <v>5.0</v>
      </c>
    </row>
    <row r="747" ht="15.75" customHeight="1">
      <c r="A747" s="1">
        <v>797.0</v>
      </c>
      <c r="B747" s="3" t="s">
        <v>732</v>
      </c>
      <c r="C747" s="3" t="str">
        <f>IFERROR(__xludf.DUMMYFUNCTION("GOOGLETRANSLATE(B747,""id"",""en"")"),"['Pay', 'wifi', 'moved', 'home', 'technical', 'wifi', 'home', 'pairs',' wifi ',' understand ',' person ',' indihome ',' Overcome ',' choose ',' wifi ',' good ',' indihome ',' ckck ',' ']")</f>
        <v>['Pay', 'wifi', 'moved', 'home', 'technical', 'wifi', 'home', 'pairs',' wifi ',' understand ',' person ',' indihome ',' Overcome ',' choose ',' wifi ',' good ',' indihome ',' ckck ',' ']</v>
      </c>
      <c r="D747" s="3">
        <v>1.0</v>
      </c>
    </row>
    <row r="748" ht="15.75" customHeight="1">
      <c r="A748" s="1">
        <v>798.0</v>
      </c>
      <c r="B748" s="3" t="s">
        <v>733</v>
      </c>
      <c r="C748" s="3" t="str">
        <f>IFERROR(__xludf.DUMMYFUNCTION("GOOGLETRANSLATE(B748,""id"",""en"")"),"['Simple', 'Cool', '']")</f>
        <v>['Simple', 'Cool', '']</v>
      </c>
      <c r="D748" s="3">
        <v>5.0</v>
      </c>
    </row>
    <row r="749" ht="15.75" customHeight="1">
      <c r="A749" s="1">
        <v>799.0</v>
      </c>
      <c r="B749" s="3" t="s">
        <v>734</v>
      </c>
      <c r="C749" s="3" t="str">
        <f>IFERROR(__xludf.DUMMYFUNCTION("GOOGLETRANSLATE(B749,""id"",""en"")"),"['Hopefully', 'service', 'best', '']")</f>
        <v>['Hopefully', 'service', 'best', '']</v>
      </c>
      <c r="D749" s="3">
        <v>5.0</v>
      </c>
    </row>
    <row r="750" ht="15.75" customHeight="1">
      <c r="A750" s="1">
        <v>800.0</v>
      </c>
      <c r="B750" s="3" t="s">
        <v>735</v>
      </c>
      <c r="C750" s="3" t="str">
        <f>IFERROR(__xludf.DUMMYFUNCTION("GOOGLETRANSLATE(B750,""id"",""en"")"),"['network', 'fix', 'boss']")</f>
        <v>['network', 'fix', 'boss']</v>
      </c>
      <c r="D750" s="3">
        <v>1.0</v>
      </c>
    </row>
    <row r="751" ht="15.75" customHeight="1">
      <c r="A751" s="1">
        <v>801.0</v>
      </c>
      <c r="B751" s="3" t="s">
        <v>736</v>
      </c>
      <c r="C751" s="3" t="str">
        <f>IFERROR(__xludf.DUMMYFUNCTION("GOOGLETRANSLATE(B751,""id"",""en"")"),"['Registration', 'Easy', 'Application', '']")</f>
        <v>['Registration', 'Easy', 'Application', '']</v>
      </c>
      <c r="D751" s="3">
        <v>5.0</v>
      </c>
    </row>
    <row r="752" ht="15.75" customHeight="1">
      <c r="A752" s="1">
        <v>802.0</v>
      </c>
      <c r="B752" s="3" t="s">
        <v>737</v>
      </c>
      <c r="C752" s="3" t="str">
        <f>IFERROR(__xludf.DUMMYFUNCTION("GOOGLETRANSLATE(B752,""id"",""en"")"),"['Wow', 'Amejing', 'Development', 'Application', 'Cool', 'Fingerprint', 'Secure', 'Good', 'Job', ""]")</f>
        <v>['Wow', 'Amejing', 'Development', 'Application', 'Cool', 'Fingerprint', 'Secure', 'Good', 'Job', "]</v>
      </c>
      <c r="D752" s="3">
        <v>5.0</v>
      </c>
    </row>
    <row r="753" ht="15.75" customHeight="1">
      <c r="A753" s="1">
        <v>803.0</v>
      </c>
      <c r="B753" s="3" t="s">
        <v>738</v>
      </c>
      <c r="C753" s="3" t="str">
        <f>IFERROR(__xludf.DUMMYFUNCTION("GOOGLETRANSLATE(B753,""id"",""en"")"),"['Alhamdulillah', 'pandemic', 'work', 'wfh', 'internet', 'stable', 'wfh', 'smooth']")</f>
        <v>['Alhamdulillah', 'pandemic', 'work', 'wfh', 'internet', 'stable', 'wfh', 'smooth']</v>
      </c>
      <c r="D753" s="3">
        <v>5.0</v>
      </c>
    </row>
    <row r="754" ht="15.75" customHeight="1">
      <c r="A754" s="1">
        <v>804.0</v>
      </c>
      <c r="B754" s="3" t="s">
        <v>739</v>
      </c>
      <c r="C754" s="3" t="str">
        <f>IFERROR(__xludf.DUMMYFUNCTION("GOOGLETRANSLATE(B754,""id"",""en"")"),"['cyke', 'makes it easy', 'person', 'person', 'registration', 'Mandiri', 'choice', 'package', 'interesting']")</f>
        <v>['cyke', 'makes it easy', 'person', 'person', 'registration', 'Mandiri', 'choice', 'package', 'interesting']</v>
      </c>
      <c r="D754" s="3">
        <v>5.0</v>
      </c>
    </row>
    <row r="755" ht="15.75" customHeight="1">
      <c r="A755" s="1">
        <v>805.0</v>
      </c>
      <c r="B755" s="3" t="s">
        <v>740</v>
      </c>
      <c r="C755" s="3" t="str">
        <f>IFERROR(__xludf.DUMMYFUNCTION("GOOGLETRANSLATE(B755,""id"",""en"")"),"['App', 'Myindihome', 'Make it easy', 'Enjoy', 'Service', 'Indihome', 'Pandemic', 'Pay', 'Bill', 'Application', 'BISMILLAH', 'Commissioner', ' Telkom ']")</f>
        <v>['App', 'Myindihome', 'Make it easy', 'Enjoy', 'Service', 'Indihome', 'Pandemic', 'Pay', 'Bill', 'Application', 'BISMILLAH', 'Commissioner', ' Telkom ']</v>
      </c>
      <c r="D755" s="3">
        <v>5.0</v>
      </c>
    </row>
    <row r="756" ht="15.75" customHeight="1">
      <c r="A756" s="1">
        <v>806.0</v>
      </c>
      <c r="B756" s="3" t="s">
        <v>741</v>
      </c>
      <c r="C756" s="3" t="str">
        <f>IFERROR(__xludf.DUMMYFUNCTION("GOOGLETRANSLATE(B756,""id"",""en"")"),"['Good', 'help', 'joss']")</f>
        <v>['Good', 'help', 'joss']</v>
      </c>
      <c r="D756" s="3">
        <v>5.0</v>
      </c>
    </row>
    <row r="757" ht="15.75" customHeight="1">
      <c r="A757" s="1">
        <v>807.0</v>
      </c>
      <c r="B757" s="3" t="s">
        <v>742</v>
      </c>
      <c r="C757" s="3" t="str">
        <f>IFERROR(__xludf.DUMMYFUNCTION("GOOGLETRANSLATE(B757,""id"",""en"")"),"['it looks', 'steady', 'tap', 'try', 'the application']")</f>
        <v>['it looks', 'steady', 'tap', 'try', 'the application']</v>
      </c>
      <c r="D757" s="3">
        <v>5.0</v>
      </c>
    </row>
    <row r="758" ht="15.75" customHeight="1">
      <c r="A758" s="1">
        <v>808.0</v>
      </c>
      <c r="B758" s="3" t="s">
        <v>126</v>
      </c>
      <c r="C758" s="3" t="str">
        <f>IFERROR(__xludf.DUMMYFUNCTION("GOOGLETRANSLATE(B758,""id"",""en"")"),"['disturbance']")</f>
        <v>['disturbance']</v>
      </c>
      <c r="D758" s="3">
        <v>1.0</v>
      </c>
    </row>
    <row r="759" ht="15.75" customHeight="1">
      <c r="A759" s="1">
        <v>809.0</v>
      </c>
      <c r="B759" s="3" t="s">
        <v>743</v>
      </c>
      <c r="C759" s="3" t="str">
        <f>IFERROR(__xludf.DUMMYFUNCTION("GOOGLETRANSLATE(B759,""id"",""en"")"),"['The application', 'Cool', 'makes it easier', 'customers', 'Thanks', 'Myindihome', '']")</f>
        <v>['The application', 'Cool', 'makes it easier', 'customers', 'Thanks', 'Myindihome', '']</v>
      </c>
      <c r="D759" s="3">
        <v>5.0</v>
      </c>
    </row>
    <row r="760" ht="15.75" customHeight="1">
      <c r="A760" s="1">
        <v>810.0</v>
      </c>
      <c r="B760" s="3" t="s">
        <v>744</v>
      </c>
      <c r="C760" s="3" t="str">
        <f>IFERROR(__xludf.DUMMYFUNCTION("GOOGLETRANSLATE(B760,""id"",""en"")"),"['Help', 'User', 'Indihome', 'Check', 'Bill', 'Upgrade', 'Speed', 'ADD', 'As appropriate']")</f>
        <v>['Help', 'User', 'Indihome', 'Check', 'Bill', 'Upgrade', 'Speed', 'ADD', 'As appropriate']</v>
      </c>
      <c r="D760" s="3">
        <v>5.0</v>
      </c>
    </row>
    <row r="761" ht="15.75" customHeight="1">
      <c r="A761" s="1">
        <v>811.0</v>
      </c>
      <c r="B761" s="3" t="s">
        <v>745</v>
      </c>
      <c r="C761" s="3" t="str">
        <f>IFERROR(__xludf.DUMMYFUNCTION("GOOGLETRANSLATE(B761,""id"",""en"")"),"['Help', 'practical', 'report', 'search', 'detail', 'product', '']")</f>
        <v>['Help', 'practical', 'report', 'search', 'detail', 'product', '']</v>
      </c>
      <c r="D761" s="3">
        <v>5.0</v>
      </c>
    </row>
    <row r="762" ht="15.75" customHeight="1">
      <c r="A762" s="1">
        <v>812.0</v>
      </c>
      <c r="B762" s="3" t="s">
        <v>746</v>
      </c>
      <c r="C762" s="3" t="str">
        <f>IFERROR(__xludf.DUMMYFUNCTION("GOOGLETRANSLATE(B762,""id"",""en"")"),"['Service', 'Social', 'Media', 'fast', 'really', 'he was eliminated', 'Ngeluhin', 'Direct', 'processed', 'Tomorrow', 'already', 'smooth', ' Thank you ',' Indihome ']")</f>
        <v>['Service', 'Social', 'Media', 'fast', 'really', 'he was eliminated', 'Ngeluhin', 'Direct', 'processed', 'Tomorrow', 'already', 'smooth', ' Thank you ',' Indihome ']</v>
      </c>
      <c r="D762" s="3">
        <v>5.0</v>
      </c>
    </row>
    <row r="763" ht="15.75" customHeight="1">
      <c r="A763" s="1">
        <v>813.0</v>
      </c>
      <c r="B763" s="3" t="s">
        <v>747</v>
      </c>
      <c r="C763" s="3" t="str">
        <f>IFERROR(__xludf.DUMMYFUNCTION("GOOGLETRANSLATE(B763,""id"",""en"")"),"['lucky', 'myindihome', 'list', 'add', 'add', 'check', 'package', 'etc.', 'all-round', 'easy', 'thanks',' yaaa ',' Hopefully ',' developed ',' the application ',' ']")</f>
        <v>['lucky', 'myindihome', 'list', 'add', 'add', 'check', 'package', 'etc.', 'all-round', 'easy', 'thanks',' yaaa ',' Hopefully ',' developed ',' the application ',' ']</v>
      </c>
      <c r="D763" s="3">
        <v>5.0</v>
      </c>
    </row>
    <row r="764" ht="15.75" customHeight="1">
      <c r="A764" s="1">
        <v>814.0</v>
      </c>
      <c r="B764" s="3" t="s">
        <v>748</v>
      </c>
      <c r="C764" s="3" t="str">
        <f>IFERROR(__xludf.DUMMYFUNCTION("GOOGLETRANSLATE(B764,""id"",""en"")"),"['The application', 'makes it easy', 'get', 'info', 'package', 'promo', 'report', 'complaint', 'easy', 'basics', 'mantapppp', ""]")</f>
        <v>['The application', 'makes it easy', 'get', 'info', 'package', 'promo', 'report', 'complaint', 'easy', 'basics', 'mantapppp', "]</v>
      </c>
      <c r="D764" s="3">
        <v>5.0</v>
      </c>
    </row>
    <row r="765" ht="15.75" customHeight="1">
      <c r="A765" s="1">
        <v>815.0</v>
      </c>
      <c r="B765" s="3" t="s">
        <v>749</v>
      </c>
      <c r="C765" s="3" t="str">
        <f>IFERROR(__xludf.DUMMYFUNCTION("GOOGLETRANSLATE(B765,""id"",""en"")"),"['Help', 'Customer', 'Indihome', 'Application', 'Mantap', 'No', 'Tangga', ""]")</f>
        <v>['Help', 'Customer', 'Indihome', 'Application', 'Mantap', 'No', 'Tangga', "]</v>
      </c>
      <c r="D765" s="3">
        <v>5.0</v>
      </c>
    </row>
    <row r="766" ht="15.75" customHeight="1">
      <c r="A766" s="1">
        <v>816.0</v>
      </c>
      <c r="B766" s="3" t="s">
        <v>750</v>
      </c>
      <c r="C766" s="3" t="str">
        <f>IFERROR(__xludf.DUMMYFUNCTION("GOOGLETRANSLATE(B766,""id"",""en"")"),"['making easier', 'reporting', 'checks', 'help', '']")</f>
        <v>['making easier', 'reporting', 'checks', 'help', '']</v>
      </c>
      <c r="D766" s="3">
        <v>5.0</v>
      </c>
    </row>
    <row r="767" ht="15.75" customHeight="1">
      <c r="A767" s="1">
        <v>817.0</v>
      </c>
      <c r="B767" s="3" t="s">
        <v>751</v>
      </c>
      <c r="C767" s="3" t="str">
        <f>IFERROR(__xludf.DUMMYFUNCTION("GOOGLETRANSLATE(B767,""id"",""en"")"),"['Miskiness', 'checks', 'bills', 'buy', 'add', 'complaint', 'service', 'check', 'package', 'mantapp', ""]")</f>
        <v>['Miskiness', 'checks', 'bills', 'buy', 'add', 'complaint', 'service', 'check', 'package', 'mantapp', "]</v>
      </c>
      <c r="D767" s="3">
        <v>5.0</v>
      </c>
    </row>
    <row r="768" ht="15.75" customHeight="1">
      <c r="A768" s="1">
        <v>818.0</v>
      </c>
      <c r="B768" s="3" t="s">
        <v>752</v>
      </c>
      <c r="C768" s="3" t="str">
        <f>IFERROR(__xludf.DUMMYFUNCTION("GOOGLETRANSLATE(B768,""id"",""en"")"),"['check', 'bills', 'promo', 'reporting', 'obstacles', 'easy', 'application', 'good', 'job', 'myindihome', '']")</f>
        <v>['check', 'bills', 'promo', 'reporting', 'obstacles', 'easy', 'application', 'good', 'job', 'myindihome', '']</v>
      </c>
      <c r="D768" s="3">
        <v>5.0</v>
      </c>
    </row>
    <row r="769" ht="15.75" customHeight="1">
      <c r="A769" s="1">
        <v>819.0</v>
      </c>
      <c r="B769" s="3" t="s">
        <v>753</v>
      </c>
      <c r="C769" s="3" t="str">
        <f>IFERROR(__xludf.DUMMYFUNCTION("GOOGLETRANSLATE(B769,""id"",""en"")"),"['Application', 'Myindihome', 'Easy', 'Monitoring', 'Constraints', 'Buy', 'Renew', 'Speed', 'Mantapss', ""]")</f>
        <v>['Application', 'Myindihome', 'Easy', 'Monitoring', 'Constraints', 'Buy', 'Renew', 'Speed', 'Mantapss', "]</v>
      </c>
      <c r="D769" s="3">
        <v>5.0</v>
      </c>
    </row>
    <row r="770" ht="15.75" customHeight="1">
      <c r="A770" s="1">
        <v>820.0</v>
      </c>
      <c r="B770" s="3" t="s">
        <v>754</v>
      </c>
      <c r="C770" s="3" t="str">
        <f>IFERROR(__xludf.DUMMYFUNCTION("GOOGLETRANSLATE(B770,""id"",""en"")"),"['application', 'help', 'check', 'bills', 'promo', 'product', 'report', 'independent', 'bother', 'steady', 'basics']")</f>
        <v>['application', 'help', 'check', 'bills', 'promo', 'product', 'report', 'independent', 'bother', 'steady', 'basics']</v>
      </c>
      <c r="D770" s="3">
        <v>5.0</v>
      </c>
    </row>
    <row r="771" ht="15.75" customHeight="1">
      <c r="A771" s="1">
        <v>821.0</v>
      </c>
      <c r="B771" s="3" t="s">
        <v>755</v>
      </c>
      <c r="C771" s="3" t="str">
        <f>IFERROR(__xludf.DUMMYFUNCTION("GOOGLETRANSLATE(B771,""id"",""en"")"),"['application', 'help', 'in the past', 'pandemic', '']")</f>
        <v>['application', 'help', 'in the past', 'pandemic', '']</v>
      </c>
      <c r="D771" s="3">
        <v>5.0</v>
      </c>
    </row>
    <row r="772" ht="15.75" customHeight="1">
      <c r="A772" s="1">
        <v>822.0</v>
      </c>
      <c r="B772" s="3" t="s">
        <v>756</v>
      </c>
      <c r="C772" s="3" t="str">
        <f>IFERROR(__xludf.DUMMYFUNCTION("GOOGLETRANSLATE(B772,""id"",""en"")"),"['gokil', 'manep', 'original', 'original', 'original', '']")</f>
        <v>['gokil', 'manep', 'original', 'original', 'original', '']</v>
      </c>
      <c r="D772" s="3">
        <v>5.0</v>
      </c>
    </row>
    <row r="773" ht="15.75" customHeight="1">
      <c r="A773" s="1">
        <v>823.0</v>
      </c>
      <c r="B773" s="3" t="s">
        <v>757</v>
      </c>
      <c r="C773" s="3" t="str">
        <f>IFERROR(__xludf.DUMMYFUNCTION("GOOGLETRANSLATE(B773,""id"",""en"")"),"['uwwo', 'features', 'love', 'thumb', 'yellow']")</f>
        <v>['uwwo', 'features', 'love', 'thumb', 'yellow']</v>
      </c>
      <c r="D773" s="3">
        <v>5.0</v>
      </c>
    </row>
    <row r="774" ht="15.75" customHeight="1">
      <c r="A774" s="1">
        <v>825.0</v>
      </c>
      <c r="B774" s="3" t="s">
        <v>758</v>
      </c>
      <c r="C774" s="3" t="str">
        <f>IFERROR(__xludf.DUMMYFUNCTION("GOOGLETRANSLATE(B774,""id"",""en"")"),"['Steady', 'Qolbu', 'Myindihome', 'Cool', 'Looks']")</f>
        <v>['Steady', 'Qolbu', 'Myindihome', 'Cool', 'Looks']</v>
      </c>
      <c r="D774" s="3">
        <v>5.0</v>
      </c>
    </row>
    <row r="775" ht="15.75" customHeight="1">
      <c r="A775" s="1">
        <v>826.0</v>
      </c>
      <c r="B775" s="3" t="s">
        <v>759</v>
      </c>
      <c r="C775" s="3" t="str">
        <f>IFERROR(__xludf.DUMMYFUNCTION("GOOGLETRANSLATE(B775,""id"",""en"")"),"['features', 'useful', 'really', 'easy', 'upgrade', 'speed', 'add', 'steady', 'deh', '']")</f>
        <v>['features', 'useful', 'really', 'easy', 'upgrade', 'speed', 'add', 'steady', 'deh', '']</v>
      </c>
      <c r="D775" s="3">
        <v>5.0</v>
      </c>
    </row>
    <row r="776" ht="15.75" customHeight="1">
      <c r="A776" s="1">
        <v>827.0</v>
      </c>
      <c r="B776" s="3" t="s">
        <v>760</v>
      </c>
      <c r="C776" s="3" t="str">
        <f>IFERROR(__xludf.DUMMYFUNCTION("GOOGLETRANSLATE(B776,""id"",""en"")"),"['Cool', 'really', 'basically', 'makes it easy', ""]")</f>
        <v>['Cool', 'really', 'basically', 'makes it easy', "]</v>
      </c>
      <c r="D776" s="3">
        <v>5.0</v>
      </c>
    </row>
    <row r="777" ht="15.75" customHeight="1">
      <c r="A777" s="1">
        <v>828.0</v>
      </c>
      <c r="B777" s="3" t="s">
        <v>761</v>
      </c>
      <c r="C777" s="3" t="str">
        <f>IFERROR(__xludf.DUMMYFUNCTION("GOOGLETRANSLATE(B777,""id"",""en"")"),"['thank', 'love', 'service', 'download', 'application', 'information', 'needed', 'information', 'needed', 'details',' bill ',' application ',' admin ',' social ',' media ',' help ',' difficulty ',' information ',' need ',' application ',' myindihome ',' t"&amp;"hank ',' love ', ""]")</f>
        <v>['thank', 'love', 'service', 'download', 'application', 'information', 'needed', 'information', 'needed', 'details',' bill ',' application ',' admin ',' social ',' media ',' help ',' difficulty ',' information ',' need ',' application ',' myindihome ',' thank ',' love ', "]</v>
      </c>
      <c r="D777" s="3">
        <v>5.0</v>
      </c>
    </row>
    <row r="778" ht="15.75" customHeight="1">
      <c r="A778" s="1">
        <v>829.0</v>
      </c>
      <c r="B778" s="3" t="s">
        <v>762</v>
      </c>
      <c r="C778" s="3" t="str">
        <f>IFERROR(__xludf.DUMMYFUNCTION("GOOGLETRANSLATE(B778,""id"",""en"")"),"['steady', 'application', 'makes it easy', 'access', 'need']")</f>
        <v>['steady', 'application', 'makes it easy', 'access', 'need']</v>
      </c>
      <c r="D778" s="3">
        <v>5.0</v>
      </c>
    </row>
    <row r="779" ht="15.75" customHeight="1">
      <c r="A779" s="1">
        <v>830.0</v>
      </c>
      <c r="B779" s="3" t="s">
        <v>763</v>
      </c>
      <c r="C779" s="3" t="str">
        <f>IFERROR(__xludf.DUMMYFUNCTION("GOOGLETRANSLATE(B779,""id"",""en"")"),"['application', 'help', 'easy', 'check', 'bill', 'package', 'active', 'offer', 'interesting', 'thank', 'love', 'myindihome', ' ']")</f>
        <v>['application', 'help', 'easy', 'check', 'bill', 'package', 'active', 'offer', 'interesting', 'thank', 'love', 'myindihome', ' ']</v>
      </c>
      <c r="D779" s="3">
        <v>5.0</v>
      </c>
    </row>
    <row r="780" ht="15.75" customHeight="1">
      <c r="A780" s="1">
        <v>831.0</v>
      </c>
      <c r="B780" s="3" t="s">
        <v>764</v>
      </c>
      <c r="C780" s="3" t="str">
        <f>IFERROR(__xludf.DUMMYFUNCTION("GOOGLETRANSLATE(B780,""id"",""en"")"),"['Relief', 'at the time', 'Install', 'Internet', 'Ribet']")</f>
        <v>['Relief', 'at the time', 'Install', 'Internet', 'Ribet']</v>
      </c>
      <c r="D780" s="3">
        <v>5.0</v>
      </c>
    </row>
    <row r="781" ht="15.75" customHeight="1">
      <c r="A781" s="1">
        <v>832.0</v>
      </c>
      <c r="B781" s="3" t="s">
        <v>765</v>
      </c>
      <c r="C781" s="3" t="str">
        <f>IFERROR(__xludf.DUMMYFUNCTION("GOOGLETRANSLATE(B781,""id"",""en"")"),"['application', 'mantaf', 'good', '']")</f>
        <v>['application', 'mantaf', 'good', '']</v>
      </c>
      <c r="D781" s="3">
        <v>5.0</v>
      </c>
    </row>
    <row r="782" ht="15.75" customHeight="1">
      <c r="A782" s="1">
        <v>833.0</v>
      </c>
      <c r="B782" s="3" t="s">
        <v>766</v>
      </c>
      <c r="C782" s="3" t="str">
        <f>IFERROR(__xludf.DUMMYFUNCTION("GOOGLETRANSLATE(B782,""id"",""en"")"),"['its features', 'makes it easy', 'customers', 'really', 'emang', 'cool', '']")</f>
        <v>['its features', 'makes it easy', 'customers', 'really', 'emang', 'cool', '']</v>
      </c>
      <c r="D782" s="3">
        <v>5.0</v>
      </c>
    </row>
    <row r="783" ht="15.75" customHeight="1">
      <c r="A783" s="1">
        <v>834.0</v>
      </c>
      <c r="B783" s="3" t="s">
        <v>767</v>
      </c>
      <c r="C783" s="3" t="str">
        <f>IFERROR(__xludf.DUMMYFUNCTION("GOOGLETRANSLATE(B783,""id"",""en"")"),"['The application', 'steady', 'no', 'complicated', 'star', '']")</f>
        <v>['The application', 'steady', 'no', 'complicated', 'star', '']</v>
      </c>
      <c r="D783" s="3">
        <v>5.0</v>
      </c>
    </row>
    <row r="784" ht="15.75" customHeight="1">
      <c r="A784" s="1">
        <v>835.0</v>
      </c>
      <c r="B784" s="3" t="s">
        <v>768</v>
      </c>
      <c r="C784" s="3" t="str">
        <f>IFERROR(__xludf.DUMMYFUNCTION("GOOGLETRANSLATE(B784,""id"",""en"")"),"['Functional', '']")</f>
        <v>['Functional', '']</v>
      </c>
      <c r="D784" s="3">
        <v>5.0</v>
      </c>
    </row>
    <row r="785" ht="15.75" customHeight="1">
      <c r="A785" s="1">
        <v>836.0</v>
      </c>
      <c r="B785" s="3" t="s">
        <v>769</v>
      </c>
      <c r="C785" s="3" t="str">
        <f>IFERROR(__xludf.DUMMYFUNCTION("GOOGLETRANSLATE(B785,""id"",""en"")"),"['Tide', 'Ribet', 'Application', '']")</f>
        <v>['Tide', 'Ribet', 'Application', '']</v>
      </c>
      <c r="D785" s="3">
        <v>5.0</v>
      </c>
    </row>
    <row r="786" ht="15.75" customHeight="1">
      <c r="A786" s="1">
        <v>837.0</v>
      </c>
      <c r="B786" s="3" t="s">
        <v>770</v>
      </c>
      <c r="C786" s="3" t="str">
        <f>IFERROR(__xludf.DUMMYFUNCTION("GOOGLETRANSLATE(B786,""id"",""en"")"),"['The application', 'easy', 'check', 'bill', 'pay', 'check', 'FUP', 'makes it easier', 'really']")</f>
        <v>['The application', 'easy', 'check', 'bill', 'pay', 'check', 'FUP', 'makes it easier', 'really']</v>
      </c>
      <c r="D786" s="3">
        <v>5.0</v>
      </c>
    </row>
    <row r="787" ht="15.75" customHeight="1">
      <c r="A787" s="1">
        <v>838.0</v>
      </c>
      <c r="B787" s="3" t="s">
        <v>771</v>
      </c>
      <c r="C787" s="3" t="str">
        <f>IFERROR(__xludf.DUMMYFUNCTION("GOOGLETRANSLATE(B787,""id"",""en"")"),"['great', 'really', 'lahhh', 'application', 'myindihome', 'all-round', 'easy', 'application', 'list', 'complicated', 'check', 'direct', ' Application ',' Success', 'Teruuus',' Indihome ',' ']")</f>
        <v>['great', 'really', 'lahhh', 'application', 'myindihome', 'all-round', 'easy', 'application', 'list', 'complicated', 'check', 'direct', ' Application ',' Success', 'Teruuus',' Indihome ',' ']</v>
      </c>
      <c r="D787" s="3">
        <v>5.0</v>
      </c>
    </row>
    <row r="788" ht="15.75" customHeight="1">
      <c r="A788" s="1">
        <v>839.0</v>
      </c>
      <c r="B788" s="3" t="s">
        <v>772</v>
      </c>
      <c r="C788" s="3" t="str">
        <f>IFERROR(__xludf.DUMMYFUNCTION("GOOGLETRANSLATE(B788,""id"",""en"")"),"['Application', 'Help', 'Control', 'Usage', 'Internet', 'Monitor', 'FUP', 'Package', 'Hopefully', 'Developed', 'Application', 'Facilitates',' Customers', 'Indihome', '']")</f>
        <v>['Application', 'Help', 'Control', 'Usage', 'Internet', 'Monitor', 'FUP', 'Package', 'Hopefully', 'Developed', 'Application', 'Facilitates',' Customers', 'Indihome', '']</v>
      </c>
      <c r="D788" s="3">
        <v>5.0</v>
      </c>
    </row>
    <row r="789" ht="15.75" customHeight="1">
      <c r="A789" s="1">
        <v>840.0</v>
      </c>
      <c r="B789" s="3" t="s">
        <v>773</v>
      </c>
      <c r="C789" s="3" t="str">
        <f>IFERROR(__xludf.DUMMYFUNCTION("GOOGLETRANSLATE(B789,""id"",""en"")"),"['Comfortable', 'really', 'application', 'EASY', '']")</f>
        <v>['Comfortable', 'really', 'application', 'EASY', '']</v>
      </c>
      <c r="D789" s="3">
        <v>5.0</v>
      </c>
    </row>
    <row r="790" ht="15.75" customHeight="1">
      <c r="A790" s="1">
        <v>841.0</v>
      </c>
      <c r="B790" s="3" t="s">
        <v>774</v>
      </c>
      <c r="C790" s="3" t="str">
        <f>IFERROR(__xludf.DUMMYFUNCTION("GOOGLETRANSLATE(B790,""id"",""en"")"),"['Application', 'Registration', 'Report', 'Easy']")</f>
        <v>['Application', 'Registration', 'Report', 'Easy']</v>
      </c>
      <c r="D790" s="3">
        <v>5.0</v>
      </c>
    </row>
    <row r="791" ht="15.75" customHeight="1">
      <c r="A791" s="1">
        <v>842.0</v>
      </c>
      <c r="B791" s="3" t="s">
        <v>775</v>
      </c>
      <c r="C791" s="3" t="str">
        <f>IFERROR(__xludf.DUMMYFUNCTION("GOOGLETRANSLATE(B791,""id"",""en"")"),"['The application', 'Gooddd', 'Bangett', 'Help', 'Mandiri', 'ADD', 'Channel', 'Korea', 'HRI', 'UDH', 'Watch', 'Loveee', ' Dehh ',' Indihome ',' The ',' Best ',' Anyway ',' Rayel ',' Subscriptions', 'Lovee', ""]")</f>
        <v>['The application', 'Gooddd', 'Bangett', 'Help', 'Mandiri', 'ADD', 'Channel', 'Korea', 'HRI', 'UDH', 'Watch', 'Loveee', ' Dehh ',' Indihome ',' The ',' Best ',' Anyway ',' Rayel ',' Subscriptions', 'Lovee', "]</v>
      </c>
      <c r="D791" s="3">
        <v>5.0</v>
      </c>
    </row>
    <row r="792" ht="15.75" customHeight="1">
      <c r="A792" s="1">
        <v>843.0</v>
      </c>
      <c r="B792" s="3" t="s">
        <v>776</v>
      </c>
      <c r="C792" s="3" t="str">
        <f>IFERROR(__xludf.DUMMYFUNCTION("GOOGLETRANSLATE(B792,""id"",""en"")"),"['Good', 'cool', 'help', 'really', 'my apk']")</f>
        <v>['Good', 'cool', 'help', 'really', 'my apk']</v>
      </c>
      <c r="D792" s="3">
        <v>5.0</v>
      </c>
    </row>
    <row r="793" ht="15.75" customHeight="1">
      <c r="A793" s="1">
        <v>844.0</v>
      </c>
      <c r="B793" s="3" t="s">
        <v>777</v>
      </c>
      <c r="C793" s="3" t="str">
        <f>IFERROR(__xludf.DUMMYFUNCTION("GOOGLETRANSLATE(B793,""id"",""en"")"),"['application', 'detail', 'detail', 'information', 'package', 'details',' bill ',' promo ',' registration ',' information ',' complete ',' it looks', ' Simple ',' complaint ',' obstacles', 'update', 'comfortable', 'mantapp', '']")</f>
        <v>['application', 'detail', 'detail', 'information', 'package', 'details',' bill ',' promo ',' registration ',' information ',' complete ',' it looks', ' Simple ',' complaint ',' obstacles', 'update', 'comfortable', 'mantapp', '']</v>
      </c>
      <c r="D793" s="3">
        <v>5.0</v>
      </c>
    </row>
    <row r="794" ht="15.75" customHeight="1">
      <c r="A794" s="1">
        <v>845.0</v>
      </c>
      <c r="B794" s="3" t="s">
        <v>778</v>
      </c>
      <c r="C794" s="3" t="str">
        <f>IFERROR(__xludf.DUMMYFUNCTION("GOOGLETRANSLATE(B794,""id"",""en"")"),"['Mantul', 'The application']")</f>
        <v>['Mantul', 'The application']</v>
      </c>
      <c r="D794" s="3">
        <v>5.0</v>
      </c>
    </row>
    <row r="795" ht="15.75" customHeight="1">
      <c r="A795" s="1">
        <v>846.0</v>
      </c>
      <c r="B795" s="3" t="s">
        <v>779</v>
      </c>
      <c r="C795" s="3" t="str">
        <f>IFERROR(__xludf.DUMMYFUNCTION("GOOGLETRANSLATE(B795,""id"",""en"")"),"['Seneng', 'really', 'easy', 'skg', 'pairs',' upgrade ',' speed ',' application ',' myindihome ',' pokonya ',' easy ',' transaction ',' Whatever ',' buy ',' ADD ',' ']")</f>
        <v>['Seneng', 'really', 'easy', 'skg', 'pairs',' upgrade ',' speed ',' application ',' myindihome ',' pokonya ',' easy ',' transaction ',' Whatever ',' buy ',' ADD ',' ']</v>
      </c>
      <c r="D795" s="3">
        <v>5.0</v>
      </c>
    </row>
    <row r="796" ht="15.75" customHeight="1">
      <c r="A796" s="1">
        <v>847.0</v>
      </c>
      <c r="B796" s="3" t="s">
        <v>780</v>
      </c>
      <c r="C796" s="3" t="str">
        <f>IFERROR(__xludf.DUMMYFUNCTION("GOOGLETRANSLATE(B796,""id"",""en"")"),"['It's easy', 'list', 'installation', '']")</f>
        <v>['It's easy', 'list', 'installation', '']</v>
      </c>
      <c r="D796" s="3">
        <v>5.0</v>
      </c>
    </row>
    <row r="797" ht="15.75" customHeight="1">
      <c r="A797" s="1">
        <v>848.0</v>
      </c>
      <c r="B797" s="3" t="s">
        <v>781</v>
      </c>
      <c r="C797" s="3" t="str">
        <f>IFERROR(__xludf.DUMMYFUNCTION("GOOGLETRANSLATE(B797,""id"",""en"")"),"['complaint', 'application', 'easy', 'fast', 'comfortable', 'use', 'indihome']")</f>
        <v>['complaint', 'application', 'easy', 'fast', 'comfortable', 'use', 'indihome']</v>
      </c>
      <c r="D797" s="3">
        <v>5.0</v>
      </c>
    </row>
    <row r="798" ht="15.75" customHeight="1">
      <c r="A798" s="1">
        <v>849.0</v>
      </c>
      <c r="B798" s="3" t="s">
        <v>782</v>
      </c>
      <c r="C798" s="3" t="str">
        <f>IFERROR(__xludf.DUMMYFUNCTION("GOOGLETRANSLATE(B798,""id"",""en"")"),"['Service', 'satisfying', 'steady']")</f>
        <v>['Service', 'satisfying', 'steady']</v>
      </c>
      <c r="D798" s="3">
        <v>5.0</v>
      </c>
    </row>
    <row r="799" ht="15.75" customHeight="1">
      <c r="A799" s="1">
        <v>850.0</v>
      </c>
      <c r="B799" s="3" t="s">
        <v>783</v>
      </c>
      <c r="C799" s="3" t="str">
        <f>IFERROR(__xludf.DUMMYFUNCTION("GOOGLETRANSLATE(B799,""id"",""en"")"),"['Mantul', 'Putna', 'mah']")</f>
        <v>['Mantul', 'Putna', 'mah']</v>
      </c>
      <c r="D799" s="3">
        <v>5.0</v>
      </c>
    </row>
    <row r="800" ht="15.75" customHeight="1">
      <c r="A800" s="1">
        <v>851.0</v>
      </c>
      <c r="B800" s="3" t="s">
        <v>784</v>
      </c>
      <c r="C800" s="3" t="str">
        <f>IFERROR(__xludf.DUMMYFUNCTION("GOOGLETRANSLATE(B800,""id"",""en"")"),"['already', 'confirm', 'address',' then ',' alternating ',' TPI ',' draft ',' verification ',' signed ',' customer ',' address', 'city', ' Bogor ',' PDAH ',' UDH ',' Fill ',' Form ',' Many ',' Address', 'Bitung', 'Sulawesi', 'North', 'TPI', 'TTEP', 'Addre"&amp;"ss' , 'customer', 'City', 'Bogor', 'weird', '']")</f>
        <v>['already', 'confirm', 'address',' then ',' alternating ',' TPI ',' draft ',' verification ',' signed ',' customer ',' address', 'city', ' Bogor ',' PDAH ',' UDH ',' Fill ',' Form ',' Many ',' Address', 'Bitung', 'Sulawesi', 'North', 'TPI', 'TTEP', 'Address' , 'customer', 'City', 'Bogor', 'weird', '']</v>
      </c>
      <c r="D800" s="3">
        <v>1.0</v>
      </c>
    </row>
    <row r="801" ht="15.75" customHeight="1">
      <c r="A801" s="1">
        <v>852.0</v>
      </c>
      <c r="B801" s="3" t="s">
        <v>785</v>
      </c>
      <c r="C801" s="3" t="str">
        <f>IFERROR(__xludf.DUMMYFUNCTION("GOOGLETRANSLATE(B801,""id"",""en"")"),"['understood', 'apk', 'plus',' minus', 'but', 'honest', 'apk', 'profitable', 'oath', 'gakbouong', 'Thanks',' myindihome ',' ']")</f>
        <v>['understood', 'apk', 'plus',' minus', 'but', 'honest', 'apk', 'profitable', 'oath', 'gakbouong', 'Thanks',' myindihome ',' ']</v>
      </c>
      <c r="D801" s="3">
        <v>5.0</v>
      </c>
    </row>
    <row r="802" ht="15.75" customHeight="1">
      <c r="A802" s="1">
        <v>853.0</v>
      </c>
      <c r="B802" s="3" t="s">
        <v>786</v>
      </c>
      <c r="C802" s="3" t="str">
        <f>IFERROR(__xludf.DUMMYFUNCTION("GOOGLETRANSLATE(B802,""id"",""en"")"),"['Ntahlah', 'confused', 'list', 'website', 'visits',' installed ',' already ',' technician ',' dateng ',' home ',' and that ',' installed ',' because ',' the reason ',' already ',' malem ',' then ',' bring ',' tool ',' what ',' then ',' technician ',' Nge"&amp;" ',' noon ',' home ' , 'come', 'because', 'the reason', 'kemaleman', 'promise', 'Monday', 'morning', 'pairs', 'come', 'weeks', 'waiting', 'then' Until ', ""]")</f>
        <v>['Ntahlah', 'confused', 'list', 'website', 'visits',' installed ',' already ',' technician ',' dateng ',' home ',' and that ',' installed ',' because ',' the reason ',' already ',' malem ',' then ',' bring ',' tool ',' what ',' then ',' technician ',' Nge ',' noon ',' home ' , 'come', 'because', 'the reason', 'kemaleman', 'promise', 'Monday', 'morning', 'pairs', 'come', 'weeks', 'waiting', 'then' Until ', "]</v>
      </c>
      <c r="D802" s="3">
        <v>1.0</v>
      </c>
    </row>
    <row r="803" ht="15.75" customHeight="1">
      <c r="A803" s="1">
        <v>854.0</v>
      </c>
      <c r="B803" s="3" t="s">
        <v>787</v>
      </c>
      <c r="C803" s="3" t="str">
        <f>IFERROR(__xludf.DUMMYFUNCTION("GOOGLETRANSLATE(B803,""id"",""en"")"),"['cool', '']")</f>
        <v>['cool', '']</v>
      </c>
      <c r="D803" s="3">
        <v>5.0</v>
      </c>
    </row>
    <row r="804" ht="15.75" customHeight="1">
      <c r="A804" s="1">
        <v>855.0</v>
      </c>
      <c r="B804" s="3" t="s">
        <v>788</v>
      </c>
      <c r="C804" s="3" t="str">
        <f>IFERROR(__xludf.DUMMYFUNCTION("GOOGLETRANSLATE(B804,""id"",""en"")"),"['Kick', 'fast', 'intruder']")</f>
        <v>['Kick', 'fast', 'intruder']</v>
      </c>
      <c r="D804" s="3">
        <v>1.0</v>
      </c>
    </row>
    <row r="805" ht="15.75" customHeight="1">
      <c r="A805" s="1">
        <v>856.0</v>
      </c>
      <c r="B805" s="3" t="s">
        <v>789</v>
      </c>
      <c r="C805" s="3" t="str">
        <f>IFERROR(__xludf.DUMMYFUNCTION("GOOGLETRANSLATE(B805,""id"",""en"")"),"['Connect', 'number', 'Indihome', 'already', 'Try', 'Many', 'Times']")</f>
        <v>['Connect', 'number', 'Indihome', 'already', 'Try', 'Many', 'Times']</v>
      </c>
      <c r="D805" s="3">
        <v>1.0</v>
      </c>
    </row>
    <row r="806" ht="15.75" customHeight="1">
      <c r="A806" s="1">
        <v>857.0</v>
      </c>
      <c r="B806" s="3" t="s">
        <v>790</v>
      </c>
      <c r="C806" s="3" t="str">
        <f>IFERROR(__xludf.DUMMYFUNCTION("GOOGLETRANSLATE(B806,""id"",""en"")"),"['version', 'the latest', 'kah', 'login', 'failed', '']")</f>
        <v>['version', 'the latest', 'kah', 'login', 'failed', '']</v>
      </c>
      <c r="D806" s="3">
        <v>3.0</v>
      </c>
    </row>
    <row r="807" ht="15.75" customHeight="1">
      <c r="A807" s="1">
        <v>858.0</v>
      </c>
      <c r="B807" s="3" t="s">
        <v>791</v>
      </c>
      <c r="C807" s="3" t="str">
        <f>IFERROR(__xludf.DUMMYFUNCTION("GOOGLETRANSLATE(B807,""id"",""en"")"),"['UDH', 'Register', 'Indihome', 'July', 'installation', 'home', 'bad', 'service', 'Indihomen', ""]")</f>
        <v>['UDH', 'Register', 'Indihome', 'July', 'installation', 'home', 'bad', 'service', 'Indihomen', "]</v>
      </c>
      <c r="D807" s="3">
        <v>1.0</v>
      </c>
    </row>
    <row r="808" ht="15.75" customHeight="1">
      <c r="A808" s="1">
        <v>859.0</v>
      </c>
      <c r="B808" s="3" t="s">
        <v>792</v>
      </c>
      <c r="C808" s="3" t="str">
        <f>IFERROR(__xludf.DUMMYFUNCTION("GOOGLETRANSLATE(B808,""id"",""en"")"),"['network', 'shubuh', 'always',' network ',' access', 'The reason', 'disorder', 'bulk', 'mulu', 'bln', 'ahead', 'bill', ' network ',' slow ',' pay ',' cuy ',' bkn ',' free ',' telkom ',' service ',' bad ',' really ',' pairs', 'better', 'network' , 'cellul"&amp;"ar', 'neighbor', '']")</f>
        <v>['network', 'shubuh', 'always',' network ',' access', 'The reason', 'disorder', 'bulk', 'mulu', 'bln', 'ahead', 'bill', ' network ',' slow ',' pay ',' cuy ',' bkn ',' free ',' telkom ',' service ',' bad ',' really ',' pairs', 'better', 'network' , 'cellular', 'neighbor', '']</v>
      </c>
      <c r="D808" s="3">
        <v>1.0</v>
      </c>
    </row>
    <row r="809" ht="15.75" customHeight="1">
      <c r="A809" s="1">
        <v>860.0</v>
      </c>
      <c r="B809" s="3" t="s">
        <v>793</v>
      </c>
      <c r="C809" s="3" t="str">
        <f>IFERROR(__xludf.DUMMYFUNCTION("GOOGLETRANSLATE(B809,""id"",""en"")"),"['Sya', 'subscribe', 'Indihome', 'Yag', 'Mbps',' Ambras', 'Trouble', 'handling', 'payment', 'Oin', 'late', 'service', ' satisfying']")</f>
        <v>['Sya', 'subscribe', 'Indihome', 'Yag', 'Mbps',' Ambras', 'Trouble', 'handling', 'payment', 'Oin', 'late', 'service', ' satisfying']</v>
      </c>
      <c r="D809" s="3">
        <v>1.0</v>
      </c>
    </row>
    <row r="810" ht="15.75" customHeight="1">
      <c r="A810" s="1">
        <v>861.0</v>
      </c>
      <c r="B810" s="3" t="s">
        <v>794</v>
      </c>
      <c r="C810" s="3" t="str">
        <f>IFERROR(__xludf.DUMMYFUNCTION("GOOGLETRANSLATE(B810,""id"",""en"")"),"['Okkkkk']")</f>
        <v>['Okkkkk']</v>
      </c>
      <c r="D810" s="3">
        <v>5.0</v>
      </c>
    </row>
    <row r="811" ht="15.75" customHeight="1">
      <c r="A811" s="1">
        <v>862.0</v>
      </c>
      <c r="B811" s="3" t="s">
        <v>795</v>
      </c>
      <c r="C811" s="3" t="str">
        <f>IFERROR(__xludf.DUMMYFUNCTION("GOOGLETRANSLATE(B811,""id"",""en"")"),"['improvement', 'Indihome', 'area', 'home', 'causing', 'internet', 'dead', 'contact', 'indihome', 'follow', 'up', 'late', ' Pay ',' Direct ',' isolir ',' Please ',' Fix ',' Service ']")</f>
        <v>['improvement', 'Indihome', 'area', 'home', 'causing', 'internet', 'dead', 'contact', 'indihome', 'follow', 'up', 'late', ' Pay ',' Direct ',' isolir ',' Please ',' Fix ',' Service ']</v>
      </c>
      <c r="D811" s="3">
        <v>5.0</v>
      </c>
    </row>
    <row r="812" ht="15.75" customHeight="1">
      <c r="A812" s="1">
        <v>863.0</v>
      </c>
      <c r="B812" s="3" t="s">
        <v>796</v>
      </c>
      <c r="C812" s="3" t="str">
        <f>IFERROR(__xludf.DUMMYFUNCTION("GOOGLETRANSLATE(B812,""id"",""en"")"),"['The application', 'help', 'check', 'bill', 'easy']")</f>
        <v>['The application', 'help', 'check', 'bill', 'easy']</v>
      </c>
      <c r="D812" s="3">
        <v>5.0</v>
      </c>
    </row>
    <row r="813" ht="15.75" customHeight="1">
      <c r="A813" s="1">
        <v>864.0</v>
      </c>
      <c r="B813" s="3" t="s">
        <v>797</v>
      </c>
      <c r="C813" s="3" t="str">
        <f>IFERROR(__xludf.DUMMYFUNCTION("GOOGLETRANSLATE(B813,""id"",""en"")"),"['Severe', 'already', 'enter', 'pelangement', 'said', 'error']")</f>
        <v>['Severe', 'already', 'enter', 'pelangement', 'said', 'error']</v>
      </c>
      <c r="D813" s="3">
        <v>1.0</v>
      </c>
    </row>
    <row r="814" ht="15.75" customHeight="1">
      <c r="A814" s="1">
        <v>865.0</v>
      </c>
      <c r="B814" s="3" t="s">
        <v>798</v>
      </c>
      <c r="C814" s="3" t="str">
        <f>IFERROR(__xludf.DUMMYFUNCTION("GOOGLETRANSLATE(B814,""id"",""en"")"),"['Network', 'home', 'damaged', 'informed', 'disorder', 'date', 'blm', 'dlm', 'a month', 'disruption', 'week', 'bill', ' Pieces', 'disorder']")</f>
        <v>['Network', 'home', 'damaged', 'informed', 'disorder', 'date', 'blm', 'dlm', 'a month', 'disruption', 'week', 'bill', ' Pieces', 'disorder']</v>
      </c>
      <c r="D814" s="3">
        <v>1.0</v>
      </c>
    </row>
    <row r="815" ht="15.75" customHeight="1">
      <c r="A815" s="1">
        <v>866.0</v>
      </c>
      <c r="B815" s="3" t="s">
        <v>799</v>
      </c>
      <c r="C815" s="3" t="str">
        <f>IFERROR(__xludf.DUMMYFUNCTION("GOOGLETRANSLATE(B815,""id"",""en"")"),"['Please', 'Problem', 'Customer', 'Tanggepin', 'Fast', 'Min', 'Network', 'Disconnect', 'Already', 'Benerin', 'Call', 'concerned', ' throw', '']")</f>
        <v>['Please', 'Problem', 'Customer', 'Tanggepin', 'Fast', 'Min', 'Network', 'Disconnect', 'Already', 'Benerin', 'Call', 'concerned', ' throw', '']</v>
      </c>
      <c r="D815" s="3">
        <v>1.0</v>
      </c>
    </row>
    <row r="816" ht="15.75" customHeight="1">
      <c r="A816" s="1">
        <v>867.0</v>
      </c>
      <c r="B816" s="3" t="s">
        <v>800</v>
      </c>
      <c r="C816" s="3" t="str">
        <f>IFERROR(__xludf.DUMMYFUNCTION("GOOGLETRANSLATE(B816,""id"",""en"")"),"['The technician', 'Tide', 'Tomorrow', 'Tomorrow', 'Udh', 'Tomorrow', 'Gajelas', 'intention']")</f>
        <v>['The technician', 'Tide', 'Tomorrow', 'Tomorrow', 'Udh', 'Tomorrow', 'Gajelas', 'intention']</v>
      </c>
      <c r="D816" s="3">
        <v>1.0</v>
      </c>
    </row>
    <row r="817" ht="15.75" customHeight="1">
      <c r="A817" s="1">
        <v>868.0</v>
      </c>
      <c r="B817" s="3" t="s">
        <v>801</v>
      </c>
      <c r="C817" s="3" t="str">
        <f>IFERROR(__xludf.DUMMYFUNCTION("GOOGLETRANSLATE(B817,""id"",""en"")"),"['area', 'village', 'lime', 'kal', 'bar', 'pontianak', 'cable', 'troubled', 'waiter', 'slow', 'response', 'slow', ' Pay ',' smooth ',' Uda ',' Internet ',' Haiyaa ',' Severe ',' Bget ',' Service ',' Pay ',' HRS ',' Service ',' Severe ',' bget ' ]")</f>
        <v>['area', 'village', 'lime', 'kal', 'bar', 'pontianak', 'cable', 'troubled', 'waiter', 'slow', 'response', 'slow', ' Pay ',' smooth ',' Uda ',' Internet ',' Haiyaa ',' Severe ',' Bget ',' Service ',' Pay ',' HRS ',' Service ',' Severe ',' bget ' ]</v>
      </c>
      <c r="D817" s="3">
        <v>1.0</v>
      </c>
    </row>
    <row r="818" ht="15.75" customHeight="1">
      <c r="A818" s="1">
        <v>869.0</v>
      </c>
      <c r="B818" s="3" t="s">
        <v>802</v>
      </c>
      <c r="C818" s="3" t="str">
        <f>IFERROR(__xludf.DUMMYFUNCTION("GOOGLETRANSLATE(B818,""id"",""en"")"),"['Not bad', 'help', 'complain', 'right', 'disorder', 'direct', 'fast', 'responded']")</f>
        <v>['Not bad', 'help', 'complain', 'right', 'disorder', 'direct', 'fast', 'responded']</v>
      </c>
      <c r="D818" s="3">
        <v>4.0</v>
      </c>
    </row>
    <row r="819" ht="15.75" customHeight="1">
      <c r="A819" s="1">
        <v>870.0</v>
      </c>
      <c r="B819" s="3" t="s">
        <v>803</v>
      </c>
      <c r="C819" s="3" t="str">
        <f>IFERROR(__xludf.DUMMYFUNCTION("GOOGLETRANSLATE(B819,""id"",""en"")"),"['base', 'network', 'wifi', 'already', 'terosss', '']")</f>
        <v>['base', 'network', 'wifi', 'already', 'terosss', '']</v>
      </c>
      <c r="D819" s="3">
        <v>1.0</v>
      </c>
    </row>
    <row r="820" ht="15.75" customHeight="1">
      <c r="A820" s="1">
        <v>871.0</v>
      </c>
      <c r="B820" s="3" t="s">
        <v>804</v>
      </c>
      <c r="C820" s="3" t="str">
        <f>IFERROR(__xludf.DUMMYFUNCTION("GOOGLETRANSLATE(B820,""id"",""en"")"),"['Sad', 'Bener', 'Masah', 'Difficult', 'Covid', 'TPI', 'company', 'Kasi', 'cost', 'pairs',' outside ',' package ',' pity']")</f>
        <v>['Sad', 'Bener', 'Masah', 'Difficult', 'Covid', 'TPI', 'company', 'Kasi', 'cost', 'pairs',' outside ',' package ',' pity']</v>
      </c>
      <c r="D820" s="3">
        <v>1.0</v>
      </c>
    </row>
    <row r="821" ht="15.75" customHeight="1">
      <c r="A821" s="1">
        <v>872.0</v>
      </c>
      <c r="B821" s="3" t="s">
        <v>805</v>
      </c>
      <c r="C821" s="3" t="str">
        <f>IFERROR(__xludf.DUMMYFUNCTION("GOOGLETRANSLATE(B821,""id"",""en"")"),"['service', 'satisfying', 'disruption', 'installation', 'customer', 'hit', 'the impact', 'dead', 'for days',' disappointed ',' disappointed ',' annoying ',' Activities', 'Learning', 'Online', 'Child', '']")</f>
        <v>['service', 'satisfying', 'disruption', 'installation', 'customer', 'hit', 'the impact', 'dead', 'for days',' disappointed ',' disappointed ',' annoying ',' Activities', 'Learning', 'Online', 'Child', '']</v>
      </c>
      <c r="D821" s="3">
        <v>1.0</v>
      </c>
    </row>
    <row r="822" ht="15.75" customHeight="1">
      <c r="A822" s="1">
        <v>873.0</v>
      </c>
      <c r="B822" s="3" t="s">
        <v>806</v>
      </c>
      <c r="C822" s="3" t="str">
        <f>IFERROR(__xludf.DUMMYFUNCTION("GOOGLETRANSLATE(B822,""id"",""en"")"),"['Please', 'Quality', 'Service', 'Fix', 'Submit', 'Move', 'Address',' Process', 'Plaza', 'TELKOM', 'Have', 'Wait', ' Until ',' Wait ',' Wait ',' Week ',' Confirmation ',' Telephone ',' Plasa ',' Telkom ',' Have ',' Wait ',' Clock ',' Raying ',' Mending ' "&amp;", 'break', '']")</f>
        <v>['Please', 'Quality', 'Service', 'Fix', 'Submit', 'Move', 'Address',' Process', 'Plaza', 'TELKOM', 'Have', 'Wait', ' Until ',' Wait ',' Wait ',' Week ',' Confirmation ',' Telephone ',' Plasa ',' Telkom ',' Have ',' Wait ',' Clock ',' Raying ',' Mending ' , 'break', '']</v>
      </c>
      <c r="D822" s="3">
        <v>1.0</v>
      </c>
    </row>
    <row r="823" ht="15.75" customHeight="1">
      <c r="A823" s="1">
        <v>874.0</v>
      </c>
      <c r="B823" s="3" t="s">
        <v>807</v>
      </c>
      <c r="C823" s="3" t="str">
        <f>IFERROR(__xludf.DUMMYFUNCTION("GOOGLETRANSLATE(B823,""id"",""en"")"),"['Application', 'Weighted', 'Update', 'Error', 'PEebahari', 'Normal', 'Check', 'Semuany', 'Update', 'Check', 'Semuany', 'Enter', ' Indihome ',' Enter ',' Indihome ',' Indihomenomen ',' know ', ""]")</f>
        <v>['Application', 'Weighted', 'Update', 'Error', 'PEebahari', 'Normal', 'Check', 'Semuany', 'Update', 'Check', 'Semuany', 'Enter', ' Indihome ',' Enter ',' Indihome ',' Indihomenomen ',' know ', "]</v>
      </c>
      <c r="D823" s="3">
        <v>1.0</v>
      </c>
    </row>
    <row r="824" ht="15.75" customHeight="1">
      <c r="A824" s="1">
        <v>876.0</v>
      </c>
      <c r="B824" s="3" t="s">
        <v>808</v>
      </c>
      <c r="C824" s="3" t="str">
        <f>IFERROR(__xludf.DUMMYFUNCTION("GOOGLETRANSLATE(B824,""id"",""en"")"),"['Service', 'recommended']")</f>
        <v>['Service', 'recommended']</v>
      </c>
      <c r="D824" s="3">
        <v>1.0</v>
      </c>
    </row>
    <row r="825" ht="15.75" customHeight="1">
      <c r="A825" s="1">
        <v>877.0</v>
      </c>
      <c r="B825" s="3" t="s">
        <v>809</v>
      </c>
      <c r="C825" s="3" t="str">
        <f>IFERROR(__xludf.DUMMYFUNCTION("GOOGLETRANSLATE(B825,""id"",""en"")"),"['Modem', 'error', 'Lights',' Los', 'Red', 'Light', 'Report', 'App', 'Myindihome', 'at the same time', 'Network', 'Error', ' There ',' App ',' Error ',' Report ',' Epic ',' ']")</f>
        <v>['Modem', 'error', 'Lights',' Los', 'Red', 'Light', 'Report', 'App', 'Myindihome', 'at the same time', 'Network', 'Error', ' There ',' App ',' Error ',' Report ',' Epic ',' ']</v>
      </c>
      <c r="D825" s="3">
        <v>1.0</v>
      </c>
    </row>
    <row r="826" ht="15.75" customHeight="1">
      <c r="A826" s="1">
        <v>878.0</v>
      </c>
      <c r="B826" s="3" t="s">
        <v>810</v>
      </c>
      <c r="C826" s="3" t="str">
        <f>IFERROR(__xludf.DUMMYFUNCTION("GOOGLETRANSLATE(B826,""id"",""en"")"),"['suggestion', 'development', 'application', 'complaint', 'expected', 'included', 'photo', 'video', 'team', 'technician', 'Kenda', '']")</f>
        <v>['suggestion', 'development', 'application', 'complaint', 'expected', 'included', 'photo', 'video', 'team', 'technician', 'Kenda', '']</v>
      </c>
      <c r="D826" s="3">
        <v>4.0</v>
      </c>
    </row>
    <row r="827" ht="15.75" customHeight="1">
      <c r="A827" s="1">
        <v>879.0</v>
      </c>
      <c r="B827" s="3" t="s">
        <v>811</v>
      </c>
      <c r="C827" s="3" t="str">
        <f>IFERROR(__xludf.DUMMYFUNCTION("GOOGLETRANSLATE(B827,""id"",""en"")"),"['fast', 'bill']")</f>
        <v>['fast', 'bill']</v>
      </c>
      <c r="D827" s="3">
        <v>4.0</v>
      </c>
    </row>
    <row r="828" ht="15.75" customHeight="1">
      <c r="A828" s="1">
        <v>880.0</v>
      </c>
      <c r="B828" s="3" t="s">
        <v>812</v>
      </c>
      <c r="C828" s="3" t="str">
        <f>IFERROR(__xludf.DUMMYFUNCTION("GOOGLETRANSLATE(B828,""id"",""en"")"),"['cctv', 'already', 'fix', 'report', 'telkom', 'ttp', 'action', 'repair', 'bill', 'sllu', 'road', 'cctv', ' Disappointed ',' Service ',' Indihome ']")</f>
        <v>['cctv', 'already', 'fix', 'report', 'telkom', 'ttp', 'action', 'repair', 'bill', 'sllu', 'road', 'cctv', ' Disappointed ',' Service ',' Indihome ']</v>
      </c>
      <c r="D828" s="3">
        <v>1.0</v>
      </c>
    </row>
    <row r="829" ht="15.75" customHeight="1">
      <c r="A829" s="1">
        <v>883.0</v>
      </c>
      <c r="B829" s="3" t="s">
        <v>813</v>
      </c>
      <c r="C829" s="3" t="str">
        <f>IFERROR(__xludf.DUMMYFUNCTION("GOOGLETRANSLATE(B829,""id"",""en"")"),"['submit', 'Registration', 'Indihome', 'Details',' Bill ',' Suda ',' Do ',' KNPA ',' Jumhl ',' Jumhl ',' installment ',' kmren ',' SDA ',' Verivikasi ',' Email ',' Etc. ',' Ribet ',' oath ',' padah ',' CEJ ',' Bill ',' SJA ',' Emotion ',' SAJ ']")</f>
        <v>['submit', 'Registration', 'Indihome', 'Details',' Bill ',' Suda ',' Do ',' KNPA ',' Jumhl ',' Jumhl ',' installment ',' kmren ',' SDA ',' Verivikasi ',' Email ',' Etc. ',' Ribet ',' oath ',' padah ',' CEJ ',' Bill ',' SJA ',' Emotion ',' SAJ ']</v>
      </c>
      <c r="D829" s="3">
        <v>1.0</v>
      </c>
    </row>
    <row r="830" ht="15.75" customHeight="1">
      <c r="A830" s="1">
        <v>884.0</v>
      </c>
      <c r="B830" s="3" t="s">
        <v>814</v>
      </c>
      <c r="C830" s="3" t="str">
        <f>IFERROR(__xludf.DUMMYFUNCTION("GOOGLETRANSLATE(B830,""id"",""en"")"),"['What', 'Indihome', 'Install', 'Rates',' according to ',' Mbps', 'RB', 'Pay', 'RB', 'Didin', 'Mbps',' Nambah ',' rb ',' tax ',' rb ',' biyaya ',' additional ',' strong ',' ']")</f>
        <v>['What', 'Indihome', 'Install', 'Rates',' according to ',' Mbps', 'RB', 'Pay', 'RB', 'Didin', 'Mbps',' Nambah ',' rb ',' tax ',' rb ',' biyaya ',' additional ',' strong ',' ']</v>
      </c>
      <c r="D830" s="3">
        <v>1.0</v>
      </c>
    </row>
    <row r="831" ht="15.75" customHeight="1">
      <c r="A831" s="1">
        <v>886.0</v>
      </c>
      <c r="B831" s="3" t="s">
        <v>815</v>
      </c>
      <c r="C831" s="3" t="str">
        <f>IFERROR(__xludf.DUMMYFUNCTION("GOOGLETRANSLATE(B831,""id"",""en"")"),"['Indihome', 'satisfying']")</f>
        <v>['Indihome', 'satisfying']</v>
      </c>
      <c r="D831" s="3">
        <v>5.0</v>
      </c>
    </row>
    <row r="832" ht="15.75" customHeight="1">
      <c r="A832" s="1">
        <v>887.0</v>
      </c>
      <c r="B832" s="3" t="s">
        <v>816</v>
      </c>
      <c r="C832" s="3" t="str">
        <f>IFERROR(__xludf.DUMMYFUNCTION("GOOGLETRANSLATE(B832,""id"",""en"")"),"['Good', 'msh', 'slow']")</f>
        <v>['Good', 'msh', 'slow']</v>
      </c>
      <c r="D832" s="3">
        <v>5.0</v>
      </c>
    </row>
    <row r="833" ht="15.75" customHeight="1">
      <c r="A833" s="1">
        <v>889.0</v>
      </c>
      <c r="B833" s="3" t="s">
        <v>817</v>
      </c>
      <c r="C833" s="3" t="str">
        <f>IFERROR(__xludf.DUMMYFUNCTION("GOOGLETRANSLATE(B833,""id"",""en"")"),"['Recommended', 'Service', 'Super', 'Ribet', 'Good', 'Deface', 'Already', 'Install']")</f>
        <v>['Recommended', 'Service', 'Super', 'Ribet', 'Good', 'Deface', 'Already', 'Install']</v>
      </c>
      <c r="D833" s="3">
        <v>1.0</v>
      </c>
    </row>
    <row r="834" ht="15.75" customHeight="1">
      <c r="A834" s="1">
        <v>890.0</v>
      </c>
      <c r="B834" s="3" t="s">
        <v>818</v>
      </c>
      <c r="C834" s="3" t="str">
        <f>IFERROR(__xludf.DUMMYFUNCTION("GOOGLETRANSLATE(B834,""id"",""en"")"),"['already', 'do', 'registration', 'login', 'already', 'times',' try ',' until ',' already ',' time ',' registration ',' Tetep ',' Login ',' the same as', 'registered', 'please', 'registration', 'already', 'times',' registration ',' how ', ""]")</f>
        <v>['already', 'do', 'registration', 'login', 'already', 'times',' try ',' until ',' already ',' time ',' registration ',' Tetep ',' Login ',' the same as', 'registered', 'please', 'registration', 'already', 'times',' registration ',' how ', "]</v>
      </c>
      <c r="D834" s="3">
        <v>1.0</v>
      </c>
    </row>
    <row r="835" ht="15.75" customHeight="1">
      <c r="A835" s="1">
        <v>891.0</v>
      </c>
      <c r="B835" s="3" t="s">
        <v>819</v>
      </c>
      <c r="C835" s="3" t="str">
        <f>IFERROR(__xludf.DUMMYFUNCTION("GOOGLETRANSLATE(B835,""id"",""en"")"),"['internet', 'slow', 'make', 'data', 'fast', 'parents',' masang ',' mbps', 'play', 'game', 'Mbps',' udh ',' Current ',' Jaya ',' Main ',' Game ',' Download ',' Sometimes', 'Fast', 'Sometimes',' Slow ',' Play ',' Game ',' Online ',' Current ' , 'WiFi', 'In"&amp;"dihome', 'smooth', 'package', 'data', 'cellular', 'pingin', 'complain', 'parents',' tasty ',' parents', 'this made', ' Cman ',' Just ', ""]")</f>
        <v>['internet', 'slow', 'make', 'data', 'fast', 'parents',' masang ',' mbps', 'play', 'game', 'Mbps',' udh ',' Current ',' Jaya ',' Main ',' Game ',' Download ',' Sometimes', 'Fast', 'Sometimes',' Slow ',' Play ',' Game ',' Online ',' Current ' , 'WiFi', 'Indihome', 'smooth', 'package', 'data', 'cellular', 'pingin', 'complain', 'parents',' tasty ',' parents', 'this made', ' Cman ',' Just ', "]</v>
      </c>
      <c r="D835" s="3">
        <v>1.0</v>
      </c>
    </row>
    <row r="836" ht="15.75" customHeight="1">
      <c r="A836" s="1">
        <v>892.0</v>
      </c>
      <c r="B836" s="3" t="s">
        <v>820</v>
      </c>
      <c r="C836" s="3" t="str">
        <f>IFERROR(__xludf.DUMMYFUNCTION("GOOGLETRANSLATE(B836,""id"",""en"")"),"['Good']")</f>
        <v>['Good']</v>
      </c>
      <c r="D836" s="3">
        <v>3.0</v>
      </c>
    </row>
    <row r="837" ht="15.75" customHeight="1">
      <c r="A837" s="1">
        <v>893.0</v>
      </c>
      <c r="B837" s="3" t="s">
        <v>821</v>
      </c>
      <c r="C837" s="3" t="str">
        <f>IFERROR(__xludf.DUMMYFUNCTION("GOOGLETRANSLATE(B837,""id"",""en"")"),"['cool']")</f>
        <v>['cool']</v>
      </c>
      <c r="D837" s="3">
        <v>1.0</v>
      </c>
    </row>
    <row r="838" ht="15.75" customHeight="1">
      <c r="A838" s="1">
        <v>894.0</v>
      </c>
      <c r="B838" s="3" t="s">
        <v>822</v>
      </c>
      <c r="C838" s="3" t="str">
        <f>IFERROR(__xludf.DUMMYFUNCTION("GOOGLETRANSLATE(B838,""id"",""en"")"),"['Satisfied', 'Indihome']")</f>
        <v>['Satisfied', 'Indihome']</v>
      </c>
      <c r="D838" s="3">
        <v>5.0</v>
      </c>
    </row>
    <row r="839" ht="15.75" customHeight="1">
      <c r="A839" s="1">
        <v>895.0</v>
      </c>
      <c r="B839" s="3" t="s">
        <v>823</v>
      </c>
      <c r="C839" s="3" t="str">
        <f>IFERROR(__xludf.DUMMYFUNCTION("GOOGLETRANSLATE(B839,""id"",""en"")"),"['application', 'cord']")</f>
        <v>['application', 'cord']</v>
      </c>
      <c r="D839" s="3">
        <v>2.0</v>
      </c>
    </row>
    <row r="840" ht="15.75" customHeight="1">
      <c r="A840" s="1">
        <v>896.0</v>
      </c>
      <c r="B840" s="3" t="s">
        <v>824</v>
      </c>
      <c r="C840" s="3" t="str">
        <f>IFERROR(__xludf.DUMMYFUNCTION("GOOGLETRANSLATE(B840,""id"",""en"")"),"['tight']")</f>
        <v>['tight']</v>
      </c>
      <c r="D840" s="3">
        <v>3.0</v>
      </c>
    </row>
    <row r="841" ht="15.75" customHeight="1">
      <c r="A841" s="1">
        <v>897.0</v>
      </c>
      <c r="B841" s="3" t="s">
        <v>825</v>
      </c>
      <c r="C841" s="3" t="str">
        <f>IFERROR(__xludf.DUMMYFUNCTION("GOOGLETRANSLATE(B841,""id"",""en"")"),"['infokan', 'network', 'stay', 'according to', 'criteria', 'within' 'interested', 'registration', 'survey', 'engineering', 'network', 'location', ' Offered ',' withdrawal ',' within '' 'additional', 'fees', 'cable', 'free', 'mean', 'SOP', ""]")</f>
        <v>['infokan', 'network', 'stay', 'according to', 'criteria', 'within' 'interested', 'registration', 'survey', 'engineering', 'network', 'location', ' Offered ',' withdrawal ',' within '' 'additional', 'fees', 'cable', 'free', 'mean', 'SOP', "]</v>
      </c>
      <c r="D841" s="3">
        <v>1.0</v>
      </c>
    </row>
    <row r="842" ht="15.75" customHeight="1">
      <c r="A842" s="1">
        <v>898.0</v>
      </c>
      <c r="B842" s="3" t="s">
        <v>826</v>
      </c>
      <c r="C842" s="3" t="str">
        <f>IFERROR(__xludf.DUMMYFUNCTION("GOOGLETRANSLATE(B842,""id"",""en"")"),"['beneficial']")</f>
        <v>['beneficial']</v>
      </c>
      <c r="D842" s="3">
        <v>5.0</v>
      </c>
    </row>
    <row r="843" ht="15.75" customHeight="1">
      <c r="A843" s="1">
        <v>899.0</v>
      </c>
      <c r="B843" s="3" t="s">
        <v>827</v>
      </c>
      <c r="C843" s="3" t="str">
        <f>IFERROR(__xludf.DUMMYFUNCTION("GOOGLETRANSLATE(B843,""id"",""en"")"),"['difficult', 'log', 'number', 'registered', 'right', 'register', 'notif', 'registered', 'application', 'BUMN', 'KYA', 'GINI', ' layanana ',' ']")</f>
        <v>['difficult', 'log', 'number', 'registered', 'right', 'register', 'notif', 'registered', 'application', 'BUMN', 'KYA', 'GINI', ' layanana ',' ']</v>
      </c>
      <c r="D843" s="3">
        <v>1.0</v>
      </c>
    </row>
    <row r="844" ht="15.75" customHeight="1">
      <c r="A844" s="1">
        <v>900.0</v>
      </c>
      <c r="B844" s="3" t="s">
        <v>828</v>
      </c>
      <c r="C844" s="3" t="str">
        <f>IFERROR(__xludf.DUMMYFUNCTION("GOOGLETRANSLATE(B844,""id"",""en"")"),"['Complaint', 'Acquired', 'Naises', 'wait']")</f>
        <v>['Complaint', 'Acquired', 'Naises', 'wait']</v>
      </c>
      <c r="D844" s="3">
        <v>1.0</v>
      </c>
    </row>
    <row r="845" ht="15.75" customHeight="1">
      <c r="A845" s="1">
        <v>901.0</v>
      </c>
      <c r="B845" s="3" t="s">
        <v>829</v>
      </c>
      <c r="C845" s="3" t="str">
        <f>IFERROR(__xludf.DUMMYFUNCTION("GOOGLETRANSLATE(B845,""id"",""en"")"),"['notification', 'repairs',' network ',' connection ',' internet ',' disconnected ',' slow ',' really ',' really ',' ngejump ',' already ',' report ',' Under ',' logo ',' wifi ',' appears', 'writing', 'internet', 'direct', 'repaired', '']")</f>
        <v>['notification', 'repairs',' network ',' connection ',' internet ',' disconnected ',' slow ',' really ',' really ',' ngejump ',' already ',' report ',' Under ',' logo ',' wifi ',' appears', 'writing', 'internet', 'direct', 'repaired', '']</v>
      </c>
      <c r="D845" s="3">
        <v>1.0</v>
      </c>
    </row>
    <row r="846" ht="15.75" customHeight="1">
      <c r="A846" s="1">
        <v>902.0</v>
      </c>
      <c r="B846" s="3" t="s">
        <v>830</v>
      </c>
      <c r="C846" s="3" t="str">
        <f>IFERROR(__xludf.DUMMYFUNCTION("GOOGLETRANSLATE(B846,""id"",""en"")"),"['Service', 'Teparted', 'Tele', 'Upgrade', 'Speed', 'WiFi', 'Change', 'Package', 'Really', 'Realized', 'Already', 'Moon', ' requires', 'call', 'Call', 'Center', 'obedient', 'payment', 'please', 'service', 'satisfaction', 'customer', '']")</f>
        <v>['Service', 'Teparted', 'Tele', 'Upgrade', 'Speed', 'WiFi', 'Change', 'Package', 'Really', 'Realized', 'Already', 'Moon', ' requires', 'call', 'Call', 'Center', 'obedient', 'payment', 'please', 'service', 'satisfaction', 'customer', '']</v>
      </c>
      <c r="D846" s="3">
        <v>1.0</v>
      </c>
    </row>
    <row r="847" ht="15.75" customHeight="1">
      <c r="A847" s="1">
        <v>903.0</v>
      </c>
      <c r="B847" s="3" t="s">
        <v>831</v>
      </c>
      <c r="C847" s="3" t="str">
        <f>IFERROR(__xludf.DUMMYFUNCTION("GOOGLETRANSLATE(B847,""id"",""en"")"),"['Severe', 'slow', 'really', 'Mbps', 'usage', 'person', 'fix', 'replace', ""]")</f>
        <v>['Severe', 'slow', 'really', 'Mbps', 'usage', 'person', 'fix', 'replace', "]</v>
      </c>
      <c r="D847" s="3">
        <v>1.0</v>
      </c>
    </row>
    <row r="848" ht="15.75" customHeight="1">
      <c r="A848" s="1">
        <v>904.0</v>
      </c>
      <c r="B848" s="3" t="s">
        <v>832</v>
      </c>
      <c r="C848" s="3" t="str">
        <f>IFERROR(__xludf.DUMMYFUNCTION("GOOGLETRANSLATE(B848,""id"",""en"")"),"['Enter', 'Wait', 'code', 'verification', 'account', 'minute', 'message', 'code', 'appears', ""]")</f>
        <v>['Enter', 'Wait', 'code', 'verification', 'account', 'minute', 'message', 'code', 'appears', "]</v>
      </c>
      <c r="D848" s="3">
        <v>3.0</v>
      </c>
    </row>
    <row r="849" ht="15.75" customHeight="1">
      <c r="A849" s="1">
        <v>905.0</v>
      </c>
      <c r="B849" s="3" t="s">
        <v>833</v>
      </c>
      <c r="C849" s="3" t="str">
        <f>IFERROR(__xludf.DUMMYFUNCTION("GOOGLETRANSLATE(B849,""id"",""en"")"),"['service', 'application', 'slow', 'difficult', 'deros', 'wait', 'lma']")</f>
        <v>['service', 'application', 'slow', 'difficult', 'deros', 'wait', 'lma']</v>
      </c>
      <c r="D849" s="3">
        <v>1.0</v>
      </c>
    </row>
    <row r="850" ht="15.75" customHeight="1">
      <c r="A850" s="1">
        <v>906.0</v>
      </c>
      <c r="B850" s="3" t="s">
        <v>210</v>
      </c>
      <c r="C850" s="3" t="str">
        <f>IFERROR(__xludf.DUMMYFUNCTION("GOOGLETRANSLATE(B850,""id"",""en"")"),"['satisfied']")</f>
        <v>['satisfied']</v>
      </c>
      <c r="D850" s="3">
        <v>4.0</v>
      </c>
    </row>
    <row r="851" ht="15.75" customHeight="1">
      <c r="A851" s="1">
        <v>907.0</v>
      </c>
      <c r="B851" s="3" t="s">
        <v>834</v>
      </c>
      <c r="C851" s="3" t="str">
        <f>IFERROR(__xludf.DUMMYFUNCTION("GOOGLETRANSLATE(B851,""id"",""en"")"),"['slow', 'internet', 'nyaaaaa', '']")</f>
        <v>['slow', 'internet', 'nyaaaaa', '']</v>
      </c>
      <c r="D851" s="3">
        <v>2.0</v>
      </c>
    </row>
    <row r="852" ht="15.75" customHeight="1">
      <c r="A852" s="1">
        <v>908.0</v>
      </c>
      <c r="B852" s="3" t="s">
        <v>835</v>
      </c>
      <c r="C852" s="3" t="str">
        <f>IFERROR(__xludf.DUMMYFUNCTION("GOOGLETRANSLATE(B852,""id"",""en"")"),"['bad', '']")</f>
        <v>['bad', '']</v>
      </c>
      <c r="D852" s="3">
        <v>1.0</v>
      </c>
    </row>
    <row r="853" ht="15.75" customHeight="1">
      <c r="A853" s="1">
        <v>909.0</v>
      </c>
      <c r="B853" s="3" t="s">
        <v>836</v>
      </c>
      <c r="C853" s="3" t="str">
        <f>IFERROR(__xludf.DUMMYFUNCTION("GOOGLETRANSLATE(B853,""id"",""en"")"),"['application', 'brokenkk']")</f>
        <v>['application', 'brokenkk']</v>
      </c>
      <c r="D853" s="3">
        <v>1.0</v>
      </c>
    </row>
    <row r="854" ht="15.75" customHeight="1">
      <c r="A854" s="1">
        <v>910.0</v>
      </c>
      <c r="B854" s="3" t="s">
        <v>837</v>
      </c>
      <c r="C854" s="3" t="str">
        <f>IFERROR(__xludf.DUMMYFUNCTION("GOOGLETRANSLATE(B854,""id"",""en"")"),"['Registration', 'Date', 'August', 'There', 'Written', 'Contact', 'Castaner', 'Call', 'Agreement', 'Contract', 'Mounting', ' It's a ',' Pay ',' thousand ',' Try ',' Help ',' Jngan ',' Nipu ',' Conversation ',' Record ',' Cave ',' Wrong ',' Open ',' Record"&amp;" ' , 'confused', 'payment', 'commitment', '']")</f>
        <v>['Registration', 'Date', 'August', 'There', 'Written', 'Contact', 'Castaner', 'Call', 'Agreement', 'Contract', 'Mounting', ' It's a ',' Pay ',' thousand ',' Try ',' Help ',' Jngan ',' Nipu ',' Conversation ',' Record ',' Cave ',' Wrong ',' Open ',' Record ' , 'confused', 'payment', 'commitment', '']</v>
      </c>
      <c r="D854" s="3">
        <v>1.0</v>
      </c>
    </row>
    <row r="855" ht="15.75" customHeight="1">
      <c r="A855" s="1">
        <v>911.0</v>
      </c>
      <c r="B855" s="3" t="s">
        <v>838</v>
      </c>
      <c r="C855" s="3" t="str">
        <f>IFERROR(__xludf.DUMMYFUNCTION("GOOGLETRANSLATE(B855,""id"",""en"")"),"['network', 'lag', 'condition', 'rain', 'network', 'bad']")</f>
        <v>['network', 'lag', 'condition', 'rain', 'network', 'bad']</v>
      </c>
      <c r="D855" s="3">
        <v>1.0</v>
      </c>
    </row>
    <row r="856" ht="15.75" customHeight="1">
      <c r="A856" s="1">
        <v>912.0</v>
      </c>
      <c r="B856" s="3" t="s">
        <v>839</v>
      </c>
      <c r="C856" s="3" t="str">
        <f>IFERROR(__xludf.DUMMYFUNCTION("GOOGLETRANSLATE(B856,""id"",""en"")"),"['bad', 'pay', 'expensive', 'network', 'stable']")</f>
        <v>['bad', 'pay', 'expensive', 'network', 'stable']</v>
      </c>
      <c r="D856" s="3">
        <v>1.0</v>
      </c>
    </row>
    <row r="857" ht="15.75" customHeight="1">
      <c r="A857" s="1">
        <v>913.0</v>
      </c>
      <c r="B857" s="3" t="s">
        <v>840</v>
      </c>
      <c r="C857" s="3" t="str">
        <f>IFERROR(__xludf.DUMMYFUNCTION("GOOGLETRANSLATE(B857,""id"",""en"")"),"['Service', 'ugly', 'severe', 'basically', 'network', 'disorder']")</f>
        <v>['Service', 'ugly', 'severe', 'basically', 'network', 'disorder']</v>
      </c>
      <c r="D857" s="3">
        <v>1.0</v>
      </c>
    </row>
    <row r="858" ht="15.75" customHeight="1">
      <c r="A858" s="1">
        <v>914.0</v>
      </c>
      <c r="B858" s="3" t="s">
        <v>841</v>
      </c>
      <c r="C858" s="3" t="str">
        <f>IFERROR(__xludf.DUMMYFUNCTION("GOOGLETRANSLATE(B858,""id"",""en"")"),"['Kurun', 'times', 'complaint', 'internet', 'accessed', 'improvement', 'application', 'devotes', ""]")</f>
        <v>['Kurun', 'times', 'complaint', 'internet', 'accessed', 'improvement', 'application', 'devotes', "]</v>
      </c>
      <c r="D858" s="3">
        <v>1.0</v>
      </c>
    </row>
    <row r="859" ht="15.75" customHeight="1">
      <c r="A859" s="1">
        <v>915.0</v>
      </c>
      <c r="B859" s="3" t="s">
        <v>842</v>
      </c>
      <c r="C859" s="3" t="str">
        <f>IFERROR(__xludf.DUMMYFUNCTION("GOOGLETRANSLATE(B859,""id"",""en"")"),"['', 'Different', 'SPT', 'just', 'application', 'Litu']")</f>
        <v>['', 'Different', 'SPT', 'just', 'application', 'Litu']</v>
      </c>
      <c r="D859" s="3">
        <v>2.0</v>
      </c>
    </row>
    <row r="860" ht="15.75" customHeight="1">
      <c r="A860" s="1">
        <v>916.0</v>
      </c>
      <c r="B860" s="3" t="s">
        <v>843</v>
      </c>
      <c r="C860" s="3" t="str">
        <f>IFERROR(__xludf.DUMMYFUNCTION("GOOGLETRANSLATE(B860,""id"",""en"")"),"['well', 'network', 'woy', 'slow', 'really', '']")</f>
        <v>['well', 'network', 'woy', 'slow', 'really', '']</v>
      </c>
      <c r="D860" s="3">
        <v>1.0</v>
      </c>
    </row>
    <row r="861" ht="15.75" customHeight="1">
      <c r="A861" s="1">
        <v>917.0</v>
      </c>
      <c r="B861" s="3" t="s">
        <v>844</v>
      </c>
      <c r="C861" s="3" t="str">
        <f>IFERROR(__xludf.DUMMYFUNCTION("GOOGLETRANSLATE(B861,""id"",""en"")"),"['Application', 'Useful', 'Install', 'Have', 'Tuggu', 'Masang', 'already', 'TTEP', 'Padang', 'Tel', 'Suppose', 'Install', ' Indihome ',' Mending ',' ']")</f>
        <v>['Application', 'Useful', 'Install', 'Have', 'Tuggu', 'Masang', 'already', 'TTEP', 'Padang', 'Tel', 'Suppose', 'Install', ' Indihome ',' Mending ',' ']</v>
      </c>
      <c r="D861" s="3">
        <v>1.0</v>
      </c>
    </row>
    <row r="862" ht="15.75" customHeight="1">
      <c r="A862" s="1">
        <v>918.0</v>
      </c>
      <c r="B862" s="3" t="s">
        <v>845</v>
      </c>
      <c r="C862" s="3" t="str">
        <f>IFERROR(__xludf.DUMMYFUNCTION("GOOGLETRANSLATE(B862,""id"",""en"")"),"['Benerrrrr', 'Indihomeere']")</f>
        <v>['Benerrrrr', 'Indihomeere']</v>
      </c>
      <c r="D862" s="3">
        <v>1.0</v>
      </c>
    </row>
    <row r="863" ht="15.75" customHeight="1">
      <c r="A863" s="1">
        <v>919.0</v>
      </c>
      <c r="B863" s="3" t="s">
        <v>846</v>
      </c>
      <c r="C863" s="3" t="str">
        <f>IFERROR(__xludf.DUMMYFUNCTION("GOOGLETRANSLATE(B863,""id"",""en"")"),"['Service', 'ugly']")</f>
        <v>['Service', 'ugly']</v>
      </c>
      <c r="D863" s="3">
        <v>1.0</v>
      </c>
    </row>
    <row r="864" ht="15.75" customHeight="1">
      <c r="A864" s="1">
        <v>920.0</v>
      </c>
      <c r="B864" s="3" t="s">
        <v>847</v>
      </c>
      <c r="C864" s="3" t="str">
        <f>IFERROR(__xludf.DUMMYFUNCTION("GOOGLETRANSLATE(B864,""id"",""en"")"),"['Please', 'Technicians',' Installation ',' Select ',' Professional ',' Reasons', 'Scalp', 'Register', 'Installation', 'Reason', 'Blom', 'Looks',' stem ',' nose ',' already ',' neighbor ',' home ',' side ',' right ',' side ',' left ',' indihome ',' please"&amp;" ',' follow ',' continue ' , '']")</f>
        <v>['Please', 'Technicians',' Installation ',' Select ',' Professional ',' Reasons', 'Scalp', 'Register', 'Installation', 'Reason', 'Blom', 'Looks',' stem ',' nose ',' already ',' neighbor ',' home ',' side ',' right ',' side ',' left ',' indihome ',' please ',' follow ',' continue ' , '']</v>
      </c>
      <c r="D864" s="3">
        <v>1.0</v>
      </c>
    </row>
    <row r="865" ht="15.75" customHeight="1">
      <c r="A865" s="1">
        <v>921.0</v>
      </c>
      <c r="B865" s="3" t="s">
        <v>848</v>
      </c>
      <c r="C865" s="3" t="str">
        <f>IFERROR(__xludf.DUMMYFUNCTION("GOOGLETRANSLATE(B865,""id"",""en"")"),"['go', 'submission', 'installer', 'team', 'location', 'recorded', 'TPI', 'Kox', 'disappointing', 'Customer', '']")</f>
        <v>['go', 'submission', 'installer', 'team', 'location', 'recorded', 'TPI', 'Kox', 'disappointing', 'Customer', '']</v>
      </c>
      <c r="D865" s="3">
        <v>1.0</v>
      </c>
    </row>
    <row r="866" ht="15.75" customHeight="1">
      <c r="A866" s="1">
        <v>922.0</v>
      </c>
      <c r="B866" s="3" t="s">
        <v>849</v>
      </c>
      <c r="C866" s="3" t="str">
        <f>IFERROR(__xludf.DUMMYFUNCTION("GOOGLETRANSLATE(B866,""id"",""en"")"),"['Lhah', 'no', 'login', 'register', 'email', 'his writing', 'already', 'registered']")</f>
        <v>['Lhah', 'no', 'login', 'register', 'email', 'his writing', 'already', 'registered']</v>
      </c>
      <c r="D866" s="3">
        <v>1.0</v>
      </c>
    </row>
    <row r="867" ht="15.75" customHeight="1">
      <c r="A867" s="1">
        <v>923.0</v>
      </c>
      <c r="B867" s="3" t="s">
        <v>850</v>
      </c>
      <c r="C867" s="3" t="str">
        <f>IFERROR(__xludf.DUMMYFUNCTION("GOOGLETRANSLATE(B867,""id"",""en"")"),"['', 'Abis', 'termination', 'network', 'internet', 'indihome', 'clock', 'noon', 'proof', 'termination', 'send', 'email', 'sms' ',' enter ',' enter ',' ']")</f>
        <v>['', 'Abis', 'termination', 'network', 'internet', 'indihome', 'clock', 'noon', 'proof', 'termination', 'send', 'email', 'sms' ',' enter ',' enter ',' ']</v>
      </c>
      <c r="D867" s="3">
        <v>2.0</v>
      </c>
    </row>
    <row r="868" ht="15.75" customHeight="1">
      <c r="A868" s="1">
        <v>924.0</v>
      </c>
      <c r="B868" s="3" t="s">
        <v>851</v>
      </c>
      <c r="C868" s="3" t="str">
        <f>IFERROR(__xludf.DUMMYFUNCTION("GOOGLETRANSLATE(B868,""id"",""en"")"),"['Please', 'Method', 'Payment', 'Developed']")</f>
        <v>['Please', 'Method', 'Payment', 'Developed']</v>
      </c>
      <c r="D868" s="3">
        <v>2.0</v>
      </c>
    </row>
    <row r="869" ht="15.75" customHeight="1">
      <c r="A869" s="1">
        <v>925.0</v>
      </c>
      <c r="B869" s="3" t="s">
        <v>852</v>
      </c>
      <c r="C869" s="3" t="str">
        <f>IFERROR(__xludf.DUMMYFUNCTION("GOOGLETRANSLATE(B869,""id"",""en"")"),"['wifi', 'DRMH', 'Lights',' Moden ',' PON ',' Color ',' Red ',' Indihome ',' Center ',' TPI ',' Tehnition ',' Apalgi ',' Love ',' Bintang ',' ']")</f>
        <v>['wifi', 'DRMH', 'Lights',' Moden ',' PON ',' Color ',' Red ',' Indihome ',' Center ',' TPI ',' Tehnition ',' Apalgi ',' Love ',' Bintang ',' ']</v>
      </c>
      <c r="D869" s="3">
        <v>5.0</v>
      </c>
    </row>
    <row r="870" ht="15.75" customHeight="1">
      <c r="A870" s="1">
        <v>926.0</v>
      </c>
      <c r="B870" s="3" t="s">
        <v>853</v>
      </c>
      <c r="C870" s="3" t="str">
        <f>IFERROR(__xludf.DUMMYFUNCTION("GOOGLETRANSLATE(B870,""id"",""en"")"),"['', 'Star', 'Verification', 'Suksesukses', 'already', 'Connect', 'Network', 'wifinya']")</f>
        <v>['', 'Star', 'Verification', 'Suksesukses', 'already', 'Connect', 'Network', 'wifinya']</v>
      </c>
      <c r="D870" s="3">
        <v>1.0</v>
      </c>
    </row>
    <row r="871" ht="15.75" customHeight="1">
      <c r="A871" s="1">
        <v>927.0</v>
      </c>
      <c r="B871" s="3" t="s">
        <v>854</v>
      </c>
      <c r="C871" s="3" t="str">
        <f>IFERROR(__xludf.DUMMYFUNCTION("GOOGLETRANSLATE(B871,""id"",""en"")"),"['Application', 'help', 'application', '']")</f>
        <v>['Application', 'help', 'application', '']</v>
      </c>
      <c r="D871" s="3">
        <v>1.0</v>
      </c>
    </row>
    <row r="872" ht="15.75" customHeight="1">
      <c r="A872" s="1">
        <v>928.0</v>
      </c>
      <c r="B872" s="3" t="s">
        <v>855</v>
      </c>
      <c r="C872" s="3" t="str">
        <f>IFERROR(__xludf.DUMMYFUNCTION("GOOGLETRANSLATE(B872,""id"",""en"")"),"['Upgrade', 'Speed', 'Failed', 'Mulu', 'Wait', 'Approval', 'Relationship', 'Use', 'Nik', 'Tetep']")</f>
        <v>['Upgrade', 'Speed', 'Failed', 'Mulu', 'Wait', 'Approval', 'Relationship', 'Use', 'Nik', 'Tetep']</v>
      </c>
      <c r="D872" s="3">
        <v>2.0</v>
      </c>
    </row>
    <row r="873" ht="15.75" customHeight="1">
      <c r="A873" s="1">
        <v>929.0</v>
      </c>
      <c r="B873" s="3" t="s">
        <v>856</v>
      </c>
      <c r="C873" s="3" t="str">
        <f>IFERROR(__xludf.DUMMYFUNCTION("GOOGLETRANSLATE(B873,""id"",""en"")"),"['Application', 'edan', 'input', 'number', 'subscription', 'indihome', 'input', 'no', 'entry', 'number', 'known', 'system', ' intention ',' no ',' application ',' uninstall ',' deh ',' ']")</f>
        <v>['Application', 'edan', 'input', 'number', 'subscription', 'indihome', 'input', 'no', 'entry', 'number', 'known', 'system', ' intention ',' no ',' application ',' uninstall ',' deh ',' ']</v>
      </c>
      <c r="D873" s="3">
        <v>1.0</v>
      </c>
    </row>
    <row r="874" ht="15.75" customHeight="1">
      <c r="A874" s="1">
        <v>930.0</v>
      </c>
      <c r="B874" s="3" t="s">
        <v>857</v>
      </c>
      <c r="C874" s="3" t="str">
        <f>IFERROR(__xludf.DUMMYFUNCTION("GOOGLETRANSLATE(B874,""id"",""en"")"),"['Cih', 'Ngellag', 'GJLS']")</f>
        <v>['Cih', 'Ngellag', 'GJLS']</v>
      </c>
      <c r="D874" s="3">
        <v>1.0</v>
      </c>
    </row>
    <row r="875" ht="15.75" customHeight="1">
      <c r="A875" s="1">
        <v>931.0</v>
      </c>
      <c r="B875" s="3" t="s">
        <v>858</v>
      </c>
      <c r="C875" s="3" t="str">
        <f>IFERROR(__xludf.DUMMYFUNCTION("GOOGLETRANSLATE(B875,""id"",""en"")"),"['service', 'veryla', 'bad', 'application', 'makes it easier', 'report', 'disorder', 'morning', 'until', 'magrib', 'appears',' number ',' Tickets', 'Phone', 'Magrib', 'Ticket', 'Do', 'Tomorrow', 'Morning', 'Please', 'Improve', 'Application', 'Responding',"&amp;" 'Customer', ""]")</f>
        <v>['service', 'veryla', 'bad', 'application', 'makes it easier', 'report', 'disorder', 'morning', 'until', 'magrib', 'appears',' number ',' Tickets', 'Phone', 'Magrib', 'Ticket', 'Do', 'Tomorrow', 'Morning', 'Please', 'Improve', 'Application', 'Responding', 'Customer', "]</v>
      </c>
      <c r="D875" s="3">
        <v>1.0</v>
      </c>
    </row>
    <row r="876" ht="15.75" customHeight="1">
      <c r="A876" s="1">
        <v>932.0</v>
      </c>
      <c r="B876" s="3" t="s">
        <v>859</v>
      </c>
      <c r="C876" s="3" t="str">
        <f>IFERROR(__xludf.DUMMYFUNCTION("GOOGLETRANSLATE(B876,""id"",""en"")"),"['crazy', 'yak', 'indihome', 'byr', 'mah', 'bln', 'smooth', 'udh', 'bln', 'lights',' red ',' blinking ',' Then ',' Sebulan ',' UDH ',' call ',' Tehnition ',' Class', 'Telkomsel', 'Bkin', 'Org', 'Emotion', 'Soul', 'Naek', 'Drah' , 'MLU', 'Nyesell', 'PKE', "&amp;"'Indihome', 'loss',' bln ',' gave ',' money ',' gasoline ',' engineering ',' dtk ',' checked ',' please ',' donk ',' kya ',' gini ',' hri ',' ank ',' skolah ',' online ',' pke ',' laptop ',' pke ',' all ' , 'org', 'at home', 'cave', 'made', 'SAY', 'MLU', "&amp;"'network', 'revoked', 'getting', 'fine', 'sjuta', 'blm', ' A year ',' TLVN ',' Call ',' Center ',' Credit ',' ckup ',' rb ']")</f>
        <v>['crazy', 'yak', 'indihome', 'byr', 'mah', 'bln', 'smooth', 'udh', 'bln', 'lights',' red ',' blinking ',' Then ',' Sebulan ',' UDH ',' call ',' Tehnition ',' Class', 'Telkomsel', 'Bkin', 'Org', 'Emotion', 'Soul', 'Naek', 'Drah' , 'MLU', 'Nyesell', 'PKE', 'Indihome', 'loss',' bln ',' gave ',' money ',' gasoline ',' engineering ',' dtk ',' checked ',' please ',' donk ',' kya ',' gini ',' hri ',' ank ',' skolah ',' online ',' pke ',' laptop ',' pke ',' all ' , 'org', 'at home', 'cave', 'made', 'SAY', 'MLU', 'network', 'revoked', 'getting', 'fine', 'sjuta', 'blm', ' A year ',' TLVN ',' Call ',' Center ',' Credit ',' ckup ',' rb ']</v>
      </c>
      <c r="D876" s="3">
        <v>1.0</v>
      </c>
    </row>
    <row r="877" ht="15.75" customHeight="1">
      <c r="A877" s="1">
        <v>933.0</v>
      </c>
      <c r="B877" s="3" t="s">
        <v>860</v>
      </c>
      <c r="C877" s="3" t="str">
        <f>IFERROR(__xludf.DUMMYFUNCTION("GOOGLETRANSLATE(B877,""id"",""en"")"),"['confusing']")</f>
        <v>['confusing']</v>
      </c>
      <c r="D877" s="3">
        <v>3.0</v>
      </c>
    </row>
    <row r="878" ht="15.75" customHeight="1">
      <c r="A878" s="1">
        <v>934.0</v>
      </c>
      <c r="B878" s="3" t="s">
        <v>861</v>
      </c>
      <c r="C878" s="3" t="str">
        <f>IFERROR(__xludf.DUMMYFUNCTION("GOOGLETRANSLATE(B878,""id"",""en"")"),"['', 'Service', 'Provider', 'WiFi', 'Indihome', 'Better', 'Cave', 'Choose', '']")</f>
        <v>['', 'Service', 'Provider', 'WiFi', 'Indihome', 'Better', 'Cave', 'Choose', '']</v>
      </c>
      <c r="D878" s="3">
        <v>1.0</v>
      </c>
    </row>
    <row r="879" ht="15.75" customHeight="1">
      <c r="A879" s="1">
        <v>935.0</v>
      </c>
      <c r="B879" s="3" t="s">
        <v>862</v>
      </c>
      <c r="C879" s="3" t="str">
        <f>IFERROR(__xludf.DUMMYFUNCTION("GOOGLETRANSLATE(B879,""id"",""en"")"),"['difficult', 'entry', 'complaint', 'disorder', 'mass']")</f>
        <v>['difficult', 'entry', 'complaint', 'disorder', 'mass']</v>
      </c>
      <c r="D879" s="3">
        <v>2.0</v>
      </c>
    </row>
    <row r="880" ht="15.75" customHeight="1">
      <c r="A880" s="1">
        <v>936.0</v>
      </c>
      <c r="B880" s="3" t="s">
        <v>863</v>
      </c>
      <c r="C880" s="3" t="str">
        <f>IFERROR(__xludf.DUMMYFUNCTION("GOOGLETRANSLATE(B880,""id"",""en"")"),"['submit', 'activation', 'package', 'internet', 'modem', 'etc.', 'installed', 'customer', 'telkom', 'registration', 'office', 'telkom', ' Sunday ',' office ',' Telkom ',' times', 'Nelp', 'can', 'times',' ticket ',' acceleration ',' blm ',' technician ',' "&amp;"choice ',' waiting ' , 'Telkom', 'Speedy', 'hope', 'improvement', 'in the future', 'thank', 'love', ""]")</f>
        <v>['submit', 'activation', 'package', 'internet', 'modem', 'etc.', 'installed', 'customer', 'telkom', 'registration', 'office', 'telkom', ' Sunday ',' office ',' Telkom ',' times', 'Nelp', 'can', 'times',' ticket ',' acceleration ',' blm ',' technician ',' choice ',' waiting ' , 'Telkom', 'Speedy', 'hope', 'improvement', 'in the future', 'thank', 'love', "]</v>
      </c>
      <c r="D880" s="3">
        <v>2.0</v>
      </c>
    </row>
    <row r="881" ht="15.75" customHeight="1">
      <c r="A881" s="1">
        <v>937.0</v>
      </c>
      <c r="B881" s="3" t="s">
        <v>864</v>
      </c>
      <c r="C881" s="3" t="str">
        <f>IFERROR(__xludf.DUMMYFUNCTION("GOOGLETRANSLATE(B881,""id"",""en"")"),"['Hearing', 'Experience', 'Friends',' Review ',' Decide ',' Discourage ',' Intention ',' Install ',' Indihome ',' Provider ',' Telkomsel ',' Network ',' disruption ',' tariff ',' expensive ',' kayak ',' gini ',' plump ',' shares', 'telkomsel', 'customer',"&amp;" 'crisis',' trust ',' switch ',' provider ' , '']")</f>
        <v>['Hearing', 'Experience', 'Friends',' Review ',' Decide ',' Discourage ',' Intention ',' Install ',' Indihome ',' Provider ',' Telkomsel ',' Network ',' disruption ',' tariff ',' expensive ',' kayak ',' gini ',' plump ',' shares', 'telkomsel', 'customer', 'crisis',' trust ',' switch ',' provider ' , '']</v>
      </c>
      <c r="D881" s="3">
        <v>1.0</v>
      </c>
    </row>
    <row r="882" ht="15.75" customHeight="1">
      <c r="A882" s="1">
        <v>939.0</v>
      </c>
      <c r="B882" s="3" t="s">
        <v>865</v>
      </c>
      <c r="C882" s="3" t="str">
        <f>IFERROR(__xludf.DUMMYFUNCTION("GOOGLETRANSLATE(B882,""id"",""en"")"),"['Package', 'downgrade', 'ACC', 'Indihome', 'bills', 'that way', 'enter', 'sense', 'closed', ""]")</f>
        <v>['Package', 'downgrade', 'ACC', 'Indihome', 'bills', 'that way', 'enter', 'sense', 'closed', "]</v>
      </c>
      <c r="D882" s="3">
        <v>1.0</v>
      </c>
    </row>
    <row r="883" ht="15.75" customHeight="1">
      <c r="A883" s="1">
        <v>940.0</v>
      </c>
      <c r="B883" s="3" t="s">
        <v>866</v>
      </c>
      <c r="C883" s="3" t="str">
        <f>IFERROR(__xludf.DUMMYFUNCTION("GOOGLETRANSLATE(B883,""id"",""en"")"),"['already', 'a month', 'waiting', 'installation', 'essence', 'plate', 'red', 'nda', 'professional', 'waiting', 'private', 'klw', ' Gini ',' mah ',' ']")</f>
        <v>['already', 'a month', 'waiting', 'installation', 'essence', 'plate', 'red', 'nda', 'professional', 'waiting', 'private', 'klw', ' Gini ',' mah ',' ']</v>
      </c>
      <c r="D883" s="3">
        <v>1.0</v>
      </c>
    </row>
    <row r="884" ht="15.75" customHeight="1">
      <c r="A884" s="1">
        <v>941.0</v>
      </c>
      <c r="B884" s="3" t="s">
        <v>867</v>
      </c>
      <c r="C884" s="3" t="str">
        <f>IFERROR(__xludf.DUMMYFUNCTION("GOOGLETRANSLATE(B884,""id"",""en"")"),"['Application', 'IndiHome', 'slow', 'really', 'Mengebuka', 'Feature', ""]")</f>
        <v>['Application', 'IndiHome', 'slow', 'really', 'Mengebuka', 'Feature', "]</v>
      </c>
      <c r="D884" s="3">
        <v>1.0</v>
      </c>
    </row>
    <row r="885" ht="15.75" customHeight="1">
      <c r="A885" s="1">
        <v>942.0</v>
      </c>
      <c r="B885" s="3" t="s">
        <v>868</v>
      </c>
      <c r="C885" s="3" t="str">
        <f>IFERROR(__xludf.DUMMYFUNCTION("GOOGLETRANSLATE(B885,""id"",""en"")"),"['Bill', 'Indihome', 'RB', 'Wow', 'Yesterday', 'Udh']")</f>
        <v>['Bill', 'Indihome', 'RB', 'Wow', 'Yesterday', 'Udh']</v>
      </c>
      <c r="D885" s="3">
        <v>1.0</v>
      </c>
    </row>
    <row r="886" ht="15.75" customHeight="1">
      <c r="A886" s="1">
        <v>943.0</v>
      </c>
      <c r="B886" s="3" t="s">
        <v>869</v>
      </c>
      <c r="C886" s="3" t="str">
        <f>IFERROR(__xludf.DUMMYFUNCTION("GOOGLETRANSLATE(B886,""id"",""en"")"),"['Renew', 'Speed', '']")</f>
        <v>['Renew', 'Speed', '']</v>
      </c>
      <c r="D886" s="3">
        <v>1.0</v>
      </c>
    </row>
    <row r="887" ht="15.75" customHeight="1">
      <c r="A887" s="1">
        <v>944.0</v>
      </c>
      <c r="B887" s="3" t="s">
        <v>870</v>
      </c>
      <c r="C887" s="3" t="str">
        <f>IFERROR(__xludf.DUMMYFUNCTION("GOOGLETRANSLATE(B887,""id"",""en"")"),"['Severe', 'entering', 'grace', 'payment', 'internet', 'access', 'open', 'APK', 'Loading', 'Mulu']")</f>
        <v>['Severe', 'entering', 'grace', 'payment', 'internet', 'access', 'open', 'APK', 'Loading', 'Mulu']</v>
      </c>
      <c r="D887" s="3">
        <v>2.0</v>
      </c>
    </row>
    <row r="888" ht="15.75" customHeight="1">
      <c r="A888" s="1">
        <v>945.0</v>
      </c>
      <c r="B888" s="3" t="s">
        <v>871</v>
      </c>
      <c r="C888" s="3" t="str">
        <f>IFERROR(__xludf.DUMMYFUNCTION("GOOGLETRANSLATE(B888,""id"",""en"")"),"['BANGJE', 'HRI', 'GNGUAN', '']")</f>
        <v>['BANGJE', 'HRI', 'GNGUAN', '']</v>
      </c>
      <c r="D888" s="3">
        <v>1.0</v>
      </c>
    </row>
    <row r="889" ht="15.75" customHeight="1">
      <c r="A889" s="1">
        <v>946.0</v>
      </c>
      <c r="B889" s="3" t="s">
        <v>872</v>
      </c>
      <c r="C889" s="3" t="str">
        <f>IFERROR(__xludf.DUMMYFUNCTION("GOOGLETRANSLATE(B889,""id"",""en"")"),"['min', 'klokk', 'replace', 'number', 'order', 'gmna', 'yaaa']")</f>
        <v>['min', 'klokk', 'replace', 'number', 'order', 'gmna', 'yaaa']</v>
      </c>
      <c r="D889" s="3">
        <v>5.0</v>
      </c>
    </row>
    <row r="890" ht="15.75" customHeight="1">
      <c r="A890" s="1">
        <v>947.0</v>
      </c>
      <c r="B890" s="3" t="s">
        <v>873</v>
      </c>
      <c r="C890" s="3" t="str">
        <f>IFERROR(__xludf.DUMMYFUNCTION("GOOGLETRANSLATE(B890,""id"",""en"")"),"['make', 'package', 'permium', 'Mbps',' test ',' network ',' test ',' download ',' Mbps', 'upload', 'Mbps',' the network ',' Down ',' Down ',' Support ',' Maen ',' Game ',' Browsing ',' Watch ',' Video ',' Download ',' Sometimes', 'Smooth', 'Sometimes',' "&amp;"Slow ' , 'Good', 'Note', 'Indihome', 'wifinya', 'Connect', '']")</f>
        <v>['make', 'package', 'permium', 'Mbps',' test ',' network ',' test ',' download ',' Mbps', 'upload', 'Mbps',' the network ',' Down ',' Down ',' Support ',' Maen ',' Game ',' Browsing ',' Watch ',' Video ',' Download ',' Sometimes', 'Smooth', 'Sometimes',' Slow ' , 'Good', 'Note', 'Indihome', 'wifinya', 'Connect', '']</v>
      </c>
      <c r="D890" s="3">
        <v>1.0</v>
      </c>
    </row>
    <row r="891" ht="15.75" customHeight="1">
      <c r="A891" s="1">
        <v>948.0</v>
      </c>
      <c r="B891" s="3" t="s">
        <v>874</v>
      </c>
      <c r="C891" s="3" t="str">
        <f>IFERROR(__xludf.DUMMYFUNCTION("GOOGLETRANSLATE(B891,""id"",""en"")"),"['Verification', 'KTP', 'Order', 'Online', 'System', 'Error']")</f>
        <v>['Verification', 'KTP', 'Order', 'Online', 'System', 'Error']</v>
      </c>
      <c r="D891" s="3">
        <v>2.0</v>
      </c>
    </row>
    <row r="892" ht="15.75" customHeight="1">
      <c r="A892" s="1">
        <v>949.0</v>
      </c>
      <c r="B892" s="3" t="s">
        <v>875</v>
      </c>
      <c r="C892" s="3" t="str">
        <f>IFERROR(__xludf.DUMMYFUNCTION("GOOGLETRANSLATE(B892,""id"",""en"")"),"['bill', 'additional', 'service']")</f>
        <v>['bill', 'additional', 'service']</v>
      </c>
      <c r="D892" s="3">
        <v>1.0</v>
      </c>
    </row>
    <row r="893" ht="15.75" customHeight="1">
      <c r="A893" s="1">
        <v>950.0</v>
      </c>
      <c r="B893" s="3" t="s">
        <v>876</v>
      </c>
      <c r="C893" s="3" t="str">
        <f>IFERROR(__xludf.DUMMYFUNCTION("GOOGLETRANSLATE(B893,""id"",""en"")"),"['Help', 'complain', 'Hidup', 'Package', 'Ribet', 'Jln']")</f>
        <v>['Help', 'complain', 'Hidup', 'Package', 'Ribet', 'Jln']</v>
      </c>
      <c r="D893" s="3">
        <v>1.0</v>
      </c>
    </row>
    <row r="894" ht="15.75" customHeight="1">
      <c r="A894" s="1">
        <v>951.0</v>
      </c>
      <c r="B894" s="3" t="s">
        <v>877</v>
      </c>
      <c r="C894" s="3" t="str">
        <f>IFERROR(__xludf.DUMMYFUNCTION("GOOGLETRANSLATE(B894,""id"",""en"")"),"['Suggestion', 'throw', 'responsibility', '']")</f>
        <v>['Suggestion', 'throw', 'responsibility', '']</v>
      </c>
      <c r="D894" s="3">
        <v>1.0</v>
      </c>
    </row>
    <row r="895" ht="15.75" customHeight="1">
      <c r="A895" s="1">
        <v>952.0</v>
      </c>
      <c r="B895" s="3" t="s">
        <v>878</v>
      </c>
      <c r="C895" s="3" t="str">
        <f>IFERROR(__xludf.DUMMYFUNCTION("GOOGLETRANSLATE(B895,""id"",""en"")"),"['Jelk', 'internet', 'slow', 'memorized', 'afternoon', 'open', 'Gogle', 'muter', 'mulu', 'ngegame', 'online', 'haduhh', ' lag ',' Mulu ',' boyar ',' rb ',' ']")</f>
        <v>['Jelk', 'internet', 'slow', 'memorized', 'afternoon', 'open', 'Gogle', 'muter', 'mulu', 'ngegame', 'online', 'haduhh', ' lag ',' Mulu ',' boyar ',' rb ',' ']</v>
      </c>
      <c r="D895" s="3">
        <v>1.0</v>
      </c>
    </row>
    <row r="896" ht="15.75" customHeight="1">
      <c r="A896" s="1">
        <v>953.0</v>
      </c>
      <c r="B896" s="3" t="s">
        <v>879</v>
      </c>
      <c r="C896" s="3" t="str">
        <f>IFERROR(__xludf.DUMMYFUNCTION("GOOGLETRANSLATE(B896,""id"",""en"")"),"['Enter', 'number', 'internet', 'read', 'system', 'do', 'payment', 'application', 'do', 'repair', 'errorr', ""]")</f>
        <v>['Enter', 'number', 'internet', 'read', 'system', 'do', 'payment', 'application', 'do', 'repair', 'errorr', "]</v>
      </c>
      <c r="D896" s="3">
        <v>1.0</v>
      </c>
    </row>
    <row r="897" ht="15.75" customHeight="1">
      <c r="A897" s="1">
        <v>954.0</v>
      </c>
      <c r="B897" s="3" t="s">
        <v>880</v>
      </c>
      <c r="C897" s="3" t="str">
        <f>IFERROR(__xludf.DUMMYFUNCTION("GOOGLETRANSLATE(B897,""id"",""en"")"),"['bill', 'expensive', 'connection', 'garbage', 'service', 'quality']")</f>
        <v>['bill', 'expensive', 'connection', 'garbage', 'service', 'quality']</v>
      </c>
      <c r="D897" s="3">
        <v>1.0</v>
      </c>
    </row>
    <row r="898" ht="15.75" customHeight="1">
      <c r="A898" s="1">
        <v>955.0</v>
      </c>
      <c r="B898" s="3" t="s">
        <v>881</v>
      </c>
      <c r="C898" s="3" t="str">
        <f>IFERROR(__xludf.DUMMYFUNCTION("GOOGLETRANSLATE(B898,""id"",""en"")"),"['strange', 'OTP', 'according to', 'misused', 'how', 'best', 'service', 'service', 'expensive', 'lho', ""]")</f>
        <v>['strange', 'OTP', 'according to', 'misused', 'how', 'best', 'service', 'service', 'expensive', 'lho', "]</v>
      </c>
      <c r="D898" s="3">
        <v>1.0</v>
      </c>
    </row>
    <row r="899" ht="15.75" customHeight="1">
      <c r="A899" s="1">
        <v>956.0</v>
      </c>
      <c r="B899" s="3" t="s">
        <v>882</v>
      </c>
      <c r="C899" s="3" t="str">
        <f>IFERROR(__xludf.DUMMYFUNCTION("GOOGLETRANSLATE(B899,""id"",""en"")"),"['battered', 'user', 'friedly']")</f>
        <v>['battered', 'user', 'friedly']</v>
      </c>
      <c r="D899" s="3">
        <v>1.0</v>
      </c>
    </row>
    <row r="900" ht="15.75" customHeight="1">
      <c r="A900" s="1">
        <v>957.0</v>
      </c>
      <c r="B900" s="3" t="s">
        <v>883</v>
      </c>
      <c r="C900" s="3" t="str">
        <f>IFERROR(__xludf.DUMMYFUNCTION("GOOGLETRANSLATE(B900,""id"",""en"")"),"['', 'Registration', 'Susaaaah', 'uplot', 'reset', 'identity', 'until', 'change', 'reason', 'photo', 'ttd', 'remponoong']")</f>
        <v>['', 'Registration', 'Susaaaah', 'uplot', 'reset', 'identity', 'until', 'change', 'reason', 'photo', 'ttd', 'remponoong']</v>
      </c>
      <c r="D900" s="3">
        <v>2.0</v>
      </c>
    </row>
    <row r="901" ht="15.75" customHeight="1">
      <c r="A901" s="1">
        <v>958.0</v>
      </c>
      <c r="B901" s="3" t="s">
        <v>884</v>
      </c>
      <c r="C901" s="3" t="str">
        <f>IFERROR(__xludf.DUMMYFUNCTION("GOOGLETRANSLATE(B901,""id"",""en"")"),"['Rise', 'Mbps',' hours', 'active', 'turn', 'migration', 'package', 'Mbps',' reason ',' bnyak ',' told ',' waiting ',' hours', 'clock', '']")</f>
        <v>['Rise', 'Mbps',' hours', 'active', 'turn', 'migration', 'package', 'Mbps',' reason ',' bnyak ',' told ',' waiting ',' hours', 'clock', '']</v>
      </c>
      <c r="D901" s="3">
        <v>1.0</v>
      </c>
    </row>
    <row r="902" ht="15.75" customHeight="1">
      <c r="A902" s="1">
        <v>959.0</v>
      </c>
      <c r="B902" s="3" t="s">
        <v>885</v>
      </c>
      <c r="C902" s="3" t="str">
        <f>IFERROR(__xludf.DUMMYFUNCTION("GOOGLETRANSLATE(B902,""id"",""en"")"),"['Most', 'trouble']")</f>
        <v>['Most', 'trouble']</v>
      </c>
      <c r="D902" s="3">
        <v>1.0</v>
      </c>
    </row>
    <row r="903" ht="15.75" customHeight="1">
      <c r="A903" s="1">
        <v>960.0</v>
      </c>
      <c r="B903" s="3" t="s">
        <v>886</v>
      </c>
      <c r="C903" s="3" t="str">
        <f>IFERROR(__xludf.DUMMYFUNCTION("GOOGLETRANSLATE(B903,""id"",""en"")"),"['work', 'Bener', 'people', 'lag', 'pay', 'GBLK', ""]")</f>
        <v>['work', 'Bener', 'people', 'lag', 'pay', 'GBLK', "]</v>
      </c>
      <c r="D903" s="3">
        <v>1.0</v>
      </c>
    </row>
    <row r="904" ht="15.75" customHeight="1">
      <c r="A904" s="1">
        <v>961.0</v>
      </c>
      <c r="B904" s="3" t="s">
        <v>887</v>
      </c>
      <c r="C904" s="3" t="str">
        <f>IFERROR(__xludf.DUMMYFUNCTION("GOOGLETRANSLATE(B904,""id"",""en"")"),"['Network', 'ugly', 'slow', 'slow', 'slow', 'conch', 'cucunguk', 'turn', 'payment', 'fast', 'late', 'direct', ' Dead ',' internet ',' slow ',' Mbps', 'slow', 'times',' ']")</f>
        <v>['Network', 'ugly', 'slow', 'slow', 'slow', 'conch', 'cucunguk', 'turn', 'payment', 'fast', 'late', 'direct', ' Dead ',' internet ',' slow ',' Mbps', 'slow', 'times',' ']</v>
      </c>
      <c r="D904" s="3">
        <v>1.0</v>
      </c>
    </row>
    <row r="905" ht="15.75" customHeight="1">
      <c r="A905" s="1">
        <v>962.0</v>
      </c>
      <c r="B905" s="3" t="s">
        <v>888</v>
      </c>
      <c r="C905" s="3" t="str">
        <f>IFERROR(__xludf.DUMMYFUNCTION("GOOGLETRANSLATE(B905,""id"",""en"")"),"['a week', 'dead', 'times', 'normally', '']")</f>
        <v>['a week', 'dead', 'times', 'normally', '']</v>
      </c>
      <c r="D905" s="3">
        <v>1.0</v>
      </c>
    </row>
    <row r="906" ht="15.75" customHeight="1">
      <c r="A906" s="1">
        <v>963.0</v>
      </c>
      <c r="B906" s="3" t="s">
        <v>889</v>
      </c>
      <c r="C906" s="3" t="str">
        <f>IFERROR(__xludf.DUMMYFUNCTION("GOOGLETRANSLATE(B906,""id"",""en"")"),"['Stop', 'subscribe', 'billed', 'then']")</f>
        <v>['Stop', 'subscribe', 'billed', 'then']</v>
      </c>
      <c r="D906" s="3">
        <v>1.0</v>
      </c>
    </row>
    <row r="907" ht="15.75" customHeight="1">
      <c r="A907" s="1">
        <v>964.0</v>
      </c>
      <c r="B907" s="3" t="s">
        <v>890</v>
      </c>
      <c r="C907" s="3" t="str">
        <f>IFERROR(__xludf.DUMMYFUNCTION("GOOGLETRANSLATE(B907,""id"",""en"")"),"['Internet', 'bad']")</f>
        <v>['Internet', 'bad']</v>
      </c>
      <c r="D907" s="3">
        <v>1.0</v>
      </c>
    </row>
    <row r="908" ht="15.75" customHeight="1">
      <c r="A908" s="1">
        <v>965.0</v>
      </c>
      <c r="B908" s="3" t="s">
        <v>891</v>
      </c>
      <c r="C908" s="3" t="str">
        <f>IFERROR(__xludf.DUMMYFUNCTION("GOOGLETRANSLATE(B908,""id"",""en"")"),"['Submission', 'Move', 'Address',' Date ',' Date ',' Installed ',' UDH ',' Date ',' Internet ',' Wow ',' Wow ',' People ',' handle ',' related ',' displacement ',' address', 'ngak', 'finish', 'resign', 'person', 'competent', ""]")</f>
        <v>['Submission', 'Move', 'Address',' Date ',' Date ',' Installed ',' UDH ',' Date ',' Internet ',' Wow ',' Wow ',' People ',' handle ',' related ',' displacement ',' address', 'ngak', 'finish', 'resign', 'person', 'competent', "]</v>
      </c>
      <c r="D908" s="3">
        <v>1.0</v>
      </c>
    </row>
    <row r="909" ht="15.75" customHeight="1">
      <c r="A909" s="1">
        <v>966.0</v>
      </c>
      <c r="B909" s="3" t="s">
        <v>892</v>
      </c>
      <c r="C909" s="3" t="str">
        <f>IFERROR(__xludf.DUMMYFUNCTION("GOOGLETRANSLATE(B909,""id"",""en"")"),"['expensive', 'doang', 'network', 'potato']")</f>
        <v>['expensive', 'doang', 'network', 'potato']</v>
      </c>
      <c r="D909" s="3">
        <v>1.0</v>
      </c>
    </row>
    <row r="910" ht="15.75" customHeight="1">
      <c r="A910" s="1">
        <v>967.0</v>
      </c>
      <c r="B910" s="3" t="s">
        <v>893</v>
      </c>
      <c r="C910" s="3" t="str">
        <f>IFERROR(__xludf.DUMMYFUNCTION("GOOGLETRANSLATE(B910,""id"",""en"")"),"['ugly', 'data', 'account', 'bored', 'alternating', 'verification', 'finish', 'sometimes', 'bstrutnya', '']")</f>
        <v>['ugly', 'data', 'account', 'bored', 'alternating', 'verification', 'finish', 'sometimes', 'bstrutnya', '']</v>
      </c>
      <c r="D910" s="3">
        <v>1.0</v>
      </c>
    </row>
    <row r="911" ht="15.75" customHeight="1">
      <c r="A911" s="1">
        <v>968.0</v>
      </c>
      <c r="B911" s="3" t="s">
        <v>894</v>
      </c>
      <c r="C911" s="3" t="str">
        <f>IFERROR(__xludf.DUMMYFUNCTION("GOOGLETRANSLATE(B911,""id"",""en"")"),"['Sorry', 'Edit', 'Min', 'Customer', 'Indihome', 'made easier', 'payment', 'Hopefully', 'Indihome', 'cooperation', 'Link', 'Gojek', ' Ovo ',' BRI ',' BPD ',' BNI ',' Mandiri ',' facilitates', 'payment', 'bills',' monthly ',' in the past ',' pandemic ',' C"&amp;"ustomer ',' reduce ' , 'Activities', 'home', 'personal', 'pay', 'bills', 'outlets', 'alpha', 'mart', 'thank you', 'network', 'internet', 'ok']")</f>
        <v>['Sorry', 'Edit', 'Min', 'Customer', 'Indihome', 'made easier', 'payment', 'Hopefully', 'Indihome', 'cooperation', 'Link', 'Gojek', ' Ovo ',' BRI ',' BPD ',' BNI ',' Mandiri ',' facilitates', 'payment', 'bills',' monthly ',' in the past ',' pandemic ',' Customer ',' reduce ' , 'Activities', 'home', 'personal', 'pay', 'bills', 'outlets', 'alpha', 'mart', 'thank you', 'network', 'internet', 'ok']</v>
      </c>
      <c r="D911" s="3">
        <v>5.0</v>
      </c>
    </row>
    <row r="912" ht="15.75" customHeight="1">
      <c r="A912" s="1">
        <v>969.0</v>
      </c>
      <c r="B912" s="3" t="s">
        <v>895</v>
      </c>
      <c r="C912" s="3" t="str">
        <f>IFERROR(__xludf.DUMMYFUNCTION("GOOGLETRANSLATE(B912,""id"",""en"")"),"['Service', 'Indiehome', 'Available', 'Region', 'Heaven', 'Try', 'Expand', 'Reach', 'full', ""]")</f>
        <v>['Service', 'Indiehome', 'Available', 'Region', 'Heaven', 'Try', 'Expand', 'Reach', 'full', "]</v>
      </c>
      <c r="D912" s="3">
        <v>3.0</v>
      </c>
    </row>
    <row r="913" ht="15.75" customHeight="1">
      <c r="A913" s="1">
        <v>970.0</v>
      </c>
      <c r="B913" s="3" t="s">
        <v>896</v>
      </c>
      <c r="C913" s="3" t="str">
        <f>IFERROR(__xludf.DUMMYFUNCTION("GOOGLETRANSLATE(B913,""id"",""en"")"),"['network', 'ORDER', 'NRIVE', 'OPERATOR', 'SERVICE', 'TANI', 'Restar', 'Restar', 'Mulu']")</f>
        <v>['network', 'ORDER', 'NRIVE', 'OPERATOR', 'SERVICE', 'TANI', 'Restar', 'Restar', 'Mulu']</v>
      </c>
      <c r="D913" s="3">
        <v>1.0</v>
      </c>
    </row>
    <row r="914" ht="15.75" customHeight="1">
      <c r="A914" s="1">
        <v>971.0</v>
      </c>
      <c r="B914" s="3" t="s">
        <v>897</v>
      </c>
      <c r="C914" s="3" t="str">
        <f>IFERROR(__xludf.DUMMYFUNCTION("GOOGLETRANSLATE(B914,""id"",""en"")"),"['expensive', 'doang', 'connection', 'internet', 'missing', 'arising', 'marketing', 'promise', 'technician', 'location', 'repair', 'network', ' awaited ',' all day ',' nongol ',' stem ',' nose ',' clock ',' night ',' cave ',' task ',' college ',' ticket '"&amp;",' repair ',' Udh ' , 'Awaited', 'Gadurat', 'PHP', 'INDIHOME', '']")</f>
        <v>['expensive', 'doang', 'connection', 'internet', 'missing', 'arising', 'marketing', 'promise', 'technician', 'location', 'repair', 'network', ' awaited ',' all day ',' nongol ',' stem ',' nose ',' clock ',' night ',' cave ',' task ',' college ',' ticket ',' repair ',' Udh ' , 'Awaited', 'Gadurat', 'PHP', 'INDIHOME', '']</v>
      </c>
      <c r="D914" s="3">
        <v>1.0</v>
      </c>
    </row>
    <row r="915" ht="15.75" customHeight="1">
      <c r="A915" s="1">
        <v>972.0</v>
      </c>
      <c r="B915" s="3" t="s">
        <v>898</v>
      </c>
      <c r="C915" s="3" t="str">
        <f>IFERROR(__xludf.DUMMYFUNCTION("GOOGLETRANSLATE(B915,""id"",""en"")"),"['Install', 'verification', 'account', 'failed', 'connected', 'wifi', 'indihome', 'uninstall']")</f>
        <v>['Install', 'verification', 'account', 'failed', 'connected', 'wifi', 'indihome', 'uninstall']</v>
      </c>
      <c r="D915" s="3">
        <v>2.0</v>
      </c>
    </row>
    <row r="916" ht="15.75" customHeight="1">
      <c r="A916" s="1">
        <v>973.0</v>
      </c>
      <c r="B916" s="3" t="s">
        <v>899</v>
      </c>
      <c r="C916" s="3" t="str">
        <f>IFERROR(__xludf.DUMMYFUNCTION("GOOGLETRANSLATE(B916,""id"",""en"")"),"['how', 'check', 'wifi', 'application', 'myindihome']")</f>
        <v>['how', 'check', 'wifi', 'application', 'myindihome']</v>
      </c>
      <c r="D916" s="3">
        <v>3.0</v>
      </c>
    </row>
    <row r="917" ht="15.75" customHeight="1">
      <c r="A917" s="1">
        <v>974.0</v>
      </c>
      <c r="B917" s="3" t="s">
        <v>900</v>
      </c>
      <c r="C917" s="3" t="str">
        <f>IFERROR(__xludf.DUMMYFUNCTION("GOOGLETRANSLATE(B917,""id"",""en"")"),"['disappointing']")</f>
        <v>['disappointing']</v>
      </c>
      <c r="D917" s="3">
        <v>1.0</v>
      </c>
    </row>
    <row r="918" ht="15.75" customHeight="1">
      <c r="A918" s="1">
        <v>975.0</v>
      </c>
      <c r="B918" s="3" t="s">
        <v>901</v>
      </c>
      <c r="C918" s="3" t="str">
        <f>IFERROR(__xludf.DUMMYFUNCTION("GOOGLETRANSLATE(B918,""id"",""en"")"),"['installation', 'cable', 'chaotic', 'neat', 'complement', 'pairs', 'response', ""]")</f>
        <v>['installation', 'cable', 'chaotic', 'neat', 'complement', 'pairs', 'response', "]</v>
      </c>
      <c r="D918" s="3">
        <v>1.0</v>
      </c>
    </row>
    <row r="919" ht="15.75" customHeight="1">
      <c r="A919" s="1">
        <v>976.0</v>
      </c>
      <c r="B919" s="3" t="s">
        <v>173</v>
      </c>
      <c r="C919" s="3" t="str">
        <f>IFERROR(__xludf.DUMMYFUNCTION("GOOGLETRANSLATE(B919,""id"",""en"")"),"['', '']")</f>
        <v>['', '']</v>
      </c>
      <c r="D919" s="3">
        <v>1.0</v>
      </c>
    </row>
    <row r="920" ht="15.75" customHeight="1">
      <c r="A920" s="1">
        <v>978.0</v>
      </c>
      <c r="B920" s="3" t="s">
        <v>902</v>
      </c>
      <c r="C920" s="3" t="str">
        <f>IFERROR(__xludf.DUMMYFUNCTION("GOOGLETRANSLATE(B920,""id"",""en"")"),"['response', 'complaints',' Internet ',' Indihome ',' slow ',' reporter ',' disorder ',' report ',' date ',' Date ',' Implement ',' repair ',' should be ',' fast ']")</f>
        <v>['response', 'complaints',' Internet ',' Indihome ',' slow ',' reporter ',' disorder ',' report ',' date ',' Date ',' Implement ',' repair ',' should be ',' fast ']</v>
      </c>
      <c r="D920" s="3">
        <v>2.0</v>
      </c>
    </row>
    <row r="921" ht="15.75" customHeight="1">
      <c r="A921" s="1">
        <v>979.0</v>
      </c>
      <c r="B921" s="3" t="s">
        <v>903</v>
      </c>
      <c r="C921" s="3" t="str">
        <f>IFERROR(__xludf.DUMMYFUNCTION("GOOGLETRANSLATE(B921,""id"",""en"")"),"['service', 'bad', 'registration', 'fast', 'installation', 'super', 'slow', 'technician', 'indihome', 'person', 'city', 'person', ' Registration ',' July ',' Sampe ',' installed ',' Really ',' person ',' person ',' service ',' Indihome ',' emang ',' ugly "&amp;"', ""]")</f>
        <v>['service', 'bad', 'registration', 'fast', 'installation', 'super', 'slow', 'technician', 'indihome', 'person', 'city', 'person', ' Registration ',' July ',' Sampe ',' installed ',' Really ',' person ',' person ',' service ',' Indihome ',' emang ',' ugly ', "]</v>
      </c>
      <c r="D921" s="3">
        <v>1.0</v>
      </c>
    </row>
    <row r="922" ht="15.75" customHeight="1">
      <c r="A922" s="1">
        <v>980.0</v>
      </c>
      <c r="B922" s="3" t="s">
        <v>904</v>
      </c>
      <c r="C922" s="3" t="str">
        <f>IFERROR(__xludf.DUMMYFUNCTION("GOOGLETRANSLATE(B922,""id"",""en"")"),"['open', 'times', 'download', 'application', 'turn', 'data', 'filled', 'open', 'theft', 'data']")</f>
        <v>['open', 'times', 'download', 'application', 'turn', 'data', 'filled', 'open', 'theft', 'data']</v>
      </c>
      <c r="D922" s="3">
        <v>1.0</v>
      </c>
    </row>
    <row r="923" ht="15.75" customHeight="1">
      <c r="A923" s="1">
        <v>981.0</v>
      </c>
      <c r="B923" s="3" t="s">
        <v>905</v>
      </c>
      <c r="C923" s="3" t="str">
        <f>IFERROR(__xludf.DUMMYFUNCTION("GOOGLETRANSLATE(B923,""id"",""en"")"),"['entry', 'application', 'Pay', 'expensive', 'network', 'ugly', 'how', '']")</f>
        <v>['entry', 'application', 'Pay', 'expensive', 'network', 'ugly', 'how', '']</v>
      </c>
      <c r="D923" s="3">
        <v>1.0</v>
      </c>
    </row>
    <row r="924" ht="15.75" customHeight="1">
      <c r="A924" s="1">
        <v>982.0</v>
      </c>
      <c r="B924" s="3" t="s">
        <v>45</v>
      </c>
      <c r="C924" s="3" t="str">
        <f>IFERROR(__xludf.DUMMYFUNCTION("GOOGLETRANSLATE(B924,""id"",""en"")"),"['TOP']")</f>
        <v>['TOP']</v>
      </c>
      <c r="D924" s="3">
        <v>5.0</v>
      </c>
    </row>
    <row r="925" ht="15.75" customHeight="1">
      <c r="A925" s="1">
        <v>983.0</v>
      </c>
      <c r="B925" s="3" t="s">
        <v>906</v>
      </c>
      <c r="C925" s="3" t="str">
        <f>IFERROR(__xludf.DUMMYFUNCTION("GOOGLETRANSLATE(B925,""id"",""en"")"),"['Masang', 'Indihome', 'Masang', 'Try', 'Solution', 'Address',' Village ',' Uning ',' Segugur ',' Subdistrict ',' Babul ',' Rahmah ',' food ',' ball ',' ruma ']")</f>
        <v>['Masang', 'Indihome', 'Masang', 'Try', 'Solution', 'Address',' Village ',' Uning ',' Segugur ',' Subdistrict ',' Babul ',' Rahmah ',' food ',' ball ',' ruma ']</v>
      </c>
      <c r="D925" s="3">
        <v>3.0</v>
      </c>
    </row>
    <row r="926" ht="15.75" customHeight="1">
      <c r="A926" s="1">
        <v>985.0</v>
      </c>
      <c r="B926" s="3" t="s">
        <v>907</v>
      </c>
      <c r="C926" s="3" t="str">
        <f>IFERROR(__xludf.DUMMYFUNCTION("GOOGLETRANSLATE(B926,""id"",""en"")"),"['application', 'help', 'thank', 'love', 'indihome']")</f>
        <v>['application', 'help', 'thank', 'love', 'indihome']</v>
      </c>
      <c r="D926" s="3">
        <v>5.0</v>
      </c>
    </row>
    <row r="927" ht="15.75" customHeight="1">
      <c r="A927" s="1">
        <v>986.0</v>
      </c>
      <c r="B927" s="3" t="s">
        <v>908</v>
      </c>
      <c r="C927" s="3" t="str">
        <f>IFERROR(__xludf.DUMMYFUNCTION("GOOGLETRANSLATE(B927,""id"",""en"")"),"['KOUNI', 'Kayak', 'Atura', 'Exchange', 'Kayak', 'Products', 'Tsel']")</f>
        <v>['KOUNI', 'Kayak', 'Atura', 'Exchange', 'Kayak', 'Products', 'Tsel']</v>
      </c>
      <c r="D927" s="3">
        <v>3.0</v>
      </c>
    </row>
    <row r="928" ht="15.75" customHeight="1">
      <c r="A928" s="1">
        <v>987.0</v>
      </c>
      <c r="B928" s="3" t="s">
        <v>909</v>
      </c>
      <c r="C928" s="3" t="str">
        <f>IFERROR(__xludf.DUMMYFUNCTION("GOOGLETRANSLATE(B928,""id"",""en"")"),"['expensive', 'rates', 'package', 'Indihome', 'per month', 'per month', 'quota', 'FUP', 'Giga', 'used', 'run out', ""]")</f>
        <v>['expensive', 'rates', 'package', 'Indihome', 'per month', 'per month', 'quota', 'FUP', 'Giga', 'used', 'run out', "]</v>
      </c>
      <c r="D928" s="3">
        <v>1.0</v>
      </c>
    </row>
    <row r="929" ht="15.75" customHeight="1">
      <c r="A929" s="1">
        <v>988.0</v>
      </c>
      <c r="B929" s="3" t="s">
        <v>910</v>
      </c>
      <c r="C929" s="3" t="str">
        <f>IFERROR(__xludf.DUMMYFUNCTION("GOOGLETRANSLATE(B929,""id"",""en"")"),"['Jualanya', 'unlimited', 'skrng', 'subscription', 'FUP', 'ridiculous',' a month ',' can ',' allotment ',' brp ',' giga ',' ngak ',' application ',' contents', 'buy', 'ama', 'upgrade', 'era', 'corona', 'indihome', 'doank', 'use', 'ank', 'zoom', 'lag' , 'U"&amp;"pgrade', 'Speed']")</f>
        <v>['Jualanya', 'unlimited', 'skrng', 'subscription', 'FUP', 'ridiculous',' a month ',' can ',' allotment ',' brp ',' giga ',' ngak ',' application ',' contents', 'buy', 'ama', 'upgrade', 'era', 'corona', 'indihome', 'doank', 'use', 'ank', 'zoom', 'lag' , 'Upgrade', 'Speed']</v>
      </c>
      <c r="D929" s="3">
        <v>1.0</v>
      </c>
    </row>
    <row r="930" ht="15.75" customHeight="1">
      <c r="A930" s="1">
        <v>989.0</v>
      </c>
      <c r="B930" s="3" t="s">
        <v>911</v>
      </c>
      <c r="C930" s="3" t="str">
        <f>IFERROR(__xludf.DUMMYFUNCTION("GOOGLETRANSLATE(B930,""id"",""en"")"),"['Login', 'replaced']")</f>
        <v>['Login', 'replaced']</v>
      </c>
      <c r="D930" s="3">
        <v>1.0</v>
      </c>
    </row>
    <row r="931" ht="15.75" customHeight="1">
      <c r="A931" s="1">
        <v>990.0</v>
      </c>
      <c r="B931" s="3" t="s">
        <v>912</v>
      </c>
      <c r="C931" s="3" t="str">
        <f>IFERROR(__xludf.DUMMYFUNCTION("GOOGLETRANSLATE(B931,""id"",""en"")"),"['Network', 'ugly', 'late', 'pay', 'bills',' network ',' decide ',' bill ',' monthly ',' internet ',' count ',' indihome ',' Search ',' money ',' ']")</f>
        <v>['Network', 'ugly', 'late', 'pay', 'bills',' network ',' decide ',' bill ',' monthly ',' internet ',' count ',' indihome ',' Search ',' money ',' ']</v>
      </c>
      <c r="D931" s="3">
        <v>1.0</v>
      </c>
    </row>
    <row r="932" ht="15.75" customHeight="1">
      <c r="A932" s="1">
        <v>991.0</v>
      </c>
      <c r="B932" s="3" t="s">
        <v>913</v>
      </c>
      <c r="C932" s="3" t="str">
        <f>IFERROR(__xludf.DUMMYFUNCTION("GOOGLETRANSLATE(B932,""id"",""en"")"),"['Install', 'upload', 'signs', 'hand', 'appear', 'verification', 'data']")</f>
        <v>['Install', 'upload', 'signs', 'hand', 'appear', 'verification', 'data']</v>
      </c>
      <c r="D932" s="3">
        <v>3.0</v>
      </c>
    </row>
    <row r="933" ht="15.75" customHeight="1">
      <c r="A933" s="1">
        <v>992.0</v>
      </c>
      <c r="B933" s="3" t="s">
        <v>914</v>
      </c>
      <c r="C933" s="3" t="str">
        <f>IFERROR(__xludf.DUMMYFUNCTION("GOOGLETRANSLATE(B933,""id"",""en"")"),"['Follow', 'service', 'ugly', 'request', 'moved', 'address',' said ',' network ',' fiber ',' optical ',' in place ',' paseled ',' network ',' used ',' network ',' fiber ',' optics', 'mother', 'idler', '']")</f>
        <v>['Follow', 'service', 'ugly', 'request', 'moved', 'address',' said ',' network ',' fiber ',' optical ',' in place ',' paseled ',' network ',' used ',' network ',' fiber ',' optics', 'mother', 'idler', '']</v>
      </c>
      <c r="D933" s="3">
        <v>1.0</v>
      </c>
    </row>
    <row r="934" ht="15.75" customHeight="1">
      <c r="A934" s="1">
        <v>993.0</v>
      </c>
      <c r="B934" s="3" t="s">
        <v>915</v>
      </c>
      <c r="C934" s="3" t="str">
        <f>IFERROR(__xludf.DUMMYFUNCTION("GOOGLETRANSLATE(B934,""id"",""en"")"),"['', 'Indihome', 'hope', 'customers', 'contributions', 'free', 'Mbps', ""]")</f>
        <v>['', 'Indihome', 'hope', 'customers', 'contributions', 'free', 'Mbps', "]</v>
      </c>
      <c r="D934" s="3">
        <v>4.0</v>
      </c>
    </row>
    <row r="935" ht="15.75" customHeight="1">
      <c r="A935" s="1">
        <v>994.0</v>
      </c>
      <c r="B935" s="3" t="s">
        <v>916</v>
      </c>
      <c r="C935" s="3" t="str">
        <f>IFERROR(__xludf.DUMMYFUNCTION("GOOGLETRANSLATE(B935,""id"",""en"")"),"['lazy', 'Indihome', 'disorder', 'pay', 'always',' ttngga ',' safe ',' disorder ',' already ',' network ',' internet ',' mya ',' Officer ',' field ',' Wait ']")</f>
        <v>['lazy', 'Indihome', 'disorder', 'pay', 'always',' ttngga ',' safe ',' disorder ',' already ',' network ',' internet ',' mya ',' Officer ',' field ',' Wait ']</v>
      </c>
      <c r="D935" s="3">
        <v>3.0</v>
      </c>
    </row>
    <row r="936" ht="15.75" customHeight="1">
      <c r="A936" s="1">
        <v>995.0</v>
      </c>
      <c r="B936" s="3" t="s">
        <v>917</v>
      </c>
      <c r="C936" s="3" t="str">
        <f>IFERROR(__xludf.DUMMYFUNCTION("GOOGLETRANSLATE(B936,""id"",""en"")"),"['The application', 'road']")</f>
        <v>['The application', 'road']</v>
      </c>
      <c r="D936" s="3">
        <v>1.0</v>
      </c>
    </row>
    <row r="937" ht="15.75" customHeight="1">
      <c r="A937" s="1">
        <v>996.0</v>
      </c>
      <c r="B937" s="3" t="s">
        <v>918</v>
      </c>
      <c r="C937" s="3" t="str">
        <f>IFERROR(__xludf.DUMMYFUNCTION("GOOGLETRANSLATE(B937,""id"",""en"")"),"['disappointing', 'features', 'use', 'internet', 'update', 'cook', 'msh', 'GB', 'Please', 'pray']")</f>
        <v>['disappointing', 'features', 'use', 'internet', 'update', 'cook', 'msh', 'GB', 'Please', 'pray']</v>
      </c>
      <c r="D937" s="3">
        <v>1.0</v>
      </c>
    </row>
    <row r="938" ht="15.75" customHeight="1">
      <c r="A938" s="1">
        <v>997.0</v>
      </c>
      <c r="B938" s="3" t="s">
        <v>919</v>
      </c>
      <c r="C938" s="3" t="str">
        <f>IFERROR(__xludf.DUMMYFUNCTION("GOOGLETRANSLATE(B938,""id"",""en"")"),"['application', 'check', 'payment', 'road', 'billed', 'pay', 'wrong', 'system', 'wonder']")</f>
        <v>['application', 'check', 'payment', 'road', 'billed', 'pay', 'wrong', 'system', 'wonder']</v>
      </c>
      <c r="D938" s="3">
        <v>1.0</v>
      </c>
    </row>
    <row r="939" ht="15.75" customHeight="1">
      <c r="A939" s="1">
        <v>998.0</v>
      </c>
      <c r="B939" s="3" t="s">
        <v>920</v>
      </c>
      <c r="C939" s="3" t="str">
        <f>IFERROR(__xludf.DUMMYFUNCTION("GOOGLETRANSLATE(B939,""id"",""en"")"),"['Daritadi', 'Verify', 'KTP', 'appears', 'Notification', 'Profile', 'Verified']")</f>
        <v>['Daritadi', 'Verify', 'KTP', 'appears', 'Notification', 'Profile', 'Verified']</v>
      </c>
      <c r="D939" s="3">
        <v>3.0</v>
      </c>
    </row>
    <row r="940" ht="15.75" customHeight="1">
      <c r="A940" s="1">
        <v>999.0</v>
      </c>
      <c r="B940" s="3" t="s">
        <v>921</v>
      </c>
      <c r="C940" s="3" t="str">
        <f>IFERROR(__xludf.DUMMYFUNCTION("GOOGLETRANSLATE(B940,""id"",""en"")"),"['handling', 'slow', 'ticket', 'asa', 'settlement']")</f>
        <v>['handling', 'slow', 'ticket', 'asa', 'settlement']</v>
      </c>
      <c r="D940" s="3">
        <v>1.0</v>
      </c>
    </row>
    <row r="941" ht="15.75" customHeight="1">
      <c r="A941" s="1">
        <v>1000.0</v>
      </c>
      <c r="B941" s="3" t="s">
        <v>922</v>
      </c>
      <c r="C941" s="3" t="str">
        <f>IFERROR(__xludf.DUMMYFUNCTION("GOOGLETRANSLATE(B941,""id"",""en"")"),"['Indihome', 'service', 'ugly', '']")</f>
        <v>['Indihome', 'service', 'ugly', '']</v>
      </c>
      <c r="D941" s="3">
        <v>1.0</v>
      </c>
    </row>
    <row r="942" ht="15.75" customHeight="1">
      <c r="A942" s="1">
        <v>1001.0</v>
      </c>
      <c r="B942" s="3" t="s">
        <v>923</v>
      </c>
      <c r="C942" s="3" t="str">
        <f>IFERROR(__xludf.DUMMYFUNCTION("GOOGLETRANSLATE(B942,""id"",""en"")"),"['expensive', 'doang', 'network', 'potatoes',' effect ',' life ',' village ',' reach ',' covered ',' indihome ',' pairs', 'indihome', ' disappointing ',' wifi ',' connected ',' internet ',' quota ',' wifi ',' signal ',' full ',' ']")</f>
        <v>['expensive', 'doang', 'network', 'potatoes',' effect ',' life ',' village ',' reach ',' covered ',' indihome ',' pairs', 'indihome', ' disappointing ',' wifi ',' connected ',' internet ',' quota ',' wifi ',' signal ',' full ',' ']</v>
      </c>
      <c r="D942" s="3">
        <v>1.0</v>
      </c>
    </row>
    <row r="943" ht="15.75" customHeight="1">
      <c r="A943" s="1">
        <v>1002.0</v>
      </c>
      <c r="B943" s="3" t="s">
        <v>924</v>
      </c>
      <c r="C943" s="3" t="str">
        <f>IFERROR(__xludf.DUMMYFUNCTION("GOOGLETRANSLATE(B943,""id"",""en"")"),"['bad']")</f>
        <v>['bad']</v>
      </c>
      <c r="D943" s="3">
        <v>1.0</v>
      </c>
    </row>
    <row r="944" ht="15.75" customHeight="1">
      <c r="A944" s="1">
        <v>1003.0</v>
      </c>
      <c r="B944" s="3" t="s">
        <v>925</v>
      </c>
      <c r="C944" s="3" t="str">
        <f>IFERROR(__xludf.DUMMYFUNCTION("GOOGLETRANSLATE(B944,""id"",""en"")"),"['wifi', 'play', 'game', 'Moba', 'likes',' lag ',' wifi ',' already ',' expensive ',' limit ',' signal ',' ugly ',' Bener ',' Bener ',' Disappointed ',' Recommendations', 'Mending', 'Subscribe', 'Provider', 'Cheap', 'Stable', 'Network']")</f>
        <v>['wifi', 'play', 'game', 'Moba', 'likes',' lag ',' wifi ',' already ',' expensive ',' limit ',' signal ',' ugly ',' Bener ',' Bener ',' Disappointed ',' Recommendations', 'Mending', 'Subscribe', 'Provider', 'Cheap', 'Stable', 'Network']</v>
      </c>
      <c r="D944" s="3">
        <v>1.0</v>
      </c>
    </row>
    <row r="945" ht="15.75" customHeight="1">
      <c r="A945" s="1">
        <v>1004.0</v>
      </c>
      <c r="B945" s="3" t="s">
        <v>926</v>
      </c>
      <c r="C945" s="3" t="str">
        <f>IFERROR(__xludf.DUMMYFUNCTION("GOOGLETRANSLATE(B945,""id"",""en"")"),"['lag']")</f>
        <v>['lag']</v>
      </c>
      <c r="D945" s="3">
        <v>1.0</v>
      </c>
    </row>
    <row r="946" ht="15.75" customHeight="1">
      <c r="A946" s="1">
        <v>1005.0</v>
      </c>
      <c r="B946" s="3" t="s">
        <v>927</v>
      </c>
      <c r="C946" s="3" t="str">
        <f>IFERROR(__xludf.DUMMYFUNCTION("GOOGLETRANSLATE(B946,""id"",""en"")"),"['signal', 'bad', 'please', 'fix', 'disorder', 'pay', 'subscription', 'klau', 'wifi', 'use']")</f>
        <v>['signal', 'bad', 'please', 'fix', 'disorder', 'pay', 'subscription', 'klau', 'wifi', 'use']</v>
      </c>
      <c r="D946" s="3">
        <v>1.0</v>
      </c>
    </row>
    <row r="947" ht="15.75" customHeight="1">
      <c r="A947" s="1">
        <v>1006.0</v>
      </c>
      <c r="B947" s="3" t="s">
        <v>928</v>
      </c>
      <c r="C947" s="3" t="str">
        <f>IFERROR(__xludf.DUMMYFUNCTION("GOOGLETRANSLATE(B947,""id"",""en"")"),"['auto', 'uninstall', 'application', 'pulp', 'login', 'application', 'kek', 'gini', 'difficult', 'login', 'star', 'kasi', ' ']")</f>
        <v>['auto', 'uninstall', 'application', 'pulp', 'login', 'application', 'kek', 'gini', 'difficult', 'login', 'star', 'kasi', ' ']</v>
      </c>
      <c r="D947" s="3">
        <v>1.0</v>
      </c>
    </row>
    <row r="948" ht="15.75" customHeight="1">
      <c r="A948" s="1">
        <v>1007.0</v>
      </c>
      <c r="B948" s="3" t="s">
        <v>929</v>
      </c>
      <c r="C948" s="3" t="str">
        <f>IFERROR(__xludf.DUMMYFUNCTION("GOOGLETRANSLATE(B948,""id"",""en"")"),"['Enter', 'Liat', 'Bill', 'Reject']")</f>
        <v>['Enter', 'Liat', 'Bill', 'Reject']</v>
      </c>
      <c r="D948" s="3">
        <v>1.0</v>
      </c>
    </row>
    <row r="949" ht="15.75" customHeight="1">
      <c r="A949" s="1">
        <v>1008.0</v>
      </c>
      <c r="B949" s="3" t="s">
        <v>930</v>
      </c>
      <c r="C949" s="3" t="str">
        <f>IFERROR(__xludf.DUMMYFUNCTION("GOOGLETRANSLATE(B949,""id"",""en"")"),"['Wear', 'service', 'complaint', 'application', 'disappointing', 'handling', 'complaint', 'tickets', 'complaint', 'printed', 'bebotherparents', '']")</f>
        <v>['Wear', 'service', 'complaint', 'application', 'disappointing', 'handling', 'complaint', 'tickets', 'complaint', 'printed', 'bebotherparents', '']</v>
      </c>
      <c r="D949" s="3">
        <v>1.0</v>
      </c>
    </row>
    <row r="950" ht="15.75" customHeight="1">
      <c r="A950" s="1">
        <v>1009.0</v>
      </c>
      <c r="B950" s="3" t="s">
        <v>931</v>
      </c>
      <c r="C950" s="3" t="str">
        <f>IFERROR(__xludf.DUMMYFUNCTION("GOOGLETRANSLATE(B950,""id"",""en"")"),"['wifi', 'connected', 'internet', 'quota', 'wifi', '']")</f>
        <v>['wifi', 'connected', 'internet', 'quota', 'wifi', '']</v>
      </c>
      <c r="D950" s="3">
        <v>2.0</v>
      </c>
    </row>
    <row r="951" ht="15.75" customHeight="1">
      <c r="A951" s="1">
        <v>1010.0</v>
      </c>
      <c r="B951" s="3" t="s">
        <v>932</v>
      </c>
      <c r="C951" s="3" t="str">
        <f>IFERROR(__xludf.DUMMYFUNCTION("GOOGLETRANSLATE(B951,""id"",""en"")"),"['God', 'really', 'nich', 'telkom', 'company', 'plate', 'red', 'krj', 'kyk', 'chek', 'my boss',' my apk ',' Make ',' APK ',' Terms', 'BUMN', 'KSH', 'all', 'Rician', 'Bener', 'Chek', 'Use', 'TLP', 'Details',' Point ' , 'Nggk', 'JLS', 'APK', 'Function', 'Re"&amp;"al', 'Time', 'Nggk', 'SRH', 'Logout', 'Enter', 'Change', 'Manager', ' telkom ',' krj ',' junior high school ',' krjannya ',' subordinate ',' chaotic ',' easy ',' KPK ',' interested ',' audit ',' telkom ',' right ',' fix ' , 'My boss', 'My APK', 'Maen', 'C"&amp;"at', 'For example', 'Rician', 'Use']")</f>
        <v>['God', 'really', 'nich', 'telkom', 'company', 'plate', 'red', 'krj', 'kyk', 'chek', 'my boss',' my apk ',' Make ',' APK ',' Terms', 'BUMN', 'KSH', 'all', 'Rician', 'Bener', 'Chek', 'Use', 'TLP', 'Details',' Point ' , 'Nggk', 'JLS', 'APK', 'Function', 'Real', 'Time', 'Nggk', 'SRH', 'Logout', 'Enter', 'Change', 'Manager', ' telkom ',' krj ',' junior high school ',' krjannya ',' subordinate ',' chaotic ',' easy ',' KPK ',' interested ',' audit ',' telkom ',' right ',' fix ' , 'My boss', 'My APK', 'Maen', 'Cat', 'For example', 'Rician', 'Use']</v>
      </c>
      <c r="D951" s="3">
        <v>1.0</v>
      </c>
    </row>
    <row r="952" ht="15.75" customHeight="1">
      <c r="A952" s="1">
        <v>1011.0</v>
      </c>
      <c r="B952" s="3" t="s">
        <v>933</v>
      </c>
      <c r="C952" s="3" t="str">
        <f>IFERROR(__xludf.DUMMYFUNCTION("GOOGLETRANSLATE(B952,""id"",""en"")"),"['Please', 'network', 'repaired', 'Mbps', 'slow', 'company', 'BUMN', 'Lost', 'Network', 'Next', '']")</f>
        <v>['Please', 'network', 'repaired', 'Mbps', 'slow', 'company', 'BUMN', 'Lost', 'Network', 'Next', '']</v>
      </c>
      <c r="D952" s="3">
        <v>1.0</v>
      </c>
    </row>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2022-02-26T04:07:09Z</dcterms:created>
  <dc:creator>openpyxl</dc:creator>
</cp:coreProperties>
</file>