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PAZwMCoy6wXMOW3hkdRGocnDoPA=="/>
    </ext>
  </extLst>
</workbook>
</file>

<file path=xl/sharedStrings.xml><?xml version="1.0" encoding="utf-8"?>
<sst xmlns="http://schemas.openxmlformats.org/spreadsheetml/2006/main" count="1755" uniqueCount="1755">
  <si>
    <t>text_review</t>
  </si>
  <si>
    <t>text_review_english</t>
  </si>
  <si>
    <t>score</t>
  </si>
  <si>
    <t>['', 'tsel', 'kemari', 'kaga', 'cuk', 'sinyal', 'kualitas', 'paketan', 'beli', 'mahal', 'mahal', 'kaga', 'abis', 'ujan', 'maen', 'game', 'nonton', 'streaming', 'lag', 'abis', 'sinyal', 'merah', 'developer', 'payah', 'mentingin', 'woi', 'awas', 'urug', 'nnt', 'sakit', 'hati', 'konsumen', 'benahin', 'kaya', 'gini', 'jaringan', 'seluler', 'sekelas', 'sel', 'kalah', 'jaringan', 'tetangga', 'sebelah', '']</t>
  </si>
  <si>
    <t>['banget', 'beli', 'paketan', 'gabisa', 'lemot', 'wajar', 'telkomsel', 'sampe', 'beli', 'paketan', 'kagak', 'mah', 'terimakasih', '']</t>
  </si>
  <si>
    <t>['udah', 'lambat', 'banget', 'sinyal', 'stabil', 'anehnya', 'sinyal', 'full', 'internet', 'terputus', 'tinggal', 'depok', 'aktivitas', 'jakarta', 'stabil', 'tolong', 'diperbaik', 'lambat', 'perubahan', 'signifikan']</t>
  </si>
  <si>
    <t>['maaf', 'bos', 'telkomsel', 'menjengkelkan', 'menjijik', 'telkomsel', 'permainkan', 'kepercayaan', 'pelanggan', 'percaya', 'penuh', 'telkomsel', 'berubah', 'benci', 'sakit', 'hati', 'jijik', 'kinerja', 'terpuji', 'jaringan', 'penuh', 'internet', 'satupun', 'diakses', 'satupun', 'jam', 'diperlulan', 'pemakaian', 'padat', 'jual', 'kuota']</t>
  </si>
  <si>
    <t>['selamat', 'paket', 'gamesmax', 'gb', 'internet', 'gb', 'youtube', 'gb', 'games', 'voucher', 'free', 'fire', 'aktif', 'berlaku', 'tgl', 'pkl', 'wib', 'cek', 'status', 'berhenti', 'berlangganan', 'telkomsel', 'apps', 'hub', 'info', 'pembelian', 'vocer', 'diamond', 'diamond', 'pas', 'dimasukan', 'vocernya', '']</t>
  </si>
  <si>
    <t>['parah', 'kirain', 'promonya', 'bagus', 'ngasi', 'promo', 'kualitas', 'turun', 'jaringan', 'ngilang', 'ngilang', 'mulu', 'bohong', 'ngasi', 'promo', 'jual', 'paketan', 'murahan', 'telkomselmakinmahal', 'service', 'anjlok']</t>
  </si>
  <si>
    <t>['knapa', 'jaringan', 'wilayah', 'lemot', 'parah', 'emng', 'gangguan', 'tpi', 'masah', 'gangguan', 'udh', 'minggu', 'siang', 'lumayan', 'lemot', 'dikit', 'tpi', 'malam', 'parah', 'banget', 'kecewa', 'dikit', 'emng', 'mantep', 'lemot', 'parah']</t>
  </si>
  <si>
    <t>['koneksinya', 'lemot', 'saking', 'lemotnyo', 'putus', 'trus', 'putus', 'putus', 'putus', 'putus', 'mulu', 'koneksinya', 'sbg', 'pengguna', 'tsel', 'tsel', 'parah', 'koneksi', 'internetnya', '']</t>
  </si>
  <si>
    <t>['beli', 'quota', 'karna', 'signalnya', 'lemah', 'coba', 'beli', 'lgi', 'mkin', 'lelet', 'maaf', 'skrang', 'berjanji', 'beli', 'quota', 'telkomsel', 'rugi', 'quotany', 'dipakai', '']</t>
  </si>
  <si>
    <t>['knpa', 'top', 'game', 'kaya', 'provider', 'provider', 'menyuguhkan', 'top', 'game', 'hrga', 'murah', 'tolong', 'tingkatin', 'kasih', 'gambar', 'kasih', 'provider']</t>
  </si>
  <si>
    <t>['sinyall', 'juelekkk', 'banget', 'beda', 'operator', 'laen', 'pemakaian', 'pulsa', 'pemakaian', 'juta', 'sinyal', 'masi', 'jelek', 'maaf', 'pindah', 'kartu', 'laen', 'bay', 'bay', 'telkomsel', '']</t>
  </si>
  <si>
    <t>['jaringan', 'full', 'full', 'internetan', 'lag', 'parah', 'mahal', 'doang', 'download', 'aplikasi', 'krna', 'msih', 'gangguan', 'rugi', 'download']</t>
  </si>
  <si>
    <t>['kali', 'beli', 'kuotanya', 'pulsanya', 'tarik', 'emg', 'sprti', 'mengecawakan', 'butuh', 'gamau', 'konter', 'pulsa', 'tolong', 'diperbaiki', 'apk', 'resmi']</t>
  </si>
  <si>
    <t>['telkomsel', 'pelayanan', 'prima', 'pelayanan', 'galeri', 'telkomsel', 'dibwrikan', 'ramah', 'sabar', 'senyum', 'konsumen', '']</t>
  </si>
  <si>
    <t>['suda', 'paketin', 'unlimited', 'rb', 'pulsa', 'ambil', 'telkomsel', 'internetan', 'rb', 'ngerti', 'maketin', 'dipake', 'unlimited', 'pulsa', 'ludes', 'rb', 'gimana', 'pulsa', 'berkurang', 'maketin', '']</t>
  </si>
  <si>
    <t>['telkomsel', 'gangguan', 'paketan', 'aplikasi', 'kecuali', 'chat', 'kemaren', 'lancar', 'kadang', 'jamkot', 'dipakai', 'chat', 'beli', 'paketan', 'unlimited', 'max', 'gb', 'tanggal', 'februari', 'tolong', 'karna', 'butuh', 'kuliah', 'online', 'email', 'belom', 'respon', 'terima', 'kasih', '']</t>
  </si>
  <si>
    <t>['kak', 'asep', 'maaf', 'diinfokan', 'kuota', 'lokal', 'pastikan', 'akses', 'kuota', 'lokal', 'batang', 'brebes', 'gunung', 'kidul', 'klaten', 'kota', 'magelang', 'kota', 'pekalongan', 'kota', 'tegal', 'magelang', 'pekalongan', 'pemalang', 'tegal', 'kak', 'makasih', 'intinya', 'babi', 'kuota', 'lokal', 'penipuan', 'mohon', 'cantumkan', 'outlet', 'konter', 'daerah', 'internet', 'lokal', '']</t>
  </si>
  <si>
    <t>['sms', 'disuruh', 'beli', 'combo', 'sakti', 'pas', 'pencet', 'paket', 'ditawarin', 'tolonglah', 'emng', 'dikasih', 'paket', 'combo', 'sakti', 'sms', 'kesel', 'gua', 'php', 'mulu']</t>
  </si>
  <si>
    <t>['kak', 'jaringannya', 'perbaiki', 'pakai', 'kuota', 'telkomsel', 'oke', 'aman', 'jaringannya', 'lemot', 'gitu', 'pengguna', 'telkomsel', 'nyaman', 'kak', 'tolong', 'kak', 'perbaiki', 'sinyalnya', 'kecewa', '']</t>
  </si>
  <si>
    <t>['pat', 'gua', 'jaringan', 'axis', 'enak', 'smua', 'telkomsel', 'ytb', 'lancar', 'game', 'laennya', 'ngapa', 'turun', 'sinyalnya', 'aneh', 'sinyal', 'lancar', 'sluru', 'indonesia', 'gua', 'normal', 'bro', 'spek', 'lumayan', 'make', 'provedor', 'laen', 'lancar', 'sinyalnya', 'telkomsel', 'ngapa', 'gini', 'gajelas', 'full', 'kuota', 'full', 'jalannya', 'lemot', 'game', 'aneh', 'aneh']</t>
  </si>
  <si>
    <t>['telkomsel', 'jaringan', 'stabil', 'jaringan', 'jelek', 'beli', 'paket', 'mahal', 'tolong', 'telkomsel', 'benerin', 'jaringan', '']</t>
  </si>
  <si>
    <t>['jaringan', 'telkomsel', 'stabil', 'tolong', 'perbaiki', 'telkomsel', 'pelanggan', 'kenyamanan', '']</t>
  </si>
  <si>
    <t>['parah', 'sinyal', 'telkomsel', 'merauke', 'papua', 'bener', 'jengkel', 'kuota', 'bnyak', 'sinyalnya', 'parah', 'pingnya', 'nyambung', 'akses', 'internet', 'nyesel', 'bngt', 'skrng', 'mah', 'kartu', 'telkomsel', 'skrng', 'udh', 'mahal', 'sinyalnya', 'burik', 'teman', 'telkomsel', 'kepulauan', 'merauke', 'mending', 'urungkan', 'niat', 'memakai', 'kartu', 'telkomsel', 'deh', '']</t>
  </si>
  <si>
    <t>['halo', 'telkomsel', 'mempermainkan', 'pelanggan', 'penurunan', 'daya', 'sinyal', 'satelit', 'sengaja', 'sengaja', 'daya', 'sinyal', 'rendah', 'anonimus', 'tunggu', 'jawabannya', 'memaafkan', 'menghancurkan', 'tunggu', 'tindakannya', 'anggap', 'main', 'main', 'menyesal']</t>
  </si>
  <si>
    <t>['aplikasinya', 'berat', 'dibuka', 'terkadang', 'force', 'close', 'aplikasi', 'seberat', 'coba', 'berbeda']</t>
  </si>
  <si>
    <t>['sehabis', 'update', 'aplikasi', 'isi', 'pulsa', 'rbu', 'kepotong', 'daftar', 'paket', 'laporan', 'perihal', 'tsb', 'tgl', 'februari', 'tanggapan', 'buruk', 'pelayanannya', 'pulsa', 'kin', 'langsung', 'kepotong', 'pulsa', 'daftar', 'registrasi', 'paket', 'tolong', 'min', 'terima', 'kasih']</t>
  </si>
  <si>
    <t>['kesini', 'benci', 'telkomsel', 'pulsaku', 'aktifin', 'data', 'internetnya', 'kepotong', 'aneh', 'selamat', 'telkomsel', 'hate', 'telkomsel', 'beli', 'paket', 'kuota', 'ketengan', 'jam', 'malem', 'paket', 'dihitung', 'jam', 'dihitung', 'jam', 'fucek', 'pisan', 'marketingnya', 'cerdas', 'pisan', 'neangan', 'duit']</t>
  </si>
  <si>
    <t>['halo', 'telkomsel', 'kemarin', 'jaringan', 'internet', 'sekeluarga', 'down', 'anggota', 'keluarga', 'memakai', 'telkomsel', 'down', 'buka', 'book', 'besok', 'anak', 'ulangan', 'mohon', 'diperbaiki']</t>
  </si>
  <si>
    <t>['jelek', 'kuota', 'hilang', 'cocok', 'org', 'kebanyakan', 'omg', 'combo', 'dikit', 'orang', 'akses', 'membeli', 'kuota', 'harga', 'kemahalan', 'harga', 'murah', 'udah', 'gaada', 'harga', 'rb', 'kebawah', 'udah', 'gaada', 'lagai', 'seumpama', 'darurat', 'pulsa', 'coba', 'belom', 'cek', 'telkom', 'beli', 'kuota', 'pulsa', 'habis', 'duluan', 'sebelom', 'beli', 'kuota', 'fast', 'respon', 'pls', 'your', 'provider', 'getting', 'worse']</t>
  </si>
  <si>
    <t>['pulsa', 'berkurang', 'cek', 'aplikasi', 'pemakaian', 'transaksi', 'saldo', 'terkuras', 'gara', 'gara', 'nelpon', 'orang', 'rbt', 'mengaktifkan', 'promo', 'rbt', 'gratisnya', '']</t>
  </si>
  <si>
    <t>['tambahin', 'bintang', 'harapan', 'developer', 'telkomsel', 'mwnywdiakan', 'paket', 'internet', 'akses', 'aplikasi', 'snack', 'video', 'paket', 'tik', 'tok', 'youtube', 'disaat', 'viralnya', 'penggunaan', 'snack', 'video', 'ajang', 'pas', 'promosi', 'produk', 'telkomsel', 'upaya', 'penggaitan', 'pengguna', 'aplikasi', 'telkomsel', '']</t>
  </si>
  <si>
    <t>['kak', 'buka', 'aplikasi', 'trs', 'peringatan', 'jaringan', 'tersedia', 'buka', 'youtube', 'kak', '']</t>
  </si>
  <si>
    <t>['apk', 'gaguna', 'banget', '']</t>
  </si>
  <si>
    <t>['mantap', 'app', 'telkomselx', 'jaringanx', 'tingkatkan', 'promox', 'daftar', 'ksih', 'donk', 'otomatisx', 'jdi', 'senang', 'kasih', 'liat', 'tmn', 'mendownload', 'app', 'sekian', 'terima', 'kasihmy', 'telkomsel', 'jaya']</t>
  </si>
  <si>
    <t>['tolong', 'telkomsel', 'membaca', 'gini', 'beli', 'paket', 'internet', 'rb', 'kuota', 'utama', 'unl', 'sosmed', 'chat', 'berlaku', 'tanggal', 'februari', 'nahh', 'tanggal', 'februari', 'kuota', 'utama', 'habis', 'tepatnya', 'tanggal', 'februari', 'isi', 'ulang', 'pulsa', 'paketin', 'paket', 'rb', 'kuota', 'utama', 'unl', 'sosmed', 'chat', 'kuota', 'utama', 'berlaku', 'maret', 'kuota', 'unl', 'sosmed', 'chat', 'berlaku', 'februari', '']</t>
  </si>
  <si>
    <t>['simpati', 'jaringannya', 'busuk', 'gue', 'tinggal', 'bekasi', 'utara', 'deket', 'kantor', 'telkom', 'kaliabang', 'ajah', 'jaringannya', 'busukkkk', 'main', 'game', 'jaringan', 'busukkkk', 'nyesek', 'gue', 'beliboake', 'mahal', 'mahal', 'ribu', '']</t>
  </si>
  <si>
    <t>['woyy', 'bot', 'sialan', 'ilangin', 'org', 'komplain', 'bales', 'mendingan', 'smartfren', 'pas', 'dikomplain', 'nyambung', 'telkomsel', '']</t>
  </si>
  <si>
    <t>['bagus', 'mudah', 'saran', 'promosi', 'kuota', 'murah', 'perbanyak', 'membantu', 'saudara', 'perekonomianya', 'terdampak', 'covid', 'suka', 'suka', 'jaman', 'sekarng', 'mengikuiti', 'medsos', 'era', 'digital', 'terima', 'kasih', 'tangapan', 'staf', 'telkomsel', '']</t>
  </si>
  <si>
    <t>['sekelas', 'tsel', 'fitur', 'kalah', 'operator', 'sebelah', 'fitur', 'lock', 'data', 'kepotong', 'pulsa', 'maketin', 'butuh', 'inet', 'gimana', 'orang', 'paketin', 'udh', 'kepotong', 'duluan', 'kocak', 'malu', 'axis', 'indosat', 'dkk', '']</t>
  </si>
  <si>
    <t>['kalok', 'apk', 'cacat', 'nyusahin', 'butuh', 'cepet', 'nyisahin', 'sinyal', 'bagus', 'bukak', 'angin', 'apk', 'berhenti', 'pemberitahuan', 'telat', 'niat', 'ndak', 'apk']</t>
  </si>
  <si>
    <t>['admin', 'jaringan', 'stabil', 'berpa', 'polosok', 'uda', 'hri', 'paket', 'mahal', 'pemakiannya', 'puas', 'gini', 'mending', 'pindah', 'paket', 'jaringan', 'tolong', 'jaringannya', 'stabilkan', 'dlu', 'biasnya', 'cuman', 'knpa', 'kek', 'gini', 'msalah', 'pusat', 'bagimana', '']</t>
  </si>
  <si>
    <t>['gimana', 'woi', 'telkomsel', 'kali', 'beli', 'paket', 'internet', 'aplikasi', 'pemberitahuan', 'inbox', 'aktif', 'paket', 'internetnya', 'pemberitahuan', 'sms', 'dikenakan', 'biaya', 'non', 'internet', 'pulsa', 'tersedot', 'tolong', 'gimana', 'paket', 'internet', 'beli', 'aktifkan', '']</t>
  </si>
  <si>
    <t>['kecewa', 'membeli', 'paket', 'extra', 'combo', 'pembayaran', 'ovo', 'menerima', 'paket', 'saldo', 'ovo', 'berkurang', 'menunggu', 'kunjung', 'mencoba', 'kalinya', 'membeli', 'paket', 'gb', 'berhasil', 'sayangkan', 'kemana', 'paket', '']</t>
  </si>
  <si>
    <t>['kasih', 'bintang', 'pengguna', 'setia', 'telkomel', 'diwilayah', 'kecamatan', 'sarudu', 'kab', 'pasangkayu', 'jaringan', 'internet', 'dimaksimalkan', 'pengguna', 'kapasitas', 'jaringan', 'berimbang', 'mohon', 'tingkatkan', 'terima', 'kasih']</t>
  </si>
  <si>
    <t>['dear', 'telkomsel', 'ngak', 'paket', 'telp', 'emang', 'udah', 'habis', 'pulsanya', 'disedot', 'emng', 'nyari', 'uang', 'gampang', 'kena', 'efek', 'corona', 'gini', 'phk', 'untung', 'beli', 'kuota', 'itupun', 'kuota', 'unlimited', 'kubeli', 'kejam', 'kejam', 'telkomsel', 'matikan', 'telpon', 'main', 'sedot', 'pulsa', 'pulsa', 'ribu', 'ribu', 'nyesek', 'banget', 'sumpah', 'semoga', 'ceo', 'telkomsel', 'baca', 'udah', 'sedih', 'kecewa', 'banget']</t>
  </si>
  <si>
    <t>['mohon', 'maaf', 'kak', 'tolong', 'mohon', 'direspon', 'gini', 'kak', 'mingguan', 'dibanjarmasin', 'kalsel', 'mengalami', 'kendala', 'jaringan', 'telkomsel', 'kecepatannya', 'kb', 'kb', 'lebihnya', 'segitu', 'intinya', 'lelet', 'banget', 'jdi', 'tolong', 'diperbaiki', 'secepatnya', 'penjelasan', 'perihal', '']</t>
  </si>
  <si>
    <t>['tolong', 'telkomsel', 'perbaiki', 'sinyal', 'kuota', 'mahal', 'sinyal', 'lemot', 'kalah', 'provider', 'kuotanya', 'murah', 'lancar', 'telkomsel', 'aneh']</t>
  </si>
  <si>
    <t>['pengalaman', 'jaringan', 'buruk', 'terburuk', 'menjamin', 'kelancaran', 'parah', 'hilang', 'hilang', 'pindah', 'pindah', 'cari', 'titik', 'temu', 'jaringan']</t>
  </si>
  <si>
    <t>['maaf', 'cmn', 'bintang', 'kecewa', 'kualitas', 'jaringan', 'telkomsel', 'buruk', 'sinyal', 'hilang', 'terkadang', 'cmn', 'bar', 'tolong', 'perbaiki', 'kualitas', 'jaringan', 'daerah', 'purwakarta']</t>
  </si>
  <si>
    <t>['ganti', 'provider', 'jaringan', 'mode', 'pesawat', 'stabil', 'diulang', 'menerus', 'browsing']</t>
  </si>
  <si>
    <t>['aktiv', 'isi', 'pulsa', 'rb', 'tulisan', 'pas', 'beli', 'aktiv', 'kartu', 'perubahan', '']</t>
  </si>
  <si>
    <t>['selamat', 'peraih', 'pemenang', 'kartu', 'gsm', 'kuota', 'termahal', 'primadona', 'sinyal', 'data', 'terburik', 'pemakai', 'tersial', 'tsel', 'kartu', 'data', 'kuota', 'gas', 'axis', 'karuan', '']</t>
  </si>
  <si>
    <t>['', 'tingkatkan', 'pelayanan', 'seimbang', 'harganya', 'tolong', 'subsidi', 'paket', 'data', 'daerah', 'pedesaan', 'gratiskan', 'subsidi', 'penurunan', 'harga', 'perkampungan', 'menikmati', 'layanan', 'telkomsel', 'lupakan', 'moto', 'telkomsel', 'membangun', 'anak', 'negri', 'terjunlah', 'langsung', 'surve', 'lokasi', 'telkom', 'suasana', 'ilove', 'you', 'telkom', 'uluranmu', '']</t>
  </si>
  <si>
    <t>['akumulasi', 'kuota', 'tenggang', 'hapus', 'sisem', 'sya', 'beli', 'combo', 'sakti', 'kadang', 'sisa', 'bnyak', 'kuota', 'tpi', 'tenggang', 'gmna', 'solusi', '']</t>
  </si>
  <si>
    <t>['beli', 'paket', 'gamemax', 'berguna', 'tolong', 'perbaiki', 'nama', 'jual', 'beli', 'nipu', '']</t>
  </si>
  <si>
    <t>['jaringan', 'full', 'kecepatan', 'internet', 'lelet', 'ampun', 'paket', 'mahal', 'download', 'facebookan', 'nge', 'lag', 'hadeh', 'telkom', 'telkom']</t>
  </si>
  <si>
    <t>['alhamdulillah', 'pelayanan', 'memuaskan', 'tingkatkan', 'kinerja', 'pelayanan', 'prima', 'memenuhi', 'kesejateraan', 'pelanggan', 'konsumen', 'menikmati', 'kenyamanan', 'konsumen', 'pelanggan', 'semoga', 'telkom', 'berkembang', 'mendukung', 'perkembangan', 'aset', 'negara']</t>
  </si>
  <si>
    <t>['pengaduan', 'komplain', 'sumpah', 'sinyal', 'telkomsel', 'jelek', 'wilayah', 'kota', 'bengkulu', 'jaringan', 'kartu', 'im', '']</t>
  </si>
  <si>
    <t>['telkomsel', 'maunya', 'pket', 'udh', 'berlaku', 'tampilkan', 'atuh', 'promonya', 'pas', 'dibeli', 'maksudnya', 'profesional']</t>
  </si>
  <si>
    <t>['knapa', 'beli', 'paket', 'telokmsel', 'tulisan', 'promo', 'akses', 'gimana', 'tolong', 'mohon', 'ditindak', 'lanjuti', '']</t>
  </si>
  <si>
    <t>['berasa', 'kecewa', 'layanan', 'telkomsel', 'burukkk', 'sinyal', 'ilang', 'ilang', 'gimana', 'kabar', 'dipelosok', 'dikota', 'parah', 'gini', '']</t>
  </si>
  <si>
    <t>['maaf', 'kasih', 'bintang', 'developer', 'tolong', 'perbaiki', 'indihome', 'pakai', 'data', 'sinyal', 'bagus', 'makai', 'indihome', 'sinyal', 'lag', 'mohon', 'atasi', 'wifinya', '']</t>
  </si>
  <si>
    <t>['pembelian', 'paket', 'internet', 'aplikasi', 'telkomsel', 'udah', 'jam', 'mohon', 'ditindak', 'lanjuti', '']</t>
  </si>
  <si>
    <t>['terimakasih', 'telkomsel', 'mempermudah', 'belanja', 'pulsa', 'diaplikasi', 'rumah', 'membeli', 'pulsa', 'semoga', 'telkomsel', 'berkembang', 'maju', 'pelayanan', 'masyarakat', 'indonesia', 'aplikasi', 'membeli', 'paket', 'pulsa', 'internet', 'paket', 'pulsa', 'telpon', 'bangga', 'mempercayai', 'produk', 'unggulan', 'aplikasi', 'telkomsel', 'tawaran', 'tawaran', 'terbaru', 'buatku']</t>
  </si>
  <si>
    <t>['bisanya', 'minjem', 'pulsa', 'rb', 'potong', 'pls', 'rb', 'paket', 'luh', 'mahal', 'alek', 'kagak', 'ngapa', 'mikir', 'ngomong', 'kasar', 'sms', 'promo', 'pas', 'cek', 'kagak', 'pikir', 'ati', 'kagak', 'sakit', 'prank', 'temen', 'kasi', 'unlimitid', 'hrganya', 'rb', 'gb', 'harganya', 'rb', 'ampe', 'kurus', 'mikirin', 'perkara', 'kuota', 'gb', 'doang', 'udah', 'deh', 'ngomong', 'assalamualaikum']</t>
  </si>
  <si>
    <t>['tolong', 'kak', 'telkomsel', 'lemot', 'banget', 'kayak', 'telkomsel', 'jelek', 'tolong', 'diperbaiki', 'beli', 'paket', 'mahal', 'jaringan', 'lelet', 'kayak', 'kasih', 'bintang', 'menghargai', 'tolong', 'diperbaiki', 'kak', 'thanks']</t>
  </si>
  <si>
    <t>['min', 'tolong', 'perbaiki', 'sinyal', 'daerah', 'sumberagung', 'plumpang', 'tuban', 'jatim', 'usaha', 'persulit', 'min', 'sinyal', 'parah', 'nol', '']</t>
  </si>
  <si>
    <t>['kak', 'izin', 'mohon', 'maaf', 'pembelian', 'paket', 'combo', 'sakti', 'berlakunya', 'telkomsel', 'paket', 'data', 'combo', 'sakti', 'terima', 'kasih']</t>
  </si>
  <si>
    <t>['opsi', 'bintang', 'bintang', 'pantes', 'perusahaan', 'segede', 'pelayanan', 'buruk', 'dibanding', 'provider', 'harga', 'mahal', 'kualitas', 'recehan', 'eneg', 'komplain', 'hasilnya', 'ngaca', 'buka', 'aplikasi', 'tanggap', 'jaringan', 'lemot', 'kek', 'bekicot', 'buka', 'youtube', 'lancar', 'ngadat', 'streaming', 'film', 'kendala', 'diperbaiki', 'musti', 'bacotin', 'situ', 'duluan', '']</t>
  </si>
  <si>
    <t>['jaringan', 'burik', 'harga', 'paket', 'mahal', 'banget', 'komplain', 'jaringan', 'jelek', 'alesan', 'komplain', 'benerin', 'jaringan', 'kecewa', 'banget', 'make', 'banget', 'telkomsel', '']</t>
  </si>
  <si>
    <t>['assalammualaikum', 'developer', 'telkomsel', 'pesan', 'masuk', 'perangkat', 'berisi', 'bonus', 'pulsa', 'download', 'bonus', 'pulsa', 'mohon', 'diperiksa', '']</t>
  </si>
  <si>
    <t>['', 'login', 'trus', 'berulang', 'kali', 'reinstall', 'tetep', 'login', 'diperbaikin', 'skrg', 'login', 'trims', 'telkomsel']</t>
  </si>
  <si>
    <t>['nihh', 'poin', 'telkomsel', 'hilang', 'udah', 'nge', 'cek', 'tukang', 'pulsa', 'nggk', 'poin', 'kecewa', 'kejadian', 'poin', 'telkomsel', 'hilang', 'kecewa', 'kualitas', 'aplikasi', 'mendukung', 'tolong', '']</t>
  </si>
  <si>
    <t>['telkomsel', 'teman', 'setia', 'hati', 'terimakasih', 'menemani', 'berganti', 'handphone', 'nomor', 'telkomsel', '']</t>
  </si>
  <si>
    <t>['kecewa', 'telkomsel', 'satunya', 'oprator', 'harga', 'kartu', 'termahal', 'harga', 'kuota', 'selangit', 'jaringan', 'kartu', 'oprator', 'harganya', 'cuman', 'goceng']</t>
  </si>
  <si>
    <t>['dpt', 'promo', 'telkomsel', 'aplikasi', 'promonya', 'muncul', 'kecewa', 'karna', 'mendapt', 'promo', 'dri', 'telkomsel', 'bhohong', 'buka', 'aplikasi', 'oops', 'error', 'halaman', 'tuju', 'dpt', 'akses', '']</t>
  </si>
  <si>
    <t>['mahal', 'jaringannya', 'jelek', 'telkomsel', 'maki', 'musti', 'ngomong', 'saking', 'jeleknya', 'jaringan', 'lancar', 'udah', 'gini', 'gada', 'peningkatan', 'telkomsel', 'baca', 'keluhan', 'customer', 'edit', 'udah', 'kirim', 'email', 'chat', 'veronika', 'gada', 'bales', 'chat', 'veronica', 'emosi']</t>
  </si>
  <si>
    <t>['tolong', 'bcp', 'dibenahi', 'lgi', 'kli', 'registrasi', 'kartu', 'pkai', 'ktp', 'sma', 'sinkron', 'mksudnya', 'salah', 'nmor', 'gitu', 'registrasi', 'salah', 'bodohlah', 'nmor', 'antrian', '']</t>
  </si>
  <si>
    <t>['gimana', 'telkomsel', 'sinyal', 'paket', 'data', 'pakai', 'main', 'game', 'pakai', 'nonton', 'yuotube', 'pakai', 'lancar', 'pakai', 'main', 'game', 'sinyalnya', 'jelek', 'mohon', 'penjelasannya', 'telkomsel', '']</t>
  </si>
  <si>
    <t>['parah', 'dech', 'buruk', 'telkomsel', 'sms', 'resmi', 'telkomsel', 'dikasih', 'promo', 'murah', 'aplikasi', 'telkomsel', 'udah', 'cek', 'parah', 'pas', 'klik', 'linknya', 'kayak', 'gitu', 'sms', 'telkomsel', 'spam', 'hadeuh', 'dikirim', 'kali', 'namanya', 'penipuan', 'pembodohan', 'ngespam', 'tolong', 'operatornya', 'kasih', 'deh', '']</t>
  </si>
  <si>
    <t>['paket', 'kuota', 'aktifnya', 'berbeda', 'dipake', 'aktifnya', 'paketan', 'abis', 'aktifnya', 'minum', 'sistem']</t>
  </si>
  <si>
    <t>['internet', 'telkomsel', 'jelek', 'enakan', 'smartfren', 'bagus', 'sinyal', 'internet', 'kecewa', 'kuota', 'gb', 'lbh', 'udah', 'hbs', 'sia', 'sia', 'beli', 'kuota', 'error', 'sinyal', 'jelek', 'susah', 'online', 'kebanyakan', 'hbs', 'loading', 'bye', 'bye', 'internet', 'telkomsel', 'pkai', 'smartfren', 'lbh', 'friend', 'sinyal', 'internet']</t>
  </si>
  <si>
    <t>['jelek', 'jaringannya', 'pengguna', 'setia', 'telkomsel', 'bondowoso', 'jatim', 'udah', 'jaringan', 'telkomsel', 'gangguan', 'gerangan', 'ayo', 'kembalikan', 'jaringan', 'terbaikmu', '']</t>
  </si>
  <si>
    <t>['maaf', 'udah', 'telkomsel', 'gangguan', 'mulu', 'internet', 'tolong', 'don', 'konsisten', 'maunya', 'intung', 'mulu', 'kenyamanan', 'pelanggan', 'perhatikan', 'tolong', 'jaringan', 'internet', 'wilayah', 'jawabatat', 'asli', 'jelek', 'merugikan', 'pelnggan']</t>
  </si>
  <si>
    <t>['hai', 'telkomsel', 'pulsa', 'tersedot', 'habis', 'pembelian', 'paket', 'internet', 'apapun', 'tolong', 'diperbaiki', 'rugi', 'pulsa', 'telkomsel', 'tersedot', 'pindah', 'provider', 'keluhan', 'terimakasih', 'edit', 'februari', 'parah', 'kemarin', 'isi', 'pulsa', 'dipakai', 'ribu', 'beli', 'kuota', 'ketengan', 'sisa', 'hilang', 'malam', 'gimana', 'ceritanya', 'coba', 'takut', 'isi', 'pulsa']</t>
  </si>
  <si>
    <t>['buruk', 'sms', 'verifikasi', 'dikirim', 'kirim', 'nomor', 'berulang', 'kali', 'dicoba', 'upgrade', 'uninstall', 'unduh', 'ulang', 'tolong', 'telkomsel', 'perbaiki', 'aplikasi', 'pengguna', 'telkomsel', 'kecewa', 'terimakasih', '']</t>
  </si>
  <si>
    <t>['telkomsel', 'gb', 'rb', 'axis', 'gb', 'rb', 'kekuatan', 'sinyal', 'axis', 'lbh', 'murah', 'alasan', 'bertahan', 'provider', 'termahal', 'dunia', 'shame', 'you', 'telkomsel', 'harga', 'bersaing', 'mudah', 'mudahan', 'kau', 'dengar', 'semoga', 'cepat', 'bangkrut', '']</t>
  </si>
  <si>
    <t>['bareng', 'ganti', 'im', 'ajah', 'yuk', 'temen', 'im', 'murah', 'rb', 'gb', 'dpt', 'gratis', 'tlp', 'operator', 'telkomsel', 'payah', 'bini', 'ane', 'pascabayar', 'mahal', 'signalnya', 'lemot', 'telkom', 'bener', 'ambruk', '']</t>
  </si>
  <si>
    <t>['pakai', 'kartu', 'simpati', 'jaringannya', 'harga', 'paketan', 'internetnya', 'relatif', 'murah', 'kartu', 'update', 'jaringan', 'grapari', 'harga', 'paketan', 'internetnya', 'mahal', '']</t>
  </si>
  <si>
    <t>['bagus', 'telkomsel', 'tingkatkan', 'pulsa', 'beli', 'paket', 'kuota', 'pembayaran', 'pembelian', 'top', 'gopay', 'sejenis', 'lainya', 'terimakasih', '']</t>
  </si>
  <si>
    <t>['tolong', 'beli', 'pulsa', 'sehabis', 'membeli', 'kuota', 'harganya', 'tulisan', 'saldo', 'pulsa', 'langsung', 'hilang', 'gitu', 'menit', 'pulsa', 'hilang', 'kejadian', 'banget', 'tolong', 'duitku', 'kaya', 'curi', '']</t>
  </si>
  <si>
    <t>['ajg', 'shh', 'langganan', 'paket', 'gamemax', 'silver', 'kali', 'beli', 'login', 'betull', 'dongg', 'dibnerin', 'gimnaa', 'kya', 'ngabin', 'duit', 'doang', 'gada', 'gunanya', 'ajg', '']</t>
  </si>
  <si>
    <t>['maaf', 'min', 'kesalahan', 'operatornya', 'cuman', 'gimik', 'app', 'telkomsel', 'promo', 'paket', 'ceria', 'gb', 'rb', 'unlimited', 'rb', 'pas', 'ambil', 'nggak', 'kayak', 'ngasih', 'harapan', 'palsu', 'alias', 'php', '']</t>
  </si>
  <si>
    <t>['aplikasinya', 'jelek', 'mengecewakan', 'buka', 'aplikasi', 'butuh', 'berj', 'jam', 'loading', 'banget', 'daftar', 'paket', 'internet', 'error', 'parah', 'upgrade', 'aplikasinya', 'error', 'usaha', 'relkomsel', 'memperbaiki', 'aplikasinya']</t>
  </si>
  <si>
    <t>['lihat', 'ulasanya', 'telkomsel', 'kerjanya', 'nanya', 'melulu', 'dri', 'cpt', 'tanggap', 'jaringanya', 'digama', 'gmn', 'kesini', 'nambah', 'jjelueek', 'buaaaanget', 'bintang', 'kosong', 'kpengen', 'ngasih', 'bintang', 'wifi', 'tetryngan', 'indosat', 'dulunya', 'anggap', 'adiknya', 'jaringany', 'skrg', 'pusing', '']</t>
  </si>
  <si>
    <t>['rela', 'beli', 'pulsa', 'beli', 'kuota', 'sinyal', 'terjamin', 'sinyalnya', 'mengecewakan', 'nggak', 'stabil', 'kadang', 'dikeadaan', 'lemot', 'banget']</t>
  </si>
  <si>
    <t>['mohon', 'maaf', 'kasih', 'bintang', 'disaat', 'aktif', 'paket', 'combo', 'sakti', 'tinggal', 'pulsa', 'hilang', 'transaksi', 'apapun', 'pulsa', 'prabayar', 'layanan', 'pulsa', 'darurat', 'paket', 'habis', 'cek', 'saldo', 'pulsa', 'tinggal', 'pulsa', 'tinggal', 'mohon', 'keterangannya', 'paket', 'combo', 'sakti', 'kuota', 'internet', 'kuota', 'sms', 'kuota', 'telpon']</t>
  </si>
  <si>
    <t>['tolong', 'jaringan', 'internet', 'dibenerin', 'wilayah', 'tangerang', 'kosambi', 'jaringan', 'eror', 'cek', 'pulsa', 'susah', 'banget', 'udah', 'bener', 'kasih', 'bintang', 'kloe', 'komplain', 'jawabannya', 'disuruh', 'kirim', 'email', 'layanan', 'tsel', 'tpi', 'komplain', 'jwb', 'memuaskan', 'menganggu', 'pekerjaan', 'jarnet']</t>
  </si>
  <si>
    <t>['', 'edge', 'gue', 'tinggal', 'dihutan', 'mah', 'wajar', 'km', 'pusat', 'kota', 'sinyal', 'full', 'bar', 'internet', 'maks', 'kb', 'itupun', 'susah', 'konek', 'smp', 'paketan', 'gb', 'mubazir', 'smp', 'abis', 'gila', 'mentang', 'plat', 'merah', '']</t>
  </si>
  <si>
    <t>['kadang', 'aneh', 'ngidupin', 'data', 'beli', 'paket', 'aplikasi', 'pulsa', 'kepotong', 'pas', 'beli', 'paket', 'promo', 'selesai', 'transaksi', 'pulsa', 'terbayar', 'paketnya', 'aktif', 'dahlah', 'bsk', 'beli', 'pulsa', 'telkomsel', '']</t>
  </si>
  <si>
    <t>['mengalami', 'kesalahan', 'jaringan', 'jaringan', 'hilang', 'jelek', 'kemarin', 'jaringan', 'masuk', 'sosial', 'media', 'hrus', 'jaringan', 'memadai', 'mohon', 'telkomsel', 'membantu', '']</t>
  </si>
  <si>
    <t>['kecewa', 'sinyal', 'jelek', 'banget', 'pdahal', 'kuota', 'beli', 'mahal', 'sinyal', 'memadai', 'kecewa', 'banget', 'tinggal', 'kota', 'lelet', 'banget', 'tolong', 'telkomsel', 'perbaiki', 'sinyalnya', 'kuota', 'mahal', 'sinyalnya', 'memadai']</t>
  </si>
  <si>
    <t>['mohon', 'maaf', 'hormat', 'menilai', 'aplikasi', 'bersahabat', 'update', 'buruk', 'kinerjanya', 'beli', 'paket', 'komunikasi', 'keluarga', 'lancar', 'aplikasi', 'memproses', '']</t>
  </si>
  <si>
    <t>['jaringan', 'eror', 'main', 'game', 'eror', 'kadang', 'bgus', 'kadang', 'hilang', 'tolong', 'perbaiki', 'penguna', 'telkomsel', 'puas']</t>
  </si>
  <si>
    <t>['telkomsel', 'error', 'device', 'samsung', 'bluetooth', 'pesan', 'samsung', 'positioning', 'jdi', 'terhenti', 'udh', 'install', 'uninstall', 'tolong', 'diperbaiki']</t>
  </si>
  <si>
    <t>['mengecewakan', 'kemarin', 'isi', 'pulsa', 'paket', 'isi', 'pulsa', 'hilang', 'menyisakan', 'paket', 'ekonomi', 'pandemi', 'seret', 'pengguna', 'promo', 'promo', 'nomer']</t>
  </si>
  <si>
    <t>['telkomsel', 'internet', 'lola', 'banget', 'kartu', 'bisnis', 'udah', 'ganti', 'kaya', 'gini', 'kalah', 'saing', 'dll', 'lancar', 'gini', 'pengurus', 'coba', 'selidiki', 'oknum', 'menjatuhkan', 'telkomsel']</t>
  </si>
  <si>
    <t>['sinyal', 'parah', 'jeleknya', 'putus', 'putus', 'game', 'online', 'kenceng', 'kualitas', 'kesini', 'menurun', 'kota', 'daerah', 'daerah']</t>
  </si>
  <si>
    <t>['aplikasinya', 'jelek', 'boong', 'aplikasinya', 'bagus', 'bagus', 'jelek', 'knp', 'bagus', 'karna', 'mengisi', 'pulsa', 'mengisi', 'paket', 'data', 'udah', 'doang', 'asalamualaikum', 'wbr']</t>
  </si>
  <si>
    <t>['kasih', 'dlu', 'jaringan', 'telkomsel', 'palembang', 'jelek', 'bnget', 'tlong', 'diperbaiki', 'secepatnya', 'pelanggan', 'berpindah', 'kelain', 'provider', '']</t>
  </si>
  <si>
    <t>['kasih', 'bibtang', 'mundur', 'tgl', 'paketan', 'kuota', 'tadunya', 'mundur', 'skrng', 'mundur', 'mundur', 'brp', '']</t>
  </si>
  <si>
    <t>['gua', 'kasih', 'bintang', 'baca', 'kecewa', 'telkomsel', 'udah', 'taun', 'jaringanya', 'bapuk', 'udah', 'mahal', 'bapuk', '']</t>
  </si>
  <si>
    <t>['yaa', 'gimana', 'orang', 'telkomsel', 'kartu', 'sultan', 'orang', 'jaringannya', 'missquen', 'banget', 'kota', 'maaf', 'yaa', 'aing', 'kasih', 'bintang']</t>
  </si>
  <si>
    <t>['habis', 'transfer', 'isi', 'pulsa', 'banking', 'rb', 'masuk', 'tsel', 'saldo', 'berkurang', 'banking', 'tolong', 'pertanggung', 'jawabannya', 'email', 'respon', '']</t>
  </si>
  <si>
    <t>['sinyal', 'payah', 'register', 'kartu', 'halo', 'payah', 'bilangnya', 'kecepatan', 'data', 'bagus', 'mananya', 'bagus', 'korban', 'iklan']</t>
  </si>
  <si>
    <t>['telkomsel', 'kartu', 'simpati', 'sinyal', 'jelek', 'bagus', 'kancar', 'minggu', 'tolong', 'perbaiki']</t>
  </si>
  <si>
    <t>['ngeluhin', 'apk', 'jaringannya', 'tolong', 'telkom', 'daerah', 'beda', 'kecepatan', 'internet', 'sumpah', 'kadang', 'cepet', 'kadang', 'lelet', 'tolong', 'perbaiki']</t>
  </si>
  <si>
    <t>['pembelian', 'paket', 'ceria', 'aplikasi', 'terkadang', 'eror', 'tulisan', 'kegagalan', 'sistem', 'seminggu', 'berlangganan', 'tolong', 'terkait', 'diperbaiki', 'permasalahan', '']</t>
  </si>
  <si>
    <t>['lemot', 'kuota', 'mahal', 'murah', 'sebulan', 'aplikasi', 'unlimited', 'max', 'butuh', 'disney', 'hotstar', 'langanan', 'butuh', 'kuota', 'internet', 'unlimited', 'embel', '']</t>
  </si>
  <si>
    <t>['puas', 'undian', 'poin', 'telkomsel', 'terbuka', 'pengumuman', 'telat', 'deskripsi', 'pengumuman', 'tanggal', 'januari', 'tanggal', 'febuari', 'kupon', 'kalah', 'transparan', 'ogah', 'undian', 'buang', 'poin', 'jaringan', 'emang', 'sip', '']</t>
  </si>
  <si>
    <t>['beli', 'paket', 'youtube', 'unlimited', 'tgl', 'terpaksa', 'duit', 'beli', 'pulsa', 'buka', 'youtube', 'sengaja', 'komplain', 'cepat', 'direspon', 'diganti', 'kerugian', '']</t>
  </si>
  <si>
    <t>['aplikasinya', 'bagus', 'kinerja', 'telkomsel', 'buruk', 'bayar', 'mahal', 'kualitas', 'bobrok', 'telp', 'susah', 'internet', 'susah', 'smakin', 'dibanggakan', '']</t>
  </si>
  <si>
    <t>['memasang', 'aplikasi', 'telkomsel', 'kontak', 'telepon', 'sesuai', 'penggunaan', 'kartu', 'jejaringan', 'sukai', 'membantu', 'meringankan', 'kebutuhan', 'murah', 'pembelian', 'paket', 'data', 'telkomsel', 'terima', 'kasih', 'telkomsel', '']</t>
  </si>
  <si>
    <t>['aplikasi', 'telkomsel', 'payah', 'kayak', 'aplikasi', 'selular', 'masuk', 'dijaringan', 'terkuat', 'jaringan', 'lemah', 'buka', 'menmapilkan', 'menunya', 'lihat', 'saldo', 'mati', 'nggu', 'jaringan', 'stabil', 'stabil', '']</t>
  </si>
  <si>
    <t>['jujur', 'mengerti', 'kegunaan', 'aplikasi', 'beli', 'pulsa', 'harga', 'kayak', 'top', 'kuota', 'harganya', 'mahal', 'inject', 'uninstal', '']</t>
  </si>
  <si>
    <t>['beli', 'paket', 'tlpn', 'sms', 'telkomsel', 'layanan', 'beli', 'paket', 'telepon', 'negeri', 'promo', 'sli', 'brunai', 'darussalam', 'singapore', 'dll', '']</t>
  </si>
  <si>
    <t>['internet', 'pekerjaan', 'hiburan', 'merasakan', 'harga', 'paket', 'mahal', 'platinum', 'member', 'penawaran', 'spesial', 'paket', 'internet', 'murah', 'pindah', 'operator', '']</t>
  </si>
  <si>
    <t>['', 'asli', 'membeli', 'paket', 'ceria', 'kali', 'pulsanya', 'diambil', 'paket', 'masuk', 'tahan', 'dri', 'berniat', 'promo', 'mending', 'tiadakan', 'namanya', 'penipuan', 'alasan', 'gangguan', 'aduh', 'geram', 'telkomsel', '']</t>
  </si>
  <si>
    <t>['puas', 'telkomsel', 'minggu', 'telkomsel', 'jelek', 'parah', 'kecewa', 'harga', 'sultan', 'kinerja', 'keong', 'jelek', 'komplain', 'berkali', 'kali', 'email', 'sms', 'blm', 'tindakan', 'slow', 'respon', 'belajar', 'online', 'maaf', 'cuman', 'kasih', 'bintang', 'nnti', 'udah', 'bgus', 'kasih', 'bintang', '']</t>
  </si>
  <si>
    <t>['buos', 'bos', 'bos', 'pulsa', 'blm', 'transaksi', 'pembelian', 'telpon', 'dikenakan', 'potongan', 'kepotongnya', 'riwayat', 'histori', 'hilang', '']</t>
  </si>
  <si>
    <t>['paket', 'combo', 'sakti', 'normal', 'dihilangkan', 'jaringan', 'jelek', 'bonus', 'poin', 'undian', 'pemenang', 'donasi', 'poin', 'pakai', 'skb', 'ganti', 'komisaris', 'kasih', 'bintang', '']</t>
  </si>
  <si>
    <t>['kasih', 'appnya', 'lumayan', 'terbesar', 'daerah', 'sinyal', 'telkomsel', 'kalah', 'operator', 'note', 'berprofesi', 'sbg', 'supir', 'lintas', 'jawa', 'bali', 'sumatra', 'kerugian', 'alami', 'pelanggan', 'telkomsel', 'sinyalnya', 'susah', 'banget', 'jawa', 'barat', 'wilayah', 'desa', 'sanding', 'malangbong', 'sinyalnya', 'nol', 'operator', 'full', 'tolong', 'harap', 'perbaiki', 'kekurangan', 'terima', 'kasih']</t>
  </si>
  <si>
    <t>['paket', 'berbeda', 'milik', 'kakak', 'paket', 'gb', 'disaya', 'gb', 'make', 'gabisa', 'gmn', '']</t>
  </si>
  <si>
    <t>['telkomsel', 'harga', 'pembayarna', 'pulsa', 'paket', 'data', 'merchant', 'fungsiny', 'pulsa', 'beli', 'kuota', 'kagak', 'fucek', 'kualitas', 'sinyal', 'daerah', 'pegunungan', 'kalah', 'tetangga', 'sebelah', '']</t>
  </si>
  <si>
    <t>['halo', 'opsi', 'pembayaran', 'telkomsel', 'pulsa', 'beli', 'paket', 'metode', 'pembayan', 'pulsa', 'pakai', 'metode', 'link', 'udah', 'update', 'pdhl', 'tolong', 'solusinya', 'terima', 'kasih', '']</t>
  </si>
  <si>
    <t>['tolong', 'perbaiki', 'sinyalnya', 'kuat', 'dimana', 'konsumen', 'kecewa', 'memakai', 'kartu', 'telkomsel', 'tolong', 'perbaiki', 'terimakasih', '']</t>
  </si>
  <si>
    <t>['bagus', 'mudah', 'sarankan', 'diturunkan', 'harga', 'kouta', 'diskon', 'kartu', 'bulanan', 'diskon', 'masuk', 'akal', 'tolong', 'nonton', 'anime', 'beli', 'kouta', 'rb', '']</t>
  </si>
  <si>
    <t>['telkomsel', 'update', 'metode', 'pembayaran', 'link', 'ovo', 'gopay', 'muncul', 'pembayaran', 'muncul', 'pembayaran', 'mengisi', 'pulsa', 'duluan', 'fitur', 'metode', 'pembayaran', 'sebutkan', 'tolong', 'perbaiki', 'fiturnya', 'kasih', 'sempurna']</t>
  </si>
  <si>
    <t>['memudahkan', 'pelanggan', 'membeli', 'paket', 'kuota', 'internet', 'menyulitkan', 'konsumen', 'aktivasi', 'paket', 'internet', 'dikurangi', 'aktivasi', 'tgl', 'jan', 'habis', 'tgl', 'feb', 'menyulitkan', 'konsumen', 'beli', 'paket', '']</t>
  </si>
  <si>
    <t>['sinyal', 'internet', 'telkomsel', 'parah', 'tolong', 'telkomsel', 'memperbaiki', 'jaringan', 'internetnya', 'karna', 'beli', 'internet', 'telkomsel', 'mahal', 'jaringan', 'harga', 'mahal', 'kualitas', 'minim', 'tks']</t>
  </si>
  <si>
    <t>['bintangnya', 'turunin', 'telkomsel', 'jaringannya', 'lemot', 'stabil', 'harga', 'paketan', 'kuotanya', 'mahal', 'bayar', 'kuota', 'unlimited', 'tulisan', 'maaf', 'gangguan', 'sistem', 'membeli', 'paket', 'kuota', 'unlimited']</t>
  </si>
  <si>
    <t>['telkomsel', 'mengaktifkan', 'paket', 'darurat', 'kemarin', 'malam', 'jam', 'paket', 'aktif', 'wtf', 'ngutang', 'nyaman', 'mengaktifkan', 'paket', 'darurat', 'aktif', 'mentang', 'isi', 'pulsa', 'developer', 'tolong', 'kartu', 'kartu', 'ortu', 'hutang', 'membeli', 'kuota', 'promo', 'mada', 'iya', 'ngutang', 'haduuh', 'gaje', 'kartu', 'telkomsel']</t>
  </si>
  <si>
    <t>['maaf', 'materi', 'sanggup', 'tidaknya', 'membeli', 'kuota', 'kenpa', 'kuota', 'telkomsel', 'cepat', 'habis', 'pengunaan', 'datanya', 'dibandingkan', 'jaringan', 'oprator', 'memiliki', 'kecepatan', 'jaringan', 'berbeda', 'mahal', 'cepat', 'habis']</t>
  </si>
  <si>
    <t>['jujur', 'jaringan', 'bagus', 'kadang', 'suka', 'hilang', 'udah', 'upgrade', 'parah', 'mati', 'lampu', 'jaringan', 'hilang', 'harga', 'kuota', 'okelah', 'emang', 'mahal', 'normal']</t>
  </si>
  <si>
    <t>['tsel', 'spt', 'harga', 'paket', 'mahal', 'sinyal', 'stabil', 'buruk', 'kualitas', 'sinyal', 'acungi', 'jempol', 'harga', 'problem', 'nyesekkk', 'perbaiki', '']</t>
  </si>
  <si>
    <t>['merugikan', 'pengguna', 'tekomsel', 'tolong', 'telkomsel', 'penjelasan', 'pulsa', 'beli', 'terpotong', 'memakai', 'jelek', 'kali', 'main', 'potong', 'pulsa', 'tolong', 'udh', 'ketiga', 'kalinya', 'tgl', 'feb', 'pulsa', 'hilang', 'barusan', 'kukira', 'berenti', 'ngk', 'makan', 'pulsa', 'gini', 'terbuang', 'sia', 'pulsa', '']</t>
  </si>
  <si>
    <t>['jaringan', 'internet', 'buruk', 'harga', 'mahal', 'sebanding', 'dngn', 'pelayanan', 'hujan', 'langsung', 'ilang', 'listrik', 'padam', 'ilang', 'jaringan', 'parah', 'lokasi', 'dlu', 'sinyal', 'parah', 'kaya', 'gini', 'tetep', 'perubahan', 'responnya', 'gtu', 'doank', 'solusi', '']</t>
  </si>
  <si>
    <t>['kasih', 'karna', 'puass', 'dngan', 'jaringannya', 'lemah', 'banding', 'klu', 'daerah', 'pedesa', 'kualitas', 'jaringan', 'kuatkan', 'kota', 'kuatkan', 'karna', 'desa', 'desa', 'jga', 'bnyak', 'pemakainya', 'trimakasih', 'kartu', 'mytelkomsel', 'my', 'memakai', 'my', 'telkomsel', 'infonya', 'semoga', 'sokses', 'mytelkomsel', 'jaya', 'udara', '']</t>
  </si>
  <si>
    <t>['sinyal', 'aneh', 'sosmed', 'lancar', 'ngegame', 'susah', 'tolong', 'devoloper', 'diperbaiki', 'sekian', 'terimakasih', '']</t>
  </si>
  <si>
    <t>['sinyal', 'mudah', 'lemot', 'lancar', 'jaya', 'telkomsel', 'gini', 'pas', 'zoom', 'putus', 'hadeeeh', 'mohon', 'perbaikannya', 'ambil', 'omg', 'gb', '']</t>
  </si>
  <si>
    <t>['kali', 'kecewa', 'udah', 'isi', 'pulsa', 'beli', 'paket', 'internet', 'ehh', 'paket', 'nggak', 'masuk', 'pulsa', 'beli', 'paket', 'sesuai', 'pulsa']</t>
  </si>
  <si>
    <t>['hallo', 'jaringan', 'telkomsel', 'udah', 'mingguan', 'kenpa', 'down', 'banget', 'parah', 'banget', 'sinyalny', 'hub', 'customer', 'service', 'tolong', 'responnya', '']</t>
  </si>
  <si>
    <t>['maaf', 'masukan', 'pikir', 'telkomsel', 'kaya', 'lintah', 'darat', 'harga', 'tertulis', 'sebanding', 'pembayaran', 'beli', 'paket', 'harian', 'situ', 'harga', 'rupiah', 'bayar', 'aktifnya', 'nggak', 'aktif', 'kenyataanya', 'ludes', 'chat', 'telf', 'pelanggan', 'lari', 'provider', 'mahal', 'nyaman', 'pelanggan']</t>
  </si>
  <si>
    <t>['jelek', 'kualitasnya', 'wifi', 'dikantor', 'pulsa', 'utama', 'diambil', 'seratus', 'rupiah', 'perjam', 'coba', 'penjelasanya', 'nyalain', 'data', 'seluler', 'keambil', 'pulsa', 'pas', 'beli', 'paket', 'keterangan', 'jaringan', 'eror', 'nunggu', 'menit', 'semalam', 'tungguin', 'kaya', 'gitu', 'mohon', 'direspon', 'cepat']</t>
  </si>
  <si>
    <t>['nomer', 'diblokir', 'buka', 'verifikasi', 'pakai', 'link', 'pdhal', 'expirednya', 'msh', 'jan', 'serius', 'nanya', 'screenshot', 'link', 'dikirim', 'via', 'sms', 'tgl', 'kedaluarsa', 'msh', 'simpan', 'komen', 'upload', 'gbr', '']</t>
  </si>
  <si>
    <t>['kasih', 'bintang', 'karna', 'jaringanya', 'mengecewakan', 'yaa', 'udah', 'gitu', 'kali', 'isi', 'pulsa', 'langsung', 'kepotong', 'rupiah', 'tanmpa', 'confirmasi', 'apapun', 'butuh', 'buang', 'ganti', 'provider', '']</t>
  </si>
  <si>
    <t>['tolong', 'perbaiki', 'jaringannya', 'sinyal', 'full', 'loading', 'banget', 'zoom', 'meeting', 'gabisa', 'ngehambat', 'banget', 'udah', 'kirim', 'email', 'respon', '']</t>
  </si>
  <si>
    <t>['notif', 'sms', 'langsung', 'klik', 'copy', 'masukin', 'chrome', 'keburu', 'detik', 'coba', 'masuk', 'kadaluarsa', 'uninstall', 'apk', 'kaya', 'gini', 'mah', 'malesin', 'rudet', 'ruwet', '']</t>
  </si>
  <si>
    <t>['buruk', 'membeli', 'paket', 'data', 'kode', 'dial', 'apk', 'telkomsel', 'blm', 'aktivasi', 'gimana', 'kecewa', 'banget', 'sumpah', 'udah', 'berlangganan', 'kaya', 'gini', 'lemottttttttttttttttt', 'harapp', 'bacaaaa', '']</t>
  </si>
  <si>
    <t>['kecewa', 'jaringan', 'telkomsel', 'lelet', 'harga', 'paket', 'datanya', 'tetep', 'mahal', 'ngadu', 'sarannya', 'muter', 'muter', 'hasil', 'hubungi', 'veronica', 'saran', 'yaa', 'harga', 'paketnya', 'mahal', 'jaringan', 'disediakan', 'bagus', 'lahh', 'untung', 'layanannya', 'jelek', 'banget', 'perbaiki', 'yaaa', 'jaringannya']</t>
  </si>
  <si>
    <t>['telkomsel', 'udah', 'kayak', 'penipu', 'kali', 'beli', 'paket', 'transaksinya', 'berhasil', 'paket', 'datanya', 'ngak', 'pas', 'nyalain', 'jaringan', 'data', 'pulsa', 'kemakan', 'perusahaan', 'bumn', 'kayak', 'nyuri', 'uang', 'pengguna', 'kesian', 'banget', 'kekurangan', 'uang', '']</t>
  </si>
  <si>
    <t>['mohon', 'diperhatikan', 'kualitas', 'pemancar', 'didaerah', 'kel', 'cisaranten', 'kulon', 'kec', 'arcamanik', 'kota', 'bandung', 'dibenarkan', 'rubah', 'bintang']</t>
  </si>
  <si>
    <t>['kecewa', 'karna', 'paket', 'mingguan', 'harian', 'beli', 'tampil', 'paket', 'bulanan', 'sja', 'telkomsel', 'puas', 'pakai', '']</t>
  </si>
  <si>
    <t>['telkomsel', 'jaringan', 'bagus', 'jelek', 'jaringannya', 'mahasiswa', 'kecewa', 'proses', 'belajar', 'daring', 'rumah', 'terganggu', 'mengakses', 'aplikasi', 'daring', 'searcing', 'jaringan', 'berasa', 'hutan', 'sungguh', 'menipu']</t>
  </si>
  <si>
    <t>['terdaftar', 'paket', 'isi', 'kuota', 'langganan', 'pas', 'isi', 'pulsa', 'langsung', 'daftar', 'otomatis', 'gimana', 'rugi', 'banget', 'sinyal', 'kuota', 'daftar', 'otomatis', 'kepake', 'jadinua', 'buang', 'buang', 'pulsa', 'tolong', 'balikin', 'pulsa', '']</t>
  </si>
  <si>
    <t>['sinyal', 'rmh', 'perihal', 'kartu', 'halo', 'gila', 'banget', 'harga', 'nyesel', 'udh', 'telkomsel', 'kartu', 'halo', 'nyesel', 'udh', 'pelanggan', 'telkomsel', 'sekian', 'bgtu', 'kluarga', 'ajak', 'beralih', 'harga', 'mahal', 'ngga', 'dpt', 'bonus', 'poin', 'poin', 'mustahil', 'dapet', 'makasih', 'telkomsel', '']</t>
  </si>
  <si>
    <t>['coba', 'beli', 'paket', 'data', 'mahal', 'jaringannya', 'mendukung', 'beli', 'mahal', 'uang', 'tabungan', 'jaringannya', 'rusak', 'diperbaiki', 'kualitas', 'sesuai', 'harga', '']</t>
  </si>
  <si>
    <t>['paket', 'combo', 'sakti', 'gb', 'harga', 'akses', 'game', 'pubg', 'maxstream', 'keterangan', 'akses', 'kuota', 'utama', 'habis', 'penipuan', '']</t>
  </si>
  <si>
    <t>['signal', 'harga', 'paket', 'kuota', 'mahal', 'harga', 'jaringan', 'untk', 'pelnggan', 'setia', 'telkomsel', 'always', 'stay', 'telkomsel', '']</t>
  </si>
  <si>
    <t>['kecewa', 'berat', 'telkomsel', 'browsing', 'jaringan', 'kosong', 'berubah', 'gajelas', 'banget', 'telkomsel', 'berhenti', 'memakai', 'telkomsel', 'peduli', 'kali', 'memakai', 'kartu', 'emng', 'bagus', 'memakai', 'kartu', 'kecewa', '']</t>
  </si>
  <si>
    <t>['tolong', 'jaringan', 'telkomsel', 'perbaiki', 'jaringan', 'telkomsel', 'jlek', 'skali', 'beda', 'skarang', 'jlek', 'parah', 'kaya', 'telkomsel', 'kuota', 'mahal', 'jaringan', 'jlek', 'kcewa', 'skali']</t>
  </si>
  <si>
    <t>['riwayat', 'pembelian', 'pulsa', 'metode', 'pembayaran', 'shopee', 'pay', 'sejenisnya', 'aplikasi', 'telkomsel', 'transaksi', 'riwayatnya', 'masak', 'cuman', 'pembelian', 'paket', 'data', 'bayar', 'pakai', 'pulsa', 'riwayatnya', 'eror', 'pas', 'beli', 'kuota', 'aplikasi']</t>
  </si>
  <si>
    <t>['udah', 'paketin', 'nelpon', 'all', 'operator', 'nguras', 'pulsa', 'utama', 'habis', 'total', 'kecewa', 'telkomsel', 'buruk', 'banget', 'pas', 'cek', 'kuota', 'all', 'operator', 'utuh', 'aktivin', 'konyol']</t>
  </si>
  <si>
    <t>['sayang', 'kuota', 'sisa', 'aktif', 'habis', 'akumulasikan', 'kuota', 'sinyal', 'jelek', 'pinggiran', 'kota', 'jelek', 'daerah', 'kawasan', 'modern']</t>
  </si>
  <si>
    <t>['bos', 'perbaiki', 'beli', 'kartu', 'menghubungkan', 'sinyal', 'habis', 'paket', 'beli', 'kartu', 'tlkomsel', 'bgini', 'males', 'klau', 'main', 'game', 'apalah', 'pin', 'males', 'klau', 'gitu', 'jaringn', 'tlkomnya']</t>
  </si>
  <si>
    <t>['tolong', 'sinyalnya', 'stabilin', 'didesa', 'sulit', 'sinyal', 'telkomsel', 'jaringan', 'lte', 'lemot', '']</t>
  </si>
  <si>
    <t>['minn', 'tanyaa', 'update', 'daily', 'check', 'kasih', 'tmpatnya', 'udah', 'rate', 'bintang', 'deh', 'tolong', 'min', 'coba', 'chat', 'apknya', '']</t>
  </si>
  <si>
    <t>['aplikasinya', 'ngebug', 'bug', 'aplikasinya', 'check', 'harian', 'stamp', 'mencukupi', 'menujarkannya', 'hadiah', 'bsa', 'tukarkan', 'point', 'terkumpul', 'sesuai', 'point', 'beranda', 'harap', 'diperbaiki', '']</t>
  </si>
  <si>
    <t>['aplikasi', 'gunanya', 'beli', 'paket', 'internet', 'mingguan', 'harga', 'pulsa', 'pas', 'beli', 'rugi', 'kau', 'boss', '']</t>
  </si>
  <si>
    <t>['kak', 'tolong', 'perbaiki', 'masakan', 'beli', 'paket', 'data', 'harga', 'ribu', 'pulsa', 'ribu', 'beli', 'cuman', 'sms', 'pulsa', 'mencukupi', 'gimana', 'gitu', 'nytanya', 'pulsa', 'ribu', 'udah', 'pakeh', 'tolong', 'perbaiki', 'kesel', 'kadang', 'kadang', 'error', 'mmi', 'error', 'bangat', 'sumpah', 'telkomsel']</t>
  </si>
  <si>
    <t>['', 'telkomsel', 'gmn', 'sihh', 'kemarin', 'dibuka', 'sihh', 'gunanya', 'aplikasi', 'coba', 'udah', 'bayar', 'mahal', 'kualitas', 'memburuk', '']</t>
  </si>
  <si>
    <t>['lemot', 'cuman', 'promo', 'promo', 'promo', 'ngga', 'coba', 'kasih', 'pengaturan', 'khusus', 'apn', 'telkomsel', 'stabil', 'kota', 'kabupaten', 'desa', 'pakai', 'apn', 'defaul', 'emang', 'kenceng', 'tpi', 'lemot', 'banget', 'pdhal', 'paket', 'kadang', 'gb', 'msih', 'lemot', 'siang', 'cuman', 'malam', 'lumayan']</t>
  </si>
  <si>
    <t>['speed', 'ush', 'remehin', 'semenjak', 'update', 'login', 'beli', 'paket', 'claim', 'hadiah', 'kommmmmmm', 'telkom', 'zzzzzzzzzzzzzzzzzzzzzzzzzzzzzzzzzzzzzzzzzzzzzzzzzzzzzzzzzzzzzz']</t>
  </si>
  <si>
    <t>['aplikasi', 'merugikan', 'isi', 'pulsa', 'langsung', 'kesedot', 'habis', 'paketan', 'habis', 'berlangganan', 'udah', 'mahal', 'merugikan', 'gimana', 'pulsa', 'ngisi', 'pulsa', 'uang', 'bos', 'daun', '']</t>
  </si>
  <si>
    <t>['maaf', 'gimana', 'diupdate', 'jelek', 'daily', 'check', 'dahal', 'periode', 'maret', 'update', 'hilang', 'trus', 'pilihan', 'pembelian', 'paket', 'kuota', 'internet', 'suka', 'berubah', 'ubah', 'jam', 'kadang', 'suka', 'error', 'transaksi', '']</t>
  </si>
  <si>
    <t>['jaringan', 'lemot', 'pas', 'ditelp', 'contact', 'center', 'perbaiki', 'jaringan', 'selesainya', 'udah', 'pke', 'telkomsel', 'kecewa', 'perfomance', 'sekarangg', 'see', 'telkomsel']</t>
  </si>
  <si>
    <t>['banget', 'masuk', 'aplikasinya', 'tulisan', 'something', 'went', 'wrong', 'trus', 'disuruh', 'tunggu', 'berhari', 'pakai', 'aplikasi', 'gimana', '']</t>
  </si>
  <si>
    <t>['telkomsel', 'gini', 'kali', 'main', 'tower', 'telkomsel', 'sinyal', 'full', 'ping', 'kuning', 'merah', 'anjinc', 'cuman', 'teman', 'kabupaten', 'kyk', 'gini', 'alamin', 'ass', 'buriq', 'anjingg']</t>
  </si>
  <si>
    <t>['kesel', 'banget', 'apps', 'beli', 'paket', 'kaga', 'masuk', 'masuk', 'proses', 'mulu', 'gimana', 'developer', '']</t>
  </si>
  <si>
    <t>['gua', 'butuh', 'bonus', 'gua', 'butuhkan', 'kekuatan', 'sinyal', 'tsel', 'setan', 'harga', 'doang', 'mahal', 'selangit', 'kualitas', 'kaga', 'sinyal', 'turun', 'kadang', 'ngetem', 'garis', 'login', 'app', 'gagal', 'mulu', 'refresh', 'refresh', 'refresh', 'benerinlah', 'anjianggggggg', 'kesel', 'bngt', 'gua', 'gua', 'bakar', 'sim', 'tsel', 'sekeluarga', 'gua', 'suruh', 'beralih', 'provider', 'laen', 'najisss', 'cuihhh']</t>
  </si>
  <si>
    <t>['mending', 'pindah', 'provider', 'kesel', 'ama', 'telkomsel', 'boro', 'cek', 'kuota', 'masuk', 'telkomsel', 'susah', 'bener', 'refresh', 'berkali', 'kali', 'harga', 'paketnya', 'mahal', 'nggak', 'ngotakk', 'mending', 'pindah', 'indoosat', 'dll', '']</t>
  </si>
  <si>
    <t>['ngecek', 'kuota', 'suka', 'koneksi', 'lancar', 'mengakses', 'youtube', 'sosmed', 'lancar', 'aplikasinya', 'kekurangan']</t>
  </si>
  <si>
    <t>['beli', 'paket', 'udah', 'siapain', 'pulsa', 'lupa', 'buka', 'telkomsel', 'kesedot', 'pulsa', 'paket', 'gimana', 'nyesek', 'kesel', 'tolong', 'mode', 'lock', 'data', 'paket', 'abis', 'buka', 'telkomsel', 'takut', 'sedot', 'pulsa', 'feronika', '']</t>
  </si>
  <si>
    <t>['puas', 'karna', 'masuk', 'aplikasi', 'buruk', 'belkangan', 'jaringan', 'telkomsel', 'bermasalah', 'tolong', 'tanganin', 'pengguna', 'nyaman', 'dlam', 'aplikasi', 'jaringan']</t>
  </si>
  <si>
    <t>['kecewa', 'telkomsel', 'minggu', 'konenksi', 'broken', 'unlimited', 'kuota', 'normal', 'broken', 'jaringan', 'iya', 'buka', 'youtube', 'buffring', 'maen', 'game', 'serasa', 'pengen', 'banting', 'tolonlah', 'perbaiki', 'area', 'bandara', 'radin', 'inten', 'lampung']</t>
  </si>
  <si>
    <t>['', 'harga', 'quota', 'kedepan', 'mahal', 'item', 'favorit', 'tersimpan', 'paketan', 'quota', 'masukan', 'list', 'diperpanjang', 'jaringan', 'internet', 'mohon', 'perbaiki', 'perluas', 'jangkauannya', 'jaringan', 'susah', 'penggunaan', 'quota', 'internet', 'cepat', 'habis', 'sesuai', 'kecepatan', 'jaringan', 'pakai', 'wifi', 'knp', 'quota', 'internet', 'ponsel', 'habis', 'pdhl', 'nonaktifkan', 'pulsa', 'berkurang', 'kemana', 'beda', 'kartu', 'beda', 'promo', 'loop', 'murah', '']</t>
  </si>
  <si>
    <t>['pelanggan', 'stia', 'telkomsel', 'pas', 'kartu', 'kecewa', 'jatingan', 'lemot', 'parah', 'kadangan', 'buka', 'facebook', 'loading', 'puluhan', 'trlkomsel', 'nyaman', 'ajah', 'pas', 'telkomsel', 'ngrluarin', 'kecewa', 'tolong', 'diperhatikan', 'jaringanya']</t>
  </si>
  <si>
    <t>['kecewa', 'kuota', 'beli', 'kuota', 'gb', 'unlimited', 'soschat', 'musicmax', 'gamemax', 'tiktok', 'instagram', 'pas', 'buka', 'aplikasi', 'tiktok', 'kirain', 'kuota', 'utama', 'hangus', 'kuota', 'utama', 'hangus', 'unlimitednya', 'terpakai', '']</t>
  </si>
  <si>
    <t>['udah', 'bagus', 'isi', 'ulang', 'paket', 'kuota', 'conference', 'pendidikan', 'roaming', 'disney', 'bulanan', 'mingguan', 'harian', 'yaa', 'terpaksa', 'deh', 'ngisi', 'banking', 'datanya']</t>
  </si>
  <si>
    <t>['aplikasi', 'lengkap', 'jelek', 'ngebugs', 'henti', 'slalu', 'erorr', 'transaksi', 'ribet', 'lamaaaaaaaaaaaa', '']</t>
  </si>
  <si>
    <t>['kecewa', 'ajg', 'kadang', 'maketin', 'susah', 'bacaan', 'paket', 'tersedia', 'dilokasi', 'gua', 'udah', 'maketin', 'dilokasi', 'dibilin', 'ribet', 'ajg']</t>
  </si>
  <si>
    <t>['kak', 'mohon', 'maaf', 'sinyal', 'main', 'game', 'bagus', 'gangguan', 'youtube', 'lancar', 'jaya', 'tolong', 'diklarifikasi']</t>
  </si>
  <si>
    <t>['komplain', 'pulsa', 'sedot', 'skrng', 'beli', 'kuota', 'tulisan', 'pulsa', 'pulsa', 'kecewa', 'telkomsel', 'ganti', 'kartu', 'rekomen', 'orang', 'beli', 'telkomsel', '']</t>
  </si>
  <si>
    <t>['tolong', 'yahh', 'ngadain', 'kuota', 'unlimited', 'game', 'kuota', 'utama', 'sisa', 'unlimited', 'game', 'gabisa', 'main', 'game', 'kuota', 'utama', 'main', 'game', 'ngadain', 'unlimited', 'game', 'kuota', 'utama', 'bohong', 'kecewa', 'telkom', '']</t>
  </si>
  <si>
    <t>['daerah', 'provinsi', 'banten', 'telkomsel', 'buruk', 'harga', 'paket', 'mahal', 'kualitas', 'bagus', 'pakai', 'jaringan', 'jam', 'jam', 'bagus']</t>
  </si>
  <si>
    <t>['sya', 'telkomsel', 'makain', 'kesni', 'kualitas', 'jaringan', 'menurun', 'tolong', 'ditingkatkan', 'pelangan', 'kecewa']</t>
  </si>
  <si>
    <t>['nggak', 'karu', 'telkomsel', 'mahal', 'setau', 'murah', 'udh', 'mahal', 'mengalami', 'down', 'kuota', 'gb', 'kuota', 'internet', 'habis', 'nggk', 'kemakan', 'cuman', 'google', 'clasroom']</t>
  </si>
  <si>
    <t>['malasnya', 'komplain', 'product', 'chat', 'robot', 'membantu', 'patung', 'ketahuan', 'kek', 'orang', 'gila', 'deh', 'pikir', 'orang', 'drpd', 'maju', 'telkom', 'payah', 'layanannya', 'pakai', 'pakai', 'telkomsel', 'setahun', 'tks', '']</t>
  </si>
  <si>
    <t>['telkomsel', 'lemot', 'banget', 'sengaja', 'telkomsel', 'memperbaiki', 'meningkat', 'daya', 'internet', 'buruk', 'telkomsel', '']</t>
  </si>
  <si>
    <t>['kecewa', 'skli', 'telkomsel', 'cek', 'paket', 'kemarin', 'paket', 'berlaku', 'aktifkan', 'paket', 'tgl', 'wit', 'barusan', 'cek', 'paket', 'berlaku', 'bener', 'pengguna', 'telkomsel', 'senang', 'senang', 'semoga', 'bangkrut']</t>
  </si>
  <si>
    <t>['top', 'banget', 'kirim', 'pulsa', 'rupiah', 'nomor', 'diarahkan', 'money', 'mulu', 'kirim', 'paket', 'nomor', 'paket', 'ketengan', 'utama', 'omg', 'paket', 'malam', 'gagal', 'mulu', 'sinyal', 'ilang', 'twitter', 'telkomsel', 'melarikan', 'chat', 'tante', 'veronika', 'jawabannya', 'kagak', 'nyambung', '']</t>
  </si>
  <si>
    <t>['harga', 'paketannya', 'mahal', 'mahal', 'konsisten', 'harganya', 'kapitalis', 'aplikasi', 'dajjal', '']</t>
  </si>
  <si>
    <t>['gimna', 'min', 'semenjak', 'jalur', 'telkomsel', 'gali', 'wilayah', 'malangbong', 'garut', 'karna', 'pelebaran', 'jalan', 'beres', 'jaringan', 'lelet', 'jaringan', 'kuat', 'main', 'game', 'jaringan', 'sibuk', 'mendingan', 'minggu', 'terlanjur', 'kesalll']</t>
  </si>
  <si>
    <t>['yth', 'pimpinan', 'telkomsel', 'pengguna', 'layanan', 'telkomsel', 'wfh', 'kondisi', 'darurat', 'sprti', 'zoom', 'cloud', 'meeting', 'koneksi', 'kegiatan', 'wfh', 'stabil', 'koneksi', 'terputus', 'disaat', 'darurat', 'kesal', 'beli', 'kuota', 'efektif', 'tolong', 'diperbaiki', 'layanan', 'jaringan', 'sinyal', 'diperkuat', 'tolong', 'direspon', 'kalah', 'coba', 'bandingkan', 'indosat', 'lbh', 'stabil', 'harga', 'paket', 'data', 'gb', 'tks']</t>
  </si>
  <si>
    <t>['perlindungan', 'pulsa', 'pulsa', 'gua', 'ilang', 'udah', 'gua', 'paketan', 'apapun', 'ngurangin', 'pulsa', 'gua', 'inikan', 'aplikasi', 'aplikasi', 'pelanggan', 'nyaman', 'pitur', 'bagus']</t>
  </si>
  <si>
    <t>['coba', 'sch', 'telkomsel', 'paket', 'mahal', 'koneksi', 'kaya', 'siput', 'kaya', 'gini', 'ganti', 'sebelah', 'murah', 'lancar', 'gua', 'anjurin', 'telkomsel', 'udah', 'ancur', 'koneksinya', 'lemot', 'parah', '']</t>
  </si>
  <si>
    <t>['merugikan', 'kali', 'aneh', 'paket', 'data', 'pulsa', 'utama', 'kesedot', 'sampe', 'habis', 'males', 'make', 'telkomsel', 'sinyal', 'kacau', '']</t>
  </si>
  <si>
    <t>['aplikasi', 'penipuan', 'hati', 'buka', 'telkomsel', 'kuota', 'kuras', 'gue', 'internet', 'speed', 'buka', 'doang', 'in', 'masak', 'iya', 'kecepatannya', 'udah', 'kayak', 'streaming', 'kuras', 'kuotanya', '']</t>
  </si>
  <si>
    <t>['kemana', 'hilangnya', 'paket', 'ceria', 'miliki', 'tanggal', 'maret', 'membeli', 'ceria', 'gangguan', 'tanggal', 'februari', 'telkomsel', 'dibiarkan', 'mohon', 'dibaca']</t>
  </si>
  <si>
    <t>['beli', 'paket', 'combo', 'sakti', 'lancar', 'beli', 'combo', 'sakti', 'kasih', 'notifikasi', 'lokasi', 'sesuai', 'mahal', 'pelayanan', 'konsumen', 'memuaskan', 'tolong', 'perbaiki', 'pelayanan', 'konsumen', 'kecewa']</t>
  </si>
  <si>
    <t>['kecewa', 'telkomsel', 'cerita', 'selesai', 'langsung', 'disuruh', 'mencoba', 'panduan', 'panduan', 'kartu', 'bermasalah', 'kartu', 'provider', 'aman', 'aman', 'telkomsel', 'bermasalah', 'mohon', 'diperhatikan', 'merespon', 'pelanggan']</t>
  </si>
  <si>
    <t>['mohon', 'maaf', 'komplain', 'kemarin', 'masuk', 'aplikasi', 'telkomsel', 'jaringan', 'turun', 'koneksi', 'internet']</t>
  </si>
  <si>
    <t>['dear', 'telkomsel', 'pelanggan', 'iklan', 'telkomsel', 'program', 'internet', 'gb', 'unlimited', 'max', 'aktif', 'kuota', 'cek', 'berkala', 'berubah', 'tolong', 'konfirmasi', 'tipu', 'tipu', '']</t>
  </si>
  <si>
    <t>['min', 'gini', 'telkomsel', 'harga', 'kuota', 'mahal', 'sinyal', 'lemah', 'menara', 'km', 'rumah', 'gimana', 'kecewa', 'banget', 'sumpah', 'telkomsel', '']</t>
  </si>
  <si>
    <t>['mudah', 'mengerti', 'multi', 'fungsi', 'coba', 'tolong', 'tingkat', 'kekuatan', 'sinyal', 'hujan', 'gedung', 'kuat', 'sinyal', 'terimakasih']</t>
  </si>
  <si>
    <t>['balikin', 'pulsa', 'paket', 'gceria', 'gb', 'aktif', 'kemarin', 'kena', 'tarif', 'data', 'non', 'paket', 'ribu', 'ribu', 'total', 'gimana', 'telkomsel', '']</t>
  </si>
  <si>
    <t>['paket', 'ceria', 'gabisa', 'dibeli', 'udah', 'kali', 'beli', 'pulsa', 'mencukupi', 'ohh', 'ayolah', 'kecewa', 'nyedot', 'pulsa', 'banget', 'ampe', 'karna', 'gada', 'kuota', 'kecewa', '']</t>
  </si>
  <si>
    <t>['terima', 'kasih', 'mendengarkan', 'kritik', 'saran', 'kasih', 'paket', 'unlimited', 'kartu', 'tertarik', 'pelanggan', 'setia', 'telkomsel']</t>
  </si>
  <si>
    <t>['paket', 'combo', 'sakti', 'unlimited', 'ditiadakan', 'kota', 'pelosok', 'telkomsel', 'jaringan', 'kuat', 'dikota', 'harga', 'paket', 'mahal', 'pemakaian', '']</t>
  </si>
  <si>
    <t>['bagus', 'telkomsel', 'poin', 'tukar', 'uangkn', 'reedem', 'dana', 'ovo', 'aplikasi', 'roli', 'telkomsel', 'manjakan', 'konsumen', 'pandemi', 'kek', 'gini', 'lae', '']</t>
  </si>
  <si>
    <t>['mengeluh', 'telkomsel', 'udh', 'beli', 'unlimited', 'sinyal', 'bagus', 'sinyal', 'kayak', '']</t>
  </si>
  <si>
    <t>['mian', 'signal', 'telkomsel', 'aga', 'bermasalah', 'kadang', 'signal', 'kosong', 'perbaikan', 'menggangu', '']</t>
  </si>
  <si>
    <t>['bintang', 'segitu', 'bagus', 'segi', 'promosi', 'sms', 'promosi', 'cek', 'aplikasi', 'tersedia', '']</t>
  </si>
  <si>
    <t>['masi', 'aman', 'login', 'ditelkomsel', 'tergantung', 'kondisi', 'jaringannya', 'banyakin', 'promo', 'kuota', 'internet', 'dimasa', 'pandemi', 'harga', 'rama', 'dikantong', 'sekolah', 'online', 'butuh', 'kuota', 'pikirkan', 'kondisi', 'kalangan', 'ekonomi', 'lemah', 'pelit']</t>
  </si>
  <si>
    <t>['hello', 'telkomsel', 'kartu', 'hangus', 'diaktifkan', 'verifikasi', 'whatsapp', 'mohon', 'bantuanya', 'terima', 'kasih']</t>
  </si>
  <si>
    <t>['telkomsel', 'tolong', 'bercanda', 'ngisi', 'pulsa', 'masuk', 'beli', 'bener', 'notifnya', 'masuk', 'pulsanya', 'kemana']</t>
  </si>
  <si>
    <t>['sistem', 'perubahan', 'signifikan', 'login', 'muncul', 'pop', 'mintak', 'rating', 'tujuannya', 'relevan', 'aplikasi', 'tim', 'research', 'wkwkwkwkwk']</t>
  </si>
  <si>
    <t>['pencuri', 'pulsa', 'diam', 'diam', 'akses', 'aplikasi', 'telkomsel', 'beli', 'paket', 'sedot', 'isi', 'paket', 'beli', 'berkurang', 'jelek']</t>
  </si>
  <si>
    <t>['rutin', 'daily', 'check', 'pas', 'redeem', 'hadiah', 'gagal', 'udah', 'tersedia', 'trus', 'cekin', 'berhadiah', 'ujung', 'hadiahnya', 'ribet', 'daftar', 'kuota', 'keluarga', 'nmr', 'ditolak', 'cek', 'grapari', 'bilangnya', 'solusi', 'dicoba', 'ttep', 'telkomsel', 'lemot', 'cepet', 'mohon', 'diperbaiki']</t>
  </si>
  <si>
    <t>['jaringan', 'telkomsel', 'payah', 'udah', 'mahal', 'burik', 'jaringannya', 'kalah', 'jaringan', 'tetangga', 'sebelah', 'kecewa', 'baget', 'tolong', 'perbaiki', 'cepet', 'diperbaiki', 'pelanggan', 'telkomsel', 'pindah', 'sebelah', 'murah', 'jaringannya', 'bagus', 'maaf', 'membandingkan', 'kenyataan']</t>
  </si>
  <si>
    <t>['kartu', 'telkomsel', 'bagus', 'berselancar', 'internet', 'sinyal', 'jarang', 'internetan', 'lemot', 'tolong', 'jadikan', 'perhatian']</t>
  </si>
  <si>
    <t>['knp', 'ilang', 'sinyal', 'isi', 'ulang', 'tenggang', 'skrg', 'jaman', 'pulsa', 'pakai', 'data', 'konfirmasi', 'dimana', 'skrg', 'alasan', 'tenggang', 'grapari', 'solusi', 'pakai', 'smaa', 'kecewa']</t>
  </si>
  <si>
    <t>['kak', 'tolong', 'telkomsel', 'kayak', 'internetan', 'pulsa', 'aktif', 'bagus', 'kayak', 'beli', 'kuota', 'jam', 'habisnya', 'jam', 'jujur', 'kayak', 'telkomsel', 'beli', 'kuota', 'jam', 'malam', 'habisnya', 'jam', 'malam', 'aktifnya', 'cuman', 'jan', 'tolong', 'kak', 'pengguna', 'nyaman']</t>
  </si>
  <si>
    <t>['selamat', 'pagi', 'telkomsel', 'gangguan', 'gimana', 'saran', 'pengguna', 'telkomsel', 'perbaikan', 'tolong', 'informasikan', 'nggak', 'nyari', 'signal', 'terimakasih']</t>
  </si>
  <si>
    <t>['', 'kesini', 'mahal', 'sinyal', 'jelek', 'suka', 'nge', 'lag', 'dipakai', 'kerjaan', 'ngulang', 'gegara', 'sinyal', 'jelek', 'tolong', 'perbaiki', 'penggan', 'setia', 'harga', 'naikin', 'pelayanan', 'jelek', '']</t>
  </si>
  <si>
    <t>['masuk', 'nggak', 'memasukkan', 'nomor', 'verivikasi', 'link', 'klik', 'kadaluarsa', 'sms', 'diterima', 'salin', 'tempel', '']</t>
  </si>
  <si>
    <t>['telkomssn', 'maju', 'uda', 'jaringan', 'lemah', 'pulsa', 'kepotong', 'udah', 'percaya', 'kartu', 'seluler', 'capek', 'percaya', '']</t>
  </si>
  <si>
    <t>['masuk', 'aplikasi', 'jaringan', 'menghilang', 'giliran', 'aplikasi', 'telkomsel', 'jaringan', 'nongol', '']</t>
  </si>
  <si>
    <t>['senang', 'aplikasi', 'gampang', 'cek', 'pulsa', 'telkomsel', 'semoga', 'memasang', 'hempond', '']</t>
  </si>
  <si>
    <t>['knapa', 'beli', 'paket', 'mlh', 'nonton', 'main', 'game', 'knapa', 'sinyal', 'stabil', 'jaringan', 'full', 'internetan', 'tolong', 'min', 'konsumen', 'betah', 'memakai', 'telkom', 'tolong', 'perbaiki', 'klok', 'perbaiki', 'pindah', 'oprator', 'jaringan', 'stabil', 'telkom', 'terkenal', 'kekuatan', 'sinyalnya', 'cepat', 'knapa', 'down', 'sinyalnya', 'sekian', 'trimakasih']</t>
  </si>
  <si>
    <t>['mytelkomsel', 'promo', 'ceria', 'diakses', 'tertera', 'sms', 'aktif', 'tpi', 'pembelian', 'pembelian', 'paket', 'hiburan', 'gamemax', 'silver', 'tertera', 'diamond', 'tpi', 'pas', 'pembelian', 'diamond', '']</t>
  </si>
  <si>
    <t>['gue', 'suka', 'telkomsel', 'karna', 'sinyal', 'bagus', 'harga', 'mahal', 'bobrok', 'game', 'lag', 'parah', 'youtube', 'kejeda', 'tolonglah', 'harga', 'mahal', 'kepuasan', 'konsumen']</t>
  </si>
  <si>
    <t>['jaringan', 'internet', 'lelet', 'lemot', 'lokasi', 'parit', 'mayor', 'kota', 'pontianak', 'kalimantan', 'barat', 'download', 'aplikasi', 'makan', 'sampe', 'menit', '']</t>
  </si>
  <si>
    <t>['lumayan', 'msih', 'kecewa', 'telkomsel', 'skrang', 'boros', 'kuotanya', 'kartu', 'jaringan', 'lelet', 'signalnya', 'penuh', 'mohon', 'diperbaikib', 'lgi', 'trims']</t>
  </si>
  <si>
    <t>['mohon', 'diperbarui', 'aplikasi', 'fitur', 'mengunci', 'pulsanya', 'paket', 'habis', 'pulsa', 'tersedot', 'merugikan', 'konsumen', 'fitur', 'fitur', 'diprovider', 'disayangkan', 'provider', 'sebasar', 'telkomsel', 'memiliki', 'terima', 'kasih', '']</t>
  </si>
  <si>
    <t>['udh', 'mengumpulkan', 'stamp', 'menerima', 'hadiah', 'daily', 'chek', 'harinya', 'ehh', 'dipencet', 'hangus', 'ntah', 'hadiah', 'daily', 'chek', 'onn', 'ajah', 'aplikasi', 'coba', 'dapatkan', 'ehh', 'hangus', 'dehh', 'huh']</t>
  </si>
  <si>
    <t>['sinyal', 'telkom', 'lelet', 'pas', 'hujan', 'lancar', 'gaada', 'sinyal', 'gabisa', 'buka', 'game', 'kuota', 'kecewa', 'telkomsel', 'kartu', 'duanya', 'telkom', 'kaya', 'gini', 'mulu', 'pindah', 'kartu', '']</t>
  </si>
  <si>
    <t>['', 'tsel', 'error', 'pop', 'play', 'store', 'berhenti', 'pesan', 'berhenti', 'samsung', 'positioning', 'berhenti', 'dll', 'bahakan', 'mati', 'layarnya', 'hitam', 'udh', 'coba', 'uninstall', 'trus', 'install', 'susah', 'membuka', 'dlm', 'apk', 'error', '']</t>
  </si>
  <si>
    <t>['telkomsel', 'barusan', 'beli', 'paket', 'combo', 'sakti', 'check', 'telkomsel', 'saldo', 'kepotong', 'tolong', 'kembalikan', 'saldo', '']</t>
  </si>
  <si>
    <t>['', 'guys', 'aplikasi', 'telkomsel', 'membantu', 'membeli', 'paket', 'internet', 'harga', 'murah', 'direkomendasikan', 'memiliki', 'segudang', 'aktivitas', 'memakai', 'telkomsel', 'bonusnya', 'membeli', 'produk', '']</t>
  </si>
  <si>
    <t>['ralat', 'ngga', 'puas', 'keluhan', 'pelanggan', 'telkomsel', 'mimin', 'mohon', 'maaf', 'basi', 'solusi', 'maaf', 'maaf', 'maaf', 'maaf', '']</t>
  </si>
  <si>
    <t>['bsa', 'pinjam', 'paket', 'darurat', 'pdhl', 'udh', 'call', 'berkali', 'trus', 'tkn', 'skali', 'bales', 'oprator', 'kelngkah', 'slnjutnya', 'sms', 'ketik', 'yes', 'bgtu', 'bls', 'pdhl', 'lunasi', 'slh', '']</t>
  </si>
  <si>
    <t>['paket', 'ketengan', 'dipake', 'penjelasan', 'paket', 'sosmed', 'kyk', 'insta', 'whatsapp', 'dipake', '']</t>
  </si>
  <si>
    <t>['upgrade', 'kartu', 'telkomsel', 'kartu', 'hallo', 'jaringan', 'buruk', 'jaringan', 'bagus', 'dihutan', 'dihutan', 'bagus', 'kenyataan', 'jelek', 'gini', 'kota', 'membayar', 'tagihan', 'tolong', 'dirubah', 'kartu', 'telkomsel', 'sekian', 'terimakasih']</t>
  </si>
  <si>
    <t>['berlangganan', 'paket', 'combo', 'sakti', 'unlimited', 'jam', 'internet', 'kesemua', 'apk', 'pdahal', 'kuota', 'regularnya', 'kuota', 'unlimitednya', 'solusinya', 'gimana', '']</t>
  </si>
  <si>
    <t>['kecewa', 'apk', 'telkomsel', 'versi', 'membeli', 'paket', 'special', 'for', 'you', 'coba', 'berkali', 'kali', 'notifikasi', 'sms', 'tolong', 'update', 'perbaiki', 'pembelian', 'paket', 'special', 'for', 'you', 'dibeli']</t>
  </si>
  <si>
    <t>['beli', 'kuota', 'ketengan', 'youtube', 'pulsa', 'habis', 'paket', 'datanya', 'pulsa', 'ribu', 'ludes', 'tolong', 'deh', 'perbaiki', 'promo', 'ngga', 'beli', 'beli', 'jawabannya', 'pulsa', 'harga', 'paket', 'ribu', 'pulsa', 'isi', 'ribu', 'tolong', 'jaga', 'kepercayaannya', 'mengecewakan']</t>
  </si>
  <si>
    <t>['sangatkecewa', 'karna', 'applikasi', 'telkomsel', 'lokc', 'kuncian', 'pulsa', 'kehabisan', 'data', 'pulsa', 'kesedot', 'ama', 'telkomsel', 'mengganti', 'kerugian', 'pengguna', 'tela', 'kesedot', 'pulsa', 'titik', 'mohon', 'dibaca', 'dipikirkan', 'cobalah', 'rasakan', 'posisi', 'pelanggan', 'penjual', 'untung', 'dikejar', 'perasaan', 'orang', 'pikirkan', '']</t>
  </si>
  <si>
    <t>['kecewa', 'banget', 'provider', 'game', 'bener', 'rekomendasiin', 'trus', 'event', 'niat', 'tulisannya', 'event', 'sampe', 'maret', 'udah', 'providernya']</t>
  </si>
  <si>
    <t>['enak', 'nyaman', 'makanan', 'enak', 'memabukkan', 'surga', 'kayangan', 'bae', 'the', 'wai', 'dunia', 'cepokorejo', 'palang', 'tuban', 'jakarta', 'indonesia', 'usa', 'china', 'amerika', 'serikat', 'click']</t>
  </si>
  <si>
    <t>['kaya', 'taik', 'gua', 'setia', 'jaman', 'smp', 'ampe', 'paket', 'mahal', 'tetep', 'setia', 'napa', 'ngegame', 'down', 'trus', 'bangke', 'duit', 'mikirin', 'kepuasan', 'pelanggan', 'bangkrut', '']</t>
  </si>
  <si>
    <t>['gua', 'pke', 'kartu', 'smpe', 'loop', 'sampe', 'telkomsel', 'sinyal', 'jlek', 'iphone', 'jlek', 'oppo', 'jlek', 'pdhal', 'trbaru', 'gua', 'ampe', 'bingung', 'kuota', 'pdhal', 'pke', 'unlimited', 'ttep', 'bapuk', 'saran', 'gua', 'dlu', 'muncul', 'bapuk', 'telkomsel', 'kalah', 'operator', 'pindah', 'kota', 'desa', 'mudah', 'provider', 'bagus', 'telkomsel', '']</t>
  </si>
  <si>
    <t>['telkomsel', 'gini', 'asalnya', 'beli', 'paket', 'data', 'lancar', 'pagi', 'sampe', 'malem', 'suruh', 'nunggu', 'proses', 'pembelian', 'sampe', 'nunggu', 'kali', 'payah', 'beli', 'paket', 'data', 'sampe', 'kali', 'klik', 'ngga', 'beli', 'proses', 'ngga', 'masuk', 'paket', 'data', '']</t>
  </si>
  <si>
    <t>['berhenti', 'paket', 'internet', 'telkomsel', 'gimana', 'ribet', 'telkomsel', '']</t>
  </si>
  <si>
    <t>['bagus', 'paketannya', 'mencekik', 'kuota', 'udh', 'mahal', 'dapet', 'dikit', 'mentang', 'mentang', 'pjj', 'dimahalin', 'boros', 'banget', 'gila', 'rb', 'gb', 'doank', 'mahal', 'kartu', 'produk', 'kek', 'ikutin', 'pindah', 'kartu', 'paketan', 'unlimited', 'punn', 'rb', 'ehh', 'bujuk', 'mahal', 'fup', 'gb', 'rb', 'kebanyakan', 'orang', 'ngisi', 'rb', 'semangat', 'telkomsel']</t>
  </si>
  <si>
    <t>['buka', 'aplikasinya', 'suruh', 'login', 'mulu', 'mending', 'kyk', 'login', 'ajah', 'penipuan', 'promo', 'sms', 'sms', 'tertulis', 'promo', 'tanggal', 'maret', 'dial', 'diakses', 'maaf', 'sistem', 'sibuk', 'sibuk', 'ngapain', 'ngurus', 'dial', 'sigap', 'pantes', 'rating', 'aplikasi', 'jeblok', 'pelanggan', 'nyaman', 'sinyal', 'benerin', 'promo', 'dial', 'telp', 'benerin', 'team', 'dev', 'orang', 'benerin', 'bug', '']</t>
  </si>
  <si>
    <t>['aplikasi', 'bagus', 'koneksi', 'jaringan', 'jelek', 'bar', 'buka', 'google', 'intinya', 'kecewa', 'telpon', 'sms', 'suara', 'telpon', 'putus', 'sms', 'terkirim']</t>
  </si>
  <si>
    <t>['', 'telkomsel', 'and', 'the', 'leader', 'sorry', 'kasih', 'bintang', 'perbaikan', 'moga', 'esok', 'normal', 'kasih', 'bintang', '']</t>
  </si>
  <si>
    <t>['parah', 'banget', 'simpati', 'sinyal', 'udh', 'kaya', 'kartu', 'miskin', 'tolong', 'kembalikan', 'sinyal', 'cepet', 'kaya', 'karna', 'kartu', 'sultan', 'simpati', 'simpati', 'butut', 'skrg', '']</t>
  </si>
  <si>
    <t>['bagus', 'jaringan', 'internetnya', 'puasss', 'memakainya', 'lelet', 'lemot', 'lambat', 'pokoknya', 'baguss', 'taikkkkleddik', '']</t>
  </si>
  <si>
    <t>['tolong', 'pusat', 'telkomsel', 'jaringan', 'sinyal', 'buruk', 'beli', 'kouta', 'kouta', 'sinyal', 'jelek', 'tolong', 'pusat', 'telkomsel', 'benari', 'sinyal', 'daerah', 'jakarta', 'timur']</t>
  </si>
  <si>
    <t>['telkomsel', 'tolong', 'daerah', 'sumatera', 'selatan', 'lampung', 'timur', 'tolong', 'perbanyakin', 'gardu', 'sinyal', 'kebanyakan', 'jaringan', 'bagus', 'daerah', 'perkotaan', 'kampung', 'jaringan', 'terjangkau', 'tololng', 'perbanyak', 'gardu', 'telkomsel', 'sumatera']</t>
  </si>
  <si>
    <t>['tolong', 'makai', 'telkomsel', 'udah', 'sinyal', 'lemot', 'kali', 'kuota', 'gb', 'unlimited', 'ngangkat', 'download', 'kec', 'download', 'kb', 'huuhhhh']</t>
  </si>
  <si>
    <t>['jaringan', 'telkomsel', 'jelek', 'main', 'game', 'leg', 'sinyal', 'dri', 'dlu', 'sya', 'pelanggan', 'setia', 'telkomsel', 'udah', 'pindah', 'profider', 'non', 'aktivkan', 'krtu', 'telkomsel', 'jaringan', 'jelek', 'lembek', 'poko', 'memuaskan']</t>
  </si>
  <si>
    <t>['update', 'masuk', 'verifikasi', 'udah', 'klik', 'verifikasi', 'suruh', 'salin', 'tempel', 'bos', 'coba', 'eta', 'terangkan', 'masuk', 'install', 'hadeuh', 'menuh', 'memory', 'mohon', 'maaf', 'terpaksa', 'deh', 'uninstall', 'mohon', 'pencerahannya', 'bos', '']</t>
  </si>
  <si>
    <t>['suram', 'dimana', 'habisan', 'kouta', 'internet', 'uang', 'tinggal', 'apk', 'promo', 'internet', 'kouta', 'gb', 'bimbang', 'beli', 'pulsa', 'internet', 'beli', 'bensin', 'jalankan', 'motor', 'pikir', 'pikir', 'uang', 'belikan', 'pulsa', 'beli', 'paketan', 'paketan', 'eror', 'beli', 'uang', 'habis', 'beli', 'pulsa', 'paketan', 'pulsa', 'kandas', 'habis', '']</t>
  </si>
  <si>
    <t>['harga', 'mahal', 'jaringan', 'murahan', 'kartu', 'terburuk', 'sumatera', 'telkomsel', 'wajar', 'kelurga', 'pindah', 'kartu', 'jaringan', 'busuk']</t>
  </si>
  <si>
    <t>['mohon', 'maaf', 'telkomsel', 'memperbaiki', 'jaringan', 'udh', 'jelek', 'banget', 'main', 'game', 'aplikasi', 'udah', 'beli', 'kuota', 'mahal', 'mahal', 'sinyal', 'bagus', 'tolong', 'telkomsel', 'perbaiki', 'memakai', 'telkom']</t>
  </si>
  <si>
    <t>['hai', 'admin', 'pembelian', 'pulsa', 'poin', 'telkomsel', 'masuk', 'januark', 'promo', 'pulsa', 'unlimite', 'mohon', 'dikasih', 'harga', 'standar', 'harga', 'anak', 'sekolah', 'dipakai', 'belajar', 'online', 'membantu', 'penawaran', 'promonya', 'harga', 'pelajar', 'thsk']</t>
  </si>
  <si>
    <t>['mohon', 'diperbaiki', 'sinyalnya', 'sinyal', 'jelek', 'ujan', 'tolong', 'diperhatiin', 'daerah', 'pelosok', 'harga', 'mahal', 'sinyal', 'jelek', 'pulak', 'kau', '']</t>
  </si>
  <si>
    <t>['min', 'barusan', 'beli', 'paket', 'game', 'max', 'aplikasi', 'claim', 'voucernya', 'terrdaftar', 'udah', 'kayak', 'gitu', 'belinya', 'voucernya', 'ambil', 'giliran', 'aplikasi', 'seharunya', 'simple', 'kayak', 'gini', 'merugikan', 'banget', '']</t>
  </si>
  <si>
    <t>['maaf', 'kasih', 'bintang', 'telkomsel', 'payah', 'beli', 'paket', 'gagal', 'habis', 'promo', 'udah', 'habis', 'tampilkan', 'penyebabnya', 'gagal', '']</t>
  </si>
  <si>
    <t>['mohon', 'pencerahan', 'min', 'apk', 'telkomsel', 'kartu', 'telkomsel', 'kuota', 'daftar', 'paket', 'nelpon', 'telkomsel', 'kartu', 'kartu', 'internetan', '']</t>
  </si>
  <si>
    <t>['bertahun', 'telkomsel', 'senang', 'sms', 'paket', 'gb', 'hilang', 'mohon', 'kembalikan', 'paket', '']</t>
  </si>
  <si>
    <t>['suka', 'banget', 'aplikasi', 'suka', 'jaringan', 'telkomsel', 'lelet', 'ampun', 'pakai', 'pelanggan', 'loyal', 'terimakasih', 'telkomsel', '']</t>
  </si>
  <si>
    <t>['paket', 'beli', 'masuknya', 'feedbackny', 'tolong', 'perbaiki', 'tsb', 'penggunanya', 'pindah', 'provider', 'terima', 'kasih', '']</t>
  </si>
  <si>
    <t>['telkomsel', 'kasi', 'ceria', 'berlaku', 'maret', 'cek', 'sistem', 'sibuk', 'tunggu', 'habis', 'pulsa', 'disuruh', 'top', 'bintang', 'tuggu', 'besok', 'sibuk', 'turunin', 'bintang', 'udah', 'seharian', 'tunggu', 'turun', 'bintang', '']</t>
  </si>
  <si>
    <t>['turun', 'beli', 'paket', 'sisa', 'saldo', 'pas', 'udah', 'habis', 'kuotanya', 'lansung', 'beli', 'pas', 'beli', 'sistem', 'error', 'lansung', 'liat', 'noninalnya', 'langsung', 'sisa', 'kuotanya', 'masuk', 'segitu', 'terimakasih', '']</t>
  </si>
  <si>
    <t>['woi', 'perbaiki', 'donk', 'jaringan', 'jngan', 'dibiarkan', 'gitu', 'jngan', 'ngambil', 'untung', 'jaringan', 'lemot', 'quota', 'cepet', 'abis', 'jelek', 'banget', 'berkualitas', '']</t>
  </si>
  <si>
    <t>['diupdate', 'susah', 'log', 'log', 'berhenti', 'verifikasi', 'nomor', 'telepon', 'habis', 'sungguh', 'smakin', 'diupdate', 'ksini', 'jelek', 'performa', 'telkomsel']</t>
  </si>
  <si>
    <t>['lumayan', 'bagus', 'apk', 'mytelkomsel', 'jaringan', 'wdiihh', 'lancar', 'tertandingi', 'min', 'pengin', 'top', 'gme', 'free', 'fire', 'top', 'apk', 'mytelkomsel', 'gimana', '']</t>
  </si>
  <si>
    <t>['update', 'mulu', 'utamain', 'kepuasan', 'pelanggan', 'pikirim', 'woii', 'massa', 'nomor', 'kalah', 'nomor', 'nomor', 'dapet', 'mulu', 'paketan', 'harga', 'murah', 'value', 'uda', 'thn', 'paketanya', 'combo', 'sakti', 'cuman', 'dapet', 'kasihlah', 'penawaran', 'bagus', 'gitu', '']</t>
  </si>
  <si>
    <t>['telkomsel', 'hanguskan', 'nomor', 'telepon', 'dipakai', 'pembelian', 'kuotanya', 'sesuai', 'iklannya', 'harga', 'diiklan', 'beda', 'harga', 'beli', 'paketnya', '']</t>
  </si>
  <si>
    <t>['sinyalnya', 'jelek', 'banget', 'unlimited', 'nge', 'game', 'mending', 'beli', 'indosat', 'bagus', 'yegak', 'telkom', '']</t>
  </si>
  <si>
    <t>['tolong', 'bantuannya', 'telkomsel', 'membeli', 'paket', 'ceria', 'seharga', 'pulsa', 'membeli', 'paket', 'ceria', 'mohon', 'bantuanya', 'kendalanya', 'diselesaikan', '']</t>
  </si>
  <si>
    <t>['aplikasi', 'penipuan', 'gue', 'boong']</t>
  </si>
  <si>
    <t>['kasih', 'bintang', 'pemacu', 'telkomsel', 'mengembangkan', 'fitur', 'mengadakan', 'event', 'reward', 'menarik', 'layanan', 'menarik', 'telkomsel', 'mengadakan', 'undi', 'undi', 'happy', 'mengikuti', 'acaranya', 'nomor', 'telkomsel', 'terdaftar', 'pemenangnya', 'tolong', 'tanggapannya', 'terima', 'kasih', '']</t>
  </si>
  <si>
    <t>['iti', 'tukar', 'poin', 'pulsa', 'tukar', 'poin', 'diamond', 'dll', '']</t>
  </si>
  <si>
    <t>['kompalin', 'telkomsel', 'isi', 'paket', 'ketengan', 'mb', 'sms', 'masuk', 'selamat', 'paket', 'mb', 'berhasil', 'nyalakan', 'seluler', 'berjalan', 'intenet', 'non', 'paket', 'walhasil', 'pulsa', 'habis', 'terpakai', 'tolong', 'telkomsel', 'balikin', 'hak', 'nominal', 'berharga', 'provider', 'profesional', 'kejadian', 'sepeti', 'berkali', 'kali', 'complain', 'mohon', 'kembalikan', 'hak']</t>
  </si>
  <si>
    <t>['min', 'mohon', 'baca', 'komentar', 'paketan', 'internet', 'mahal', 'gimana', 'kmaren', 'cek', 'harganya', 'cek', 'skrang', 'paketan', 'kurangi', 'lokal', 'jdi', 'lokal', 'mahal', '']</t>
  </si>
  <si>
    <t>['telkomsel', 'jelek', 'jaringan', 'pakai', 'telkomsel', 'kecewa', 'ama', 'telkomsel', 'jaringannya', 'lelet', 'pembeliaan', 'kuota', 'data', 'internetpun', 'mahal', 'cugak', 'palembang', '']</t>
  </si>
  <si>
    <t>['kuota', 'chat', 'music', 'games', 'sosmed', 'unlimited', 'bermain', 'game', 'pubg']</t>
  </si>
  <si>
    <t>['', 'aplikasi', 'terhenti', 'tulisannya', 'membukanya', 'versi', 'jelekkk', 'aplikasinya', 'memudahkan', 'pelanggan', 'menyusahkan', 'mending', 'ganti', 'provider']</t>
  </si>
  <si>
    <t>['sms', 'telkomsel', 'beli', 'kuota', 'belajar', 'rupiah', 'pulsa', 'sisa', 'isi', 'pulsa', 'ngutang', 'pegang', 'uang', 'isi', 'pulsa', 'beli', 'kuota', 'belajar', 'balasannya', 'beli', 'kuota', 'kirim', 'sms', 'isi', 'pulsa', 'ngutang', 'orang', 'beli', 'pulsa', 'susah', '']</t>
  </si>
  <si>
    <t>['beli', 'paket', 'kouta', 'ketengan', 'semenjak', 'update', 'sekrang', 'beli', 'beli', 'uang', 'elektronik', 'link', 'semenjak', 'update', 'akses', 'pembayaran', 'link', 'kecewa', 'gpp', 'berpindah', 'langganan', 'telkomsel', 'ribet', 'konsumen', 'daganganya', 'laku', 'semoga', 'burukkk', '']</t>
  </si>
  <si>
    <t>['bintang', 'min', 'pengguna', 'telkomsel', 'gonta', 'ganti', 'kartu', 'tsel', 'menetap', 'smpai', 'promo', 'mohon', 'beda', 'harga', 'paket', 'telpon', 'harga', 'pas', 'beli', 'daftar', 'mohon', 'maaf', 'min', 'sekedar', 'saran']</t>
  </si>
  <si>
    <t>['sinyal', 'buruk', 'game', 'youtube', 'twitter', 'patah', 'gimana', 'konfirmasi', 'kasih', 'bintang', 'ntar', 'sinyalnya', 'normal', 'kasih', 'bintang', 'telkomsel', 'hati', 'iya', 'kepuasan', 'pelanggan', 'utama', 'pingin', 'pelanggannya', 'kabur', 'kartu', 'diperbaiki', 'sinyalnya', '']</t>
  </si>
  <si>
    <t>['perbaiki', 'sinyalnya', 'pas', 'sinyal', 'daerah', 'masuk', 'sinyal', 'daerah', 'lelet', 'nggak', 'kayak', 'pengguna', 'telkomsel', 'mengeluh', '']</t>
  </si>
  <si>
    <t>['user', 'telkomsel', 'udah', 'banget', 'kartu', 'halo', 'lihat', 'rincian', 'tagihan', 'pass', 'udah', 'sesuai', 'gagal', 'didownload', 'pemakaian', 'tagihan', 'asudalah', 'sinyal', 'banget', 'recruitmen', 'ambil', 'orang', 'emg', 'berkompeten', 'capcipcup', 'sistem', 'diperbaiki', '']</t>
  </si>
  <si>
    <t>['hallo', 'selamat', 'pagi', 'mytelkomsel', 'nama', 'muhammad', 'ibnu', 'dwi', 'saputro', 'keluh', 'kesah', 'aplikasi', 'mytelkomsel', 'isi', 'pulsa', 'konter', 'pulsa', 'daily', 'check', 'mengklaim', 'kuota', 'gb', 'pesannya', 'terima', 'kasih', 'meng', 'klaim', 'kuota', 'gb', 'program', 'daily', 'check', 'silahkan', 'check', 'besok', 'pas', 'udah', 'claim', 'kuotanya', 'masuk', 'udah', 'tulisannya', 'claim', 'kuotanya', 'masuk']</t>
  </si>
  <si>
    <t>['senang', 'berlangganan', 'telkomsel', 'karna', 'memiliki', 'memakai', 'kartu', 'telkomsel', 'mudah', 'didapatkan', 'sesuai', 'kebutuhanta', 'pemakaianya', 'irit', 'jaringanya', 'ktif', 'dataran', 'daratan', 'renda', 'lautan', 'bagus', 'bandingkan', 'jaringa', 'sesuai', 'keberadaan', 'tinggalku', 'semogalah', 'telkomsel', 'jaya', '']</t>
  </si>
  <si>
    <t>['smua', 'fitur', 'tolong', 'dilengkapi', 'fitur', 'isi', 'ulang', 'voucher', 'fisik', 'nomer', 'pasang', 'modem', 'kesulitan', 'topup', 'voucher', 'data', 'lepas', 'kartu', 'dipasang', 'masukan', 'kode', 'voucher', 'terima', 'kasih', '']</t>
  </si>
  <si>
    <t>['bintang', 'kali', 'beli', 'paket', 'pulsa', 'aplikasi', 'kadang', 'berhasil', 'kadang', 'masuk', 'saldo', 'ovo', 'berkurang', 'min', '']</t>
  </si>
  <si>
    <t>['kapitalis', 'banget', 'telkomnyet', 'paket', 'surprise', 'deal', 'harganya', 'sebulan', 'temanku', 'harganya', 'info', 'promonya', 'unlimited', 'kuota', 'punyaku', 'mahal', 'puas', 'layanan', 'telkomsel']</t>
  </si>
  <si>
    <t>['membeli', 'paket', 'kuota', 'aplikasi', 'telkomsel', 'harga', 'terjangkau', 'membandingkan', 'harga', 'kuota', 'sesuai', 'butuhkan']</t>
  </si>
  <si>
    <t>['beli', 'paket', 'data', 'berlangganan', 'otomatis', 'diperpanjang', 'pulsa', 'rb', 'hangus', 'semalem', 'standby', 'dipakai', 'trus', 'gunanya', 'tombol', 'berlangganan', '']</t>
  </si>
  <si>
    <t>['telkomsel', 'seiring', 'berjalanya', 'susah', 'jaringanya', 'lambat', 'lelet', 'tolong', 'diperbaiki', 'sekedar', 'buka', 'youtube', 'cepet', 'lelet', 'buka', 'game', 'online', 'doang', 'keluhan', '']</t>
  </si>
  <si>
    <t>['buruk', 'kesulitan', 'membeli', 'paket', 'opsi', 'pembelian', 'paket', 'diakses', 'lwt', 'via', 'apk', 'notifikasi', 'paket', 'data', 'habis', 'lambat', 'bobrok', 'skali', 'provider', '']</t>
  </si>
  <si>
    <t>['tingkatkan', 'jaringan', 'sinyal', 'stabil', 'kondisi', 'apapun', 'buka', 'paketan', 'unlimited', 'bulanan', 'tolong', 'kerja', 'psbb', 'terima', 'kasih']</t>
  </si>
  <si>
    <t>['kecewa', 'telkomsel', 'skarang', 'main', 'game', 'sinyalnya', 'mendukung', 'banget', 'tolong', 'tingkat', 'nyaman', 'main', 'game', '']</t>
  </si>
  <si>
    <t>['jaringan', 'internet', 'lte', 'area', 'neglasari', 'tangerang', 'kota', 'tangerang', 'kabupaten', 'jelek', 'lemot', 'lambat', 'lelet', 'lakukan', 'restart', 'handphone', 'cabut', 'simcard', 'setting', 'apn', 'matikan', 'handphone', 'menit', 'hasil', 'ojek', 'online', 'pemakaian', 'jaringan', 'internet', 'full', 'time', 'sulit', 'menerima', 'orderan', 'jaringan', 'internet', 'lte', 'jelek']</t>
  </si>
  <si>
    <t>['kesini', 'sinyal', 'hancur', 'pinggir', 'jalan', 'tetep', 'buruk', 'kondisi', 'sinyalnya', 'turun', 'beli', 'paket', 'fup', 'tetep', 'turun', 'solusinya', 'mahal', 'doang', 'performa', 'pelanggan', 'kecewa', '']</t>
  </si>
  <si>
    <t>['menyayangkan', 'telkomsel', 'lemot', 'contohnya', 'keterlambatan', 'datangnya', 'notifikasi', 'data', 'dihidupkan', 'pas', 'bermain', 'game', 'online', 'ping', 'turun', 'stabil', 'daerah', 'mendukung', 'sinyal', 'telkomsel', 'tolong', 'diperbaiki', 'menerus', 'rating', 'doang', '']</t>
  </si>
  <si>
    <t>['', 'kasih', 'bintang', 'puas', 'kali', 'pembelian', 'kuota', 'internet', 'seharga', 'ceria', 'pengguna', 'aplikasi', 'roli', 'kuota', 'dpt', 'diambil', 'stiap', 'harinya', 'wktu', 'mndesak', 'beli', 'pulsa', 'data', 'metode', 'pmbyran', 'aplikasi', 'terimakasih', 'membeli', 'paket', 'data', 'shopeepay', 'mndptkan', 'koin', 'casback', 'shopeepay', 'smg', 'mtde']</t>
  </si>
  <si>
    <t>['woi', 'telkomsel', 'tolong', 'perbaiki', 'jaringan', 'sinyal', 'kecewakan', 'pelanggan', 'telkomsel', 'kartu', 'bagus', 'knp', 'skg', 'jelek', 'gini', 'sinyalnya', '']</t>
  </si>
  <si>
    <t>['koneksi', 'internet', 'stabil', 'benerin', 'woi', 'koneksi', 'mahalnya', 'koneksi', 'buruk', 'udah', 'november', 'koneksi', 'taik', 'lancar', 'lancar', 'sampe', 'koneksi', 'buruk', 'pelanggan', 'kabur', 'telkomsel', 'gamau', 'dengerin', 'keluhan', 'konsumen', 'koneksi', 'mending', 'ganti', 'kartu', 'perdana', 'recommended', 'bintang', 'pantes', 'dikasih', 'deh', 'telkomsel', 'kapok', 'telkomsel', 'bagus', 'gausah', 'telkomsel', '']</t>
  </si>
  <si>
    <t>['kecewa', 'telkomsel', 'pasalnya', 'kartu', 'jaringan', 'lemah', 'youtube', 'bermain', 'game', 'ping', 'merah', 'terimakasih', 'telkomsel', 'teruslah', 'berkarya', 'harga', 'mahal', 'jaringan', 'internetnya', 'mengecewakan', '']</t>
  </si>
  <si>
    <t>['langganan', 'telkomsel', 'udah', 'dimana', 'isi', 'pulsa', 'rb', 'jaringan', 'lemot', 'abis', 'berasa', 'coba', 'ganti', 'kartu', 'perdana']</t>
  </si>
  <si>
    <t>['pembelian', 'paket', 'mahal', 'mencekik', 'leher', 'mahal', 'jaringan', 'sinyal', 'leletnya', 'ampun', 'telp', 'putus', 'mahal', 'sinyalnya', 'jaringannya', 'lancar', 'ampun', 'dehhhhhh', 'leletnya', 'mintaaaa', 'ampun', 'darahhhhh', 'tolongggg', 'jaringannya', 'sinyalnya', 'diperbaiki', 'hny', 'mahallll', 'azaaaa', '']</t>
  </si>
  <si>
    <t>['sinyal', 'minus', 'nilai', 'jaringan', 'hilang', 'mendadak', 'notifikasi', 'lambat', 'tolong', 'pengembangan', 'perbaikannya', 'trimakasih']</t>
  </si>
  <si>
    <t>['min', 'tolong', 'bts', 'desa', 'lelet', 'kampung', 'padat', 'penduduk', 'bandwith', 'internet', 'berharap', 'telkomsel', 'ditingkatkan', 'kualitas', 'internetnya', 'sinya', 'bagus', 'lelet', 'alamat', 'desa', 'habau', 'hulu', 'kec', 'banua', 'lawas', 'kab', 'tabalong']</t>
  </si>
  <si>
    <t>['bertahun', 'pakai', 'telkomsel', 'berhenti', 'layanan', 'buruk', 'contohnya', 'paket', 'habis', 'otomatis', 'pulsa', 'langsung', 'habis', 'tarik', 'alias', 'lgsg', 'habis', 'kemarin', 'coba', 'pakai', 'telkomsel', 'sempet', 'senang', 'sudh', 'memotong', 'pulsa', 'paket', 'habis', 'skrg', 'kena', 'dlm', 'bbrapa', 'kerugian', 'sudh', 'ratusan', 'ribu', 'capek']</t>
  </si>
  <si>
    <t>['aplikasinya', 'banget', 'error', 'banget', 'log', 'out', 'banget', 'nyuruh', 'periksa', 'jaringan', 'bla', 'bla', 'bla', 'koneksi', 'lancar', 'jaya', 'tolonglah', 'min', 'provider', 'sekelas', 'telkomsel', 'aplikasi', 'bagus']</t>
  </si>
  <si>
    <t>['nyesel', 'gue', 'beli', 'kartu', 'simpati', 'telkomsel', 'udah', 'mahal', 'pakek', 'main', 'game', 'ngelek', 'nyandet', 'mahal', 'lancar', 'udah', 'mahal', 'pakek', 'main', 'game', 'ngadat', 'nyesel', 'banget', 'boss', 'kapok', 'gue', '']</t>
  </si>
  <si>
    <t>['gimana', 'telkomsel', 'busuk', 'harga', 'kuota', 'mahal', 'jaringan', 'error', 'mulu', 'indihome', 'data', 'busuk', 'maen', 'game', 'iya', 'beralih', 'indosat', '']</t>
  </si>
  <si>
    <t>['iklan', 'pemberitahuan', 'paket', 'terpakai', 'paket', 'tersisa', 'download', 'lihat', 'kuota', 'mesti', 'lihat', '']</t>
  </si>
  <si>
    <t>['kualitas', 'jaringan', 'berbanding', 'terbalik', 'harga', 'paket', 'internetnya', 'jaringan', 'buruk', 'gprs', 'jaman', 'jebot', 'beralih', 'kompetitor', 'diandalkan', '']</t>
  </si>
  <si>
    <t>['aktifin', 'paket', 'kuota', 'belajar', 'anak', 'gb', 'akses', 'pembelajaran', 'tersendat', 'situ', 'tertulis', 'line', 'zoom', 'bbrp', 'aplikasi', 'belajar', 'ttp', 'akses', 'mohon', 'penjelasannya', 'gimana', 'berguna', 'kuotanya', '']</t>
  </si>
  <si>
    <t>['lelet', 'stiap', 'buka', 'telkomsel', 'udah', 'susah', 'buka', 'jaringan', 'telkomsel', 'super', 'lelet', 'diatas', 'jam', 'malam', 'kecewa', 'telkomsel', '']</t>
  </si>
  <si>
    <t>['masukan', 'aplikasinya', 'tolong', 'tambahin', 'lock', 'button', 'ngunci', 'pulsa', 'kebablasan', 'kuota', 'internetnya', 'habis', 'vendor', 'sebelah', 'terimakasih', '']</t>
  </si>
  <si>
    <t>['membantu', 'bertransaksi', 'pembelian', 'paket', 'internet', 'promo', 'tuk', 'keluhan', 'tuk', 'aplikasi', 'linkaja', 'terintegrasi', 'telkomsel', 'tuk', 'metode', 'pembayaran', 'mohon', 'bantuan', 'penjelasannya', '']</t>
  </si>
  <si>
    <t>['keluhan', 'harga', 'kuota', 'mahal', 'jaringan', 'menurun', 'kerja', 'lt', 'jaringan', 'milih', 'tsel', 'oke', 'payah', '']</t>
  </si>
  <si>
    <t>['dimohon', 'telkomsel', 'jaringannya', 'ngak', 'stabil', 'harga', 'paket', 'internet', 'ngak', 'mahal', 'mahal', 'harga', 'kena', 'jaringan', 'internet', 'bermasalah']</t>
  </si>
  <si>
    <t>['telkomsel', 'kuotanya', 'mahal', 'murah', 'nunggu', 'malam', 'serba', 'murah', 'suka', 'internetan', 'jagonya', '']</t>
  </si>
  <si>
    <t>['perbaharui', 'mengecewakan', 'teman', 'download', 'perbaharui', 'mending', 'download', 'perbaharui', 'punyaku', 'uda', 'hapus', 'mengecewakan', '']</t>
  </si>
  <si>
    <t>['kemarin', 'beli', 'paket', 'internet', 'combo', 'unlimited', 'batas', 'kecepatan', 'paket', 'aplikasi', 'tiktok', 'ngebut', 'lelet', 'habis', 'otomatis', 'unlimited', 'jaringannya', 'lelet', 'kadang', 'jaringan', 'hilang', 'unlimited', 'batas', 'kecepatan', '']</t>
  </si>
  <si>
    <t>['telkomtod', 'apk', 'gajelas', 'paket', 'unlimited', 'max', 'internet', 'max', 'kemarin', 'apk', 'skarang', 'gaada', 'trus', 'paket', 'ekstra', 'unlimited', 'kemarin', 'beli', 'skarang', 'beli', 'gaada', 'maunya', 'smua', 'diilangin', 'suruh', 'twitter', 'udah', 'twitter', 'gadibales', 'inbox', 'nyambung', 'muter', 'anjg', '']</t>
  </si>
  <si>
    <t>['cepat', 'murah', 'skrg', 'ttp', 'telkomsel', 'kesulitan', 'axses', 'telkomsel', 'bantu', 'seneng', 'pembaruan', 'membantu', 'kecewa', 'pelayanan', 'bagus', '']</t>
  </si>
  <si>
    <t>['kecewa', 'membeli', 'paket', 'internet', 'gagal', 'melulu', 'maaf', 'kesalahan', 'mohon', 'cek', 'koneksi', 'tunggu', 'menit', 'udah', 'gua', 'tunggu', 'menit', 'nggak']</t>
  </si>
  <si>
    <t>['aplikasi', 'jelek', 'banget', 'sumpah', 'jelek', 'aplikasi', '']</t>
  </si>
  <si>
    <t>['maaf', 'turun', 'bintang', 'bintang', 'simpati', 'sinyal', 'internet', 'jelek', 'banget', 'sinyal', 'tpi', 'buka', 'youtube', 'tolong', 'sinyal', 'diperbaiki', 'harga', 'paketnya', 'mahal', 'tolong', 'keluhan', 'konsumen', 'didengarkan', 'makasih']</t>
  </si>
  <si>
    <t>['aplikasinya', 'bagus', 'mudah', 'kecewanya', 'pembelin', 'paket', 'mudur', 'hitungan', 'kecewanya', 'jaringan', 'internet', 'ampun', 'jeleeekkk', 'banget', 'melebihi', 'propaider', 'nyaranin', 'internet', 'jaringan', 'telkomsel', 'axis', 'bagus', 'telkomsel', 'jaringan', 'terluas', 'bobrok', 'klu', 'butuh', 'bwat', 'bisnis', 'udah', 'ane', 'ganti', 'kartu', 'ngadu', 'customer', 'servis', 'jln', '']</t>
  </si>
  <si>
    <t>['selamat', 'sore', 'sekeder', 'ngasih', 'saran', 'telkomsel', 'jaringan', 'daerah', 'perbatasan', 'jawa', 'jawa', 'barat', 'pertajam', 'area', 'tengguli', 'kabupaten', 'brebes', 'jawa', 'jaringannya', 'susah', 'banget', 'terimakasih', '']</t>
  </si>
  <si>
    <t>['telkomsel', 'semangkin', 'kesini', 'semangkin', 'ngeselin', 'masak', 'download', 'video', 'telebgram', 'lemot', 'banget', 'bayar', 'mahal', 'kualitas', 'serasa', 'pengen', 'ber', 'alih', 'kartu', 'plis', 'perbaiki', 'bayar', 'mahal', 'kualitas', 'sesuai', 'telkomsel', 'ngak', 'seseru', 'telkomsel', 'lancar', 'banget', 'enak', 'bayar', 'mahal', 'ngak', 'rugi', 'ngerasa', 'ngak', 'nyaman', 'telkomsel', 'pengen', 'pindah', 'haluan', 'ahhhh', '']</t>
  </si>
  <si>
    <t>['heran', 'produk', 'telkomsel', 'diakses', 'akun', 'telkomsel', 'contoh', 'produk', 'ceria', 'diakses', 'akun', 'anak', 'memakai', 'kartu', 'aplikasi', 'produk', 'mmg', 'produk', 'telkomsel', '']</t>
  </si>
  <si>
    <t>['beli', 'pulsa', 'beli', 'kombo', 'sakti', 'telkomsel', 'nggk', 'pas', 'cek', 'pulsa', 'udah', 'buka', 'apk', 'telkomsel', 'doang', 'kesedot', 'kecewa', '']</t>
  </si>
  <si>
    <t>['malas', 'telkomsel', 'beli', 'paket', 'giga', 'max', 'buka', 'aplikasi', 'youtube', 'media', 'sosial', 'kecepatannya', 'dibatasi', 'kuota', 'internet', 'beli', 'paket', 'internet', 'speednya', 'dibatasi', 'tolong', 'emosi', 'kayak', 'gini', 'beli', 'paketnya', 'murah', '']</t>
  </si>
  <si>
    <t>['beli', 'paket', 'combo', 'sakti', 'telkomsel', 'mytelkomsel', 'masuk', 'ovo', 'berhasil', 'pembayaran', 'mohon', 'segara', 'diatasi', 'komplain', 'gaada', 'hasil']</t>
  </si>
  <si>
    <t>['aplikasi', 'penipuan', 'inimah', 'gua', 'beli', 'paket', 'unlimited', 'youtube', 'kgk', 'mlh', 'pulsa', 'gua', 'ilang', 'smua', 'rugi', 'gua', 'mohon', 'perbaiki', 'auto', 'unistal', 'aplikasi', 'hoakkkkkkkkkkkkkkkkkkkkk', '']</t>
  </si>
  <si>
    <t>['ngalamin', 'isi', 'pulsa', 'saldo', 'kepotong', 'notif', 'sukses', 'pulsa', 'masuk', 'alami', 'berkali', 'pengisian', 'rb', 'rb', 'rb', 'mohon', 'perbaiki', 'sistem', 'telkomsel', 'udah', 'lapor', 'veronica', 'jawabannya', 'pelayanannya', 'buruk', '']</t>
  </si>
  <si>
    <t>['pengen', 'ganti', 'provider', 'provider', 'ampas', 'udah', 'tolong', 'perbaiki', 'kualitas', 'dri', 'stabil', 'dll', 'oke', 'sip', 'gitu', '']</t>
  </si>
  <si>
    <t>['nggk', 'bagus', 'seh', 'sinyal', 'telkomsel', 'harga', 'kuota', 'mahal', 'nggk', 'sebanding', 'jaringan', 'bagus', 'diperbaiki', 'jaringannya', 'narik', 'urat', 'kesel', 'kuota', 'full', 'jaringan', 'kaya', 'tauuu', 'pengen', 'buru', 'pindah', 'provider']</t>
  </si>
  <si>
    <t>['kesini', 'signalnya', 'ilang', 'yaa', 'tinggal', 'ditangsel', 'dipamulang', 'hutan', 'tolong', 'perbaiki', 'kalah', 'sebelah', 'hujan', 'jaringan', 'ttp', 'stabil', 'pengguna', 'bertahun', 'telkomsel']</t>
  </si>
  <si>
    <t>['jaringan', 'telkomsel', 'bener', 'bener', 'parah', 'provider', 'telkomsel', 'kualitas', 'jaringan', 'buruk', 'sengaja', 'beli', 'kuota', 'game', 'nggame', 'lancar', 'kek', 'dipelosok', 'jaringan', 'stabil', 'kecepatan', 'rendah', 'buruk', 'parah', 'sekalinya', 'pengan', 'lancar', 'mesti', 'malam', 'kuota', 'game', 'midnight', 'parah', 'banget', 'telkomsel', 'mahal', 'doang', 'jaringan', 'busuk', '']</t>
  </si>
  <si>
    <t>['memuaskan', 'setuju', 'salah', 'paket', 'langganan', 'suka', 'hilang', 'diganti', 'signalnya', 'suka', 'lemot', 'bagus', 'signalnya', 'kuat', 'bagus', '']</t>
  </si>
  <si>
    <t>['kecewa', 'telkomsel', 'sinyal', 'udah', 'ngeleg', 'kuota', 'kecewa', 'ngerasain', 'ngelag', 'tpi', 'ngelag', 'sinyal', 'udah', 'bagus', 'sekian', '']</t>
  </si>
  <si>
    <t>['sinyal', 'putus', 'sinyal', 'bagus', 'tolong', 'tanggapi', 'serius', 'telkomsel', '']</t>
  </si>
  <si>
    <t>['data', 'matikan', 'makan', 'pulsa', 'kasian', 'cari', 'duitnya', 'sampe', 'curi', 'pulsa', 'udah', 'gitu', 'lihat', 'detail', 'pemakaian', 'memotong', 'pulsa', 'halus', 'malingnya']</t>
  </si>
  <si>
    <t>['aplikasinya', 'lambat', 'loading', 'kasi', 'bintang', 'karna', 'maaf', 'aplikasinya', 'bagus', 'link', 'pas', 'klik', 'eror', 'nggak', 'daftar', 'aplikasi', 'telkomsel', 'cek', 'pulsa', 'pakai', 'manual', 'terima', 'kasih', '']</t>
  </si>
  <si>
    <t>['bermanfaat', 'saran', 'mytelkomsel', 'dibuka', 'memiliki', 'kuota', 'internet', 'membeli', 'paket', 'internet', 'koneksi', 'internet']</t>
  </si>
  <si>
    <t>['telkomsel', 'parah', 'sinyal', 'hilang', 'zaman', 'canggih', 'sinyal', 'kayak', 'jaman', 'penjajahan', 'hallo', 'tim', 'telkomsel', 'turun', 'tim', 'bagus', 'jawa', 'pelosok', 'sinyal', 'buruk', 'milik', 'negara', 'buruk', 'sinyalnya', 'korupsi', 'bicara', 'tunjukan', 'kualitasnya', '']</t>
  </si>
  <si>
    <t>['salut', 'telkomsel', 'berkualitas', 'jaringan', 'internet', 'stabil', 'jarak', 'rumah', 'bts', 'cuman', 'meter', 'trus', 'menawarkan', 'program', 'undian', 'pelanggan', 'beli', 'kuota', 'pengen', 'donk', 'ngerasai', 'pemenang', 'undiannya', 'hadeehh', '']</t>
  </si>
  <si>
    <t>['maap', 'pelit', 'bintang', 'hhh', 'kemarin', 'kasih', 'gejala', 'telkom', 'pulsa', 'orng', 'jarang', 'kontrol', 'sprti', 'suka', 'colongan', 'pulsa', 'nga', 'krna', 'beli', 'pulsa', 'hhh', 'langsung', 'isi', 'kuota', 'knpa', 'krna', 'pulsa', 'terulang', 'mengerti', 'semangat', '']</t>
  </si>
  <si>
    <t>['telkomsel', 'berilah', 'kalangan', 'menengah', 'kebawa', 'merasakan', 'memakai', 'jaringan', 'telkomsel', 'kasihlah', 'kebijaksanaan', 'sebulan', 'promo', 'murah', '']</t>
  </si>
  <si>
    <t>['internet', 'skg', 'lemot', 'kbps', 'dikurangi', 'kecepatan', 'jaringan', 'sinyal', 'lemot', 'beda', 'sprti', 'bbrapa', 'harga', 'paket', 'kuota', 'kemahalan', 'mahal', 'lemot', 'kecepatan', 'kbps', 'kurangi', 'jdi', 'pelan', 'paraaaaah', '']</t>
  </si>
  <si>
    <t>['aplikasi', 'beli', 'kuota', 'paket', 'gb', 'conference', 'gb', 'internet', 'kuota', 'lokal', 'tinggal', 'palembang', 'terdeteksi', 'aktivasi', 'kuota', 'banyuasin', 'akibatnya', 'kuota', 'lokal', 'masuk', 'banyuasin', 'tolong', 'diperbaiki', 'kualitas', 'satelitnya', 'udah', 'complain', 'grapari', 'jumat', 'disuruhnya', 'nunggu', 'jam', 'sabtu', 'minggu', 'dihitung', 'dieskalasi', 'pusat', 'jakarta', 'jumat', 'internet', 'aktif', 'rugi', '']</t>
  </si>
  <si>
    <t>['sinyal', 'bagus', 'wifi', 'bula', 'aplikasi', 'lancar', 'pas', 'buka', 'aplikasi', 'susah', 'banget', 'masuk', 'buru', 'buru', 'beli', 'paket', 'telpon', 'login', 'mesti', 'sms', 'hadeeh']</t>
  </si>
  <si>
    <t>['paket', 'allimitid', 'simpati', 'mahal', 'inti', 'paketan', 'simpati', 'mahal', 'paket', 'allimitid', 'rb', 'rb', 'skrng', 'mending', 'beralih', 'kartu', 'klu', 'gini', '']</t>
  </si>
  <si>
    <t>['layanan', 'buruk', 'paket', 'promo', 'mahal', 'sinyal', 'lemah', 'sinyal', 'hilang', 'gprs', 'potong', 'pulsa', 'bantuan', 'chat', 'veronica', 'respon', 'beralih', 'operator', '']</t>
  </si>
  <si>
    <t>['memudahkan', 'menghemat', 'biaya', 'tenaga', 'bayangkan', 'kepasar', 'beli', 'pulsa', 'onkos', 'opletlah', 'kecelakaanlah', 'hujanlah', 'peninglah', 'dll']</t>
  </si>
  <si>
    <t>['telkomsel', 'memaksimalkan', 'jaringan', 'kota', 'jaringan', 'lelet', 'pas', 'main', 'game', 'sinyal', 'kuning', 'merah', 'tolong', 'jaringannya', 'maksimalkan', 'promo', 'berjalan', 'jaringan', 'buruk', 'promonya', 'memeras', 'harta', 'orang', 'stop', 'berlangganan', 'telkomsel', 'jaringan', 'buruk', 'promo', 'mahal', 'najis', 'maaf', 'bintang', '']</t>
  </si>
  <si>
    <t>['min', 'kgk', 'udh', 'login', 'refresh', 'unstable', 'connection', 'sinyal', 'kuat', 'and', 'knp', 'gabisa', 'cek', 'pulsa', 'maaf', 'permintaan', 'proses', 'silahkan', 'coba', 'udh', 'diulang', 'sampe', 'pegel', 'tolong', 'bantuannya']</t>
  </si>
  <si>
    <t>['jaringan', 'tingkatkanlah', 'jelek', 'jaringan', 'wilayah', 'semarang', 'harga', 'paket', 'kwalitas', 'seimbang', 'jaringan', 'down', 'stabil', '']</t>
  </si>
  <si>
    <t>['promosi', 'tawaran', 'stelah', 'coba', 'berulang', 'kali', 'pembelian', 'diproses', 'sms', 'notifikasi', 'masuk', 'tawaran', 'unlimited', 'udah', 'beli', 'pulsa', 'beli', 'pulsanya', 'isi', 'ulang', 'beli', 'pesan', 'konfirmasi', 'masuk', 'bener', 'kecewa', 'banget', 'chat', 'hub', 'veronika', 'laporkan', 'ttp', 'info']</t>
  </si>
  <si>
    <t>['kesel', 'banget', 'daily', 'check', 'udah', 'klaim', 'hadiah', 'banget', 'batalkan', 'telkomsel', 'hadiah', 'udah', 'ilang', 'telkomsel', 'maaf', 'sistem', 'sibuk', 'poin', 'kembalikan', 'aneeeeehhh', 'hadiah', 'klaim', 'orang', 'emosi', '']</t>
  </si>
  <si>
    <t>['sinyal', 'good', 'jelek', 'udah', 'gitu', 'mahal', 'mahal', 'bagus', 'gamasalah', 'udah', 'mahal', 'jelek', 'sinyalnya', '']</t>
  </si>
  <si>
    <t>['kuota', 'sisa', 'pemberitahuan', 'laah', 'mentang', 'mentang', 'pulsa', 'pemberitahuan', 'pulsa', 'habis', 'abis', 'pulsa', 'ribu', 'provider', 'burik', 'ngetod']</t>
  </si>
  <si>
    <t>['tolong', 'koneksi', 'game', 'online', 'bagusin', 'beli', 'paket', 'game', 'login', 'mentang', 'murah', 'murahan', 'mengecewakan', 'paket', 'game', 'ancur', 'beli', 'paket', 'game', 'gunain', 'mah', 'kecewa', '']</t>
  </si>
  <si>
    <t>['tolong', 'telkomsel', 'kembalikan', 'pulsa', 'hilang', 'karna', 'membeli', 'paket', 'data', 'telkomsel', 'paket', 'data', 'membeli', 'paket', 'internet', 'gb', 'seharga', 'rp', 'pulsa', 'dipotong', 'rp', 'paket', 'data', 'terdaftar', 'laporan', 'gagal', 'pembelian', 'via', 'sms', 'diaplikasi', 'telkomsel', 'konfirmasi', 'berhasil', 'sukses', 'pembelian', 'pulsa', 'segitu', 'nominal', '']</t>
  </si>
  <si>
    <t>['telkomsel', 'parah', 'sinyal', 'iya', 'sinyal', 'bagus', 'doang', 'giliran', 'rmh', 'jelek', 'sinyal', 'tenga', 'malam', 'sinyal', 'msh', 'jelek', 'kalah', 'ama', 'tetangga', 'sebalah', 'sinyal', 'bagua', 'pagi', 'siang', 'sore', 'malam', 'kartu', 'sebelah', 'kendala', 'pantes', 'temen', 'org', 'ganti', 'nomor', 'sinyal', 'parah', 'banget', 'maen', 'game']</t>
  </si>
  <si>
    <t>['', 'telkomsel', 'jaringan', 'data', 'signal', 'wilayah', 'jakarta', 'utara', 'bandengan', 'utara', 'selatan', 'jakarta', 'barat', 'wilayah', 'tambora', 'wilayah', 'tangerang', 'selatan', 'kehilanga', 'jaringan', 'data', 'telkomsel', 'wilayah', 'indonesia', 'hujan', 'knp', 'signal', 'kartu', 'hilang', 'data', 'berjalan', 'kuota', 'jdi', 'telkomsel', 'simpati', 'mohon', 'perbaiki', 'smua', 'jaringan', 'kartu', 'data', 'terima', 'kasih', '']</t>
  </si>
  <si>
    <t>['harga', 'promosi', 'knp', 'mahal', 'mahal', 'pikir', 'pelanggan', 'betah', 'memakai', 'operator', 'promosi', 'jarang', 'pembelian', 'pulsa', 'potong', 'operator', 'licik', 'pulsa', 'sisa', 'pelanggan', 'licik', 'untung', 'merugikan', 'pelanggan']</t>
  </si>
  <si>
    <t>['bayar', 'tagihan', 'halo', 'aplikasi', 'metode', 'pembayaran', 'shopeepay', 'saldo', 'kepotong', 'status', 'berhasil', 'dibilang', 'bayar', 'alhasil', 'nomer', 'blok', 'kesel', '']</t>
  </si>
  <si>
    <t>['berubah', 'pikiran', 'aplikasi', 'bagus', 'tolong', 'harga', 'paket', 'internet', 'murahin', 'daerah', 'ciamis', 'jawa', 'barat', '']</t>
  </si>
  <si>
    <t>['saran', 'tolong', 'turunkan', 'harga', 'paket', 'internet', 'telkomsel', 'kasian', 'masyarakat', 'harga', 'paket', 'mahal', 'akses', 'jaringan', 'lemot', 'belajar', 'anak', 'sekolah', 'online', 'memakan', 'biaya', 'belajar', 'tolong', 'kebijakan', 'berharap', 'telkomsel', 'memahaminya', 'terimakasih', '']</t>
  </si>
  <si>
    <t>['aplikasi', 'crash', 'harga', 'produk', 'kualitas', 'aplikasi', 'kagak', 'bintang', 'aplikasi', 'telkom', '']</t>
  </si>
  <si>
    <t>['assalamualaikum', 'membeli', 'kuota', 'unlimited', 'chat', 'game', 'sosmed', 'tiktok', 'tersedot', 'kuota', 'utama', 'parahsih', 'percobaan', 'berkali', 'kali', 'hasilnya', 'kuota', 'utama', 'tersedot', 'mohon', 'maaf', 'kesalahan', 'membaca', 'paket', 'detail', 'aplikasi', 'mytelkomsel', 'lihat', 'lihat', 'kuota', 'unlimited', 'beli', 'dipakai', 'kuota', 'internet', 'habis', 'permintaan', 'maaf', 'kasih', 'bintang']</t>
  </si>
  <si>
    <t>['tolong', 'telkomsel', 'ubah', 'ubah', 'menu', 'paket', 'beli', 'gpp', 'jenisnya', 'mahal', 'tolong', 'ubah', 'menu', 'paket', 'mahal', 'murah', 'mahal', 'telkomsel', '']</t>
  </si>
  <si>
    <t>['telkomsel', 'tolonglah', 'klok', 'monetary', 'pembelian', 'dikasih', 'kalok', 'cuman', 'nelpon', 'doank', 'beli', 'paket', 'combo', 'tolong', 'klok', 'monetary', 'relevan']</t>
  </si>
  <si>
    <t>['tolonglah', 'telkomsel', 'aplikasinya', 'pengguna', 'oppo', 'versi', 'lite', 'kek', 'sampah', 'beli', 'paket', 'tersedia', '']</t>
  </si>
  <si>
    <t>['woiii', 'telkomsel', 'tolong', 'tolong', 'tingkatin', 'kualitas', 'jaringan', 'udah', 'corona', 'pandemi', 'belajar', 'online', 'ngelag', 'rusak', 'mulu', 'gua', 'udh', 'brkali', 'ditgur', 'guru', 'alsn', 'sinyal', 'mlah', 'kgak', 'prcaya', 'telkomsel', 'hati', 'sombong', '']</t>
  </si>
  <si>
    <t>['jaringan', 'telkomsel', 'ilang', 'bagusan', 'kemajuan', 'kemunduran', 'mahal', 'doang', 'memperbaiki', 'beli', 'paketan', 'harga', 'perubahan', 'belom', 'paksakan']</t>
  </si>
  <si>
    <t>['telkomsel', 'semenjak', 'unlimited', 'jaringan', 'jelek', 'buka', 'tik', 'tok', 'facebook', 'parah', 'main', 'game', 'ngellek', 'jaringannya', 'parah', 'unlimited', 'jaringannya', 'jelek']</t>
  </si>
  <si>
    <t>['pelayanan', 'bagus', 'hancur', 'beda', 'harga', 'paket', 'murah', 'kecepatan', 'internet', 'murahan', 'sayang', 'nomor', 'nomor', 'udah', 'ganti', 'dlu', 'telkomsel', 'sampe', 'lemot', '']</t>
  </si>
  <si>
    <t>['udah', 'setia', 'telkomsel', 'harga', 'kuota', 'terbilang', 'mahal', 'beli', 'jaringan', 'bagus', 'jaringan', 'parah', 'banget', 'putus', 'beli', 'kuota', 'gb', 'puas', 'kecewa']</t>
  </si>
  <si>
    <t>['data', 'internet', 'telkomsel', 'jaringan', 'lelet', 'semoga', 'kedepannya', 'telkomsel', 'bravo', 'telkomsel', 'percaya', 'telkomsel', 'bravo', 'telkomsel', '']</t>
  </si>
  <si>
    <t>['tolong', 'tingkatkan', 'kualitas', 'sinyal', 'internetnya', 'karna', 'harga', 'provider', 'laen', 'kualitas', 'sinyal', 'internet', 'sesuai', 'harga', '']</t>
  </si>
  <si>
    <t>['kuota', 'sinyal', 'pakai', 'telkomsel', 'perubahan', 'sinyal', '']</t>
  </si>
  <si>
    <t>['dahlah', 'lupakan', 'komplain', 'kemain', 'min', 'ganti', 'operator', 'makasih', 'thn', 'telkomsel', 'udah', 'nemenin', 'ku', 'dimanapun', 'ngelakuin', 'aktivitas', 'apapun', 'suka', 'suka', 'top', 'pubg', 'dias', 'love', 'nikki', 'pulsa', 'intinya', 'telkomsel', 'udh', 'nemenin', 'suka', 'duka', 'makasih', 'bye', '']</t>
  </si>
  <si>
    <t>['gila', 'sumpah', 'jaringannya', 'lelet', 'ngerjain', 'tugas', 'ampun', 'kadang', 'jaringannya', 'ilang', 'tower', 'telkomsel', 'cepat', 'ngerjai', 'tugas', 'plis', 'tolong', 'diperbaiki', 'beli', 'paket', 'telkomsel', 'mahal', 'kali', 'sesuai', 'kecepatan', 'temanku', 'ganti', 'kartu', 'gara', 'gini', 'lelet', 'tolong', 'diperbaiki', '']</t>
  </si>
  <si>
    <t>['parah', 'lemotnya', 'karuan', 'kalah', 'provider', 'axis', 'tri', 'parah', 'parah', 'kecewa', 'banget', 'upgrade', 'kartu', 'halo', 'pascabayar', 'bagus', 'parah', 'separah', 'parahnya', 'nyerah', 'kecewa', 'telkomsel', 'udah', 'bertahun', 'bodo', 'diblokir', 'cari', 'kualitasnya', 'bagus', 'dahlah', 'dibawah', 'bintang', 'kasih', 'dibawahnya', 'bintang', 'merugikan', 'karna', 'berdampak', 'pekerjaan', '']</t>
  </si>
  <si>
    <t>['kecewa', 'telkomsel', 'beli', 'berlangganan', 'kuota', 'internet', 'rb', 'telkomsel', 'main', 'potong', 'pulsa', '']</t>
  </si>
  <si>
    <t>['', 'kartu', 'deh', 'game', 'lag', 'trs', 'orang', 'tpi', 'bot', 'setia', 'ama', 'jaringan', 'cmn', 'mohon', 'kencengin', 'jaringannya', 'beli', 'mahal', 'mahal', 'tpi', 'lagg']</t>
  </si>
  <si>
    <t>['beli', 'ketengan', 'youtube', 'pakai', 'sayang', 'pulsa', 'beli', 'paket', 'cerita', 'beli', 'tolong']</t>
  </si>
  <si>
    <t>['aplikasi', 'mempermudah', 'mengecek', 'kuota', 'membeli', 'paket', 'data', 'harqp', 'semoga', 'harga', 'paket', 'data', 'terjangkau', 'kalangan', 'kalangan', 'menengah']</t>
  </si>
  <si>
    <t>['bagus', 'aplikasine', 'fitur', 'hadiah', 'menarik', 'maaf', 'membuka', 'aplikasi', 'berat', 'butuh', 'mohon', 'perbaiki', 'aman', 'nyaman']</t>
  </si>
  <si>
    <t>['telkomsel', 'lelet', 'jaringan', 'berubah', 'pas', 'main', 'game', 'nyaman', 'bener', 'tolong', 'udah', 'bela', 'in', 'beli', 'paket', 'telkomsel', 'serba', 'mahal', 'skrang', 'parah', 'kartu', 'perdana', 'kecewa', '']</t>
  </si>
  <si>
    <t>['download', 'telkomsel', 'beli', 'paketnya', 'nanya', 'nanya', 'paket', 'kombo', 'sakti', 'telkomsel', 'gb', 'unlimited', 'giganya', 'udh', 'habis', 'kuota', 'unlimited', 'game', 'musik', 'tok', 'dll', 'trs', 'kuota', 'utamanya', 'udh', 'habis', 'akses', 'internet', 'aplikasi', 'kecepatan', 'internet', 'kbps', 'youtube', 'zoom', 'download', 'aplikasi', '']</t>
  </si>
  <si>
    <t>['dilema', 'banget', 'ulasan', 'telkomsel', 'oke', 'diluar', 'zona', 'rumah', 'terbaik', 'banget', 'pas', 'pandemi', 'gini', 'sinyal', 'dirumah', 'kelewat', 'payah', 'kesulitan', 'rapat', 'online', '']</t>
  </si>
  <si>
    <t>['januari', 'sinyal', 'buruk', 'daerah', 'cikupa', 'tangerang', 'kuota', 'internet', 'sinyal', 'buruk', 'internet', 'suka', 'jalan', 'pelangan', 'kecewa', 'auto', 'pindah', 'tetangga', 'sebelah', '']</t>
  </si>
  <si>
    <t>['tolong', 'signal', 'perbaiki', 'seminggu', 'signal', 'jelek', 'banget', 'beli', 'paketan', 'mahal', 'signalnya', 'jelek', 'banget', 'gini', 'tolong', 'cepat', 'respon', 'karna', 'terganggu']</t>
  </si>
  <si>
    <t>['aplikasi', 'telkomsel', 'membeli', 'paket', 'internet', 'pulsa', 'membeli', 'paket', 'internet', 'paket', 'internet', 'hilang', 'aplikasi', 'tolong', 'perbaiki', 'terimakasih', '']</t>
  </si>
  <si>
    <t>['aplikasi', 'slow', 'respon', 'beli', 'paket', 'aplikasi', 'bayar', 'shopeepay', 'udah', 'berhari', 'dikirim', 'udh', 'tlp', 'udh', 'bener', 'msih', 'disuruh', 'kirim', 'bukti', 'pembayaran', 'udah', 'dikirim', 'buktinya', 'sampe', 'skrg', 'blm', 'kejelasan', '']</t>
  </si>
  <si>
    <t>['menu', 'paket', 'telkomsel', 'skrg', 'hilang', 'smua', 'paket', 'unlimited', 'bertahun', 'pakek', 'telkomsel', 'kecewa', 'buruk']</t>
  </si>
  <si>
    <t>['hai', 'kak', 'mohon', 'maaf', 'penilaian', 'ulasan', 'sebabkan', 'jaringan', 'mohon', 'perbaikin', 'jaringan', 'main', 'game', 'pas', 'war', 'eeh', 'jaringan', 'lemot', 'kesel', '']</t>
  </si>
  <si>
    <t>['kualitas', 'sinyal', 'internet', 'telkomsel', 'skrng', 'stabil', 'bar', 'sinyal', 'akses', 'suka', 'lambat', 'seimbang', 'harga', 'paket', 'internetnya']</t>
  </si>
  <si>
    <t>['woyy', 'aplikasi', 'maksudnya', 'apaaaa', 'isi', 'pulsa', 'rb', 'langsung', 'jadiin', 'kuotaa', 'keperluan', 'sialan', 'tuhan', 'developer', 'tanggung', 'engga', 'ikhlas', 'kontal', 'email', 'segeraaaaa', '']</t>
  </si>
  <si>
    <t>['terima', 'paket', 'whatsapp', 'pulsa', 'utamanya', 'kuras', 'habis', 'kemana', 'cek', 'penggunaan', 'internetnya', 'kemakan', 'sisanya', 'kekuras', 'habis', 'kemana', 'memaketkan', 'ulang', 'sisa', 'pulsa', 'cek', 'pulsanya', 'telkomsel', 'bobrok', 'tolonglah', 'merugikan', 'email', 'berkali', 'respon', 'ganti', 'kartu', 'tolong', 'diperbaiki', '']</t>
  </si>
  <si>
    <t>['tolong', 'jaringan', 'main', 'game', 'mobile', 'perbaiki', 'saran', 'suka', 'main', 'game', 'online', 'mending', 'telkomsel', 'jaringannya', 'jelek', 'banget', 'main', 'game', 'sesuai', 'harga', 'paketannya', '']</t>
  </si>
  <si>
    <t>['ttaaiii', 'penipu', 'ngisi', 'pulsa', 'cashback', 'tpi', 'udh', 'ngisi', 'cashback', 'trus', 'paket', 'habis', 'habis', 'pulsanya', 'tersedot', '']</t>
  </si>
  <si>
    <t>['sinyal', 'bagus', 'provider', 'semenjak', 'satelit', 'telkom', 'rusak', 'semenjak', 'kualitas', 'sinyal', 'turun', 'drastis', 'sya', 'dpt', 'harga', 'kuota', 'spesial', 'apps', 'skrg', 'bertahan', 'pakai', 'telkomsel', 'sinyal', 'sya', 'bintang', 'perbedaan', 'provider', '']</t>
  </si>
  <si>
    <t>['telkomsel', 'ngisi', 'pulsa', 'langsung', 'habis', 'pulsanya', 'suka', 'kesedot', 'kemana', 'kesekian', 'kali', 'coba', 'coba', 'telkomsel', 'gini', 'mulu', 'semoga', 'cepet', 'tobat', 'nak', '']</t>
  </si>
  <si>
    <t>['beli', 'pulsa', 'ribu', 'jaga', 'seminggu', 'udah', 'habis', 'tinggal', 'pulsa', 'paketan', 'data', 'heran', 'tega', 'kaya', 'gitu', 'nyedot', 'pulsa', 'penjelasan', 'develop', 'mohon', 'kejelasan', 'pulsa', 'kesedot', 'kartu', 'isi', 'pulsa', 'nggak', 'langganan', 'paket', 'apapun', 'tetep', 'kesedot', 'kesedot', 'bayangkan', 'kemana', 'pulsa', 'pengambilan', 'diam', 'tindakan', 'terpuji']</t>
  </si>
  <si>
    <t>['layanan', 'telkomsel', 'pling', 'bobrok', 'harga', 'selagit', 'cuaca', 'bagus', 'bolak', 'kerja', 'deli', 'serdang', 'sadar', 'komen', 'keluhan', 'jawabannya', 'bot', 'jawabannya', 'wkwkkw', 'kasih', 'bintang', 'kerja']</t>
  </si>
  <si>
    <t>['sumpah', 'telkomsel', 'nyaman', 'jaringan', 'kadang', 'edge', 'dikit', 'dikit', 'buffering', 'mending', 'pergi', 'provider', 'jaringan', 'jelek', 'payah', 'hancur', 'udah', 'bayar', 'mahal', 'mahal', 'jaringan', 'stabil', 'kecewa', 'pelanggan', 'telkomsel', 'dengar', '']</t>
  </si>
  <si>
    <t>['rian', 'semalam', 'beli', 'pulsa', 'keluarga', 'gb', 'pulsa', 'telpon', 'mnit', 'barusan', 'telpon', 'dibilang', 'pulsa', 'mencukupi', 'pulsa', 'mnit', 'mhon', 'penjelasan', 'sya', 'nelpon', 'blasan', 'nggak', 'nelpon', '']</t>
  </si>
  <si>
    <t>['sampe', 'pakai', 'telkomsel', 'aman', 'akir', 'sinyalnya', 'jelek', 'bangrt', 'slalu', 'pakek', 'paket', 'ribu', 'tpi', 'hasilnya', 'mengecewakan']</t>
  </si>
  <si>
    <t>['mon', 'maaf', 'min', 'januari', 'pengaduan', 'email', 'krna', 'ngerasa', 'privasi', 'januari', 'februari', 'mencoba', 'beli', 'kuota', 'internet', 'tetep', 'dapet', 'balasan', 'maaf', 'system', 'sibuk', 'silahkan', 'coba', 'pdhal', 'kyk', 'gini', 'januari', 'knpa', 'tetep', 'kyk', 'gini', 'woooyyy', 'brrti', 'pengaduan', 'gubris', 'skali', 'yaa', 'emang', 'dapet', 'balesan', 'email', 'tetep', 'kek', 'gini']</t>
  </si>
  <si>
    <t>['sinyal', 'telkomsel', 'jelek', 'ditempat', 'tinggal', 'ditengah', 'kota', 'komplain', 'jawabannya', 'perbaikan', 'jaringan', 'nomor', 'udah', 'udah', 'ganti', 'nomor', '']</t>
  </si>
  <si>
    <t>['beli', 'kuota', 'gb', 'unlimited', 'sosmed', 'dipakai', 'notifikasi', 'kuota', 'habis', 'gb', 'dipakai', 'internet', 'mencoba', 'solusinya', 'email', 'telkomsel', 'peningkatan', 'jaringan', 'solusi', 'minggu', 'dipakai', 'solusi', 'membantu', 'menyelesaikan']</t>
  </si>
  <si>
    <t>['sinyalnya', 'jelek', 'lemot', 'pas', 'hujan', 'daerah', 'desa', 'mekarsari', 'kec', 'jambe', 'kab', 'tangerang', 'banten', 'komplen', 'tanggapan', '']</t>
  </si>
  <si>
    <t>['jaringan', 'doang', 'bagus', 'game', 'lag', 'kaya', 'orang', 'bego', 'download', 'doang', 'kenceng', 'ngak', 'ganti', 'nama', 'provider', 'download', 'kek', 'nyesel', 'make', 'provider', 'sampah', 'banget', 'browsing', 'nge', 'game']</t>
  </si>
  <si>
    <t>['aplikasi', 'lemot', 'loading', 'sinyal', 'hadeeehhhhhh', 'parah', 'aplikasi', 'log', 'out', 'akun', 'log', 'out', '']</t>
  </si>
  <si>
    <t>['maaf', 'kasih', 'bintang', 'telkomsel', 'sebenernya', 'jarang', 'promo', 'paket', 'data', 'internet', 'tolong', 'telkomsel', 'promo', 'paket', 'data', 'internet', 'apk', 'telkomsel', '']</t>
  </si>
  <si>
    <t>['pulsa', 'menghilang', 'kemarin', 'pakai', 'wifi', 'pulsa', 'notice', 'tarif', 'normal', 'pulsa', 'terpotong', 'wifi', 'pulsa', 'terpotong', 'internet', 'model', 'korupsi', 'haaaaaaaa']</t>
  </si>
  <si>
    <t>['jaringan', 'telkomsel', 'diandalkan', 'terllu', 'pesan', 'singkat', 'langganan', 'terkadang', 'automatis', 'berlangganan', 'terkadang', 'pulsa', 'terpotong', 'habis', '']</t>
  </si>
  <si>
    <t>['terdepan', 'akses', 'informasi', 'masyarakat', 'pelosok', 'pelosok', 'semoga', 'terbaik', 'masyarakat', 'warga', 'negara', 'perkotaan', '']</t>
  </si>
  <si>
    <t>['kesini', 'nggak', 'masuk', 'aplikasi', 'susah', 'banget', 'nggak', 'masuk', 'sampe', 'gue', 'hapus', 'install', 'nyame', 'kali', 'paraaaaah', 'wuuuuhhhhh']</t>
  </si>
  <si>
    <t>['dirugikan', 'kinerja', 'jaringan', 'telkomsel', 'paket', 'terbilang', 'mahal', 'dibandingkan', 'kartu', 'kuota', 'menerus', 'pindah', 'pelanggan', '']</t>
  </si>
  <si>
    <t>['kualitas', 'signal', 'desa', 'klumpit', 'kecamatan', 'gebog', 'kabupaten', 'kudus', 'jelek', 'banget', 'mohon', 'ditingkatkan', 'pengguna', 'telkomsel', 'berharap', 'peningkatan', 'kualitas', 'sukses', 'telkomsel']</t>
  </si>
  <si>
    <t>['kesini', 'sinyalnya', 'jelek', 'banget', 'sinyal', 'lemot', 'mending', 'sinyal', 'bagus', 'mending', 'cari', 'bagusan', 'deh']</t>
  </si>
  <si>
    <t>['harga', 'paketan', 'internet', 'smakin', 'smakin', 'mahal', 'gubernur', 'mending', 'beli', 'pketan', 'internet', 'tetangga', 'sebelah', 'wlaupun', 'signalnya', 'bgus', 'stidaknya', 'mmbantu', 'menyesuaikan', 'isi', 'dompet', '']</t>
  </si>
  <si>
    <t>['woy', 'pusat', 'telkomsel', 'betulin', 'lahh', 'jaringan', 'main', 'game', 'jaringan', 'leg', 'mulu', 'beli', 'paketan', 'telkomsel', 'jaringan', 'jelek', 'banget', 'rugi', 'beli', 'paketan', 'telkomsel', '']</t>
  </si>
  <si>
    <t>['nyesal', 'pakai', 'telkomsel', 'harga', 'mahal', 'jaringan', 'susah', 'bagus', 'pakai', 'kartu', 'murah', 'jaringan', 'bagus', 'kartu', 'im', '']</t>
  </si>
  <si>
    <t>['dear', 'telkomsel', 'masukan', 'gamers', 'peminat', 'telkomsel', 'error', 'koneksi', 'mobile', 'legend', 'mobil', 'legend', 'bermasalah', 'koneksi', 'telkomsel', 'mohon', 'perbaiki', 'peminat', 'telkomsel', 'berpindah', 'semoga', 'telkomsel', 'membaca', 'tks', '']</t>
  </si>
  <si>
    <t>['biarkan', 'kirim', 'pulsa', 'laporan', 'system', 'gagal', 'pulsa', 'terpotong', 'solusi', 'manusia', 'inget', 'lupa', 'system', 'pelanggan', 'transfer', 'pulsa', 'ribu', 'laporan', 'sms', 'system', 'gangguan', 'pulsa', 'ribu', 'transfer', 'hilang', 'bkn', 'solusi', 'dipersulit', 'jualan', 'pulsa', 'dpt', 'uang', 'ngurusin', 'mslh', 'produk', 'jualannya', 'mewakili', 'pelanggan', 'kecewa', 'mohon', 'tanggapannya']</t>
  </si>
  <si>
    <t>['sinyal', 'telkomsel', 'lag', 'pelanggan', 'telkomsel', 'kesini', 'parah', 'lag', 'sinyalnya', 'stabil', 'pdahal', 'sinyal', 'daerah', 'dibilang', 'full', 'cuman', 'garis', 'kedepannya', 'pikir', 'pikir', 'telkomsel', 'terimakasih', '']</t>
  </si>
  <si>
    <t>['telkomsel', 'ngebug', 'internetan', 'searching', 'kuotanya', 'lemot', 'banget', 'tpi', 'download', 'google', 'play', 'store', 'lancar', 'mohon', 'diperbaiki', 'tugas', 'searching', 'kagak', 'trs', 'gimana', 'woy']</t>
  </si>
  <si>
    <t>['menguras', 'duit', 'ngabisin', 'duit', 'kaya', 'kartu', 'serasa', 'dicurangi', 'harga', 'bintang', 'kualitas', 'kaki', 'daftar', 'paket', 'kuota', 'udah', 'nyolong', 'pulsa', 'lupa', 'daftar', 'paket', 'langsung', 'maen', 'internet', 'pulsa', 'udah', 'ludes', 'bangk', 'telkomsel', 'sadari', 'pura', 'pura', 'peduli', 'kenyamanan', 'pelanggan', 'nguras', 'pulsa', 'orang', 'beralih', 'kartu', 'gratisan', 'mudah', 'tukar', 'poin', 'kuota', '']</t>
  </si>
  <si>
    <t>['tolong', 'lihat', 'kritik', 'jaringan', 'operator', 'kesal', 'disaat', 'bermain', 'game', 'reconecting', 'tinggal', 'ibukota', 'kekuatan', 'sinyal', 'udah', 'bagus', 'absurd', 'langganan', 'tsel', 'sungguh', 'kesal', 'jaringan']</t>
  </si>
  <si>
    <t>['sekelas', 'telkomsel', 'hancur', 'signalnya', 'nonton', 'cmn', 'uda', 'buffering', 'sic', 'beralih', 'im', 'murah', 'kencang', 'telkomsel', 'hny', 'telepon', 'doang', 'menangnya', 'cmn', 'pelosokan', 'ulasan', 'udah', 'menunggu', 'kehancuran', '']</t>
  </si>
  <si>
    <t>['operator', 'curang', 'beli', 'paket', 'darurat', 'rb', 'kali', 'tagihannya', 'kali', 'isi', 'pulsa', 'rb', 'notifikasi', 'pengembaliannya', 'emang', 'cari', 'untung', 'gini', 'emang', 'sistem', 'eror', 'keluarin', 'fitur', 'paket', 'darurat', 'bantu', 'rugi', 'orang']</t>
  </si>
  <si>
    <t>['paket', 'ekstra', 'unlimited', 'kuota', 'game', 'pas', 'main', 'game', 'jaringannya', 'kayak', 'sampah', 'perbaikilah', 'gua', 'masalahin', 'jaringan', 'telkomsel', 'gua', 'blacklist', 'provider', 'pindah', 'provider']</t>
  </si>
  <si>
    <t>['provider', 'harga', 'doang', 'mahal', 'mahal', 'sinyal', 'kalah', 'kartu', 'harga', 'paketannya', 'murah', 'game', 'lag', 'lagan', 'mulu', 'seharipun', 'bagus', 'sinyalnya', 'gerimis', 'langsung', 'kb', 'kartu', 'murahan', 'segitunya', 'makan', 'gaji', 'buta', 'doang', 'pegawai', 'kerjanya', 'becus', 'gua', 'doain', 'moga', 'moga', 'bangkrut']</t>
  </si>
  <si>
    <t>['sinyal', 'ber', 'ubah', 'ubah', 'gada', 'sinyal', 'oke', 'banget', 'gini', '']</t>
  </si>
  <si>
    <t>['jelek', 'aplikasi', 'pembaharuan', 'paket', 'sinyal', 'jelek', 'banget', '']</t>
  </si>
  <si>
    <t>['telkomsel', 'slalu', 'merugikan', 'konsumen', 'aktif', 'kuota', 'sebulan', 'sebulan', 'beli', 'kartu', 'paket', 'internet', 'aktifnya', 'minggu', 'aktif', 'tgl', 'berlaku', 'miris', 'gimana', 'klarifikasi', 'dri', 'telkomsel', '']</t>
  </si>
  <si>
    <t>['gimana', 'kuota', 'internet', 'jaringanya', 'stres', 'bayar', 'bulanan', 'rugikan', 'bayar', 'terpakai', 'data', 'internetnya', 'pakai', 'otak', 'telkomsel', '']</t>
  </si>
  <si>
    <t>['telkomsel', 'busuk', 'jaringannya', 'maless', 'mahal', 'harganya', 'kuotanya', 'anehh', 'njirr', 'mending', 'gini', 'bener', 'maless', 'mending', 'sinyalnya', 'gini', 'trs', 'males', '']</t>
  </si>
  <si>
    <t>['kasih', 'bintang', 'jaringan', 'kartu', 'lambat', 'kartu', 'kakak', 'lancar', 'lancar', 'main', 'game', 'mentok', 'ping', 'ms', 'mohon', 'perbaiki', 'jaringanya']</t>
  </si>
  <si>
    <t>['temen', 'suka', 'internetan', 'saranin', 'telkomsel', 'karna', 'buruk', 'telkomsel', 'nyesel', 'mending', 'pindah', 'oprator', 'murah', 'jaringan', 'bagus', 'telkomsel', 'pilihan', 'bintang', 'gua', 'pilih', 'telkomsel', 'goblokkkk', '']</t>
  </si>
  <si>
    <t>['edit', 'sinyal', 'lelet', 'ampun', 'telkomsel', 'sinyal', 'kuat', 'ehhh', 'kesini', 'tipuan', 'kekuatan', 'sinyal', 'tolong', 'lahh', 'perbaiki', 'sampe', 'panas', 'ttp', 'sinyal', 'chat', '']</t>
  </si>
  <si>
    <t>['', 'bner', 'asw', 'make', 'kuota', 'darurat', 'gb', 'sehari', 'perjanjian', 'doang', 'pas', 'bayar', 'mending', 'pas', 'maen', 'game', 'lancar', 'ngeleg', 'anying', 'kuotanya', 'doang', 'mahal', 'sinyal', 'bnerin']</t>
  </si>
  <si>
    <t>['bertambah', 'maju', 'terbaik', 'sinyal', 'daerah', 'palembang', 'lemot', 'memakai', 'macet', 'ttep', 'jalan', 'diatur', 'only', 'sya', 'customer', 'pascabayar', 'dirugikan', 'sungguh', 'miris']</t>
  </si>
  <si>
    <t>['maaf', 'pengguna', 'telkomsel', 'kecewa', 'banget', 'sinyal', 'internet', 'suka', 'bener', 'bener', 'kecewa', 'rekomended', 'banget', 'profesional', 'sesuai', 'harga', 'paketan', 'kualitas']</t>
  </si>
  <si>
    <t>['sumpah', 'telkomsel', 'jaringannya', 'lemot', 'banget', 'bar', 'sinyalnya', 'full', 'sakit', 'hati', 'lemotnya', 'parah', 'download', 'game', 'nonton', 'recomended', 'banget', 'udah', 'paket', 'mahal', 'jaringan', 'lemot', 'parah', 'kapok', 'telkomnyet']</t>
  </si>
  <si>
    <t>['knp', 'memasukkan', 'kode', 'voucher', 'telkomsel', 'sistem', 'sibuk', 'aktifnya', 'kali', 'pembelian', 'voucher', 'sistem', 'sibuk', 'tolong', 'jalan', 'voucher', 'kebuang', '']</t>
  </si>
  <si>
    <t>['paket', 'mahal', 'jaringan', 'jelek', 'download', 'mentok', 'kb', 'heran', 'mati', 'buka', 'status', 'muter', 'video', 'call', 'muka', 'kotak', 'kotak', 'bening', 'menghubungkan', 'udah', 'sempet', 'platinum', 'besok', 'ganti', 'telkomsel', '']</t>
  </si>
  <si>
    <t>['sinyal', 'bagus', 'jankauan', 'luas', 'kepelosok', 'tolong', 'diperbaiki', 'klw', 'beli', 'voucher', 'kadang', 'ngk', 'masukkan', 'paket', 'nmor']</t>
  </si>
  <si>
    <t>['notifikasi', 'sms', 'penawaran', 'paket', 'data', 'unlimited', 'gb', 'aktif', 'harga', 'langsung', 'aktivasi', 'notifikasi', 'sms', 'paket', 'data', 'aktif', 'besok', 'harinya', 'pulsa', 'terpotong', 'berkurang', 'notifikasi', 'tarif', 'internet', 'non', 'paket', 'pulsa', 'habis', '']</t>
  </si>
  <si>
    <t>['aplksi', 'sngat', 'pnting', 'bgi', 'pnggna', 'sel', 'nmun', 'sayangnya', 'mkin', 'lemot', 'untk', 'mbkanya', 'blum', 'lgi', 'sllu', 'vrvikasinya', 'trllu', 'bertele', 'tele', 'mhon', 'perbaiki', 'min', 'agr', 'lbih', 'profesional', 'lgi', 'tanks', '']</t>
  </si>
  <si>
    <t>['ambil', 'paket', 'habis', 'pulsa', 'ikutan', 'habis', 'isi', 'sisa', 'pulsa', 'pulsa', 'data', 'seluler', 'non', 'aktifi', 'aktif', 'paket', 'habis', '']</t>
  </si>
  <si>
    <t>['selamat', 'tinggal', 'telkomsel', 'pakai', 'kartu', 'kecewa', 'telkomsel', 'mensamaratan', 'harga', 'kuota', 'orang', 'pakai', 'kartu', 'telkomsel', 'beda', 'harga', 'murah', 'mahal', 'kartu', 'harga', 'kuota', 'mahal', 'seimbangkan', 'sinyal', 'bagus', 'orang', 'sakit', 'hati', 'terima', 'kasih']</t>
  </si>
  <si>
    <t>['aplikasi', 'sihh', 'bagus', 'kurangnya', 'mohon', 'aplikasinya', 'patah', 'patah', 'sinyal', 'lumayan', 'kuat', 'ngelek', 'mohon', 'perbaiki', 'aplikasinya', 'bagus', 'oke', 'sekian', 'terima', 'kasih', '']</t>
  </si>
  <si>
    <t>['telkomsel', 'skrg', 'suka', 'curang', 'nyomot', 'pulsa', 'sendri', 'konten', 'msuk', 'lewt', 'sms', 'lngs', 'byr', 'dsb', 'pulsa', 'diisi', 'lngs', 'lenyap', 'merugikan', 'konsumen', 'pandemi', 'susah', 'mendholimi', 'konsumen', 'aplgi', 'skrg', 'kuota', 'mendikbud', 'untk', 'daring', 'pulsa', 'kmi', 'cari', 'keuntungn', 'curang']</t>
  </si>
  <si>
    <t>['kouta', 'indonesia', 'aing', 'akses', 'susah', 'gini', 'orang', 'diam', 'rumah', 'udah', 'kouta', 'mahal', 'sinyal', 'kouta', 'bangke', 'bangke', '']</t>
  </si>
  <si>
    <t>['kartu', 'telkomsel', 'jaringan', 'bergerak', 'sinyal', 'telkomsel', 'bagus', 'udah', 'blokir', 'gimana', 'tolong', 'bantuanya', 'min', '']</t>
  </si>
  <si>
    <t>['telkomsel', 'woiiii', 'pls', 'paket', 'internet', 'pas', 'cek', 'udah', 'tinggal', 'ahlak']</t>
  </si>
  <si>
    <t>['provider', 'masak', 'pulsa', 'hilang', 'rinciannya', 'apaa', 'nelpon', 'internet', 'seandainya', 'kuota', 'habis', 'perpanjang', 'ngambil', 'pulsa', 'utama', 'bkn', 'ngasih', 'pemberitahuan', 'ntar', 'ngasih', 'pembertahuan', 'pulsa', 'udah', 'habis', 'jengkel', 'beli', 'paket', 'internet', 'mb', 'tertera', 'harganya', 'pulsa', 'massak', 'pas', 'ngecek', 'tinggal', 'orang', 'kayak', 'perampok']</t>
  </si>
  <si>
    <t>['maaf', 'bintangnya', 'kurangin', 'parah', 'layanan', 'sinyalnya', 'masak', 'iya', 'buka', 'status', 'muter', 'doang', 'youtube', 'buffering', 'mulu', 'pindah', 'proveder', 'gitu', 'mulu', '']</t>
  </si>
  <si>
    <t>['kecewa', 'sekaliiiiiiiiii', 'beli', 'pakek', 'telkomsel', 'pulsa', 'ambil', 'paket', 'ngak', 'mendingan', 'beli', 'paket', 'provider', 'sebelah', 'ngak', 'tipu', 'tipu', '']</t>
  </si>
  <si>
    <t>['puas', 'kendala', 'sinyal', 'lemot', 'harapan', 'kedepan', 'ditingkatkan', 'sinyal', 'beli', 'kuota', 'diaplikasi', 'terima', 'kasih', 'telkomsel']</t>
  </si>
  <si>
    <t>['telkomsel', 'knapa', 'internet', 'buruk', 'stabil', 'streaming', 'youtube', 'main', 'game', 'buffering', 'disconnected', 'tolong', 'perbaiki', 'harga', 'kuota', 'mahal', 'jaringan', 'internet', 'bagus', '']</t>
  </si>
  <si>
    <t>['paket', 'mahal', 'setara', 'sinyal', 'game', 'merah', 'mendingan', 'gausah', 'adain', 'tutup', 'operator', 'telkomsel', 'kalah', 'operator', 'tetangga', 'paket', 'murah', 'koneksi', 'jaringan', 'bagus']</t>
  </si>
  <si>
    <t>['aplikasi', 'sinyal', 'udah', 'jelek', 'udah', 'kaya', 'iya', 'perkotaan', 'sinyal', 'simpati', 'jelek', 'banget', 'eror', 'mulu', 'ngaco', 'benahin', 'sinyal', 'khusus', 'daerah', 'tangerang']</t>
  </si>
  <si>
    <t>['dikasih', 'promo', 'unlimited', 'rb', 'beli', 'telkomsel', 'spesial', 'for', 'you', 'beli', 'ngapain', 'ngeprank', '']</t>
  </si>
  <si>
    <t>['tolong', 'telkomsel', 'paket', 'malamnya', 'metode', 'pembayaran', 'tambahin', 'wallet', 'ngak', 'pulsa', 'beli', 'pakai', 'saldo', 'wallet', 'harap', 'telkomsel', 'keluh', 'kesal']</t>
  </si>
  <si>
    <t>['tolong', 'klau', 'ngasi', 'promo', 'bener', 'promo', 'murah', 'pas', 'buka', 'dapet', 'sms', 'promo', 'murah', '']</t>
  </si>
  <si>
    <t>['telkomsel', 'ngapa', 'sihh', 'jaringan', 'lemot', 'bangeet', 'telkomsel', 'sebagus', 'telkomsel', 'lemah', 'jaringan', 'internet', 'lemot', 'mohon', 'maaf', 'gua', 'pindah', 'provider', '']</t>
  </si>
  <si>
    <t>['permisi', 'min', 'jaringan', 'telkomsel', 'labil', 'provider', 'sebelah', 'harga', 'paketnya', 'harga', 'paket', 'telkom', 'stabil', 'pribadi', 'memilih', 'duit', 'internet', 'lancar', 'alasan', 'memilih', 'kartu', 'belasan', 'internet', 'labil', 'paket', 'mahal', '']</t>
  </si>
  <si>
    <t>['pengguna', 'telkomsel', 'thn', 'kecuali', 'knp', 'pulsa', 'pengganti', 'paket', 'internet', 'warung', 'layanan', 'sebelah', 'terlambat', 'aktifasi', 'paket', 'internet', 'pulsa', 'habis', 'terbuang', 'sia', 'sia', 'gara', 'gara', 'lupa', 'matikan', 'pengaturan', 'data', 'hanphone', 'telkomsel', 'untung', 'pengguna', 'rugi']</t>
  </si>
  <si>
    <t>['sinyal', 'telkomsel', 'sinyal', 'terbaik', 'indonesia', 'kecamatan', 'cikupa', 'kabupaten', 'tangerang', 'provinsi', 'banten', 'sinyalnya', 'jelek', 'banget', 'udah', 'kaya', 'hutan', 'rimba', 'teman', 'saudara', 'keluarga', 'pakai', 'telkomsel', 'kartu', 'halo', 'pascabayar', 'famely', 'sodara', 'sodara', 'ganti', 'kartu', 'telkomsel', 'kartu', 'halo', 'famely', 'sodara', 'sodara', 'non', 'aktifin', 'mencoba', 'pakai', 'simpati', 'jelek']</t>
  </si>
  <si>
    <t>['jujur', 'kecewa', 'banget', 'aplikasi', 'update', 'buka', 'tolong', 'telkomsel', 'aplikasi', 'gausah', 'kebanyakan', 'update', 'ujung', 'ujungnya', 'layar', 'buka', 'putih', 'uninstall', 'install', 'buka', 'aplikasi', 'kecewa', 'kalii', 'liat', 'aplikasi', 'telkomsel']</t>
  </si>
  <si>
    <t>['mao', 'sampe', 'jaringan', 'simpati', 'kek', 'ledig', 'beli', 'kuota', 'mahal', 'doang', 'jaringan', 'perbaikin', 'jaringan', 'simpati', 'ngerugi', 'orang', 'trus', 'gua', 'pengguna', 'simpati', 'ngerasa', 'kecewa', 'dirugi', 'banget', 'jaringan', 'turun', 'berguna', '']</t>
  </si>
  <si>
    <t>['internet', 'lelet', 'lokasi', 'notabene', 'kota', 'kecamatan', 'pakai', 'internet', 'telkomsel', 'berantem', 'lawan', 'bicara', 'super', 'lelet', 'lokasinya', 'telpon', 'buktikan', 'pakai', 'redmi', 'note', 'ram', 'tertinggi', 'seting', 'kuota', 'full', 'internetan', 'mata', 'bengkak', 'habis', 'survey', 'telokmselku', 'sayang', '']</t>
  </si>
  <si>
    <t>['pengguna', 'telkomsel', 'kecewa', 'telkomsel', 'wilayah', 'cianjur', 'kota', 'jaringan', 'lelet']</t>
  </si>
  <si>
    <t>['setia', 'pakai', 'telkomsel', 'perguruan', 'feedback', 'kualitas', 'era', 'serba', 'online', 'presentasi', 'rapat', 'dll', 'buffering', 'ngelag', 'mohon', 'diperbaiki', '']</t>
  </si>
  <si>
    <t>['mohon', 'perbaiki', 'sinyal', 'area', 'bandung', 'telkomsel', 'nambah', 'parah', 'sinyal', 'jelek', 'mitra', 'grab', 'terdeteksi', 'sinyal', 'jaringan', 'buruk', 'makasih', 'bodat', 'paket', 'mahal', 'sinyal', 'ngetroll']</t>
  </si>
  <si>
    <t>['sinyal', 'telkomsel', 'susah', 'hujan', 'turun', 'nyamain', 'smartfren', 'sinyal', 'susah', 'cari', 'ibukota', 'sinyal', 'jelek', 'game', 'susah', 'bro', 'harga', 'kuota', 'mahal', 'sinyal', 'jelek', 'ngapain', 'kerjanya', 'buatlah', 'pelanggan', 'puas', '']</t>
  </si>
  <si>
    <t>['terimakasih', 'sinyalnya', 'bener', 'buruk', 'aneh', 'habis', 'pikir', 'kuota', 'mohonlah', 'perbaiki', 'sinyalnya', '']</t>
  </si>
  <si>
    <t>['mantap', 'slogannya', 'jaringan', 'terluas', 'koneksi', 'internetnya', 'lemot', 'jaringan', 'lte', 'setara', 'gprs', 'tolong', 'stabilkan', 'koneksi', 'internet', 'daerah', 'pusat', 'kota', 'lokasi', 'perkotaan', 'knp', 'koneksi', 'internetnya', 'lemot', 'parah', 'bertahun', 'pelanggan', 'setia', 'telkomsel', 'kecewa', '']</t>
  </si>
  <si>
    <t>['membeli', 'kuota', 'belajar', 'rb', 'gb', 'membelinya', 'dibeli', 'kuota', 'dihilangkan', 'kuota', 'gb', '']</t>
  </si>
  <si>
    <t>['jaringan', 'telkomsel', 'layak', 'harga', 'harga', 'mahal', 'kualitas', 'jaringan', 'lambat', 'kecewa', 'memberika', 'layanan', 'jaringan', 'terbaik', 'bagus', 'telkomsel', 'tutup', 'harga', 'semurah', 'custumer', 'kecewa', 'tolong', 'tanggung', 'harga', 'selangit', 'kualitas', 'jaringan', 'murahan', '']</t>
  </si>
  <si>
    <t>['kartu', 'telkomsel', 'paket', 'games', 'max', 'paket', 'unlimited', 'gamex', 'sebulan', 'tolong', 'infonya', 'ganti', 'kartu']</t>
  </si>
  <si>
    <t>['pemeliharaan', 'sistem', 'nomor', 'beli', 'paket', 'rugi', 'pulsa', 'hilang', 'dial', 'sms', 'telkom', 'error', 'gini']</t>
  </si>
  <si>
    <t>['mohon', 'maaf', 'lemot', 'lancar', 'banget', 'lemot', 'download', 'searching', 'dll', 'kendala', 'sistemnya', 'maaf', 'menyinggung', 'ucapkan']</t>
  </si>
  <si>
    <t>['keluhan', 'telkomsel', 'paket', 'unlimited', 'sosmed', 'beli', 'daftar', 'jam', 'pagi', 'habisnya', 'jam', 'pagi', 'min', 'habisnya', 'jam', 'malam', 'sia', 'sia', 'dung', 'walopun', 'gua', 'udah', 'keterangannya', 'berlaku', 'jam', 'habis', 'esoknya', 'jam', 'mohon', 'sekian', 'terimakasih', 'maaf', 'salah', 'hehehe', '']</t>
  </si>
  <si>
    <t>['telkomsel', 'belagu', 'orang', 'pindah', 'telkomsel', 'karna', 'jaringan', 'super', 'speed', 'paketnya', 'mahal', 'bukanya', 'tingkatkan', 'lambat', 'jaringannya', 'ngetik', 'pas', 'jaringan', 'stuck', 'doang', 'pengguna', 'telkomsel', 'tolong', 'perbaiki', 'telkomsel', 'terhormat', 'orang', 'lari', 'operator', 'tks', '']</t>
  </si>
  <si>
    <t>['dolowad', 'aplikasi', 'pas', 'masuk', 'disuruh', 'masukin', 'nomer', 'udah', 'dikirimin', 'link', 'pencet', 'linknya', 'suruh', 'masukin', 'emil', 'udah', 'udah', 'dimasukin', 'emil', 'paswodnya', 'gabisa', 'udah', 'dicek', 'emilnya', 'udah', 'tetep', 'masuk', 'tolong', 'bantuannya', 'terimakasih']</t>
  </si>
  <si>
    <t>['memuaskan', 'membantu', 'sehari', 'jaringan', 'putusnya', 'plosok', 'kenceng', 'signal', 'telkomsel', 'fitur', 'produck', 'telkomsel', 'terbaik', 'terimakasih', 'telkomsel', 'kedepan', 'maju', 'sallam', 'telkomsel']</t>
  </si>
  <si>
    <t>['ngasih', 'extra', 'unlimited', 'niat', 'gamemax', 'pas', 'dipake', 'jaringannya', 'tolong', 'beli', 'uang', 'daun', 'udah', 'mah', 'kuota', 'utama', 'beli', 'rb', 'kuota', 'utamanya', 'murah', 'jga', 'kesedot', 'kuota', 'utamanya', 'ngotak', 'telkomselllll', '']</t>
  </si>
  <si>
    <t>['dapet', 'sms', 'aktifkan', 'paket', 'terbaik', 'gb', 'hr', 'min', 'telp', 'sms', 'tsel', 'harga', 'rb', 'beli', 'mytsel', 'outlet', 'terdekat', 'skb', 'pas', 'cek', 'aplikasi', 'ketemu', 'paketan', 'sesuai', 'sms']</t>
  </si>
  <si>
    <t>['kali', 'telkomsel', 'jaringannya', 'bagus', 'smakin', 'ksini', 'jaringan', 'telkomsel', 'buruk', 'paketannya', 'mahal', 'sesuai', 'jaringa', 'tolong', 'perbaiki']</t>
  </si>
  <si>
    <t>['lambat', 'pengaduan', 'kali', 'info', 'telfon', 'haduh', 'menurun', 'mahal', 'ganti', 'provider', 'yak']</t>
  </si>
  <si>
    <t>['aplikasinya', 'bagus', 'harga', 'paket', 'kuotanya', 'mahal', 'diturunin', 'lagilah', 'min', 'salam', 'penggunaa', 'setia', 'telkomselll', 'terima', 'kasi']</t>
  </si>
  <si>
    <t>['harga', 'mahal', 'jaringan', 'jelek', 'gimana', 'telkomsel', 'balas', 'chat', 'doang', 'liat', 'status', 'orang', 'kirim', 'status', 'susah', 'nge', 'game', 'pokoknya', 'game', 'mainkan', 'telkomsel', 'tolong', 'diperbaiki', 'harga', 'jaringan', '']</t>
  </si>
  <si>
    <t>['kecewa', 'udah', 'telkomsel', 'jaringan', 'buruk', 'main', 'game', 'sinyal', 'gag', 'perna', 'stabil', 'kayak', 'paksa', 'berlaaganan', 'wifi', 'nongkrong', 'temen', 'main', 'game', 'kalah', 'rebutan', 'sinyal', 'kartu', 'tolonglah', 'utamakan', 'jaringan', 'mahal', 'jaringan', 'stabil', '']</t>
  </si>
  <si>
    <t>['jaringannya', 'lemot', 'banget', 'kuota', 'lemot', 'banget', 'aktifnya', 'habis', 'tolong', 'ditingkatkan', 'jaringannya']</t>
  </si>
  <si>
    <t>['pelanggan', 'kartu', 'halo', 'bayar', 'tagihan', 'bulanan', 'tgl', 'feb', 'poin', 'admin', 'mohon', 'dibantu', 'pejelasannya', 'terima', 'kasih']</t>
  </si>
  <si>
    <t>['tolong', 'telkomsel', 'cek', 'kartu', 'giliran', 'beli', 'beli', 'paket', 'gimana', 'provider', 'telkomsel', 'say', 'pengguna', 'telkomsel', 'kaya', 'gini', 'ganti', 'kartu', 'deh']</t>
  </si>
  <si>
    <t>['beli', 'paket', 'unlimited', 'youtube', 'bayar', 'notif', 'berhasil', 'paketnya', 'aplikasi', 'sampah', '']</t>
  </si>
  <si>
    <t>['apk', 'kartu', 'sialan', 'main', 'ambil', 'pulsa', 'org', 'aktifkan', 'data', 'saluler', 'aktif', 'kartu', 'udh', 'main', 'ambill', 'pulsa', 'gua', 'sialan', 'dak', 'aktif', 'data', 'saluler', 'aaa', 'wifi', 'pulsa', 'habis', 'lihat', 'apk', 'dasar', 'cari', 'uang', 'bener', 'cape', 'isi', 'mulu', 'woy', 'sekian', 'perkataan', 'kasar', 'beneran']</t>
  </si>
  <si>
    <t>['sistem', 'rugi', 'pengguna', 'kuota', 'paket', 'internet', 'habis', 'langsung', 'nyedot', 'pulsa', 'reguler', 'provider', 'rugiiiiiiiii', 'malesss', 'telkomsel', 'rb', 'dpt', 'mb', 'langsung', 'terkuras', 'habis', 'semoga', 'cepet', 'bangkrut']</t>
  </si>
  <si>
    <t>['mohon', 'pertimbangkan', 'kartu', 'milik', 'peribadi', 'hilang', 'diganti', 'grapari', 'regiatrasi', 'nik', 'orang', 'tua', 'nomor', 'orang', 'segitu', 'orang', 'tua', 'kartu', 'milik', 'beliau', 'tetep', 'mesti', 'orang', 'tua', 'pedahal', 'posisi', 'orang', 'tua', 'udah', 'sepuh', 'mesti', 'kuasakan', 'ekh', 'pedahal', 'pindah', '']</t>
  </si>
  <si>
    <t>['telkomsel', 'telkomsel', 'pelanggan', 'tingkatkan', 'qualitas', 'jaringan', 'tsel', 'thn', 'kali', 'gangguan', 'melulu', 'kecewa']</t>
  </si>
  <si>
    <t>['bertahun', 'pakai', 'tsel', 'bagus', 'malu', 'harga', 'mahal', 'jaringan', 'lelet', 'pakai', 'lelet', 'ampun', 'lelet', 'melebihi', 'kayak', 'siput', 'tsel', 'diperbaruhi', 'jaringan', 'konsumen', 'senang', 'kayak', 'gini', 'kecewa', '']</t>
  </si>
  <si>
    <t>['mempermudah', 'pengecekan', 'pembelian', 'pembayaran', 'tagihan', 'bill', 'loadingnya', 'terpengaruh', 'signal', 'telomsel', 'membantu', '']</t>
  </si>
  <si>
    <t>['sinyal', 'udah', 'kunci', 'terkadang', 'berubah', 'tolong', 'diperbaiki', 'kualitas', 'jaringan', 'pelayanan', 'pelanggan', 'setia', 'telkomsel', 'udah', 'dikecewakan', 'kayak', 'gini']</t>
  </si>
  <si>
    <t>['jaringan', 'parah', 'woy', 'harga', 'pelayanan', 'banget', 'upgrade', 'harga', 'fitur', 'doang', 'pelayan', 'jaringan', 'prioritas', 'jaringan', 'down', 'siang', 'malem', 'udah', 'desember', 'kaya', 'gini', 'parah', '']</t>
  </si>
  <si>
    <t>['jaringan', 'jelek', 'pengguna', 'repot', 'segarusnya', 'pengelola', 'bertanggung', 'berani', 'bayar', 'jaringan', 'cepat', '']</t>
  </si>
  <si>
    <t>['beli', 'kuota', 'telkomsel', 'belinya', 'aplikasi', 'pas', 'beli', 'diperoses', 'trsss', 'kaga', 'masuk', 'masuk', 'kuotanyaa', 'tolong', 'donk', 'min', 'gimna', 'udh', 'beli', 'pulsa', 'kaga', 'kepake', 'kaya', 'gini', 'belanjut', 'pindah', 'kartu', 'perbaikin', 'min', 'butuh', 'bat', 'kuota']</t>
  </si>
  <si>
    <t>['kak', 'veronika', 'tolong', 'dibenahi', 'jaringan', 'kode', 'promo', 'dibeli', 'mohon', 'konsisten', 'jaringan', 'orang', 'berekonomi', 'rendah', 'beli', 'kartu', 'mahal', 'tertapi', 'pelayanannya', 'sesuai', '']</t>
  </si>
  <si>
    <t>['dear', 'provider', 'paket', 'mahal', 'poin', 'reward', 'menghilang', 'pemberitahuan', 'sinyal', 'gangguan', 'hujan', 'terpencil', 'hvc', 'tiers', 'dampak', 'wifi', 'adakah', 'solusi', 'kah', 'costumer', 'berteriak', 'provider', 'adakah', 'jalan', 'terburuk', '']</t>
  </si>
  <si>
    <t>['udah', 'kaya', 'pemakaian', 'maksimal', 'blm', 'billing', 'jga', 'nelp', 'mengganggu', 'orang', 'bayar', 'jatuh', 'tempo', 'giliran', 'komplain', 'signal', 'jelek', 'maaf', 'doang', '']</t>
  </si>
  <si>
    <t>['jelek', 'jaringan', 'full', 'ngelek', 'haruss', 'manjat', 'tiang', 'master', 'mendingan', 'pda', 'jaringan', 'lancar', 'hubungi', 'call', 'telkomsel', 'dijamin', 'halo', 'halo', 'berulang', 'kali', 'parah', 'telkomsel', 'ngga', 'kaya', 'kecewa']</t>
  </si>
  <si>
    <t>['sumpah', 'daftar', 'nomer', 'nggk', 'pas', 'nomer', 'langsung', 'aneh', 'apk', 'tolol', 'pokokny', 'maaf', 'nggk', 'sopan', 'kesel', 'bosss', '']</t>
  </si>
  <si>
    <t>['kog', 'telkomsel', 'jaringan', 'lelet', 'cuaca', 'mendung', 'jaringanya', 'lelet', 'main', 'game', 'jaringanya', 'turun', 'turun', 'kayak', 'tangga', 'perbaharui', 'beli', 'mahal', 'mahal', 'jaringan', 'susah', 'kadang', 'bagus', 'kadang', 'jelek', 'gimana']</t>
  </si>
  <si>
    <t>['mengecewakan', 'pulsa', 'terpotong', 'pakai', 'internet', 'kuota', 'internet', 'kejadian', 'berulang', 'kali', 'kembalikan', 'pulsa', 'terpotong', '']</t>
  </si>
  <si>
    <t>['astagfirullah', 'pulsa', 'hilang', 'dipakai', 'data', 'memakain', 'provider', 'mengisi', 'pulsa', 'memperpanjang', 'aktif', 'pelanggan', 'telkomsel', 'kartu', 'simpati', 'nusantara', 'pakai', 'kartu', 'telkomsel', 'mempermudah', 'komunikasi', 'teman', 'pekerjaan', 'provider', 'woyyyy', 'kecewa', 'berdoa', 'semoga', 'allah', 'hidayah']</t>
  </si>
  <si>
    <t>['jaringan', 'mah', 'buka', 'story', 'whatsapp', 'suka', 'pending', 'mlu', 'suka', 'kesel', 'nge', 'game', 'korban', 'pdahal', 'tower', 'turend', 'kampung', 'sebelah', 'nggak', 'rumah', 'gimana', 'terima', 'kenyataan', 'komentar', 'sari', 'tolong', 'optimalkan', 'makasih', '']</t>
  </si>
  <si>
    <t>['kecewa', 'telkomsel', 'kualitas', 'terburuk', 'provider', 'mahal', 'ngotak', 'sinyal', 'dimana', 'penyok', 'kerja', 'telkomsel', 'otak', 'dikit', 'bayar', 'mahal', 'kualitas', 'bagus', 'kualitas', 'terburuk', 'pinter', 'sarjana', 'nama', 'bodoh', 'tergoblok', 'marah', 'karrna', 'bayar', 'mahal', 'kualitas', 'sinyal', 'parah', 'dimahalin', 'kualitas', 'perbaikin', 'duit', 'korupsi', 'telkomsel', 'provider', 'terdongo']</t>
  </si>
  <si>
    <t>['maaf', 'system', 'sibuk', 'silakan', 'mencoba', 'mentang', 'provider', 'pelayanan', 'suka', 'suka', 'kaya', 'gini', 'paket', 'dimahal', 'mahalin', 'layanan', 'buruk', 'triknya', 'hidup', 'indonesia', 'mempermudah', 'menyulitkan', 'ngambil', 'keuntungan', 'doang', 'negara', 'nomer', 'udah', 'ganti', 'penjual', 'raja', 'terbalik', '']</t>
  </si>
  <si>
    <t>['kpd', 'telkomsel', 'terhormat', 'sayakan', 'promo', 'kuota', 'gb', 'maret', 'senang', 'kemudahan', 'telkomsel', 'belajar', 'online', 'berbagi', 'teman', 'teman', 'belajar', 'kuota', 'habis', 'pas', 'beli', 'maaf', 'sistem', 'sibuk', 'coba', 'akses', 'lancar', 'maret', 'promonya', '']</t>
  </si>
  <si>
    <t>['kian', 'kian', 'lemot', 'daerah', 'pusat', 'kota', 'medan', 'tpi', 'susah', 'sinyal', 'ilang', 'sinyalnya', 'mati', 'lampu', '']</t>
  </si>
  <si>
    <t>['darurat', 'pas', 'daerah', 'sinyal', 'jebakan', 'batman', 'pulsa', 'utama', 'hilang', 'gitu', 'lupa', 'dipaketin', '']</t>
  </si>
  <si>
    <t>['telkomsel', 'memenuhi', 'kebutuhan', 'mobile', 'pling', 'utama', 'ketersediaan', 'jaringan', 'sinyal', 'bagus', 'pengguna', 'telkomsel', 'pengguna', 'provider', 'pusingkan', 'sinyal', 'susah', 'konek', 'telkomsel', 'konek', 'dimanapun', 'orang', 'harga', 'paket', 'data', 'telkomsel', 'mahal', 'sebanding', 'jaringan', 'dimana', 'konek', 'orang', 'kere', 'pengen', 'murah', 'dapet', '']</t>
  </si>
  <si>
    <t>['sinyal', 'lumayan', 'paketannya', 'udah', 'mahal', 'dibagi', 'kouta', 'lokalnya', 'daerah', 'paketannya', 'basi', 'dipake', 'mubazir', 'tolong', 'dipermudah', 'mempersulit', 'pelanggan', 'terimakasih', 'tunggu', 'perubahannya', 'diperbarui', '']</t>
  </si>
  <si>
    <t>['jaringan', 'bagus', 'kadang', 'mati', 'kadang', 'hidup', 'gedung', 'harapan', 'online', 'nyaman', 'menggunakannya', 'kacau']</t>
  </si>
  <si>
    <t>['rusak', 'mah', 'layanan', 'mines', 'aplikasi', 'mines', 'mah', 'terkenal', 'sebutan', 'kartu', 'orang', 'kaya', 'skrg', 'paket', 'mahal', 'dipake', 'gada', 'jaringan', 'bagusan', 'provider', 'sebelah', 'murah', 'sesuai', 'ama', 'visi', 'misimu', 'motonya', 'berubah', 'parahhh', 'coba', 'sok', 'coba', 'dahh']</t>
  </si>
  <si>
    <t>['ngecewain', 'aplikasi', 'kuota', 'udh', 'habis', 'harga', 'naek', 'kadang', 'pas', 'kuota', 'dibawah', 'beli', 'paket', 'ajj', 'gagal', 'daerah', 'provider', 'laen', 'bagus', 'sinyal', 'udh', 'pindah', 'provider', 'seluler', 'laen']</t>
  </si>
  <si>
    <t>['percaya', 'ato', 'nggak', 'telkomsel', 'bertahan', 'tunggu', 'jaman', 'maju', 'operator', 'seluler', 'meningkat', 'telkomsel', 'ditinggalkan', 'bye', 'bye', 'telkomsel', 'pauk', '']</t>
  </si>
  <si>
    <t>['pelayanan', 'cuman', 'berharap', 'fitur', 'kirim', 'pulsa', 'paket', 'data', 'nomer', 'kerabat', 'teman', 'trimakasih']</t>
  </si>
  <si>
    <t>['main', 'game', 'buka', 'aplikasinya', 'kagak', 'masuk', 'emang', 'keren', 'jaringan', 'telkomsel', 'kuota', 'kagak', 'kerennn', 'kannn']</t>
  </si>
  <si>
    <t>['beli', 'paket', 'kemarin', 'tanggal', 'febuari', 'kali', 'saldo', 'gopay', 'terpotong', 'ketiga', 'kalinya', 'sukses', 'pengguna', 'dirugikan']</t>
  </si>
  <si>
    <t>['balikin', 'ovo', 'cash', 'pembayaran', 'paket', 'internet', 'belom', 'masuk', 'dikirim', 'email', 'respon', 'cari', 'bantuan', 'veronika', 'respon', 'buruk', 'pelayananya', '']</t>
  </si>
  <si>
    <t>['telkomsel', 'buruk', 'susah', 'membeli', 'paket', 'sok', 'sibuk', 'hargai', 'konsumen', 'biki', 'senang', 'konsumen', 'konsumen', '']</t>
  </si>
  <si>
    <t>['pembelian', 'paket', 'internet', 'mahal', 'jaringan', 'stabil', 'pakai', 'main', 'game', 'lag', 'pemakaian', 'pulsa', 'telepon', 'sms', 'mahal', 'login', 'aplikasi', 'telkomsel', 'memakai', 'data', 'sistem', 'program', 'telkomsel', 'buruk', 'pokoknya', 'kecewa', 'pembenahan', 'perbaikan']</t>
  </si>
  <si>
    <t>['usahlah', 'update', 'promo', 'dll', 'sampaaah', 'bet', 'sumpaah', 'papua', 'beli', 'paket', 'intrnet', 'mahal', 'kali', 'kualitas', 'jaringan', 'kek', 'taik', 'sampaaah', 'tolong', 'laah', 'tingkatkan', 'kualitas', 'sinyal', 'indonesia', 'sampe', 'pelosok', 'masuki', 'tinggal', 'perkotaan', 'serasa', 'tinggal', 'hutan', '']</t>
  </si>
  <si>
    <t>['kanapa', 'telkomsel', 'barusan', 'beli', 'pulsa', 'beli', 'paket', 'kuota', 'tulisanya', 'berhasil', 'ehhh', 'pulsa', 'kepotong', 'paketanya', 'history', 'pembelian']</t>
  </si>
  <si>
    <t>['astagfirullah', 'sungguh', 'menyesal', 'pelayanan', 'telkomsel', 'berulang', 'kali', 'kena', 'tipu', 'tolong', 'diperbaiki', 'admin', 'pelayanan', 'dikasih', 'imbalan', 'paket', 'murah', 'palsu', 'menyiksa', 'kuota', 'pulsa', 'harap', 'diperbaiki', 'admin', 'memakai', 'kartu', 'membandingkannya', 'telkomsel', 'bener', 'berhenti', 'beralih', 'kartu', 'murah', 'menjanjikan']</t>
  </si>
  <si>
    <t>['mohon', 'maaf', 'pengguna', 'kartu', 'telkomsel', 'sungguh', 'kecewa', 'jaringan', 'hancur', 'mohon', 'mengerti', 'telkomsel', 'memperbaiki', 'jaringan', 'telkomsel', 'terimakasih', '']</t>
  </si>
  <si>
    <t>['lebihi', 'seminggu', 'sinyalnya', 'ilang', 'ilangan', 'sekalinya', 'sinyal', 'gangguan', 'pusat', 'tolong', 'diperbaiki', 'karna', 'menghambat', 'penggunaan', 'smartphone', 'sehari', '']</t>
  </si>
  <si>
    <t>['tolong', 'telkomsel', 'memperbaiki', 'sinyal', 'dimana', 'pengen', 'live', 'youtube', 'main', 'game', 'online', 'ngk', 'main', 'game', 'sinyalnya', 'ngelag', 'tolong', 'diperbaikin', 'plisse', 'help', 'akuuuu', 'ingiiiiinn', 'bermaiiiiinn', 'gameee', 'dengaaan', 'tenaaang', '']</t>
  </si>
  <si>
    <t>['telkomsel', 'sbg', 'salah', 'provider', 'indonesia', 'mengeluhkan', 'sinyal', 'mati', 'lampu', 'sinyal', 'buruk', 'banget', 'mohon', 'perbaikan', 'udah', 'beli', 'kuota', 'mahal', 'sinyal', 'jelek']</t>
  </si>
  <si>
    <t>['koneksinya', 'gangguan', 'teman', 'kendalanya', 'maen', 'game', 'koneksi', 'terputus', 'tolong', 'telkomsel', 'koneksinya', 'perbaiki']</t>
  </si>
  <si>
    <t>['pelanggan', 'setia', 'telkomsel', 'sekrng', 'semenjak', 'app', 'telkosel', 'layanannya', 'buruk', 'jaringannya', 'buruk', 'pke', 'trmksh', 'semu', 'penawaran', 'bagus', 'layananya', 'buruk']</t>
  </si>
  <si>
    <t>['selamat', 'malam', 'telkomsel', 'petugas', 'karyawan', 'memperbaiki', 'dikeluhkan', 'konsumen', 'mohon', 'balasan', 'real', 'konkrit', 'konsumen', 'melapor', 'twitter', 'facebook', 'orang', 'dirugikan', 'tindakan', 'perbaikan', 'dimohon', 'sadar', 'perbanyaknya', 'ibadah', 'merugikan', 'orang', 'rezeki', 'berkah']</t>
  </si>
  <si>
    <t>['astaga', 'bug', 'beli', 'paket', 'gamemax', 'silver', 'pulsa', 'kbilangnya', 'pulsa', 'mencukupi', 'udah', 'beli', 'paket', 'gamemax', 'skrg', 'ambil', 'coupon', 'bilangnya', 'nomor', 'terdaftar', 'nc', '']</t>
  </si>
  <si>
    <t>['aplikasi', 'mytelkomsel', 'ribet', 'spt', 'bagus', 'lho', 'masak', 'aplikasi', 'diulang', 'ulang', 'verifikasi', 'apalah', 'ujung', 'ndk', 'dipake', 'kecewa', 'spt', 'bagus']</t>
  </si>
  <si>
    <t>['ancur', 'sinyal', 'telkomsel', 'hebat', 'pantesan', 'temen', 'telkomsel', 'pindah', 'kuota', 'sinyal', '']</t>
  </si>
  <si>
    <t>['serang', 'cilegon', 'merak', 'buruk', 'kwalitas', 'sinyal', 'kondisi', 'daerahnya', 'ramai', 'maju', 'operator', 'sekelas', 'telkomsel', 'operator', 'berkelas', 'kota', '']</t>
  </si>
  <si>
    <t>['buruk', 'buruk', 'daftar', 'paketan', 'unlimited', 'minggu', 'pulsa', 'kepotong', '']</t>
  </si>
  <si>
    <t>['mumpung', 'domlod', 'guwe', 'kasi', 'bintang', 'dew', 'perti', 'bagus', 'smua', 'bagus', 'yng', 'klau', 'bagus']</t>
  </si>
  <si>
    <t>['program', 'kartu', 'perdana', 'paket', 'isi', 'ulang', 'vidio', 'max', 'bermanfaat', 'merugikan', 'orang', 'dibutuhkan', 'real', 'kuota', 'flashnya', 'semenjak', 'jaringannya', 'hilang', 'timbul', 'payahhhhhhh', '']</t>
  </si>
  <si>
    <t>['telkomsel', 'jelek', 'bangett', 'gangguan', 'melulu', 'beli', 'paket', 'gangguan', 'voucher', 'jga', 'gangguan', 'haduh', 'tolong', 'tingkatkan', 'udah', 'coba', 'beli', 'paket', 'gangguan', 'tulisannya', 'isi', 'voucher', 'jga', 'kaga']</t>
  </si>
  <si>
    <t>['paket', 'datanya', 'mahaaal', 'nomor', 'couple', 'istri', 'nomor', 'istri', 'paket', 'datanya', 'murah', 'berbeda', 'nomor', 'mahal', 'paket', 'datanya', 'pemakaian', 'pulsa', '']</t>
  </si>
  <si>
    <t>['tolong', 'deskripsi', 'diperjelas', 'promo', 'membeli', 'paket', 'unlimited', 'selamat', 'harga', 'perpanjang', 'muncul', 'notifikasi', 'sorry', 'system', 'error', 'occurred', 'coba', 'membeli', 'paket', 'combo', 'sakti', 'gb', 'harga', 'notifikasi', 'muncul', 'oops', 'your', 'balance', 'not', 'enough', 'bermasalah', 'sinyal', 'daerah', 'provider', 'telkomsel', 'pembodohan', '']</t>
  </si>
  <si>
    <t>['payah', 'semenjak', 'diupdate', 'aplikasi', 'versi', 'terbaru', 'mengecewakan', 'fitur', 'kirim', 'hadiah', 'lancar', 'jaya', 'kacau', 'balau', 'gagal', 'notifikasi', 'gangguan', 'sistem', 'cek', 'koneksi', 'dicoba', 'semenit', 'niatnya', 'bagus', 'opsi', 'pembayaran', 'kirim', 'hadiah', 'sistemnya', 'buruk', 'transaksi', 'metode', 'pembayaran', 'apapun', '']</t>
  </si>
  <si>
    <t>['kpn', 'beli', 'paket', 'pagi', 'sore', 'blom', 'konfirmasi', 'telkomsel', 'terhormat', '']</t>
  </si>
  <si>
    <t>['ganti', 'telkomsel', 'gua', 'saranin', 'bro', 'telkomsel', 'lelet', 'kali', 'bandingkan', 'telkomsel', 'indosat', 'stabil', 'indosat', 'kecepatan', 'internet']</t>
  </si>
  <si>
    <t>['mohn', 'maaf', 'kash', 'bntang', 'respon', 'tnya', 'akhr', 'telkomsel', 'sring', 'terjdi', 'hilng', 'jaringan', 'dengn', 'apalgi', 'pas', 'laporan', 'kerja', 'kadang', 'hilng', 'tunggu', 'sktr', 'mnit', 'bru', 'cma', 'tlisan', 'pas', 'gunakn', 'mlh', 'muter', 'tlong', 'kualitas', 'jaringannya', 'perbaiki', 'lbh', 'jaringannya', 'terima', 'kasih', 'perhatiannya', '']</t>
  </si>
  <si>
    <t>['kecewa', 'parah', 'telkomsel', 'paket', 'harga', 'selangit', 'kualitas', 'jaringan', 'sanagat', 'buruk', 'sebanding', 'harga', 'mentang', 'udh', 'nama', 'qualitas', 'diperhatikan']</t>
  </si>
  <si>
    <t>['jaringan', 'suka', 'kaga', 'gimana', 'kuota', 'kadang', 'kaga', 'masuk', 'web', 'gimana', 'jaringan', 'bagus', 'sinyal', 'penuh', 'kada', 'suka', 'kaga', 'dipake', 'buka', 'web', 'terputus', 'tolong', 'diperbaiki', 'jaringannya']</t>
  </si>
  <si>
    <t>['harga', 'sesuai', 'layanan', 'kenyamanan', 'diperhatikan', 'pemberitahuan', 'kuota', 'habis', 'fitur', 'pulsa', 'safe', 'pulsa', 'terkuras', 'kuota', 'data', 'habis']</t>
  </si>
  <si>
    <t>['kouta', 'gb', 'seharga', 'ribu', 'telegram', 'game', 'membuka', 'browser', 'facebook', 'classroom', 'dll', 'mohon', 'bantuan']</t>
  </si>
  <si>
    <t>['', 'aplikasi', 'beli', 'paket', 'pulsa', 'aplikasi', 'menyulitkan', 'pelanggan', 'parah', 'pilihan', 'paket', 'menghilang', 'pemakaian', 'pulsa', 'perbulan', 'menyentuh', 'angka', 'jt', 'rupiah', '']</t>
  </si>
  <si>
    <t>['aplikasi', 'bagus', 'buruk', 'akses', 'login', 'tampil', 'tolong', 'perbaiki', 'segi', 'aplikasi', 'jaringan', 'layanan', 'mohon', 'promo', 'paket', 'data', 'mahal', '']</t>
  </si>
  <si>
    <t>['buruk', 'sbab', 'update', 'bsa', 'update', 'kali', 'setahun', 'wktu', 'update', 'trus', 'makan', 'puji', 'skli', 'jisss']</t>
  </si>
  <si>
    <t>['program', 'promosinya', 'bagus', 'sayang', 'aplikasinya', 'berat', 'banget', 'heran', 'aplikasi', 'buatan', 'perusahaan', 'berplat', 'merah', 'gini', 'bermasalah', 'aplikasi', 'berjalan', 'lancar', 'ram', '']</t>
  </si>
  <si>
    <t>['beli', 'paket', 'data', 'gbs', 'aplikasi', 'tertutup', 'diulangi', 'bgtu', 'trs', 'smpeee', 'berkali', 'spt', 'trs', 'males', 'pdhl', 'pelanggan', 'setia', 'telkomsel', 'repot', 'tolong', 'diperbaiki', 'sistemnya', 'trmksh']</t>
  </si>
  <si>
    <t>['provider', 'sampah', 'udah', 'mahal', 'koneksinya', 'dongo', 'udah', 'make', 'koneksi', 'sampah', 'buang', 'duit', 'doang', 'mahal', 'jaringan', 'idiot', '']</t>
  </si>
  <si>
    <t>['jaringan', 'telkomsel', 'kayak', 'gini', 'jelek', 'banget', 'putus', 'dimanapun', 'mahal', 'pelayananya', 'memuaskan', 'tlg', 'perbaiki', 'jaringanya', 'bosssss', '']</t>
  </si>
  <si>
    <t>['gimana', 'simpati', 'jujur', 'orang', 'pas', 'pasan', 'duit', 'eman', 'malem', 'maketin', 'aktif', 'jam', 'nelongso', 'rasane', 'jam', 'sampek', 'jam', 'tolong', 'konfirmasinya', 'kasian', 'pas', 'orang', 'ndak', 'duit', 'simpati', 'gini', 'gini', '']</t>
  </si>
  <si>
    <t>['kecewa', 'telkomsel', 'karna', 'kemarin', 'beli', 'paket', 'ceria', 'pulsa', 'habis', 'mohon', 'telkomsel', 'merespon', 'tangapan', 'tangani', 'pelayanan', 'telkomsel', 'jelek']</t>
  </si>
  <si>
    <t>['telkomsel', 'pelayanan', 'udah', 'bagus', 'cuman', 'skrg', 'stabil', 'jaringan', 'terkadang', 'terkoneksi', 'kadang', 'terimaksih', '']</t>
  </si>
  <si>
    <t>['pengalaman', 'bermain', 'game', 'sinyalnya', 'menghilang', 'ntah', 'kemana', 'ketidaknyamanan', 'penggunanya', 'mengalami', '']</t>
  </si>
  <si>
    <t>['kuota', 'lokal', 'gb', 'gabisa', 'dipake', 'kota', 'unlimited', 'sosmed', 'gabisa', 'lemot', 'sosmed', 'mahal', 'mahal', 'beli', 'pelayanan', 'kaya', 'gini', 'protes', 'twitter', 'memuaskan', 'jawabannya', '']</t>
  </si>
  <si>
    <t>['maaf', 'capek', 'sim', 'card', 'nyesel', 'udah', 'make', 'sim', 'card', 'telkomsel', 'lag', 'jaringan', 'stabil', 'suka', 'ngebug', 'anehhhh', 'harga', 'mahal', 'kualitas', 'buruk', 'byee', 'telkomsel', 'burik', 'beruntung', 'banget', 'udah', 'pindah', 'keuntungan', 'harga', 'murah', 'kualitas', 'terbaik', 'terbaik', '']</t>
  </si>
  <si>
    <t>['suka', 'stiap', 'kali', 'login', 'wifi', 'susah', 'masuk', 'aplikasi', 'susah', 'isi', 'ulang', 'paket', 'harga', 'paket', 'mahal', 'jaringan', 'jelek', '']</t>
  </si>
  <si>
    <t>['aplikasi', 'telkomsel', 'memudahkan', 'informasi', 'saldo', 'kuota', 'data', 'telepon', 'kebutuhan', 'informasi', 'lainya', 'tata', 'letak', 'bagus', 'aplikasi', 'telkomsel', 'memnyediakan', 'konten', 'konten', 'menarik', 'lomba', 'kerajinan', 'log', 'hadiah', 'pengguna', 'rajin', 'log', '']</t>
  </si>
  <si>
    <t>['apk', 'bagus', 'tpi', 'gatau', 'jaringan', 'telkomsel', 'lemot', 'yaallah', 'sinyal', 'jaringan', 'buka', 'aplikasi', 'lemot', 'download', 'lemot', 'kadang', 'suka', 'error', '']</t>
  </si>
  <si>
    <t>['menilai', 'kartunya', 'apk', 'beli', 'mahal', 'sinyal', 'setara', 'harganya', 'dibanding', 'kartu', 'murah', 'sinyal', 'kencengan', 'kartu', 'murah', '']</t>
  </si>
  <si>
    <t>['pribadi', 'nyaman', 'sinyal', 'nggak', 'menyalahkan', 'bersangkutan', 'saran', 'berilah', 'pengguna', 'telkomsel', 'kepuasan', 'sinyal', 'layanan', 'informasi', 'maaf', 'tanggapan', 'saran', 'salah']</t>
  </si>
  <si>
    <t>['telkomsel', 'gini', 'paket', 'ceria', 'beli', 'pulsa', 'tulisannya', 'terbeli', 'pas', 'dicek', 'pulsa', 'kepotong', 'masuk', 'udah', 'harisaya', 'nunggu', 'sampe', 'coba', 'tolong', 'perbaiki', 'telkomsel', 'kesel', '']</t>
  </si>
  <si>
    <t>['dibalas', 'disuruh', 'dibalas', 'peduli', 'pelanggan', 'kuota', 'belajar', 'gb', 'yaa', 'murah', 'uang', 'susah', 'dicari', 'yaa', 'lmao', 'kuota', 'belajar', 'digunain', 'bruhh', '']</t>
  </si>
  <si>
    <t>['terima', 'kasih', 'telkomsel', 'harga', 'mahal', 'terbantu', 'daily', 'check', 'mogahan', 'daily', 'check', 'hadiah', 'menarik', '']</t>
  </si>
  <si>
    <t>['aplikasinya', 'banget', 'gabisa', 'uninstall', 'install', 'login', 'jaringannya', 'buruk', '']</t>
  </si>
  <si>
    <t>['langsung', 'nomor', 'log', 'out', 'aplikasi', 'nomor', 'pra', 'pasca', 'bayar', 'log', 'out', 'logout', 'log', 'cek', 'sisa', 'kuota', 'dll', 'susah', 'beli', 'paket', 'nelpon', 'rumah', 'aplikasi', 'ujung', 'tolong', 'diperbaiki', 'min', 'semangat', 'pokoknya', 'terimakasih', 'bintang', 'ubah', 'update', 'permasalahan', 'hadapi', 'selesai']</t>
  </si>
  <si>
    <t>['apklikasi', 'bagus', 'oprator', 'bagus', 'saran', 'tolong', 'adakan', 'event', 'kedepan', 'berfikir', 'pindah', 'oprator', 'sebelah', 'tarif', 'murah', 'adakan', 'event', 'bertahan', 'berharap', 'devloper', 'pesan', 'oprator', 'semangat', 'kerjanya', 'kalah', 'persaingan', 'sebelah', 'telkomsel']</t>
  </si>
  <si>
    <t>['mengecewakan', 'pulsa', 'berkurang', 'emang', 'telkomsel', 'melihara', 'tuyul', 'login', 'mytelkomsel', 'dibikin', 'ribet', 'pelanggan', 'butuh', 'kenyamanan', 'basa', 'basi', 'auto', 'chat', '']</t>
  </si>
  <si>
    <t>['paket', 'kuota', 'mahaaaal', 'operator', 'sesuai', 'harganya', 'kuota', 'lokal', 'kuota', 'nasional', 'sesuai', 'harga', 'jaringan', 'lelet', 'kuota', 'bnyak', 'terpakai', 'putuskan', 'beralih', 'operator', 'trus', 'kuota', 'habis', 'otomatis', 'pulsa', 'kesedot', 'nggk', 'habis', 'tersisa', 'notifikasi', 'parahhhh']</t>
  </si>
  <si>
    <t>['tolong', 'perbaiki', 'jaringan', 'kota', 'sinyal', 'lemah', 'aneh', 'update', 'apk', 'nomor', 'update', 'sistem', 'sinyal', 'perubahan', 'jengkel', 'lahh', 'keluarga', 'telkomsel', 'gua', 'ogah', 'telkomsel', '']</t>
  </si>
  <si>
    <t>['kacau', 'paketin', 'promo', 'paketan', 'promo', 'muncul', 'kadang', 'ilang', 'muncul', 'giliran', 'dipaketin', 'knp', 'tolonglah', 'diperbaiki', '']</t>
  </si>
  <si>
    <t>['telkomsel', 'bagus', 'signal', 'sampah', 'sumpah', 'mentang', 'mentang', 'udah', 'penggunanya', 'salahkan', 'berpindah', 'kartu', 'telkomsel']</t>
  </si>
  <si>
    <t>['pelanggan', 'tekomsel', 'puas', 'pelayanan', 'informasinya', 'top', 'deh', 'permintaan', 'paket', 'kombo', 'sakti', 'rb', 'aktif', 'diadakan', 'paket', 'terjangkau', 'membantu', 'tetimakadih']</t>
  </si>
  <si>
    <t>['telkomsel', 'nyebelin', 'tolong', 'pengaturan', 'yng', 'kembalikan', 'kuota', 'internet', 'jam', 'ubah', 'pemakiannya', 'kuota', 'midnight', 'kali', 'mesti', 'ngabisin', 'kuota', 'gua', 'yng', 'gb', 'ngabisin', 'kuota', 'malam', 'gb', 'yng', 'batas', 'cma', 'auto', 'pindahin', 'rugi', 'pulsa', 'gua', 'ngedaftar', 'kuota', 'keluarga', 'gua', 'msi', 'gb', 'sisa', 'kuota', 'gua', 'jdi', 'gua', 'parah', 'emng', 'rugi', 'bnyak', 'gua']</t>
  </si>
  <si>
    <t>['unlimited', 'tpi', 'sinyal', 'ilang', 'timbul', 'gua', 'pke', 'sim', 'telkomsel', 'knpa', 'paket', 'data', 'ilang', 'timbul', 'sinyal', 'kecewa', 'pke', 'telkomsel', '']</t>
  </si>
  <si>
    <t>['kesini', 'kualitas', 'jaringan', 'buruk', 'memalukan', 'pengguna', 'kualitas', 'jaringan', 'payah', 'game', '']</t>
  </si>
  <si>
    <t>['sinyal', 'telkomsel', 'lemot', 'mnta', 'ampun', 'telkomsel', 'jaringan', 'tercepat', 'pengguna', 'telkomsel', 'kecewa', '']</t>
  </si>
  <si>
    <t>['paket', 'game', 'unlimited', 'pakai', 'kemarin', 'maklum', 'disconneck', 'game', 'kali', 'pakai', 'msa', 'aktif', 'febuari', 'paket', 'internet', 'dipakai', 'paket', 'gamingnya', '']</t>
  </si>
  <si>
    <t>['', 'telkom', 'gajelas', 'banget', 'sinyal', 'maen', 'game', 'mood', 'gua', 'kasih', 'bintang', 'perbaiki', '']</t>
  </si>
  <si>
    <t>['tolong', 'balikin', 'jaringan', 'internet', 'telkomsel', 'akses', 'jaringan', 'telkomsel', 'jelek', 'tolong', 'optimalkan', 'jaringan', 'internetnya', 'thanks', '']</t>
  </si>
  <si>
    <t>['tolong', 'perbaiki', 'sms', 'pesan', 'download', 'telkomsel', 'dapet', 'pulsa', 'download', 'pulsa', 'tolong', 'perbaiki', 'masuk', 'pulsa', 'habisin', 'kuota', 'tolong', 'perbaiki']</t>
  </si>
  <si>
    <t>['kecewa', 'telkomsel', 'gimana', 'jaringan', 'buruk', 'telkomsel', 'pengunanya', 'penguna', 'kartu', 'server', 'penguna', 'telkomsel', 'pindah', 'server', 'perbaiki', 'donk', 'jaringannya', 'penguna', 'enak', '']</t>
  </si>
  <si>
    <t>['jaringan', 'telkomsel', 'kecewa', 'banget', 'karna', 'bermain', 'game', 'online', 'mengalami', 'lag', 'parah', 'mohon', 'diperbaiki', 'jaringannya', 'lancar', 'pengguna', 'telkomsel', 'kecewa', '']</t>
  </si>
  <si>
    <t>['jelek', 'jaringan', 'kesel', 'telkomsel', 'main', 'game', 'ngeleg', 'sinyal', 'merah', 'ngasih', 'bintang', 'jaringannya', 'perbaiki']</t>
  </si>
  <si>
    <t>['telkomsel', 'provider', 'terbesar', 'aplikasi', 'pembantu', 'tolong', 'dibenerin', 'sinyal', 'kencang', 'bagus', 'wifi', 'pas', 'cek', 'informasi', 'paket', 'pulsa', 'muncul', 'sinyal', 'kencang', 'munculnya', 'cepat', 'cuman', 'informasi', 'tolong', 'dibenerin', 'aplikasinya', 'kecewa', 'bahagia', 'customer', 'kecewa']</t>
  </si>
  <si>
    <t>['provider', 'terbesar', 'indonesia', 'jaringan', 'lelet', 'kayak', 'gini', 'orang', 'rugi', 'paket', 'doang', 'mahal', 'jaringan', 'kyk', 'gini', 'mending', 'pindah', 'provider', 'im', 'kyk', 'gini', '']</t>
  </si>
  <si>
    <t>['jdi', 'yaa', 'gess', 'sinyal', 'tsel', 'tuuh', 'full', 'tpi', 'ngelag', 'banget', 'sumpah', 'tsel', 'bersangkutan', 'harap', 'perbaikin', 'gntd', '']</t>
  </si>
  <si>
    <t>['heran', 'aplikasi', 'susahnya', 'login', 'program', 'daily', 'check', 'check', 'giga', 'eror', 'kali', 'sinyal', 'busuk']</t>
  </si>
  <si>
    <t>['nanya', 'ambil', 'paket', 'darurat', 'harga', 'rb', 'besoknya', 'isi', 'pulsa', 'rb', 'udah', 'kebayar', 'sisa', 'pulsa', 'rb', 'pulsa', 'tarik', 'alasan', 'pengembalian', 'paket', 'darurat', 'ambil', 'paket', 'darurat', 'woi', 'tolong', '']</t>
  </si>
  <si>
    <t>['hai', 'gimana', 'dapet', 'sms', 'telkomsel', 'ktny', 'download', 'telkomsel', 'dapet', 'pulsa', 'rb', 'blm', 'dapet', '']</t>
  </si>
  <si>
    <t>['pemasangan', 'telkom', 'tsel', 'menyita', 'pemakaian', 'pulsa', 'boros', 'tersedot', 'cepat', 'beda', 'pulsa', 'internet', 'tetangga', 'murah', 'meriah', 'kasih', 'bintang', '']</t>
  </si>
  <si>
    <t>['paket', 'nelpon', 'habis', 'dimatikan', 'sistem', 'telkomsel', 'nyedot', 'pulsa', 'auto', 'update', 'paket', 'nelpon', 'cug', 'perbulan', 'auto', 'pemberitahuan', '']</t>
  </si>
  <si>
    <t>['admin', 'telkomsel', 'lambat', 'respon', 'kendala', 'pelanggan', 'tindak', 'kuota', 'malam', 'signal', 'ilang', 'ilangan', '']</t>
  </si>
  <si>
    <t>['jaringa', 'ngk', 'jaringan', 'prusaha', 'mnyepelekan', 'pelanggan', 'sumpahkan', 'bangkrut', 'klau', 'klian', 'ngk', 'perbaiki', 'jringan', 'sok', 'sok', 'maun', 'pulang', 'jaringan', 'klian', 'ngk', 'becus', 'kayak', 'gini', 'kecewa', 'berat', 'gara', '']</t>
  </si>
  <si>
    <t>['kartu', 'telkomsel', 'menerima', 'telfon', 'panggilan', 'orang', 'cocok', 'internetan', 'jaringan', 'internetan', 'lemot', '']</t>
  </si>
  <si>
    <t>['abis', 'baca', 'komen', 'bet', 'ngeluh', 'telkomsel', 'solusinya', 'nyuruh', 'salah', 'channel', 'telkomsel', 'udah', 'mahal', 'jaringan', 'stabil', 'gmna', 'puas', 'telkomsel', 'nyesel', 'beli']</t>
  </si>
  <si>
    <t>['beli', 'paket', 'mahal', 'sesuai', 'kualitas', 'jaringan', 'buka', 'browser', 'tolong', 'direspon', 'pelanggan', 'nyaman', 'memakai', 'telkomsel', 'duit', 'mulu', 'dipikirin', 'kenyaman', 'pelanggan', 'diacuhkan', 'uang', 'kualitas', 'jaringan']</t>
  </si>
  <si>
    <t>['telkomsel', 'jaringannya', 'ngeselin', 'sinyal', 'penuh', 'susah', 'buka', 'lancar', 'beli', 'paket', 'telkomsel', 'loading', 'kadang', 'muncul', 'tulisan', 'pulsa', 'pencukupi', 'pulsa', 'kali', 'lipat', 'harga', 'paket']</t>
  </si>
  <si>
    <t>['tolong', 'penjelasannya', 'stiap', 'isi', 'pulsa', 'slalu', 'habis', 'telp', 'beli', 'data', 'ikutan', 'kuis', 'apapun', 'buruk', 'seminggu', 'isi', 'pulsa']</t>
  </si>
  <si>
    <t>['wwwooooyyy', 'voucher', 'kuota', 'simpati', 'masukin', 'kode', 'voucher', 'kuota', 'tetep']</t>
  </si>
  <si>
    <t>['telkomsel', 'promo', 'paket', 'menggiurkan', 'sinyalnya', 'lelet', 'jam', 'lancar', 'jdi', 'paket', 'data', 'bnyak', 'batas', 'hbis', 'pngalaman', 'area', 'kalteng']</t>
  </si>
  <si>
    <t>['tolong', 'perbaiki', 'kasih', 'promo', 'error', 'percumah', 'beli', 'paket', 'pulsa', 'sinyal', 'nyaman', 'telkomsel', 'kualitasnya', 'bener', 'menurun']</t>
  </si>
  <si>
    <t>['bener', 'bener', 'kecewa', 'pengguna', 'simpati', 'loop', 'udah', 'banget', 'gimana', 'kesel', 'aktifasi', 'paket', 'ceria', 'hubungi', 'customer', 'dikasih', 'arahan', 'tetep', 'aneh', 'giliran', 'paket', 'abis', 'nyedot', 'pulsa', 'ajah', 'garcep', 'banget', 'telkomsel', 'parah']</t>
  </si>
  <si>
    <t>['telkomsel', 'jaringan', 'indo', 'tpi', 'lemot', 'indo', 'jual', 'sja', 'negeri', 'jaringan', 'terurus', '']</t>
  </si>
  <si>
    <t>['perusahaan', 'dipercaya', 'bonus', 'reward', 'quota', 'internet', 'bgk', 'sesuai', 'menghabiskan', 'pulsa', '']</t>
  </si>
  <si>
    <t>['tua', 'andalin', 'sinyal', 'semoga', 'dengar', 'keluhan', 'konsumen', 'salam', 'ojol', 'butuh', 'jaringan', 'bagus']</t>
  </si>
  <si>
    <t>['app', 'telkomsel', 'android', 'ios', 'berbeda', 'dimana', 'ios', 'combo', 'sakti', 'android', 'mengecewakan', 'tolong', 'diperbaiki', 'signal', 'kwalitas', 'jaringan', 'diwilayah', 'penebel', 'tabanan', 'bali', '']</t>
  </si>
  <si>
    <t>['apikasi', 'jelek', 'bong', 'apikasi', 'bagus', 'banget', 'ppppppppppppppppppppppp']</t>
  </si>
  <si>
    <t>['aplikasi', 'bagus', 'membuka', 'aplikasi', 'lumayan', 'loading', 'transaksi', 'mohon', 'developer', 'memperbaiki', 'sekian', '']</t>
  </si>
  <si>
    <t>['telkomsel', 'terhormat', 'mohon', 'munculkan', 'paket', 'data', 'telkomsel', 'unlimited', 'karna', 'paket', 'berguna', 'orang', 'memakai', 'kartu', 'telkomsel']</t>
  </si>
  <si>
    <t>['kesini', 'gajelas', 'anjimm', 'telkomjing', 'maen', 'jakarta', 'terbuka', 'menghubungkan', 'kampung', 'najiss', 'banget', 'jaringan', 'whatsapp', 'pending', '']</t>
  </si>
  <si>
    <t>['aplikasi', 'ribet', 'operator', 'kasih', 'bintang', 'kesel', 'paket', 'internet', 'telp', 'mahal', 'tmn', 'langganan', 'pulsa', 'abis', 'kesedot', 'inet', 'kuota', 'parah']</t>
  </si>
  <si>
    <t>['aplikasinya', 'berputar', 'putar', 'menampilkan', 'apapun', 'terang', 'kecewa', 'donwload', 'apalikasi', 'perlanjangan', 'sim', 'card', '']</t>
  </si>
  <si>
    <t>['terima', 'kasih', 'engkau', 'sungguh', 'mengerti', 'jaringan', 'mantap', 'kayak', 'simapati', 'ancur', 'palt', 'merah', 'plat', 'kuning', 'terima', 'kasih', 'mantap', 'top', 'markotop', 'semoga', 'kau', 'plat', 'merah', 'dukung', 'sepenuh', '']</t>
  </si>
  <si>
    <t>['sungguh', 'mengecewakan', 'jaringan', 'terkadang', 'hilang', 'lalod', 'akses', 'internet', 'jaringan', 'full', 'kecepatan', 'kb', 'mohon', 'maaf', 'rasakan']</t>
  </si>
  <si>
    <t>['terima', 'kasih', 'pelanggan', 'telkomsel', 'memakai', 'kartu', 'perdana', 'telkomsel', 'memuaskan', 'murah', 'cepat', 'aman', 'nyaman', 'berharap', 'telkomsel', 'terbaik', 'harap', 'telkomsel', 'bintang', 'iklan']</t>
  </si>
  <si>
    <t>['parah', 'udah', 'jam', 'signal', 'kayak', 'gini', 'ancur', 'emang', 'perbaikan', 'tower', 'provider', 'tolong', 'perbaiki', 'pelanggan', 'telkomsel', 'kayak', 'gini', 'mending', 'ganti', 'kartu', 'telkomsel', 'udah', 'stabil', 'emang', 'perbaikan', 'tolong', 'perbaiki']</t>
  </si>
  <si>
    <t>['temen', 'gabung', 'vtube', 'masukin', 'kode', 'daftar', 'lumayan', 'kerjaan', 'rumah', 'karna', 'nonton', 'iklan', 'menit', 'gaji', 'juta', 'mantep', 'banget', 'yuk', 'buruan', 'gabung', 'salam', 'sukses', 'salam', 'vtuber', 'indonesia', '']</t>
  </si>
  <si>
    <t>['knapa', 'masuk', 'apk', 'sinyal', 'bagus', 'banget', 'login', 'ponsel', 'ling', 'pesan', 'gimana']</t>
  </si>
  <si>
    <t>['telkomsel', 'beli', 'paket', 'tulisan', 'maaf', 'koneksi', 'stabil', 'coba', 'menit', 'kedepan', 'jaringan', 'penuh', 'tpi', 'ttp', 'tulisannya', 'aneh', 'beli', 'unlimited', 'tolong', 'fix', 'min']</t>
  </si>
  <si>
    <t>['pelayanan', 'costemer', 'service', 'jelek', 'banget', 'engak', 'memuaskan', 'kendala', 'engak', 'selesi', 'alasan', 'pelayanan', 'engak', 'ramah', 'beda', 'pelayanan', 'dll', 'pelayanan', 'costemer', 'service', 'memuaskan', 'selesikan', 'nada', 'bicaranya', 'enak', 'engak', 'kaya', 'telkomsel', 'engak', 'sopan', 'pulsa', 'ambil', 'paket', 'habis', 'data', 'matikan', 'parah', 'bener', 'main']</t>
  </si>
  <si>
    <t>['kabar', 'laporan', 'sampe', 'sinyal', 'perubahan', 'suka', 'ilang', 'pemberitahuan', 'didaerah', 'pemakaian', 'sibuk', 'bergeser', 'rumah', 'sinyal', 'normal', 'aneh', '']</t>
  </si>
  <si>
    <t>['kecewa', 'telkomsel', 'pelanggan', 'gara', 'gara', 'penawarin', 'marketing', 'telkomsel', 'pindah', 'kartu', 'hallo', 'paketnya', 'boros', 'bandingkan', 'paket', 'paket', 'omg', 'kecewa', 'migrasi', 'perjanjian', 'info', 'migrasi', 'kuota', 'omg', 'habis', 'migrasi', 'perjanjian', 'alhasil', 'kuota', 'omg', 'hangus', 'kebijakan', 'telkomsel', 'kecewa', 'sebgi', 'pelnggan']</t>
  </si>
  <si>
    <t>['telkom', 'skrg', 'ribet', 'beli', 'paket', 'susah', 'udah', 'gitu', 'pulsanya', 'pdhal', 'dipake', 'aneh', 'bener', 'nyaman', 'pengguna', 'sinyal', 'jelek', 'maen', 'game', 'susah']</t>
  </si>
  <si>
    <t>['beli', 'paket', 'telkomsel', 'aktifnya', 'cepat', 'tolong', 'perbaiki', 'aplikasi', '']</t>
  </si>
  <si>
    <t>['jaringan', 'telkomsel', 'mengecewakan', 'sedari', 'memakai', 'prodak', 'telkomsel', 'kecewa', '']</t>
  </si>
  <si>
    <t>['tolong', 'narik', 'pulsa', 'buka', 'apk', 'telkomsel', 'beli', 'pulsa', 'giliran', 'beli', 'paket', 'ketarik', 'belinya', 'pas', 'pasan', 'gabisa', 'beli', 'paket', 'ngebandingin', 'andaikan', 'kayak', 'byu', 'narik', 'pulsa', 'paket', 'buka', 'apknya', '']</t>
  </si>
  <si>
    <t>['aplikasi', 'keluarkan', 'memudahkan', 'pelanggan', 'telkomsel', 'kali', 'buka', 'aplikasi', 'mempersulit', 'pelanggan', 'cek', 'sisa', 'kuota', 'doang', '']</t>
  </si>
  <si>
    <t>['suka', 'telkomsel', 'dlu', 'drpd', 'dlu', 'paketnya', 'mahal', 'internet', 'bagus', 'okay', 'sinyal', 'rusak', 'paket', 'mahal', 'orang', 'kecewa', 'telkomsel', 'tolong', 'perbaiki', 'sinyal', 'secepatnya', '']</t>
  </si>
  <si>
    <t>['kecewa', 'mytelkomsel', 'beli', 'paket', 'internetmax', 'barusan', 'cek', 'fitur', 'internetmax', 'bingung', 'beli', 'apalagai', 'biaya', 'pas', '']</t>
  </si>
  <si>
    <t>['parah', 'asuw', 'pas', 'cek', 'pulsa', 'promo', 'telpon', 'sepuasnya', 'pulsa', 'diisi', 'promonya', 'hilang', 'trus', 'pulsa', 'kepotong', 'pulsa', 'kepotong', 'promonya', 'muncul', 'najiss', '']</t>
  </si>
  <si>
    <t>['paket', 'data', 'ditawarkan', 'mahal', 'promo', 'berbelit', 'belit', 'kuota', 'pure', 'jam', 'used', 'semoga', 'testimoni', 'indahkan', 'perbanyak', 'promo', 'murah', 'pelanggan', 'telkomsel', 'dikasih', 'prioritas', 'utama', 'kuota', 'murah', 'terjangkau', 'promo', 'kuota', 'gb', 'harga', 'rupiah', '']</t>
  </si>
  <si>
    <t>['informasi', 'cepat', 'akurat', 'telkomsel', 'memudahkan', 'pengguna', 'sayang', 'penyimpangan', 'orang', 'bertanggungjawab', 'mengatasnamakan', 'telkomsel']</t>
  </si>
  <si>
    <t>['', 'pulsa', 'hilang', 'konfirmasi', 'telpon', 'email', 'sampe', 'kelanjutannya', 'perusahaan', 'gede', 'maling', 'pulsa', 'penggangguran']</t>
  </si>
  <si>
    <t>['apk', 'buruk', 'update', 'bug', 'apk', 'error', 'gua', 'blank', 'menerus', 'buka', 'apk', 'moga', 'software', 'gua', 'aman', 'pdhal', 'gua', 'udah', 'memadai', 'ampun', 'brani', 'instal', 'gua', 'kapok', 'pindah', 'provider', 'thnks', 'tsel']</t>
  </si>
  <si>
    <t>['jaringanya', 'jelek', 'provider', 'diandalkan', 'tolong', 'dijaga', 'kualiasnya', 'aplikasinya', 'dibuka', 'suka', 'error', 'restart', 'maaf', 'dikasi', 'bintang', 'motivasi', 'perbaikan', 'ttp', 'telkomsel']</t>
  </si>
  <si>
    <t>['sebenernya', 'jujur', 'telkomsel', 'jeleknya', 'paket', 'internet', 'kasihan', 'awam', 'paket', 'internet', 'parahnya', 'paket', 'memaksakan', 'beli', 'terpakai', 'marketing', 'telkomsel', 'cerdas', 'pelayan']</t>
  </si>
  <si>
    <t>['telkomsel', 'jaringan', 'terkuat', 'dibandingkan', 'lainya', 'nge', 'game', 'telkomsel', 'malam', 'malam', 'didalam', 'kamar', 'sinyal', 'bagus', 'banget', 'apk', 'telkomsel', 'lengkap', 'kuota', 'game', 'kuota', 'warnet', 'dll', 'tolong', 'lengkappin', 'murahhin', 'apk', 'axisnet', 'tambahin', 'kuota', 'game', '']</t>
  </si>
  <si>
    <t>['udah', 'kasih', 'bintang', 'udah', 'seminggu', 'sinyal', 'turun', 'alami', 'rekan', 'gila', 'parah', 'banget', 'jengkel', '']</t>
  </si>
  <si>
    <t>['gimana', 'nomor', 'ikutan', 'promo', 'combo', 'sakti', 'penawaran', 'telkomsel', 'via', 'sms', 'buka', 'app', 'telkomsel', 'mohon', 'maaf', 'fitur', 'gimana', '']</t>
  </si>
  <si>
    <t>['telkomsel', 'sebenernya', 'males', 'paket', 'muahaaaaal', 'terpaksa', 'make', 'suami', 'ganti', 'nomor', 'telkomselnya', 'telponan', 'murah', 'telkomsel']</t>
  </si>
  <si>
    <t>['gimana', 'telkomsel', 'parah', 'deh', 'kali', 'habis', 'dftar', 'paket', 'jaringannya', 'lelet', 'bekin', 'rugi', 'konsumen', 'namanya', 'pas', 'daftar', 'lancar', 'giliran', 'pakai', 'tolong', 'kasian', 'nyari', 'duit', 'capek', '']</t>
  </si>
  <si>
    <t>['hai', 'telkomsel', 'knp', 'sakit', 'kuota', 'habis', 'cmn', 'jngka', 'wkt', 'info', 'pemakain', 'sprt', 'hasil', 'data', 'pemakaian', 'malam', 'ilang', 'kuota', 'ckrg', 'beli', 'sebulan', 'kgk', 'habis', 'tolong', 'ditelen', 'kuota', 'scr', 'normal', 'pleasee', 'sisa', 'kuota', 'ilang', 'mohon', 'dikembalikan', 'kondisi', 'gini', 'uang', 'ssh', 'cuy', 'dibebanin', 'kelalaian', 'bertanggung', 'jwb', 'gmn', 'penyelesaian', 'sumpah', 'seumur', 'make', 'perdana', 'kali', 'komplen', '']</t>
  </si>
  <si>
    <t>['cieee', 'komentar', 'negatif', 'keluhan', 'paket', 'unlimited', 'muncul', 'pulsa', 'beli', 'pulsa', 'paket', 'unlimited', 'beli', 'muncul', 'kesalahan']</t>
  </si>
  <si>
    <t>['undian', 'tukar', 'poin', 'asli', 'karna', 'tipuan', 'menghabiskan', 'poin', 'karna', 'pemenang', 'diumumkan', 'telkomsel', '']</t>
  </si>
  <si>
    <t>['apk', 'berguna', 'masuk', 'kali', 'udah', 'dibuka', 'download', 'mending', 'gausah', 'mb', 'aplikasi', 'dibuka', 'jelek', '']</t>
  </si>
  <si>
    <t>['min', 'mnggunakan', 'apk', 'vpn', 'anonytun', 'apakh', 'aman', 'mengubah', 'kuota', 'belajar', 'karna', 'kecukupan', 'harga', 'kuota', 'telkomsel', 'sungguh', 'mahal', 'dirumah', 'tersedia', 'sinyl', 'telkomsel', '']</t>
  </si>
  <si>
    <t>['telkomsel', 'jelek', 'beli', 'paket', 'haria', 'mingguan', 'bulanan', 'mahal', 'kayak', 'trus', 'paket', 'murah', 'beli', 'jaringan', 'buruk', 'game', 'ping', 'merah']</t>
  </si>
  <si>
    <t>['sampe', 'genap', 'sebulan', 'udah', 'expired', 'kuotanya', 'udah', 'expired', 'kuota', 'belasan', 'giga', 'gkbisa', 'akses', 'rugi', 'rugi', 'rugi']</t>
  </si>
  <si>
    <t>['raja', 'tega', 'perampok', 'pelanggan', 'korban', 'pasrah', 'disalahkan', 'telkomsel', 'diadu', 'pelanggan', 'solusi', 'dikorbanin', 'backup', 'system', 'bobrok', '']</t>
  </si>
  <si>
    <t>['beli', 'kuota', 'malam', 'ehh', 'kecepatan', 'internet', 'ngebut', 'cuman', 'pas', 'buka', 'aplikasi', 'doang', 'streaming', 'buka', 'aplikasi', 'kecepatan', 'buka', 'aplikasi', 'langsung', 'kb', 'mb', 'stelah', 'buka', 'aplikasi', 'streaming', 'langsung', 'kecepatan', 'jaringan', 'berubah', 'langsung', 'buffering', 'telkomsel', 'konsistem', 'penjualan', 'paket', 'kualitas', 'jaringan', 'prioritas', 'mengecewakan', '']</t>
  </si>
  <si>
    <t>['aplikasinya', 'bagus', 'sisa', 'kuata', 'sayangnya', 'pakai', 'card', 'telkomsel', 'simpati', 'buka', 'aplikasi', 'pakai', 'provider', 'aplikasinya', 'bagus', 'sinyal', 'telkomselnya', 'jelek', 'banget', 'jaringan', '']</t>
  </si>
  <si>
    <t>['emosi', 'sumpah', 'beli', 'paketan', 'manual', 'gabisa', 'emg', 'apk', 'gangguan', 'manual', 'gangguan', 'gmn', 'beli', 'paketan', 'heh']</t>
  </si>
  <si>
    <t>['good', 'kayak', 'nambah', 'fitur', 'paket', 'sms', 'cari', 'paket', 'sms', 'beli', 'provider', 'paket', 'sms', 'sekelas', 'telkomsel']</t>
  </si>
  <si>
    <t>['aplikasinya', 'bagus', 'bagus', 'bermasalah', 'jaringan', 'telkomselnya', 'bagus', 'banget', 'jaringannya', 'sumpah', 'jelek', 'banget', 'kayak', 'gini', 'telkomsel', 'ditenggelamkan', 'pengguna', 'pindah', 'operator', 'make', 'telkomsel', 'sampe', 'bener', 'hancur', 'pindah', 'operator', 'makasih']</t>
  </si>
  <si>
    <t>['jaringan', 'telkomsel', 'buruk', 'nyesel', 'kartu', 'diganti', 'kartu', 'halo', 'bagus', 'hancur', 'kecewa', 'berpuluh', 'pakai', 'telkomsel', 'seburuk', '']</t>
  </si>
  <si>
    <t>['juara', 'sampah', 'soloo', 'sinyal', 'nihh', 'jaringan', 'telkomsel', 'buruk', 'tolong', 'telkomsel', 'perbaiki', '']</t>
  </si>
  <si>
    <t>['kasar', 'jaringan', 'simpati', 'ping', 'merah', 'klu', 'main', 'games', 'disuruh', 'jawabannya', 'jaringan', 'hancur', '']</t>
  </si>
  <si>
    <t>['maaf', 'kasih', 'bintang', 'tolong', 'perbaiki', 'sinyalnya', 'aga', 'kecewa', 'sampe', 'telkomsel', 'sinyal', 'ancur', 'bagus', 'jam', 'sore', 'sampe', 'jam', 'ancur', 'jaringan', '']</t>
  </si>
  <si>
    <t>['mudah', 'praktis', 'isi', 'kwota', 'swadaya', 'murah', 'banding', 'beli', 'konter', 'sya', 'pribadi', 'menyarankan', 'gunakanlah', 'momen', 'kena', 'admin', 'gojek', 'terbaik', 'mempadilitasi', 'sewadaya', 'mantaaap']</t>
  </si>
  <si>
    <t>['jaringan', 'busuk', 'bagus', 'ampass', 'harga', 'mahal', 'kualitas', 'menurun', 'mending', 'gaush', 'beli', 'telkomsel', 'udah', 'jaringan', 'lambatnya', 'ampun', 'harga', 'nyesel', 'beli', 'telkomsel', '']</t>
  </si>
  <si>
    <t>['ngerti', 'apk', 'udah', 'buka', 'kah', 'tolong', 'perbaiki', 'udah', 'hapus', 'instal', 'ulang', 'buka', '']</t>
  </si>
  <si>
    <t>['terimakasih', 'telkomsel', 'layanan', 'memuaskan', 'saran', 'klw', 'fitur', 'lock', 'pulsa', 'sengaja', 'menghipkan', 'data', 'pulsanya', 'terpotong', 'terimakasih']</t>
  </si>
  <si>
    <t>['kasih', 'bintang', 'karna', 'pakai', 'apk', 'bonus', 'kuota', 'yaa', 'isi', 'pulsa', 'tolong', 'kasih', 'kuota', 'gratis', 'karna', 'isi', 'pulsa']</t>
  </si>
  <si>
    <t>['', 'lelet', 'tolong', 'balikin', 'kaya', 'lgi', 'sinyalnya', 'internet', 'mahal', 'mahal', 'sinyalnya', 'mah', 'lelet', 'tolong', 'perbaiki', '']</t>
  </si>
  <si>
    <t>['pulsa', 'hilang', 'mendadak', 'rb', 'kartu', 'udah', 'pasang', 'alasannya', 'pembelian', 'google', 'play', 'pembelian', 'google', 'play', 'ingame', 'youtube', 'premium', 'disuruh', 'tunggu', 'mending', 'pulsanya', 'mah', 'yaa', 'aaaah', '']</t>
  </si>
  <si>
    <t>['tolong', 'aplikasi', 'perbaiki', 'kadang', 'masuk', 'susah', 'ulang', 'melulu', 'udah', 'masukin', 'kodenya', 'nggak', 'masuk', 'alternatif', 'google', 'dll', 'rempong', 'banget', 'pas', 'cek', 'kali', 'nggak', 'buka', 'ngapain', 'afain', 'program', 'chek', 'mending', 'hilangin']</t>
  </si>
  <si>
    <t>['isi', 'pulsa', 'ribu', 'sms', 'transaksinya', 'masuk', 'ribu', 'pulsa', 'ribu', 'ribu', 'telkomsel', 'isinya', 'mesin', 'atm', '']</t>
  </si>
  <si>
    <t>['suka', 'aplikasi', 'buka', 'telkomsel', 'nomer', 'verifikasi', 'aplikasi', 'aplikasi', 'nomer', 'satunya', 'klik', 'link', 'sms', 'buka', 'aplikasi', 'pulsa', 'berkurang', 'tolong', 'penjelasannya', '']</t>
  </si>
  <si>
    <t>['tolong', 'tingkatkan', 'kualitas', 'jaringan', 'memilih', 'telkomsel', 'jaringannya', 'memuaskan', 'menurun', 'kualitasnya', 'sulit', 'kerjakan', 'kualitas', 'jaringan', 'terimakasih', '']</t>
  </si>
  <si>
    <t>['pakai', 'kartu', 'telkomsel', 'daerah', 'pakai', 'antena', 'tambahan', 'menangkap', 'sinyal', 'sich', 'sinyal', 'daerah', 'lelet', 'kayak', 'mohon', 'kantor', 'pusat', 'perhatikan', 'daerah', 'info']</t>
  </si>
  <si>
    <t>['kuota', 'bulanan', 'combo', 'sakti', 'ribu', 'dahal', 'iho', 'make', 'jaringan', 'jelek', 'mohon', 'tingkat', 'tingkatin', 'emg', 'pengguna', 'setia', 'pindah', 'laen', '']</t>
  </si>
  <si>
    <t>['jaringannya', 'tolong', 'diperbaiki', 'kayanya', 'jelek', 'bagus', 'setia', 'esok', 'lusa', '']</t>
  </si>
  <si>
    <t>['', 'bedanya', 'ngambil', 'keuntungan', 'kesempitan', 'pandemi', 'covid', 'pdhl', 'pandemi', 'promo', 'telkomsel', 'murah', 'pas', 'pandemi', 'beralih', 'daring', 'harga', 'paketan', 'beres', 'udah', 'mikir', 'uang', 'gaji', 'habis', 'paketan', 'doang', 'kerja', 'sampingan', 'pelajar', 'stress', 'pengguna', 'paketan', 'wifi', 'rugi', 'pengguna', 'paketan', 'isi', 'pulsa', 'paketan', 'gini', 'bedanya', 'pasang', 'wifi']</t>
  </si>
  <si>
    <t>['terima', 'kasih', 'telkomsel', 'menemani', 'habis', 'paketku', 'hijrah', 'lndosaat', 'karna', 'sinyal', 'internet', 'parah', 'banget', 'terima', 'kasih', 'telkomsel']</t>
  </si>
  <si>
    <t>['min', 'aplikasinya', 'jaringan', 'lancar', 'banget', 'pas', 'maketin', 'kuota', 'tulisan', 'koneksi', 'tolong', 'perbaiki', 'min', 'kasih', 'bintang']</t>
  </si>
  <si>
    <t>['kecewa', 'mengecewakan', 'bukanya', 'memuaskan', 'pelanggan', 'emosi', 'pengguna', 'data', 'hilang', 'hilang', '']</t>
  </si>
  <si>
    <t>['tolong', 'min', 'jaringan', 'perbaiki', 'telkomsel', 'beda', 'banget', 'buruk', 'banget', 'jaringan', 'kesini', 'pengguna', 'telkomsel', 'trims']</t>
  </si>
  <si>
    <t>['', 'beli', 'kouta', 'belajar', 'ndak', 'buka', 'apapun', 'zoom', 'pulsa', 'habis', 'daftar', 'maksud', 'kasih', 'pulsa', 'woy', 'mbak', 'nur', 'nelpon', '']</t>
  </si>
  <si>
    <t>['tolong', 'telkomsel', 'kalinya', 'berkomentar', 'memohon', 'memperbaiki', 'sinyalnya', 'tolong', 'dengerin', 'keluhan', 'pengguna', 'sinyalnya', 'bagus', 'jelek', 'kek', 'babi', 'ajg', 'bgsd', 'ngerjain', 'tugas', 'susah', 'tolong', 'diperbaiki', '']</t>
  </si>
  <si>
    <t>['menurutku', 'cocok', 'banget', 'bentar', 'bentar', 'ngecek', 'kuota', 'bentar', 'bentar', 'ngecek', 'pulsa', 'panggilan', 'kadang', 'ribet', 'langsung', 'download', 'mytelkomsel', 'tinggal', 'login', 'login', 'ngga', 'ribet', 'tetep', 'provider', 'terbaik', 'adakan', 'paket', 'paket', 'murah']</t>
  </si>
  <si>
    <t>['jaringan', 'internet', 'daerah', 'kab', 'bekasi', 'buruk', 'daerah', 'perkotaan', 'sprti', 'pengguna', 'telkomsel', 'provider']</t>
  </si>
  <si>
    <t>['telkomsel', 'bagus', 'jaringan', 'emosi', 'tlong', 'min', 'perbaiki', 'jaringan', 'pelanggan', 'kecewa', 'udah', 'pakai', 'jga', 'pakai', 'telkomsel', 'tinggal', 'kota', 'tlp', 'internet', 'putus', 'trus', 'jaringan', 'tlong', 'perbaiki', 'jaringan', 'kehilangan', 'pelanggan', 'trimaksih']</t>
  </si>
  <si>
    <t>['kuota', 'chat', 'music', 'game', 'unlimitednya', 'ngak', 'pakai', 'tanggal', 'kadaluarsanya', 'buka', 'ngak', 'main', 'nggak', 'nyambung', 'conetion', 'time', 'out', 'tolong', 'telkomsel', 'perbaiki', 'kuota', 'chat', 'music', 'game', 'unlimitednya', 'pakai']</t>
  </si>
  <si>
    <t>['sayangkan', 'telkomsel', 'harga', 'paketan', 'telkkmsel', 'mahal', 'kog', 'nggak', 'murah', 'kayak', 'kartu', 'tolong', 'telkomsel', 'mahal', 'trus', 'unlimited', 'mahal', '']</t>
  </si>
  <si>
    <t>['bertahun', 'memakai', 'tekomsel', 'kali', 'kecewa', 'kualitas', 'sinyal', 'telkomsel', 'kesini', 'sinyal', 'telkomsel', 'buruk', 'sinyal', 'stabil', 'lelet', 'lemot', 'sayangkan', 'telkomsel', 'serius', 'menanggapi', 'tolong', 'keluhan', 'pelanggan', 'dengar', 'mengambil', 'keuntungannya', 'makai', 'kartu', 'telkomsel', 'mendingan', 'fikir', 'deh', 'nyesel', 'not', 'recommended', '']</t>
  </si>
  <si>
    <t>['terimakasih', 'ucapkan', 'respon', 'terkendala', 'login', 'telkomsel', 'semoga', 'performa', 'sinya', 'tingkatkan', 'telkomsel', 'karna', 'merasakan', 'sinyal', 'semoga', 'telkomsel', 'menjaga', 'kualitas', 'maaf', 'kecewa', 'karna', 'gangguan', 'ucapkan', 'trimakasih']</t>
  </si>
  <si>
    <t>['', 'pengguna', 'telkomsel', 'thn', 'bln', 'beli', 'paket', 'internet', 'jujur', 'kecewa', 'hmpr', 'thn', 'sinyal', 'internet', 'lelet', 'busuk', 'abis', 'pdhl', 'beli', 'paketnya', 'lumayan', 'mahal', 'alhasil', 'skrg', 'beralih', 'operator', 'tree', 'paket', 'internetnya', 'asli', 'sinyal', 'internet', 'telkomsel', 'busuk', 'abisss', 'tlg', 'diperbaiki', 'beli', 'paket', 'internet', 'mahal', 'kualitas', 'hancur', 'merugikan', 'konsumen']</t>
  </si>
  <si>
    <t>['paketan', 'mahal', 'sinyal', 'suka', 'overload', 'ping', 'stabil', 'sisi', 'buruknya', 'mahal', 'paket', 'dibeli', 'buka', 'aplikasi', 'telkomsel', 'buka', 'udah', 'donlod', 'kadang', 'mban', 'detiknya', 'parah', 'telkomsel', 'denganmu', 'kerja', 'buruk', 'kenapaaaaaa']</t>
  </si>
  <si>
    <t>['turunkan', 'bintang', 'bintang', 'kasih', 'terpaksa', 'play', 'store', 'prrnah', 'membeli', 'paket', 'game', 'telkomsel', 'mending', 'beli', 'paket', 'bagus', 'paket', 'drpd', 'game', '']</t>
  </si>
  <si>
    <t>['tolong', 'sinyal', 'mulu', 'kek', 'trus', 'tolong', 'perbaiki', 'jaringan', 'jelek', 'skrg', 'udah', 'ngetes', 'jaringan', 'kbps', 'jelek', 'banget', 'kirim', 'foto', 'whats', 'app', 'dri', 'malem', 'sampe', 'pagi', 'bru', 'kirik']</t>
  </si>
  <si>
    <t>['dlu', 'kena', 'pinupan', 'ikit', 'kartu', 'hallo', 'skrg', 'stiap', 'bln', 'byr', 'mulu', 'isi', 'pls', 'bln', 'tolong', 'klau', 'jualan', 'produk', 'jls', 'dnk', 'ksih', 'infonya', 'keuntungan', 'doang', 'beberin', 'kaya', 'gni', 'bingung', 'ganti', 'kartu', 'prabayar', 'udh', 'ngga', 'mnghilangkan', 'kepercayaan', 'pelangga', 'kecewa', 'kartu', 'udh', 'lbh', 'taon', 'lho', 'ngga', 'tanggungjwab']</t>
  </si>
  <si>
    <t>['emg', 'telkomsel', 'pelanggannya', 'puas', 'jaringan', 'lemot', 'kuota', 'langsung', 'abis', 'udah', 'mah', 'bayarny', 'mahal', 'banget', 'kuota', 'cepet', 'abis', 'jaringan', 'lemot', 'langganan', 'ganti', 'langganan']</t>
  </si>
  <si>
    <t>['najis', 'buruk', 'sinyal', 'kaya', 'sinyal', 'bagus', 'lancar', 'usaha', 'anjlok', 'drastis', 'chansel', 'gara', 'sinyal', 'udah', 'kapok', 'mao', 'makai', 'telkomsel', 'harga', 'paketan', 'mao', 'mahal', 'semahal', 'apapun', 'ladenin', 'semenjak', 'jaringan', 'buruk', 'kecewakan', 'kecewa', 'banget', 'jaringan', '']</t>
  </si>
  <si>
    <t>['telkomsel', 'hancur', 'kepunyaan', 'negara', 'maju', 'perusahaan', 'asing', 'kalah', 'pribumi', 'tuan', 'rumah', 'jaringannya', 'ampuun', 'hancur', 'awas', 'bangkrut', '']</t>
  </si>
  <si>
    <t>['sebenar', 'butuh', 'aplikasi', 'ntuk', 'cek', 'kuota', 'buka', 'berat', 'ringan', 'sesuai', 'kebutuhan', 'cek', 'kuota', 'gagal', '']</t>
  </si>
  <si>
    <t>['', 'edit', 'buka', 'bermasalah', 'perpanjang', 'nsp', 'sabyan', 'ndaftar', 'pulsaku', 'kesedot', 'dipake', 'internet', 'kartu', 'kirim', 'email', 'mohon', 'dicek', 'menambah', 'bintang', 'ulasan', 'menambah', 'bintang', 'telkomsel', 'bertanggung', '']</t>
  </si>
  <si>
    <t>['login', 'tolong', 'telkomsel', 'butuh', 'penjelasan', 'terima', 'kasih']</t>
  </si>
  <si>
    <t>['versi', 'banya', 'bug', 'login', 'jaringan', 'telkomsel', 'wifi', 'masuk', 'nomor', 'telepon', 'tranfer', 'pulsa', 'pilihan', 'paket', 'internet', 'muncul', 'apps', 'jaringan', 'telkomshit', 'sampah', '']</t>
  </si>
  <si>
    <t>['udah', 'dicoba', 'tetep', 'stabil', 'berlaku', 'dipinggir', 'jalan', 'raya', 'udah', 'masuk', 'gang', 'desa', 'langsung', 'ilang', 'ngeyoutube', 'ngegame', 'lola', 'pelanggan', 'jaman', 'kelas', 'smp', 'sampe', 'umur', 'kecewa', 'nyesek', 'janji', 'mantan', '']</t>
  </si>
  <si>
    <t>['login', 'telkomsel', 'susah', 'kek', 'cepet', 'urgent', 'sinyal', 'masuk', 'pedalaman', 'desa', 'hilang', 'kek', 'sinyal', 'top', 'mah', 'rusak', '']</t>
  </si>
  <si>
    <t>['wifi', 'masuk', 'aplikasinya', 'susah', 'banget', 'link', 'udah', 'dikirim', 'bolak', 'tetep', 'login', 'tolong', 'diperbaiki', 'aplikasinya', 'terima', 'kasih']</t>
  </si>
  <si>
    <t>['buka', 'aplikasinya', 'susahnya', 'ampun', 'verifikasi', 'udah', 'ngga', 'aplikasi', 'aplikasi', 'ribet', 'verifikasi', 'jijik', 'gua', 'aplikasi', 'smakin', 'kedepan', 'buruk', '']</t>
  </si>
  <si>
    <t>['aplikasi', 'bug', 'masuk', 'login', 'masuk', 'login', 'klik', 'link', 'tautan', 'login', 'masuk', 'kali', 'dicoba', 'masuk', 'aplikasi', 'telkomsel', 'makan', 'data', 'beda', 'aplikasi', 'sejenis']</t>
  </si>
  <si>
    <t>['beli', 'paket', 'ngk', 'pulsa', 'berkurang', 'telkomsel', 'payah', 'pulsa', 'hilang', 'ngk', 'program', '']</t>
  </si>
  <si>
    <t>['masukan', 'nomor', 'udah', 'masuk', 'link', 'mengulang', 'kali', 'sampe', 'blm', 'tolong', 'diperbaiki', '']</t>
  </si>
  <si>
    <t>['jaringanya', 'lelet', 'banget', 'tolong', 'diperbaikin', 'nyaman', 'gangguanya', 'telkomsel', 'meperhatinkan', 'gangguan', 'kalah', 'tetangga', 'sebelah']</t>
  </si>
  <si>
    <t>['kasih', 'binatang', 'kesal', 'paket', 'data', 'nelpon', 'sms', 'pulsa', 'kesedot', 'harap', 'pertanggung']</t>
  </si>
  <si>
    <t>['download', 'aplikasi', 'telkomsel', 'trus', 'login', 'pulsa', 'btw', 'gunain', 'gmana', 'bingung', 'developer', 'tolong', 'bantuannya', '']</t>
  </si>
  <si>
    <t>['parah', 'beli', 'promo', 'masuk', 'pulsa', 'gua', 'sedot', 'bener', 'dikit', 'napa', 'udah', 'mahal', 'kualitas', 'sesuai', 'udh', 'sinyal', 'jelek', 'nyesel', 'gua', 'kartu']</t>
  </si>
  <si>
    <t>['telkomsel', 'jaringanya', 'kaya', 'provider', 'murahan', 'yaa', 'jaringan', 'internetnya', 'ngebut', 'skrg', 'telkomsel', 'tua', 'lelet', 'harganya', 'mahal', 'beli', 'data', 'semoga', 'petinggi', 'telkomsel', 'baca', 'keluhan', 'terimakasih', '']</t>
  </si>
  <si>
    <t>['telkomsel', 'jaringan', 'bagus', 'down', 'telkomsel', 'harga', 'kuota', 'doang', 'mahal', 'jaringan', 'jelek', 'kawan', '']</t>
  </si>
  <si>
    <t>['masukan', 'saran', 'sinyal', 'daerah', 'lemah', 'sekuat', 'kota', 'surabaya', 'mohon', 'perhatikan', 'tindak', 'lanjuti', 'pengguna', 'simpati', 'menikmati', 'sinyal', 'bagus', 'terima', 'kasih']</t>
  </si>
  <si>
    <t>['harga', 'paket', 'beda', 'beda', 'penguna', 'mahal', 'penguna', 'tolong', 'disama', 'ratakan', 'langanan', 'berkurang', '']</t>
  </si>
  <si>
    <t>['buka', 'app', 'verifikasi', 'nomor', 'cek', 'inbox', 'sms', 'kirim', 'ulang', 'link', 'kunjung', 'masuk', 'kode', 'oon', 'aplikasinya', 'kucing', 'gue', 'udah', 'bertaun', 'nomer', 'capek', 'deh']</t>
  </si>
  <si>
    <t>['parah', 'beli', 'paketan', 'susah', 'banget', 'tersedia', 'pembayaran', 'shopeepay', 'tersedia', 'jaringan', 'suka', 'berubah', 'sinyal', 'ilang', 'kirain', 'provider', 'terbaik', 'buruk']</t>
  </si>
  <si>
    <t>['mudah', 'puas', 'promo', 'murah', 'sebulan', 'jempolan', '']</t>
  </si>
  <si>
    <t>['app', 'keurus', 'jarang', 'maintenance', 'jarang', 'perbaikan', 'jaringan', 'tim', 'doang', 'gencer', 'balesin', 'ulasan', 'send', 'gift', 'doang', 'error', 'transmision', 'mulu', 'suruh', 'ngalihin', 'twiter', 'facebook', 'sistem', 'ulasan', 'playstrore', 'system', 'kau', 'perbaikan', 'kah', '']</t>
  </si>
  <si>
    <t>['pulsa', 'berkurang', 'dirumah', 'wifi', 'pulsa', 'jarang', 'rumah', 'pakai', 'kouta', '']</t>
  </si>
  <si>
    <t>['kurangnya', 'apk', 'suka', 'lambat', 'dibuka', 'paket', 'murah', 'pakai', 'sampe', 'sebulan', 'tolong', 'tanggapi', '']</t>
  </si>
  <si>
    <t>['kasih', 'bintang', 'tolong', 'undi', 'heppy', 'pemenang', 'pemenang']</t>
  </si>
  <si>
    <t>['telkomsel', 'kasih', 'bonus', 'kouta', 'minggu', 'minggu', 'tolong', 'jaringan', 'telkomsel', 'telkomsel', 'ngebut', 'web', 'hujan', 'petir', 'makasih']</t>
  </si>
  <si>
    <t>['udah', 'kesekian', 'kali', 'banget', 'pulsa', 'ilang', 'ambil', 'paketan', 'ketengan', 'mb', 'suka', 'nyedot', 'pulsa', 'ilang', 'aktif', 'habis', 'dipaketin', 'sejam', 'ilang', 'pulsa', 'udah', 'jaringannya', 'jelek', 'banget', 'gmeet', 'telfon', 'suka', 'ilang', 'penuh', 'ngga', 'koneksi', 'gb', 'seminggu', 'udah', 'mahal', 'pelayanannya', 'ngeselin', 'kaya', 'gini', 'komplen', 'cape', 'rugi', 'pulsa', '']</t>
  </si>
  <si>
    <t>['', 'telkomsel', 'kemarin', 'beli', 'pulsa', 'tranfer', 'pas', 'cek', 'telkomsel', 'maling', 'pulsa', 'telkomsel', 'pulsa', 'ledis', 'gara', 'gara', 'telkomsel', 'tolong', 'balikin', 'pulsa', '']</t>
  </si>
  <si>
    <t>['anak', 'bbi', 'kirain', 'dayili', 'chek', 'gratis', 'klaim', 'hadiahnya', 'taunya', 'suruh', 'bayar', 'udah', 'capek', 'ngumpulin', 'poin', 'login', 'kek', 'orang', 'kantor', 'ujung', 'ujungnya', 'suruh', 'bayar', 'ajg', '']</t>
  </si>
  <si>
    <t>['sinyal', 'kuat', 'lola', 'mohon', 'diperbaiki', 'udah', 'gitu', 'beli', 'paket', 'data', 'jam', 'tgl', 'berlaku', 'malam', 'jam', 'tgl', 'paket', 'combo', 'tgl', 'udah', 'diaktifin', 'datanya', 'pulsanya', 'disedot', 'sampe', 'habis', 'paket', 'data', 'dipake', 'sisa', 'pulsa', 'diambil', 'duit', 'orang', 'maen', 'embat', 'haram', 'maen', 'twitter', 'komplennya', 'kesini', 'very', 'very', 'dissappointed', 'with', 'telkomsel', '']</t>
  </si>
  <si>
    <t>['kartu', 'berguna', 'kesini', 'lemot', 'jaringannya', 'udah', 'gitu', 'harganya', 'berubah', 'mahal', 'kecewa', 'banget', 'kartu', 'susah', 'banget', 'nyari', 'sinyal', 'malem', 'tower', 'telkomsel', 'deket', 'ngetik', 'sinyalnya', 'udh', 'diganti', 'udh', 'bertahun', 'maju', 'mundur', 'sinyalnya', 'lemot', 'allah', 'knp', 'kecewa', 'banget', 'tulisan', 'doang', 'super', 'super', 'lol', 'edge', 'lucu', 'banget', '']</t>
  </si>
  <si>
    <t>['salah', 'provider', 'jujur', 'transparan', 'malam', 'nonton', 'streaming', 'berjam', 'paket', 'unlimited', 'sosmed', 'youtube', 'terkuras', 'habis', 'kuota', 'utama', 'sisa', 'makasih', 'pelayanannya', '']</t>
  </si>
  <si>
    <t>['quota', 'terpotong', 'youtube', 'paket', 'unlimited', 'max', 'disana', 'tertera', 'youtube', 'unlimited', 'tolong', 'menipu', 'paket', 'internet', '']</t>
  </si>
  <si>
    <t>['knp', 'jaringan', 'telkomsel', 'jelek', 'doang', 'merasakn', 'betapa', 'jeleknya', 'jaringan', 'telkomsel', 'skrng', 'tolong', 'min', 'uda', 'banyakan', 'ulasan', 'baca', 'tntang', 'jarinagan', 'tanggapannya']</t>
  </si>
  <si>
    <t>['berdasarkan', 'kepuasan', 'telkomsel', 'penghargaan', 'paketan', 'termahal', 'sedunia', 'internet', 'terlelet', 'sedunia', 'selamat', 'telkomsel']</t>
  </si>
  <si>
    <t>['pakek', 'telkomsel', 'sinyal', 'tingal', 'lampung', 'desa', 'setia', 'agung', 'tulang', 'bawang', 'barat', 'sinyalya', 'diperkuat', 'beralih', 'kecewa', 'sinyal', 'telkomsel', 'kalah', 'operator', 'tolong', 'dibenerin', 'sinyalya', 'admin', 'dwonload', 'telkomsel', 'susah']</t>
  </si>
  <si>
    <t>['poin', 'ilang', 'poin', 'rugi', 'udah', 'kumpulin', 'poin', 'hilang', 'cek', 'histori', 'eror', 'mulu', 'paket', 'internet', 'promonya', 'banget', 'diskon', 'doang', 'mending', 'kasih', 'diskon']</t>
  </si>
  <si>
    <t>['bintang', 'kasih', 'bintang', 'bangke', 'bener', 'asli', 'tolooonglaaaahhh', 'paketan', 'telkomsel', 'murah', 'jabodetabek', 'jaringan', 'kek', 'bae', 'gahar', 'jaringane', 'bapuk', 'bangkeeee', 'bangke', 'iya', 'kalah', 'jaringan', 'tolonglaah', 'provider', 'terluas', 'seindonesia', 'tolong', 'perhatikan', 'keluhan', 'konsumen', 'harga', 'kualitas', 'tarif', 'mahal', 'jaringan', 'kek', 'tele', 'you', 'know', 'tele', '']</t>
  </si>
  <si>
    <t>['mudah', 'kedepan', 'telkomsel', 'bangkrut', 'jaringan', 'leled', 'ampun', 'semoga', 'telkomsel', 'jaringan', 'terleled', 'sedunia', 'note', 'bermain', 'mobile', 'legend', 'jaringan', 'pernh', 'stabil', '']</t>
  </si>
  <si>
    <t>['mohon', 'perbaikan', 'layanan', 'jaringan', 'internet', 'telkomsel', 'donk', 'iklan', 'iming', 'iming', 'hadiah', 'doank', 'gede', 'kenyataannya', 'harga', 'paket', 'mahal', 'layanan', 'down', 'main', 'game', 'lag', 'mulu', 'payah', 'neh', 'boro', 'boro', 'hadiah', 'layanan', 'jaringan', 'internet', 'tower', 'tured', 'telkomsel', 'rumah', 'neh', 'payah', 'payah', '']</t>
  </si>
  <si>
    <t>['aplikasinya', 'riwayat', 'transaksi', 'pemakaian', 'pulsa', 'rawan', 'pemotongan', 'pulsa', 'fiktif', 'emang', 'bener', 'pulsaku', 'berkurang', 'ambil', '']</t>
  </si>
  <si>
    <t>['pilihan', 'paket', 'internet', 'combo', 'sakti', 'pilihan', 'paket', 'combo', 'sakti', 'rb', 'hilangkan', '']</t>
  </si>
  <si>
    <t>['parah', 'banget', 'beli', 'paketan', 'sinyal', 'full', 'pas', 'beli', 'paketan', 'sinyal', 'pas', 'dimainin', 'sinyal', 'bagus', 'pas', 'dimainin', 'sinyal', 'jelek', 'mantap', 'banget', 'emang', 'semoga', 'cepet', 'cepet', 'bangkrut', 'semoga', 'dapet', 'pemimpin', 'perusahaan', 'bagus', 'bangkrut', 'terimakasih']</t>
  </si>
  <si>
    <t>['tolongin', 'kartu', 'telkomsel', 'masuk', 'gimana', 'tolong', 'bantu', 'gue', 'kartu', 'telkomsel', 'tolong', 'gaes', 'tolongin', 'gue', 'gue', 'kemarin', 'gue', 'beli', 'koata', 'masuk', 'tolongin', 'gue', 'gue', 'gimana', 'dasar']</t>
  </si>
  <si>
    <t>['skrng', 'apk', 'maytellkomsel', 'kayak', 'babi', 'jaringan', 'bagus', 'ngeleg', 'auto', 'hapus', 'ajh', 'skrng', 'udh', 'kyk', 'dlu', 'lgi', 'apk', 'sampah', 'sampah', 'masyarakat', 'tolong', 'apk', 'harap', 'apus', 'plsa', 'kuota', 'ambil', 'apk', 'kayk', 'babi', 'berterimakasih', '']</t>
  </si>
  <si>
    <t>['telkomsel', 'kesini', 'jelek', 'jaringannyaaa', 'beli', 'paket', 'internet', 'mahal', 'jaringan', 'jelek', 'seandainya', 'provider', 'daerah', 'dri', 'maunya', 'mahal', 'bagus', 'jaringan', 'burik', 'lihat', 'tetangga', 'saingan', 'murah', 'tpi', 'bagus', 'jarinngan', 'telpon', 'callcenter', 'bicara', 'sja', 'solusi']</t>
  </si>
  <si>
    <t>['tolong', 'telkomsel', 'habis', 'isya', 'jam', 'malam', 'jaringan', 'susah', 'kecepatan', 'det', 'lemotnya', 'mohon', 'diperbaiki']</t>
  </si>
  <si>
    <t>['telkomsel', 'adil', 'orang', 'beli', 'kartu', 'langsung', 'dapet', 'kuota', 'promo', 'murah', 'kuota', 'murah', 'gua', 'udah', 'telkomsel', 'gapernah', 'dapet', 'kuota', 'murah', 'mahall', 'adil', '']</t>
  </si>
  <si>
    <t>['kirain', 'provider', 'taunya', 'boncos', 'busuk', 'mahal', 'doang', 'jaringan', 'lemot', 'ganti', 'nama', 'telkomsetan', 'mao', 'makan', 'orang', 'guaa', '']</t>
  </si>
  <si>
    <t>['dimohon', 'telkomsel', 'memperbaiki', 'jaringan', 'daerah', 'pangalengan', 'kab', 'bandung', 'jawa', 'barat', 'kuliah', 'zoom', 'putus', 'putus', 'jelek', 'jaringannya', 'nangiss', '']</t>
  </si>
  <si>
    <t>['tolong', 'donk', 'knapa', 'jaringan', 'telkomsel', 'skrg', 'kox', 'burukkk', 'skali', 'yaa', 'bayar', 'paket', 'mahal', 'tpi', 'knapa', 'kwalitas', 'menurun', 'harap', 'perbaiki', '']</t>
  </si>
  <si>
    <t>['gmna', 'ngojek', 'sinyalnya', 'lemot', 'nyusahin', 'gua', 'beli', 'paketan', 'bayar', 'pindah', 'kecewa', 'udh', 'gtu', 'nuker', 'poin', 'hadiah', 'mobil', 'manaa', 'hoax', 'poinnya', '']</t>
  </si>
  <si>
    <t>['bertahun', 'kartu', 'paket', 'combo', 'saktinya', 'beda', 'harga', 'temen', 'harga', 'ribu', 'stagnan', 'harga', 'ribu', 'mohon', 'penjelasan']</t>
  </si>
  <si>
    <t>['assalam', 'mualaikum', 'aceh', 'butuh', 'peningkatan', 'jarigan', 'stabil', 'mengeluh', 'kek', 'gini', 'trus', 'dri', 'semenjak', 'musnah', 'riau', 'dlu', 'kantor', 'kebakar', 'dri', 'stu', 'jarigan', 'terganggu', 'trus', 'terimakasih', 'wasalam', 'ttd', 'takengon', 'aceh']</t>
  </si>
  <si>
    <t>['suka', 'pelayanan', 'promo', 'menarik', 'dri', 'telkomsel', 'tpi', 'tlg', 'lahh', 'disaat', 'membeli', 'paket', 'gamesmax', 'silver', 'redeem', 'kode', 'tsb', 'tulisan', 'kode', 'tlg', 'diselesaikan', '']</t>
  </si>
  <si>
    <t>['sya', 'isi', 'paket', 'kuota', 'combo', 'sakti', 'aplikasi', 'sdah', 'jdi', 'sya', 'kecewa', 'dngan', 'playanan', 'telkomsel', 'bkin', 'kcewa', 'konsumen', 'ganti', 'oprator', '']</t>
  </si>
  <si>
    <t>['telkomsel', 'aktif', 'paket', 'internet', 'ribu', 'unlimited', 'aktifnya', 'tanggal', 'februari', 'tanggal', 'februari', 'kog', 'habis', 'aktifnya', 'kuota', 'utama', 'telkomsel', 'korupsi', 'aktif', 'kecewa', 'ama', 'pelayanan', 'telkomsel', '']</t>
  </si>
  <si>
    <t>['puas', 'pas', 'beli', 'pket', 'pulsa', 'knk', 'tipu', 'situ', 'pulsa', 'rb', 'isi', 'pulsa', 'rb', 'tpi', 'pas', 'beli', 'pulsa', 'hoalng', 'btol', 'kecewa', 'aplikasi']</t>
  </si>
  <si>
    <t>['suka', 'apk', 'telkomsel', 'kendalanya', 'membeli', 'kuota', 'apk', 'mohon', 'developer', '']</t>
  </si>
  <si>
    <t>['dengn', 'harga', 'paket', 'data', 'harganya', 'mahal', 'dri', 'provider', 'krna', 'mnrt', 'sinyalnya', 'sebading', 'telkomsel', 'simpati', 'sinyalnya', 'menjengkelkan', 'yaa', 'bulanan', 'pernh', 'dlm', 'proses', 'perbaikan', 'skrg', 'masi', 'tolong', 'telkomsel', 'perbaiki', 'maslh', 'jaringan', 'rating', 'bagus', 'pelanggan', 'beralih', 'provider']</t>
  </si>
  <si>
    <t>['chat', 'customer', 'care', 'satupun', 'terima', 'info', 'pulsa', 'paket', 'data', 'grapari', 'menyusahkan', 'mohon', 'customer', 'care', 'aktifkan', 'penggunanya', '']</t>
  </si>
  <si>
    <t>['gini', 'ceritanya', 'abis', 'kuota', 'trus', 'beli', 'kuota', 'pas', 'beli', 'kuota', 'apk', 'btw', 'pulsa', 'rb', 'sinyal', 'berubah', 'yaudah', 'pikirin', 'pikir', 'apk', 'logout', 'pas', 'masuk', 'logout', 'pas', 'masuk', 'jaringan', 'eror', 'gimana', 'masuk', 'kalu', 'kuota', 'gua', 'abis', 'coba', 'pikir', 'pas', 'udah', 'login', 'hebatnya', 'pulsa', 'gua', 'rb', 'ilang', 'ajg', 'logout', 'bayar', 'gitu', '']</t>
  </si>
  <si>
    <t>['permainkan', 'periode', 'paket', 'maret', 'daftar', 'paket', 'daftar', 'gabisa', 'udh', 'gada', 'perkembangan', 'hubungi', 'customer', 'care', 'telkomsel', 'jawabannya', 'memuaskan', 'penyelesaian', 'permasalahan', 'terkait', 'kendala', 'alami', 'ragu', 'telkomsel']</t>
  </si>
  <si>
    <t>['payahh', 'gilaa', 'sumpah', 'asuhh', 'telkomsel', 'ngaur', 'lelet', 'tawaran', 'gb', 'cma', 'sengaja', 'sya', 'isi', 'pulsa', 'reedem', 'pulsa', 'udah', 'keambil', 'kuota', 'masuk', 'udh', 'kali', 'cocok', 'sya', 'kasih', 'bintang', 'pindah', 'axis', '']</t>
  </si>
  <si>
    <t>['kecewa', 'nunggu', 'kode', 'sms', 'masuk', 'gimana', 'dapatkan', 'kode', 'otp', 'daftar', 'telkomsel', 'nomor', 'telkomsel', 'aktif', '']</t>
  </si>
  <si>
    <t>['paraaaaaaah', 'kaga', 'kbuka', 'hai', 'telkomsel', 'kuota', 'man', 'loe', 'pikir', 'beli', 'kuota', 'pkai', 'daun', 'serius', 'kerja', 'berbenah', 'kaga', 'kasih', 'rating', 'bintang', 'baca', '']</t>
  </si>
  <si>
    <t>['kasih', 'rating', 'jelek', 'sinyal', 'telkom', 'lemot', 'lemot', 'lemot', 'dlu', 'pindah', 'telkom', 'sinyal', 'cepat', 'kyk', 'gini', 'mengecewakan', 'maaf', 'pindah', 'patahkan', 'sim', 'card', 'telkom', 'terimakasih', '']</t>
  </si>
  <si>
    <t>['mending', 'saran', 'temen', 'tabungan', 'penghasilan', 'pasang', 'wifi', 'beli', 'paketan', 'lemotnya', 'ampun', 'telkomsel', 'fokus', 'bisnis', 'produk', 'wifinya', 'paket', 'data', 'lokasi', 'sleman', 'yogyakarta']</t>
  </si>
  <si>
    <t>['aplikasi', 'mah', 'bagus', 'sinyal', 'jelek', 'banget', 'dipake', 'streaming', 'putus', 'beli', 'kuota', 'mahal', 'tolong', 'perbaiki', 'pelayanan', 'jaringan']</t>
  </si>
  <si>
    <t>['ngelag', 'parah', 'cok', 'game', 'kuota', 'mahal', 'ngelag', 'main', 'sosmed', 'main', 'game', 'hadwhhhhhhhhhhhhhbhhh', 'saran', 'mending', 'beli', 'telkom', 'provider', 'terburuk', 'udah', 'berkali', 'kali', 'ngehubungi', 'operator', 'suruh', 'mode', 'pesawat', 'trus', 'hidupin', 'datanya', 'woyyy', 'ngaruh', 'ganti', 'provider', 'telkom', 'terburuk', 'sorry', 'tulisan', 'berantakan', 'gara', 'gara', 'emosi', 'habis', 'turun', 'rank', 'cokkk', 'lag', 'parahhhhhhhhhhhhhhhhhhhhhh', '']</t>
  </si>
  <si>
    <t>['aplikasi', 'mutu', 'daftar', 'via', 'sms', 'daftar', 'harian', 'masuk', 'jam', 'malam', 'sms', 'laporan', 'paket', 'kuota', 'malam', 'habis', 'laporan', 'jam', 'siang', 'pas', 'diaktifin', 'aplikasi', 'kuota', 'mb', 'krna', 'smlm', 'kepake', 'buka', 'youtube', 'penasaran', 'pngn', 'aplikasi', 'sms', 'sinkron', 'penasaran', 'aktifin', 'data', 'sue', 'bbrp', 'detik', 'pulsa', 'abis', 'kesedot', 'aplikasi', 'parrrraaaaaahhhhhhh', 'rugi', 'liat', 'koment', 'org', '']</t>
  </si>
  <si>
    <t>['pelayanan', 'ribet', 'migrasi', 'hrs', 'grapari', 'daftar', 'pindah', 'kota', 'tris', 'surat', 'perusahaan', 'sungguh', 'ribet', 'bayar', 'ribet', 'telomsel', 'harap', 'hubungi', 'grapari', 'email', 'telp', 'hotline', '']</t>
  </si>
  <si>
    <t>['kecewa', 'banget', 'skarang', 'telkomsel', 'lelet', 'bnget', 'donlod', 'apapun', 'telegram', 'dlu', 'film', 'sejam', 'skarang', 'film', 'ampe', 'seharian', 'donlodnya', 'pakai', 'telkomsel', 'krna', 'lelet', 'papa', 'mahal', 'dikit', 'dri', 'tpi', 'sumpa', 'lelet', 'bnget', 'pencita', 'telegram', 'ngerasain', 'psti', 'bnyk', 'kpikiran', 'ganti', 'jdi', 'mohon', 'bnget', 'diperbaiki', 'yaa', '']</t>
  </si>
  <si>
    <t>['terimakasih', 'telkomsel', 'sinyal', 'bagus', 'senang', 'sinyal', 'indihome', 'terkejut', 'percaya', 'sinyal', 'telkomsel', 'sebagus', 'mengapresiasi', 'jaringannya', 'semoga', 'sukses', 'kedepannya', 'terimakasih', 'telkomsel']</t>
  </si>
  <si>
    <t>['moon', 'maap', 'bang', 'gua', 'main', 'game', 'jaringan', 'gua', 'ngerank', 'bang', 'gmn', 'rank', 'turun', 'warior', 'abang', 'tanggu', 'giliran', 'liat', 'bokep', 'lancar', 'jalisin', 'bang']</t>
  </si>
  <si>
    <t>['', 'stabil', 'dpt', 'penghargaan', 'kebohongan', 'publik', 'kartu', 'pindah', 'haluan', 'bye', '']</t>
  </si>
  <si>
    <t>['', 'telkomsel', 'the', 'best', 'saran', 'sinyal', 'kota', 'bumi', 'lampung', 'utara', 'stabil', 'tanggal', 'februari', 'kesal', 'pengguna', 'stia', 'telkomsel', 'tolong', 'perbaiki', 'jaringan', 'kalah', 'jaringan', 'mentari', 'setabil', 'membaik', 'memuaskan']</t>
  </si>
  <si>
    <t>['maaf', 'turunkan', 'bintang', 'aplikasi', 'mati', 'bermasalah', 'membuka', 'aplikasi', 'pulsa', 'reguler', 'susah', 'masuk', 'aplikasi', 'pulsa', 'reguler', 'tersedot', 'ribu', 'terbuka', 'normal', 'wifi', 'kejadian', 'kali', 'kalinya', 'mohon', 'perhatian', 'provider', 'terima', 'kasih', '']</t>
  </si>
  <si>
    <t>['telkomsel', 'jaringanya', 'lelet', 'banget', 'kek', 'lelet', 'gini', 'beli', 'paketan', 'mahal', 'lelet', 'telkomsel', 'jaringan', 'cepet', 'skrng', 'kek', 'gini', 'rugi', 'beli', 'paketan', 'mahal', '']</t>
  </si>
  <si>
    <t>['udah', 'mahal', 'ngadat', 'game', 'komplain', 'data', 'tinggal', 'lokasi', 'dll', 'nge', 'detect', 'data', 'nomer', 'user', '']</t>
  </si>
  <si>
    <t>['aplikasi', 'mytelkomsel', 'lemmoooot', 'stiap', 'buka', 'aplikasi', 'telkomsel', 'disuruh', 'login', 'mulu', 'gnti', 'krtu', 'logout', 'aplikasi', 'paraahhhhh', 'nii', 'aplikasi', 'pngen', 'uninstall', '']</t>
  </si>
  <si>
    <t>['nanya', 'perubahan', 'butuh', 'kouta', 'bersih', 'khusus', 'internet', 'aplikasi', 'maxstream', 'tiktok', 'disney', 'hotstar', 'netflix', 'genflix', 'hbo', 'iflix', 'rcti', 'sushiroll', 'useetv', 'vidio', 'viu', 'langganan', 'disney', 'hotstar', 'hbo', 'netflix', 'useetv', 'rcti', 'bermanfaat', 'telkomsel', 'alhasil', '']</t>
  </si>
  <si>
    <t>['min', 'berhenti', 'berlangganan', 'sweet', 'chat', 'gimana', 'sms', 'masuk', 'berlangganan', 'paket', 'sweet', 'chat', 'pulsa', 'berkurang', 'mohon', 'respon', 'min']</t>
  </si>
  <si>
    <t>['nyesel', 'beli', 'telkomsel', 'emang', 'indonesia', 'jaringan', 'luas', 'cuman', 'kartu', 'cocok', 'telpon', 'sms', 'cocok', 'internetan', 'beli', 'minggu', 'jarang', 'mending', 'provider']</t>
  </si>
  <si>
    <t>['tolong', 'mass', 'mba', 'perbarui', 'lgi', 'sinyalnya', 'khusus', 'wilayah', 'tangerang', 'iya', 'jaringan', 'lelet', 'bngt', 'maen', 'rumah', 'rumah', 'sinyal', 'lte', 'kb', 'tpi', 'lelet', 'paket', 'sisah', 'lgi', '']</t>
  </si>
  <si>
    <t>['tlkmsl', 'mkin', 'lma', 'aneh', 'main', 'dlm', 'rmh', 'sinyal', 'kb', 'pkt', 'bru', 'gb', 'giliran', 'snyl', 'lgi', 'bagus', 'lte', 'berubah', 'lgi', 'jdi', 'kb', 'buka', 'google', 'game', 'bnr', 'lelet', 'kya', 'keong', 'jajal', 'tes', 'sma', 'kartu', 'tri', 'smartfren', 'axsis', 'bnr', 'klh', 'klu', 'dri', 'segi', 'maen', 'dlm', 'rmh', 'rmh', 'dlu', 'terlkomsel', 'terkenal', 'jaringan', 'tercepat', 'indonesia', 'semoga', 'jaringan', 'telkomsel', 'perbarui', 'lgi', 'wilayah', 'kab', 'tanggerang', 'perdesaan', 'kota', '']</t>
  </si>
  <si>
    <t>['transaksi', 'beli', 'paketan', 'gopay', 'kali', 'gagal', 'notif', 'pembayaran', 'berhasil', 'silahkan', 'mencoba', 'gopay', 'kepotong', 'kali', 'hangus', 'gimana', 'tindak', 'nyari', 'uang', 'segampang', 'nyesel', 'ganti', 'kartu', '']</t>
  </si>
  <si>
    <t>['mohon', 'maaf', 'mengutarakan', 'alami', 'sinyal', 'telkomsel', 'sinyal', 'telkomsel', 'jelek', 'banget', 'lancar', 'jaya', 'selepas', 'hujan', 'sinyal', 'parah', 'kesusahan', 'telkomsel', 'tolong', 'dipantau', 'sinyal', 'pengguna', 'nyaman', 'memakai', 'telkomsel', 'terima', 'kasih']</t>
  </si>
  <si>
    <t>['telkomsel', 'lemot', 'banget', 'sinyalnya', 'udah', 'kuota', 'mahal', 'internetnya', 'lelet', 'menang', 'merk', 'terkenal', 'doang', 'egk', 'sebanding', 'kecepatan', 'internetnya', '']</t>
  </si>
  <si>
    <t>['tolong', 'sinyal', 'daerah', 'sukaharja', 'kec', 'sindang', 'jaya', 'kab', 'tangerang', 'internetnya', 'lemot', 'sharing', 'teman', 'tetangga', 'tolong', 'tingkatkan', 'kwalitas', 'sinyal', 'internetnya']</t>
  </si>
  <si>
    <t>['tolong', 'paket', 'harian', 'habisnya', 'sesuai', 'jam', 'permbelian', 'beli', 'jam', 'malam', 'keterangan', 'jam', 'tpi', 'habisnya', 'tgl', 'jam', 'malam', 'jam', 'kah', '']</t>
  </si>
  <si>
    <t>['mengalami', 'gangguan', 'kali', 'perbaikan', 'jaringan', 'infokan', 'menghambat', 'pengguna', 'jam', 'sore', 'susah', 'pakai', 'dri', 'nonton', 'film', 'game', 'sosial', 'media', 'mohon', 'follow', 'pengguna', 'telkomsel', 'lari', 'provider', 'terima', 'kasih', '']</t>
  </si>
  <si>
    <t>['brengsek', 'telkomsel', 'paket', 'pulsa', 'dicurinya', 'brengsek', 'seumur', 'hidup', 'kasih', 'komen', 'buruk', 'rating', 'terburuk', 'sistem', 'buruk', '']</t>
  </si>
  <si>
    <t>['telkomsel', 'bapuk', 'ujan', 'internet', 'ilang', 'ilang', 'banget', 'bermasalah', 'koneksi', 'mahal', 'doang', 'kualitas', 'nurun', 'payah', '']</t>
  </si>
  <si>
    <t>['sinyal', 'telkomsel', 'jelek', 'provider', 'napa', 'dulunya', 'bagus', 'skrg', 'jelek', 'sinyalnya', 'emang', 'kena', 'pandemic', '']</t>
  </si>
  <si>
    <t>['isi', 'pulsa', 'masuk', 'notifikasi', 'pembayaran', 'gagal', 'pas', 'cek', 'pulsa', 'masuk', 'uang', 'kemakan', 'pulsa', 'masuk', 'uang', 'hilang', 'gimana', '']</t>
  </si>
  <si>
    <t>['bintang', 'pakai', 'telkomsel', 'hadiah', 'apapun', 'telkosel', 'poin', 'apapun', 'poin', 'langsung', 'tukarkan', 'semoga', 'trlkomsel', 'penghargaan', 'pelanggan', 'setianya', 'pelanggan', 'mudah', 'gonta', 'ganti', 'povider']</t>
  </si>
  <si>
    <t>['tolong', 'jaringan', 'daerah', 'cijengkol', 'setu', 'kab', 'bekasi', 'diperbaiki', 'jaringannya', 'jaringannya', 'bagus', 'mati', 'listrik', 'sinyal', '']</t>
  </si>
  <si>
    <t>['udah', 'nyaman', 'beli', 'paketnya', 'eror', 'pembayaran', 'tolong', 'diperbaiki', 'servernya', 'eror', 'udah', 'dicoba', 'mulu', '']</t>
  </si>
  <si>
    <t>['tolong', 'penggunaan', 'kartu', 'telkomsel', 'harga', 'mahal', 'dri', 'kartu', 'teruntuk', 'sinyal', 'bermain', 'game', 'kartu', 'suka', 'lelet', 'jaringan', 'stabil', 'bermain', 'game', 'dimohon', 'diperbaik', 'sblm', 'konsumen', 'pindah', '']</t>
  </si>
  <si>
    <t>['kasih', 'promo', 'pengguna', 'telkomsel', 'uda', 'thn', 'seharus', 'paket', 'ulimited', 'kasi', 'untungan', 'telkomsel', 'thn']</t>
  </si>
  <si>
    <t>['min', 'sinyal', 'telkomsel', 'jelek', 'game', 'hancur', 'sinyal', 'youtube', 'bukanya', 'terbelakang', 'cocok', 'dengn', 'tarif', 'mahal', 'mohon', 'maaf', 'trima', 'kasih', '']</t>
  </si>
  <si>
    <t>['apk', 'sampahhhhhhhhhhhh', 'bohong', 'apk', 'penipu']</t>
  </si>
  <si>
    <t>['jelek', 'banget', 'pakean', 'internet', 'mahal', 'nga', 'pke', 'paket', 'pulsa', 'termakan', 'otomatis', 'tersedot', 'nga', 'harga', 'perhitungan', 'nga', 'nyesal', 'banget', 'kartu', 'telkom', 'sel', '']</t>
  </si>
  <si>
    <t>['beli', 'pulsa', 'ganti', 'paket', 'data', 'paketanny', 'pulsa', 'terpotong', 'mohon', 'diperbaiki', 'tolongg', '']</t>
  </si>
  <si>
    <t>['aplikasinya', 'kemarin', 'buka', 'bantuan', 'robot', 'veronika', 'dikirim', 'nomer', 'verifikasinya', 'ket', 'sms', 'telkom', 'lelet', 'kirim', 'gagal', 'sbb', 'hny', 'menit', '']</t>
  </si>
  <si>
    <t>['gimana', 'ngambil', 'untung', 'memperhatikan', 'layanan', 'bedanya', 'tinggal', 'peadlaman', 'perkotaan', 'sinyal', 'stabil', 'jaringan', 'parah', 'gmn', 'memuaskan', 'pelanggan', 'jaringan', 'tpi', 'jaringan', 'stabil', 'keluhan', 'konsumen', 'ditanggapin', 'payah', '']</t>
  </si>
  <si>
    <t>['tolong', 'jaringannya', 'diperbaiki', 'sinyal', 'buka', 'apk', 'lemot', 'hujan', 'hujan', 'masuk', 'jam', 'malem', 'lemot', 'buka', 'facebook', 'foto', 'muncul', 'kecewa']</t>
  </si>
  <si>
    <t>['terimakasih', 'bnyk', 'telkomsel', 'ojek', 'online', 'terbantu', 'paket', 'internet', 'terjangkau', 'kualitas', 'kecepatan', 'internet', 'trimakasih', 'bnyk', 'membantu', 'memperhatikan', 'rakyat', 'kalangan', 'thanks', '']</t>
  </si>
  <si>
    <t>['mohon', 'maaf', 'telkomsel', 'komplain', 'sinyal', 'jaringan', 'parah', 'respon', 'pelanggan', 'sinyal', 'jelek', 'tolong', 'diperbaiki', 'pelayanannya', 'pindah', 'proveder', '']</t>
  </si>
  <si>
    <t>['hay', 'telkomsel', 'dri', 'pakei', 'karu', 'telkomsel', 'karna', 'jaringan', 'tpi', 'adil', 'banget', 'temen', 'kuota', 'murah', 'mahal', 'check', 'samaan', 'kou', 'adil', 'telkomsel', 'sya', 'tolong', 'lahh', '']</t>
  </si>
  <si>
    <t>['kak', 'knapa', 'skitar', 'sinyal', 'telkomsel', 'buruk', 'pdhl', 'pngguna', 'lho', 'masak', 'iya', 'gra', 'pandemi', 'tolong', 'perbaiki', 'kualitas', 'jaringan', 'daerah', 'rembang', 'pati', 'jawa', 'desa', 'trimakasih']</t>
  </si>
  <si>
    <t>['jabon', 'kec', 'selopuro', 'sinyal', 'telkomsel', 'enak', 'banget', 'kemarin', 'sinyalnya', 'hilang', 'sungguh', 'menggangu', 'pekerjaan', 'min', 'tolong', 'diperbaiki', 'kukasih', 'bintang', 'pekerjan', 'terhambat', 'banget']</t>
  </si>
  <si>
    <t>['ayok', 'ramai', 'search', 'profil', 'presiden', 'telkomsel', 'cari', 'kontak', 'hubungi', 'aduin', 'langsung', 'presiden', 'telkomsel', 'jaringan', 'parah', 'pelayanan', 'berguna', 'karna', 'arahkan', 'mesin', 'langsung', 'hubungi', 'karna', 'permasalahan', '']</t>
  </si>
  <si>
    <t>['mslah', 'yaa', 'sya', 'beli', 'kouta', 'harian', 'tpi', 'blm', 'smpai', 'udh', 'pkai', 'pdahal', 'kuota', 'msi', 'mb', 'tolong', 'developer', 'benerin', 'rugi', 'sya', 'kek', 'gni', 'sya', 'sngat', 'kecewaa', 'jdinyaa', '']</t>
  </si>
  <si>
    <t>['telkomsel', 'lemot', 'sinyalnya', 'tolong', 'perbaiki', 'mengecewakan', 'pelanggan', 'trimakasih', 'telkomsel', 'parah', 'banget', 'sinyalnya']</t>
  </si>
  <si>
    <t>['jaringan', 'telkomsel', 'lelet', 'banget', 'kediri', 'kota', 'cek', 'kuota', 'kuota', 'gb', 'udh', 'leletnya', 'ampun', 'kartu', 'lancar', 'jaya', 'kerja', 'sekolah', 'anak', 'terganggu', 'tolong', 'secepatnya', 'diperbaiki', '']</t>
  </si>
  <si>
    <t>['aplikasu', 'kualutas', 'jaringan', 'tingkatkan', 'karna', 'jaringan', 'downd', 'khusus', 'kecamatan', 'durai', 'kabupaten', 'karimun', 'kepulauan', 'riau', 'tower', 'jaringan', 'kuat']</t>
  </si>
  <si>
    <t>['bos', 'sinyal', 'daerah', 'kecamatan', 'purba', 'purba', 'dolok', 'kode', 'pos', 'tolong', 'cek', 'bos', 'udah', 'minggu', 'sinyal', 'internet', 'suka', 'hilang', 'anak', 'sekolah', 'make', 'suusah', 'ngelk', 'kalin', 'mikir', 'jama', 'skarang', 'gimana', 'sekolah', 'kalah', 'jaringan', 'operator', 'kali', 'masalh', 'biaya', 'jaringan', 'telkomsel', 'mahal', 'aktif', 'internet', 'sms', 'paket', 'nelpon', 'pokonya', 'mahal', 'sesuai', 'ama', 'jaringan', '']</t>
  </si>
  <si>
    <t>['tingkat', 'sinyal', 'telpon', 'internet', 'alamat', 'santri', 'desa', 'kemiri', 'kec', 'kemiri', 'kab', 'tangerang', 'propinsi', 'banten', 'tolong', 'tindak', 'lanjuti', '']</t>
  </si>
  <si>
    <t>['minggu', 'isi', 'pls', 'gagal', 'dicoba', 'miscall', 'isi', 'pulsa', 'napa', 'bos', '']</t>
  </si>
  <si>
    <t>['perbaiki', 'kualitas', 'sinyal', 'kuota', 'beli', 'buka', 'medsos', 'game', 'loadinnya', 'bagus', 'ancur', 'kualitasnya', '']</t>
  </si>
  <si>
    <t>['telkomsel', 'payaaahhhh', 'habis', 'diisi', 'pulsa', 'data', 'blm', 'menit', 'habis', 'keseeeeelllll', 'udah', 'gitu', 'wkt', 'telpon', 'omongannya', 'enak', 'banget', 'tolong', 'dibenahi', '']</t>
  </si>
  <si>
    <t>['gimana', 'telkomsel', 'udah', 'mahal', 'dipake', 'game', 'lemot', 'lelet', 'chatting', 'salah', 'app', 'lemot', 'lelet', 'kesini', 'ancur', 'th', 'gue', 'jaringan', 'telkomsel', 'kecewa', 'gua', 'menang', 'mahal', 'doang', 'jaringannya', 'ambyar', 'ancur', 'kaya', 'gini', 'diperbaiki', 'mending', 'gue', 'jaringan', 'jaringan', 'telkomsel', 'sengsara', 'doang', 'signya', 'kaga', 'bagus', 'kesini', 'ancur', 'kecewa', 'gua', 'telkomsel', '']</t>
  </si>
  <si>
    <t>['telkomsel', 'mengecewakan', 'isi', 'ulang', 'pulsa', 'ambil', 'paket', 'data', 'harganya', 'pulsa', 'mencukupi', 'cek', 'pulsa', 'tertulis', 'app', 'mytelkomsel', 'pulsa', 'isi', 'pulsa', 'tertulis', 'pulsa', 'say', 'ambil', 'paket', 'pulsa', 'mencukupi', 'telkomsel', 'menarik', 'memakan', 'saldo', 'orang', 'kecewa', '']</t>
  </si>
  <si>
    <t>['harga', 'telepon', 'paket', 'data', 'mahal', 'donk', 'promo', 'internet', 'all', 'jaringan', 'motong', 'pulsa', 'habis', 'trus', 'akses', 'aplikasi', 'memakan', 'kuota', 'donk', 'saran', 'nol', 'kuota']</t>
  </si>
  <si>
    <t>['mengecewakan', 'keterangan', 'sinyal', 'sesuai', 'layanan', 'jangkauan', 'aksesnya', 'akses', 'internet', 'super', 'lemot', 'membutuhkan', 'berjam', 'sisa', 'kuota', 'mencukupi', 'mengakses', 'internet', 'cepat', 'sinyal', 'hujan', 'turun', 'kualitas', 'buruk', 'sinyal', 'hilang', '']</t>
  </si>
  <si>
    <t>['aplikasi', 'provider', 'ribet', 'login', 'buka', 'perbaiki', 'magic', 'link', 'ribet', 'knp', 'kyk', 'login', 'udah', 'gitu', 'sms', 'buka', 'ribet', '']</t>
  </si>
  <si>
    <t>['eittsssssss', 'apk', 'wajib', 'download', 'membeli', 'kuota', 'murah', 'beli', 'kuota', 'pergi', 'google', 'ketik', 'website', 'kuota', 'murah', 'ruang', 'guru', 'telkomsel', 'klik', 'masuk', 'tutor', '']</t>
  </si>
  <si>
    <t>['tolonglah', 'telkomsel', 'fitur', 'aplikasi', 'mengunci', 'pulsa', 'paketan', 'habis', 'makan', 'pulsa', 'scr', 'otomatis', 'berkacalah', 'axis', 'pulsanya', 'termakan', 'paket', 'data', 'habis']</t>
  </si>
  <si>
    <t>['pelanggan', 'setia', 'kartu', 'simpati', 'telkomsel', 'senang', 'paket', 'kuota', 'ceria', 'gb', 'lanjutkan', 'paketnya', 'hentikan']</t>
  </si>
  <si>
    <t>['aplikasi', 'orang', 'uang', 'belanja', 'pakai', 'ovo', 'download', 'aplikasi', 'hotel', 'murah', 'ribet', 'belanja', 'langsun', 'labih', 'unistal', 'mempermudah', 'posting', 'pakai', 'bintang', '']</t>
  </si>
  <si>
    <t>['sinyal', 'nggak', 'stabil', 'milih', 'telkomsel', 'sinyal', 'jaringan', 'internet', 'kuat', 'gini', 'kecewa', 'banget', 'buka', 'snap', 'smpai', 'menit', 'loading', 'buka', 'itupun', 'loading', 'setelahnya', 'game', 'nggak', 'pubg', 'mobile', 'pingnya', 'gimana', 'telkomsel', 'tolonglah', '']</t>
  </si>
  <si>
    <t>['telkomsel', 'gimana', 'udah', 'kasih', 'promo', 'ceria', 'gb', 'seminggu', 'ribu', 'rupiah', 'pas', 'dibeli', 'telkomsel', 'proses', 'mulu', 'masuknya', 'udh', 'tunggu', 'jam', 'beli', 'kode', 'dial', 'gimana', 'telkomsel', 'kasih', 'harapan', 'prosesnya', 'bener', 'berhasil', 'balas', 'komentarnya', 'admin', 'telkomsel']</t>
  </si>
  <si>
    <t>['kecepatan', 'jaringan', 'cupu', 'penipuan', 'iya', 'beli', 'games', 'max', 'silver', 'kuota', 'utama', 'abis', 'multimed', 'game', 'gb', 'main', 'game', 'lobby', 'doang', 'giliran', 'matching', 'gabisa', 'masuk', 'provider', 'payah', '']</t>
  </si>
  <si>
    <t>['tolong', 'perbaiki', 'jaringan', 'lelet', 'kuota', 'unlimited', 'games', 'medsosnya', 'dll', 'istilah', 'menarik', 'minat', 'pelanggan', 'sekedar', 'basa', 'basi', 'kuota', 'alias', 'dpt', 'pakai', 'kuota', 'utama', 'habis', '']</t>
  </si>
  <si>
    <t>['bug', 'tdo', 'bagus', 'slalu', 'log', 'out', 'sndri', 'log', 'sndri', 'bgtu', 'tolong', 'diperbaiki', 'skli', 'slalu', 'susah', 'login', 'knp', 'komut', 'gnti', 'aplikasi', 'leg', 'trus']</t>
  </si>
  <si>
    <t>['paket', 'mahal', 'jaringan', 'buruk', 'sinyal', 'internet', 'suka', 'ngilang', 'ibukota', 'jakarta', 'kecewa', 'parah', 'kalah', 'operator', 'layanan', 'internet', 'kemaren', '']</t>
  </si>
  <si>
    <t>['telkomsel', 'kaya', 'sekarng', 'lemot', 'daerah', 'kebon', 'kopi', 'bandung', 'dlu', 'bagus', 'ancur', 'harga', 'mkin', 'mahal', 'jaringan', 'buruk', 'maless', 'telkomsel']</t>
  </si>
  <si>
    <t>['mantap', 'singkat', 'padat', 'akurat', 'cman', 'lemot', 'manfaatnya', 'sesuai', 'kemauan', 'planggan', 'tpi', 'lupa', 'aturan', 'hadiah', 'pas', 'shrusnya', 'penggunaan', 'jga', 'diperhitungkan', 'dihitung', 'pemakaian', 'plsa', 'tpi', 'knapa', 'dibedakan', 'jenis', 'hadiah', 'dihitung', 'pemakaian', 'plsa', 'nli', 'pnya', 'kampatan', 'wali', 'sekedar', 'dpt', 'hadiah', 'lumayan', 'ank', 'lupa', 'ratakan', 'hadiah', 'trims', 'wassslam']</t>
  </si>
  <si>
    <t>['isi', 'pulsa', 'menit', 'pulsa', 'udh', 'abis', 'pulsa', 'data', 'sim', 'telkomsel', 'sim', 'tolong', 'penjelasannya', 'pulsa', 'hilang', '']</t>
  </si>
  <si>
    <t>['pemakai', 'telkomsel', 'beralih', 'provider', 'jaringan', 'telkomsel', 'hancur', 'main', 'game', 'susah', 'hancur', 'jaringan', 'telkomsel', 'thn', 'tlkomsel', '']</t>
  </si>
  <si>
    <t>['hancur', 'gameplay', 'uang', 'terbuang', 'sia', 'sia', 'sinyal', 'telkomnyett', 'ping', 'game', 'normal', 'jaringan', 'digame', 'lag', 'berkali', 'kali', 'alami', 'pas', 'tournamen', 'hancur', 'sinyal', 'telkomsel', 'mendingan', 'sinyal', 'axis', 'murah', 'gratisan', 'topup', 'voucher', 'game', 'mantaplah', 'pokoknya', 'kyak', 'telkomnyett', 'menghabiskan', 'uang', 'jt', 'hangus', 'didalam', 'tournamen', '']</t>
  </si>
  <si>
    <t>['plis', 'telkomsel', 'brilah', 'sinyal', 'mantab', 'mls', 'ajg', 'pelit', 'sinyal', 'ytpan', 'mayan', 'main', 'game', 'langsung', 'gblk', 'sinyal', 'kota', 'sinyalnya', 'bagus', 'tpi', 'desa', 'kagak', 'beli', 'paket', 'mahal', 'sinyal', 'nentu', 'buang', 'buang', 'duit', '']</t>
  </si>
  <si>
    <t>['malu', 'provider', 'telekomunikasi', 'terbesar', 'pelayanannya', 'beres', 'jaringan', 'beres', 'malu', 'krna', 'pelanggan', 'sepele', 'kualitas', '']</t>
  </si>
  <si>
    <t>['bangkrut', 'busuk', 'singal', 'penuh', 'kota', 'paketan', 'abis', 'beli', 'gb', 'busuk', 'jaringannya', 'bangkrut', '']</t>
  </si>
  <si>
    <t>['telkomsel', 'sinyal', 'rada', 'enak', 'dulunya', 'terkenal', 'sinyal', 'bagus', 'sinyal', 'telkomsel', 'seklai', 'menyebalkan']</t>
  </si>
  <si>
    <t>['maaf', 'pengguna', 'telkomsel', 'setia', 'bertahun', 'kecewa', 'jaringan', 'telkomsel', 'leeeee', 'moooott', 'berkali', 'kali', 'menjengkelkan', 'udah', 'kuotanya', 'maaa', 'haaa', 'tolong', 'perbaikilah', 'jaringan', 'telkomsel', 'mikirin', 'keuntungan', 'kasian', 'pelanggan', 'telkomsel', 'tercinta', 'mahal', 'doang', 'kuotanya', 'jaringan', 'berkualitas', 'lemot', 'letoy', '']</t>
  </si>
  <si>
    <t>['emang', 'bangetan', 'telkomsel', 'andai', 'kartu', 'kartu', 'buang', 'telkomsel', 'sinyal', 'udah', 'bulanan', 'jelek', 'banget', 'kota', 'komplain', 'susah', 'banget', 'pingen', 'ngomong', 'adminya', 'live', 'gagal', 'asistennya', 'sok', 'bales', 'telkomsel', 'kayak', 'komplain', 'banget', 'sosmed', 'email', 'veronika', 'sok', 'ngomong', 'langsung', 'adminya', 'dipersulit', '']</t>
  </si>
  <si>
    <t>['udah', 'situasinya', 'corona', 'harga', 'paket', 'telkomsel', 'gila', 'cobalah', 'kayak', 'perdana', 'situasi', 'paketx', 'murah', 'nambah', 'susah', 'jujur', 'ngak', 'beli', 'paket', 'perdana', 'telkomsel', 'tuk', '']</t>
  </si>
  <si>
    <t>['telkomsel', 'area', 'solo', 'jdi', 'buruk', 'bbrpa', 'tolong', 'perbaiki', 'penggunanya', 'terganggu', 'terimakasih', '']</t>
  </si>
  <si>
    <t>['mohon', 'diperbaiki', 'jaringannya', 'susah', 'kekuatan', 'sinyal', 'lemah', 'jngan', 'menikmati', 'hasil', 'perbaiki', 'jaringannya', 'jambi', 'pelosok', 'phl', 'jngn', 'sampe', 'kasar']</t>
  </si>
  <si>
    <t>['males', 'telkom', 'sesuai', 'harapan', 'mahal', 'sinyal', 'jelek', 'mending', 'mahal', 'sinyal', 'bagus', 'tolong', 'admin', 'telkom', 'sinyal', 'perbaiki']</t>
  </si>
  <si>
    <t>['download', 'apk', 'udah', 'bukanya', 'kouta', 'jaringannya', 'goblooook', 'oooy', 'telkomsel', 'update', 'update', 'apk', 'telkomsel', 'lwbih', 'perbaiki', 'jaringan', 'provider', '']</t>
  </si>
  <si>
    <t>['paket', 'data', 'mahal', 'internet', 'lelet', 'njirrrrr', 'umkm', 'bantu', 'jual', 'dagangan', 'kau', 'jual', 'murah', 'online', 'shop', 'bumn', 'cari', 'uang', 'gini', 'ikhlas', 'gue', 'bayar', 'pajak', 'ppn', 'pph', 'bantu', 'perusahaanmu', '']</t>
  </si>
  <si>
    <t>['tarip', 'pembelian', 'kota', 'internet', 'berubah', 'memahal', 'beli', 'ratus', 'ribu', 'beli', 'ratus', 'ribu', 'tingal', 'gimana', 'telkomsel', 'pemakaian', 'murah', 'terbalik', 'pemakaian', 'mahal', 'kayak', 'gini', 'pindah', 'oprator', 'memperbaiki', 'sistim', '']</t>
  </si>
  <si>
    <t>['kecewa', 'telkomsel', 'jaringan', 'ditempat', 'buruk', 'tolong', 'admin', 'ngapain', 'kek', 'memperbaiki', 'jaringan', 'buruk', 'kouta', 'beli', 'mahal', 'sinyal', 'mengecewakan', 'lelet', 'banget']</t>
  </si>
  <si>
    <t>['telkomsel', 'mutu', 'udah', 'mahal', 'sinyal', 'stabil', 'youtube', 'buffering', 'main', 'game', 'parah', 'sinyal', 'telkomsel', 'kesini', 'mending', 'pindah', 'haluan', '']</t>
  </si>
  <si>
    <t>['suka', 'jaringan', 'telkomsel', 'cimahi', 'jelek', 'banget', 'pantau', 'kebelakang', 'jelek', 'main', 'game', 'ping', 'rendah', 'serasa', 'sia', 'beli', 'paket', 'gb', 'bulannya', 'tetep', 'sinyalnya', 'terpaksa', 'pindah', 'provider', 'deh', 'nyaman', 'telkomsel', 'dibikin', 'kecewa', 'sinyalnya', 'jelek', 'jelek', 'sumpah', 'jaringannya', 'cimahi', 'cimahi', 'utara']</t>
  </si>
  <si>
    <t>['hati', 'hati', 'beli', 'kuota', 'ketengan', 'dihajar', 'pulsa', 'utama', 'praktekan', 'beli', 'quota', 'ketengan', 'youtube', 'trs', 'test', 'nonton', 'youtube', 'pulsa', 'utama', 'kesedot', 'habis', '']</t>
  </si>
  <si>
    <t>['sinyal', 'lelet', 'kuota', 'mahal', 'niat', 'hati', 'pengen', 'ganti', 'nomor', 'karna', 'nomor', 'udah', 'sayang', 'banget', 'ganti', 'kayak', 'gini', 'mulu', 'mending', 'pindah', 'operator', 'jembut', '']</t>
  </si>
  <si>
    <t>['', 'admin', 'maaf', 'sekarangg', 'telkomsel', 'kouta', 'belajar', 'kouta', 'multimedia', 'berharap', 'telkomsel', 'berpatisipasi', 'kouta', 'belajar', 'adik', 'adik', 'sekolah', 'online', 'pjj', 'kouta', 'telkomers', 'sekolah', 'offline', 'tatap', 'muka', '']</t>
  </si>
  <si>
    <t>['maaf', 'kasih', 'bintang', 'kecewa', 'banget', 'udah', 'beli', 'kuota', 'unlimited', 'tik', 'tok', 'jaringannya', 'layanin', 'orang', 'nelpon', 'ngga', 'tlpn', 'knp', 'kartu', 'aktifnya', 'mohon', 'solusinya', 'min']</t>
  </si>
  <si>
    <t>['kesini', 'sinyalnya', 'down', 'aplikasi', 'kadang', 'kadang', 'engga', 'kuota', 'berkurang', 'pakek', 'muserrrrrrr', 'doang', 'aplikasi', 'whatsapp', 'nge', 'jam', 'doang', 'kekirim', 'kirim', 'dendam', 'telkomsel', 'setia', 'telkomsel', 'kali', 'pegangin', 'isi', 'kartu', 'langsung', 'telkomsel', 'iya', 'gini']</t>
  </si>
  <si>
    <t>['maaf', 'bintang', 'udah', 'bagus', 'setuju', 'ulasan', 'sinyal', 'lemot', 'pakai', 'nomor', 'simpati', 'jaringan', 'internet', 'nomor', 'leletnya', 'perkembangan', 'sinyal', 'lancar', 'tolong', 'aplikasi', 'mytelkomsel', 'teruskan', 'keluhan', 'provider', 'tsbt', 'terimakasih']</t>
  </si>
  <si>
    <t>['user', 'pengguna', 'telkomsel', 'tipu', 'telkomsel', 'pemakai', 'kartu', 'simpati', 'kasih', 'bintang', 'komentar', 'bintang', 'spam', 'klik', 'tanda', 'titik', 'klik', 'tandai', 'spam', 'spam', 'rate', 'bintang', 'robot']</t>
  </si>
  <si>
    <t>['membuka', 'aplikasi', 'kuota', 'membutuhkan', 'sungguh', 'menyita', 'kuota', 'karna', 'kecepatan', 'telkomsel', 'cuman', 'mbps', 'beruntung', 'konten', 'disediakan', 'halaman', 'utama', 'konten', 'bermuatan', 'ditaruh', 'beranda', '']</t>
  </si>
  <si>
    <t>['gnti', 'kartu', 'simpati', 'kartu', 'halo', 'menguatkan', 'sinyal', 'emang', 'bodoh', 'cuman', 'ganti', 'nama', 'ngaruh', 'sinyal', 'emang', 'tower', 'deket', 'ganti', 'kartu', 'halo', 'dibohongin', 'telkomsel']</t>
  </si>
  <si>
    <t>['kenapasih', 'telkomsel', 'lag', 'banget', 'main', 'mobile', 'legend', 'jaringan', 'ms', 'mulu', 'tolong', 'main', 'game', 'gada', 'seneng', 'gregetan', 'karna', 'lag', 'udah', 'make', 'tsel', 'lag', 'gitu', 'tolong', 'diperbaiki', 'terimakasih', 'tsel', '']</t>
  </si>
  <si>
    <t>['jaringannya', 'bagus', 'koutanya', 'tolol', 'seminggu', 'beli', 'peli', 'kouta', 'berlaku', 'tgl', 'malam', 'habis', 'aktif', 'kouta', 'tolong', 'perbaiki', 'konsumen', 'senang', 'perbaiki']</t>
  </si>
  <si>
    <t>['aplikasinya', 'menu', 'pencarian', 'ribet', 'sederhanakan', 'detil', 'penjelasan', 'paket', 'tolong', 'grouping', 'kacau', 'terimakasih']</t>
  </si>
  <si>
    <t>['astaghfirullah', 'gimana', 'tsel', 'signal', 'jaringan', 'super', 'duper', 'lemooooot', 'buanget', 'dibawah', 'tower', 'signal', 'allah', 'bener', 'mah', 'paraaaah', 'huhh', '']</t>
  </si>
  <si>
    <t>['tolong', 'perbaiki', 'layanannya', 'isi', 'pulsa', 'aplikasi', 'pembayaran', 'saldo', 'terpotong', 'pulsa', 'masuk', 'janji', 'membantu', 'refund', 'saldo', 'pengembalian', 'sekiaaannn', '']</t>
  </si>
  <si>
    <t>['bruhh', 'paketan', 'konyol', 'kena', 'potongan', 'pulsa', 'kb', 'hah', 'paket', 'data', 'hadeuh', '']</t>
  </si>
  <si>
    <t>['aplikasi', 'membantu', 'mengontrol', 'kuota', 'pemakaian', 'menolong', 'kuota', 'internet', 'habis', 'disetel', 'khusus', 'aplikasi', 'diakses', 'kuota', 'internet', 'habis', 'terima', 'kasih', '']</t>
  </si>
  <si>
    <t>['mohon', 'maaf', 'provider', 'terhormat', 'keluhan', 'jaringan', 'masuk', 'akal', 'membeli', 'paket', 'kuota', 'game', 'gb', 'gb', 'terpakai', 'kecepatannya', 'tolong', 'perbaiki', 'makan', 'uang', 'haram', 'hasil', 'korupsi', 'user', 'telkomsel', '']</t>
  </si>
  <si>
    <t>['apanya', 'enak', 'makek', 'kartu', 'jaringan', 'main', 'mcm', 'sampah', 'ngelek', 'bagus', 'pakai', 'smartfren', 'simpati', 'bagus', 'anpunlah', 'ampas', '']</t>
  </si>
  <si>
    <t>['udah', 'banget', 'telkomsel', 'seneng', 'jaringannya', 'luas', 'dimana', 'kayanya', 'sinyalnya', 'jaringannya', 'lola', '']</t>
  </si>
  <si>
    <t>['maaf', 'telkomsel', 'jelek', 'sinyal', 'internet', 'tolong', 'perbaiki', 'semenjak', 'masang', 'home', 'inde', 'sinyalnya', 'jelek', 'telkomsel', 'jelek', 'sinyal', 'internet', '']</t>
  </si>
  <si>
    <t>['min', 'knp', 'aplikasi', 'nggak', 'masuk', 'yahh', 'klik', 'link', 'sms', 'pst', 'sllu', 'vailid', 'bantu', 'min', 'dimna']</t>
  </si>
  <si>
    <t>['telkomsel', 'sinyal', 'lemot', 'kuota', 'pemakaian', 'instagram', 'facebook', 'youtube', 'slalu', 'buffering', 'turun', 'nggak', 'gini', '']</t>
  </si>
  <si>
    <t>['bagus', 'bagus', 'murah', 'jaringan', 'mencapai', 'sudut', 'mohon', 'telkomsel', 'menambah', 'jaringan', 'sudut', 'daerah', 'terkadang', 'sinyal', '']</t>
  </si>
  <si>
    <t>['trimakasih', 'telkomsel', 'membantu', 'sekeluarga', 'promo', 'pls', 'data', 'membantu', 'anak', 'skrng', 'sdng', 'menjalani', 'skolah', 'dirmh', 'daring', '']</t>
  </si>
  <si>
    <t>['parah', 'berpuluh', 'komsel', 'mahal', 'paketnya', 'program', 'membantu', 'pengguna', 'mash', 'mending', 'gb', '']</t>
  </si>
  <si>
    <t>['min', 'saran', 'user', 'kuota', 'ketengan', 'limit', 'pulsa', 'gimana', 'adain', 'kuota', 'ketengan', 'esok', 'ganti', 'data', 'langsung', 'menyedot', 'pulsa', 'terimkasih', 'bagus', 'nggk', 'hehehe']</t>
  </si>
  <si>
    <t>['knp', 'sinyal', 'lemot', 'asrama', 'polisi', 'karang', 'jaya', 'prabumulih', 'timur', 'sinyal', 'lemot', 'membuka', 'google', 'emg', 'lancar', 'knp', 'lemot', 'gini', 'perusahaan', 'telkomsel', 'bangkrut']</t>
  </si>
  <si>
    <t>['suka', 'log', 'out', 'akun', 'trus', 'susah', 'masuk', 'nyoba', 'log', 'aplikasi', 'mohon', 'diperbaiki', 'karna', '']</t>
  </si>
  <si>
    <t>['telkomsel', 'telkompel', 'habis', 'beli', 'kuota', 'habis', 'buka', 'telkomsel', 'sihh', 'tolong', 'diperbaiki', '']</t>
  </si>
  <si>
    <t>['tingkat', 'pelayanaannya', 'puas', 'promo', 'kuota', 'mohon', 'memperbaiki', 'jaringan', 'jaringan', 'daerah', 'indonesia', 'rintangan', 'memperbaiki', 'jaringan', 'biaya', 'keluarkan', 'membangun', 'tower', 'sangan', 'puas', 'kinerja', 'apk', 'sekian', 'trmks']</t>
  </si>
  <si>
    <t>['', 'pelayanannya', 'memuaskan', 'ditahun', 'contoh', 'sisasaldo', 'tpi', 'pulsa', 'kuota', 'darurat', 'gagal', 'pulsa', 'kuota', 'darurat', 'disaat', 'menyepelekan', 'pelayanan', 'apapun', 'berdampak', 'telkomsel', 'kdepanya', 'thnks']</t>
  </si>
  <si>
    <t>['provider', 'kualitas', 'jaringan', 'stabil', 'sinyal', 'provider', 'lancar', 'pakai', 'telkomsel', 'jaringannya', 'suka', 'downd', 'kentang', 'tolong', 'telkomsel', 'sinyalnya', 'lancarin', 'beneran', 'suka', 'turun', 'kaya', 'jaringan', 'nggak', 'niat', 'buruk']</t>
  </si>
  <si>
    <t>['', 'telkomsel', 'oke', 'kali', 'beli', 'kuota', 'ketengan', 'kemarin', 'kemarin', 'pagi', 'memakan', 'pulsa', 'harganya', 'salah', 'terima', 'kasih', '']</t>
  </si>
  <si>
    <t>['mohon', 'langsung', 'kuota', 'unlimited', 'mencakup', 'youtube', 'baca', 'keterangan', 'youtube', 'akses', 'aplikasi', 'fitur', 'unlimited', 'gabisa', 'buka', 'youtube', 'terimakasih', 'kasih', 'rate']</t>
  </si>
  <si>
    <t>['saran', 'buka', 'telkomsel', 'bebas', 'pulsa', 'langsung', 'disuruh', 'kirim', 'email', 'chatingan', 'berdua', 'klw', 'baca', 'pertanyaanya', 'diulang', 'org', 'tambrus']</t>
  </si>
  <si>
    <t>['nyaman', 'kecewa', 'telkomsel', 'lanjutkan', 'promo', 'paket', 'surprise', 'deal', 'unlimited', 'wilayah', 'kota', 'jayapura', 'papua', 'indonesia', 'terimakasih']</t>
  </si>
  <si>
    <t>['beli', 'paketan', 'unlimited', 'ribu', 'pakai', 'habis', 'memakai', 'beli', 'paketan', 'hilang', 'daftar', 'paketan', 'telkomsel']</t>
  </si>
  <si>
    <t>['pelanggan', 'setia', 'telkomsel', 'telkomsel', 'jaringannya', 'lemottt', 'alias', 'lelettt', 'kuota', 'boros', 'jaringannya', 'lemott', 'telkomsel', 'beli', 'kuota', 'telkomsel', 'habis', 'rb', 'terkadang', 'jaringan', 'hilang', 'selingkan', 'beralih', 'provider', 'angka', '']</t>
  </si>
  <si>
    <t>['tolong', 'sinyal', 'jaringannya', 'maksimalkan', 'area', 'bendul', 'merisi', 'wonocolo', 'surabaya', 'jatim', 'sinyal', 'jaringannya', 'stabil', 'harga', 'alhamdulillah', 'operator', 'peduli', 'konsumen', 'terima', 'kasih', '']</t>
  </si>
  <si>
    <t>['sinyal', 'jelek', 'mahal', 'doang', 'kualitas', 'kecewa', 'telkomsel', 'kaya', 'mantap', 'mah', 'hancur', 'kekesalan', 'mendingan', 'kuning', 'bagus', 'kasar']</t>
  </si>
  <si>
    <t>['knp', 'paket', 'combo', 'sakti', 'hilang', 'kartu', 'telkomsel', 'udh', 'kemaren', 'paket', 'combo', 'sakti', 'murah', 'dri', 'temen', 'langsung', 'beli', 'beli', 'jdi', 'emang', 'beli', 'paket', 'omg', 'trus', 'mahal', 'dri', 'combo', 'sakti', 'aneh', 'knp', 'pilihan', 'combo', 'sakti', 'temen', 'murah', 'banding', 'mahal', 'bantu', 'atw', 'grapari', '']</t>
  </si>
  <si>
    <t>['kecewa', 'telkomsel', 'sinyal', 'didaerah', 'susah', 'boongan', 'sinyal', 'tpi', 'internet', 'gagal', 'teruss', 'sinyal', 'telkomsel', 'mengecewakan', 'dibagusin', 'sinyalnya', 'kasih', 'bintang', '']</t>
  </si>
  <si>
    <t>['masuk', 'susah', 'kaya', 'masuk', 'tinggal', 'masukan', 'selesai', 'langsung', 'masuk', 'ribet', 'jaringan', 'parah', 'banget', 'tekomsel', 'sinyal', 'mantap', 'tpi', 'woooow', 'parah', '']</t>
  </si>
  <si>
    <t>['unlimited', 'youtube', 'kualitas', 'kecepatan', 'internet', 'buruk', 'kuota', 'utama', 'habis', 'kualitas', 'mutar', 'lelet', 'ngetik', 'ditambah', 'beli', 'kuota', 'utama', 'lancar', 'mengecewakan']</t>
  </si>
  <si>
    <t>['woi', 'telkomsel', 'penipuan', 'publik', 'gue', 'beli', 'kuota', 'masuk', 'regional', 'regional', 'gitu', 'gue', 'beli', 'warung', 'sebelah', 'emosi', 'rugi', 'gue', 'rugii', 'astagggggaaaaa', 'please', 'gue', 'sultan', 'mohon', 'kejujurannyaaaaaa', '']</t>
  </si>
  <si>
    <t>['combo', 'sakti', 'unlimited', 'gb', 'kuota', 'utamanya', 'habis', 'sesuai', 'ketentuan', 'aplikasi', 'batasan', 'aplikasi', 'kecepatannya', 'berkurang', 'browsing', 'google', 'lambat', 'menyenangkan', 'batasan', 'kecepatan', 'program', 'unlimited', 'terpercaya', 'pelanggan', 'setia']</t>
  </si>
  <si>
    <t>['puas', 'penggunaan', 'kadang', 'nggak', 'stabil', 'katany', 'tpi', 'sya', 'buka', 'app', 'lancar', 'jaya', 'stabil', 'kadang', 'beli', 'paket', 'kuota', 'udh', 'ngambil', 'pulsa', 'tpi', 'paketnya', 'kdang', 'nggak', 'masuk', 'ketiga', 'nggak', 'akses', 'nggak', 'kouta', 'data', 'ngisi', 'kuota', 'pas', 'nggak', 'kuota', 'ribet', 'kode', 'dial', 'manual', 'intefacenya', 'nyaman', 'simple', 'bagus', 'tpi', 'puas', 'aksesnya']</t>
  </si>
  <si>
    <t>['jaringannya', 'lelet', 'kadang', 'hilang', 'btsnya', 'lanjay', 'perbaiki', 'jaringannya', 'lok', 'sidoharjo', 'bangka', 'selatan', '']</t>
  </si>
  <si>
    <t>['tlg', 'donk', 'wilayah', 'kabupaten', 'tanah', 'datar', 'sumbar', 'jaringannya', 'parah', 'udh', 'buka', 'apk', 'online', 'appn', 'pdhl', 'udh', 'pusat', 'kota', '']</t>
  </si>
  <si>
    <t>['pengguna', 'telkomsel', 'males', 'telkomsel', 'sinyalnya', 'internetan', 'jelek', 'telkomsel', 'eror', 'mohon', 'perbaiki', 'wilayah', 'brebes', 'daerah', 'pemaron']</t>
  </si>
  <si>
    <t>['pakai', 'telkomsel', 'mohon', 'pikir', 'dolo', 'ulasan', 'keluhan', 'signal', 'pakai', 'telkomsel', 'parah', 'kirim', 'kadang', 'ngak', 'keluhan', 'suruh', 'kirim', 'email', 'tlsel', 'mengharapkan', 'aksi', 'janji', '']</t>
  </si>
  <si>
    <t>['mohon', 'maaf', 'telkomsel', 'karuan', 'harga', 'paket', 'mahal', 'jaringan', 'lemut', 'jaringan', 'telkomsel', 'kebelakang', 'parah', 'nyesel', 'beli', 'paketan', 'telkomsel', 'penilaian', 'kasih', 'bintang', '']</t>
  </si>
  <si>
    <t>['ulasan', 'pengguna', 'jaringan', 'telkomsel', 'bintang', 'karna', 'cocok', 'jaringan', 'gadang', 'gadang', 'geleng', 'geleng', 'lokasi', 'palembang', 'kota', '']</t>
  </si>
  <si>
    <t>['maaf', 'tolong', 'perbaiki', 'kah', 'jaringanya', 'telkomsel', 'ama', 'beda', 'banget', 'harga', 'paket', 'internetnya', 'maaf', 'cenderung', 'mahal', 'koneksi', 'jaringanya', 'apalg', 'maen', 'game', 'sperti', 'moba', 'dll', 'kadang', 'lancar', '']</t>
  </si>
  <si>
    <t>['provider', 'sampah', 'harga', 'palingahal', 'signal', 'kalah', 'harga', 'dibawah', 'telkomsel', 'udah', 'berhenti', 'pelanggan', 'setia', 'member', 'platinum', 'gunanya', 'service', 'customer', 'service', 'jaringan', 'kendala', 'cenderung', 'meremehkan', '']</t>
  </si>
  <si>
    <t>['paket', 'internet', 'unlimited', 'lelet', 'jaringannya', 'menyesal', 'beli', 'paketnya', 'pelayanan', 'jaringan', 'telkomsel', 'memburuk', 'klw', 'bawa', 'dlam', 'konsumen', 'psal', 'patut', 'diduga', 'digugat', 'telkomsel', '']</t>
  </si>
  <si>
    <t>['sinyal', 'telkomsel', 'buruk', 'sinyal', 'memburuk', 'harganya', 'disesuaikan', 'diperbaiki', 'sinyalnya', 'kecewa', '']</t>
  </si>
  <si>
    <t>['iklan', 'telkomsel', 'difilter', 'komentarnya', 'komplain', 'jaringa', 'iya', 'kecewa', 'smp', 'thn', 'sma', 'thn', 'kuliah', 'thn', 'kerja', 'thn', 'pakai', 'telkomsel', 'ganti', 'kartu', 'jaringan', 'telkomsel', 'membaik']</t>
  </si>
  <si>
    <t>['pelanggan', 'telkomsel', 'kartu', 'halo', 'keluhan', 'kecepatan', 'data', 'semoga', 'pelanggan', 'prioritas', '']</t>
  </si>
  <si>
    <t>['tolong', 'bantuan', 'beli', 'sim', 'card', 'gagal', 'mulu', 'tulisannya', 'opps', 'coba', 'coba', 'besoknya', 'nga', 'saldo', 'link', 'sesuai', 'harga', 'tertera', 'ganti', 'coba', 'tetep', 'nga', 'telkomsel', 'server', 'eror', 'gimana', 'tolng', 'bantuannya', 'admin', 'telkomsel', 'beli', 'kartu', 'telkomsel', 'aplikasi', 'telkomsel']</t>
  </si>
  <si>
    <t>['ntah', 'ngisi', 'pulsa', 'pulsa', 'hilang', 'mencoba', 'download', 'app', 'karna', 'adik', 'gitu', 'diaku', 'membantu', '']</t>
  </si>
  <si>
    <t>['udah', 'ganti', 'operator', 'telkomsel', 'ancur', 'sinyalnya', 'daerah', 'jawa', 'sinyal', 'download', 'kbps', 'mending', 'harga', 'kuota', 'murah', 'sinyal', 'lemot', 'mahal', 'gini', 'sinyal', 'ancur', 'kecewa']</t>
  </si>
  <si>
    <t>['jaringan', 'telkosel', 'udah', 'ngga', 'kaya', 'karna', 'telkomsel', 'sultan', 'skarang', 'udah', 'ambil', 'jaringan', 'telkomsel', 'lemot']</t>
  </si>
  <si>
    <t>['tolong', 'jaringan', 'diparung', 'bogor', 'barat', 'diperbaiki', 'jaringan', 'stabil', 'telkomsel', 'serpong', 'masak', 'jaringan', 'lambat', '']</t>
  </si>
  <si>
    <t>['tolong', 'perbaiki', 'jaringan', 'jelek', 'jaringan', 'telkomsel', 'pengguna', 'ampe', 'ganti', 'profider', '']</t>
  </si>
  <si>
    <t>['susah', 'buka', 'aplikasi', 'fitur', 'auto', 'logout', 'susah', 'pengguna', 'konfirmasi', 'akun', 'berkali', 'kali', 'login', 'susah']</t>
  </si>
  <si>
    <t>['teruntuk', 'pegawai', 'telkomsel', 'aceh', 'cuman', 'harga', 'paket', 'dinaikin', 'kualitas', 'jaringan', 'ditingkatkan', 'beda', 'tipis', 'harga', 'paket', 'ribuan']</t>
  </si>
  <si>
    <t>['jaringannya', 'lelet', 'banget', 'sumpah', 'download', 'aplikasi', 'mb', 'doang', 'nunggu', 'sejam', 'buka', 'google', 'doang', 'loadingnya', 'ampun', 'hadeeeh']</t>
  </si>
  <si>
    <t>['tolong', 'mytelkomsel', 'masuk', 'apps', 'banget', 'apahh', 'masuk', 'link', 'sms', 'udah', 'gitu', 'mending', 'langsung', 'masuk', 'loading', 'dibilangnya', 'koneksi', 'stabil', 'disuruh', 'refresh', 'make', 'telkomsel', 'emang', 'lemot', 'kah', 'jaringannya', '']</t>
  </si>
  <si>
    <t>['aplikasi', 'mytsel', 'buka', 'purchase', 'gagal', 'mulu', 'layarnya', 'hitam', 'aplikasi', 'berhenti', 'penuh', 'memorinya', '']</t>
  </si>
  <si>
    <t>['kecewa', 'bertahun', 'memake', 'telkomsel', 'memburuk', 'kualitas', 'sinyal', 'mewakili', 'teman', 'harap', 'perbaiki', 'kedepannya', 'bagus', '']</t>
  </si>
  <si>
    <t>['telkomsel', 'udah', 'parah', 'banget', 'diwilayah', 'sumatera', 'selatan', 'masuk', 'desa', 'kekota', 'jaringan', 'lemot', 'stabil', 'kota', 'tower', 'telkomsel', 'jaringan', 'lemot', 'stabil', 'tolonglah', 'group', 'daerah', 'keluhan', 'kota', 'pulau', 'pulau', 'indonesia', 'wilayah', '']</t>
  </si>
  <si>
    <t>['hallo', 'telkomsel', 'perhatikan', 'ulasan', 'rating', 'telkomsel', 'melonjak', 'turun', 'permasalahannya', 'jaringan', 'rasakan', 'area', 'karawaci', 'habis', 'magrib', 'jaringan', 'melemah', 'berfikir', 'ganti', 'provider', 'kartu', 'terlanjur', 'nyaman', 'telkomsel', 'masukan', 'saran', 'jaringan', 'sinyal', 'telkomsel', 'area', 'karawaci', 'terbilang', 'lelet', 'tolong', 'perbaiki', 'pelanggan', 'telkomsel', 'setia', '']</t>
  </si>
  <si>
    <t>['kasih', 'bintang', 'banget', 'kesalahan', 'beli', 'kouta', 'internet', 'cepet', 'habis', 'kouta', 'omg', 'suka', 'habis', 'beli', 'harganya', 'uda', 'semoga', 'perbaiki']</t>
  </si>
  <si>
    <t>['assalamualaikum', 'warahmatullahi', 'wabarakatu', 'selamat', 'siang', 'operator', 'telkomsel', 'sinyal', 'lola', 'isi', 'pulsa', 'tgl', 'habis', 'tgl', 'tolong']</t>
  </si>
  <si>
    <t>['koneksi', 'suka', 'terputus', 'hilang', 'sinyal', 'edge', 'kuliah', 'daring', 'seminar', 'konferensi', 'terputus', 'terlewat', 'materinya', 'sungguh', 'buruk', 'sebanding', 'harga', 'ditawarkan', 'gimana', 'laporkan', 'telkomsel', 'kak', 'jaringan', 'hilang', 'membuka', 'telkomsel', 'blank', 'ditampilkan']</t>
  </si>
  <si>
    <t>['jaringan', 'daerah', 'bojonggede', 'parah', 'bagus', 'lancar', 'jaya', 'kendala', 'disaat', 'online', 'class', 'mohon', 'diperbaiki', 'terimakasih', '']</t>
  </si>
  <si>
    <t>['jaringan', 'setabil', 'tolong', 'perbaiki', 'membutuhkan', 'butuh', 'kelancaran', 'jaringan', 'koneksimu', 'butuh', 'uangku', 'membeli', 'pulsa', 'paket', 'kaya', 'beralih', 'paketanmu', 'skrg', 'mahal', 'sinyalmu', 'lancar', '']</t>
  </si>
  <si>
    <t>['daftar', 'paket', 'internetnya', 'kali', 'klik', 'paket', 'internet', 'unggulan', 'muncul', 'paket', 'aplikasinya', 'update', 'hasilnya', 'nol', '']</t>
  </si>
  <si>
    <t>['mmg', 'taik', 'jaringan', 'telkomsel', 'jaringan', 'lambat', 'woi', 'taik', 'kerja', 'butuh', 'jaringan', 'internet', 'kencang', 'jaringan', 'kek', 'gini', 'customer', 'lari', 'kartu', '']</t>
  </si>
  <si>
    <t>['merekomendasikan', 'orang', 'jaringan', 'jelek', 'cari', 'untung', 'doang', 'cari', 'provider', 'pakai', 'migrasi', 'kartu', 'hallo', 'tagihan', 'jalan', 'internetan', 'uuuuffhhh', '']</t>
  </si>
  <si>
    <t>['yth', 'telkomsel', 'izin', 'pulsa', 'diisi', 'beli', 'paket', 'pulsa', 'refresh', 'current', 'balance', 'mencukupi', 'mohon', 'terimakasih', '']</t>
  </si>
  <si>
    <t>['sinyal', 'stabil', 'mohon', 'telkomsel', 'perhatikan', 'beli', 'kuota', 'sinyal', 'bagus', 'lokasi', 'bulujaya', 'kec', 'bangakala', 'barat', '']</t>
  </si>
  <si>
    <t>['pelayanannya', 'karuan', 'lambat', 'jaringan', 'lambat', 'kaya', 'siput', 'terbuang', 'rugi', 'beli', 'kouta', '']</t>
  </si>
  <si>
    <t>['tinggal', 'prov', 'jawabaarat', 'kab', 'pangandaran', 'tepatnya', 'kec', 'kalipucang', 'desa', 'pamotan', 'keluhan', 'kitar', 'minggu', 'kebelakang', 'semenjak', 'tower', 'pamotan', 'jaringannya', 'lemot', 'leg', 'habis', 'kontak', 'sinyalnyapun', 'leg', 'belajar', 'online', 'tolong', 'perbaiki', 'tower', 'sinyalnya', 'bagus', 'semenjak', 'tower', 'tepatnya', 'pas', 'abis', 'kontrak', 'sinylanya', 'leg', 'lemot', 'tolong', 'diperbaiki', 'secepatnya', 'belajar', 'online', '']</t>
  </si>
  <si>
    <t>['tolong', 'kualitas', 'sinyal', 'tingkat', 'area', 'karawang', 'putus', 'putus', 'koneksi', 'setabil', 'bermain', 'game', 'beli', 'paket', 'mahal', 'kualitas', 'sinyal', 'januari', 'kualitas', 'sinyal', 'menurun', 'tolong', 'diperbaiki', '']</t>
  </si>
  <si>
    <t>['telkomsel', 'jaringan', 'stabil', 'game', 'online', 'lag', 'kota', 'jaringan', 'bagus', 'telkomsel', 'tolong', 'diperbaiki', 'terima', 'kasih']</t>
  </si>
  <si>
    <t>['tolong', 'jaringan', 'perbaiki', 'speed', 'kek', 'dlu', 'dlu', 'beralih', 'telkomsel', 'karna', 'jaringan', 'anti', 'badai', 'harga', 'pemakaian', 'mehong', 'banget', 'lelet', 'beli', 'paket', 'mahal', 'dri', 'operator', 'jaringan', 'ngecewain', 'harga', 'kualitas', 'donk', 'harga', 'doang', 'perbaiki', 'thanks']</t>
  </si>
  <si>
    <t>['hati', 'hati', 'denly', 'check', 'telkomsel', 'pas', 'check', 'kuota', 'gb', 'check', 'besoknya', 'check', 'alami', 'kali', '']</t>
  </si>
  <si>
    <t>['aplikasinya', 'user', 'friendly', 'masuk', 'aplikasi', 'info', 'ditampiliin', 'akutuh', 'masuk', 'pengen', 'ngecek', 'mobile', 'banking', 'kuota', 'video', 'tuk', 'aneh', 'diarahinnya', 'buy', 'package', 'melulu', 'mata', 'duitan', 'banget', 'kuota', 'free', 'sms', 'telfon', 'tetepaja', 'diarahinnya', 'buy', 'package', 'buka', 'app', 'blm', 'kejawab', 'disamain', 'kaya', 'market', 'place', 'dibenerin', 'tampilannya', 'woy', 'info', '']</t>
  </si>
  <si>
    <t>['ribet', 'masuk', 'app', 'verikasi', 'sms', 'klik', 'hedehhh', '']</t>
  </si>
  <si>
    <t>['jaringan', 'kaya', 'sampah', 'paket', 'mahal', 'perusahaan', 'provider', 'bumn', 'terkenal', 'sejagad', 'raya', 'indonesia', 'bagus', 'ancuuurrr', 'provider', 'dapet', 'tender', 'indonesia', 'ngaca', 'bossss', 'jaringan', 'ente', 'aburadul', 'gimana', 'kocaaaakkkkkk', 'wkwkwkwkwk']</t>
  </si>
  <si>
    <t>['jaringan', 'telkomsel', 'kyk', 'main', 'game', 'merah', 'udah', 'gnti', 'jaringan', 'udah', 'harganya', 'mahal', 'jaringannya', 'kyk', 'telkomsel', 'tolong', 'perbaiki', 'jaringn', 'telkomsel', '']</t>
  </si>
  <si>
    <t>['beli', 'paket', 'data', 'tanggal', 'paket', 'data', 'malam', 'tunggu', 'masuk', 'coba', 'beli', 'paket', 'unlimited', 'youtube', 'masuk', 'paket', 'malam', 'masuk', 'aduh', 'gmna', 'telkomsel', 'bantuan', 'tipu']</t>
  </si>
  <si>
    <t>['', 'sinyal', 'jelek', 'tinggal', 'kota', 'aplikasi', 'kali', 'msu', 'nge', 'cek', 'kuota', 'login', 'ulang', 'mahal', 'ilangin', 'iklan', 'tipi', 'tipi', 'org', 'nganggep', 'telkomsel', 'jaringan', 'keren']</t>
  </si>
  <si>
    <t>['pinter', 'banget', 'nyuri', 'pulsa', 'notif', 'pas', 'kuota', 'tinggal', 'mb', 'tpi', 'gaada', 'langsung', 'menghabiskan', 'sisa', 'pulsa', 'sekejap', 'notif', 'kuota', 'habis', 'dikenakan', 'tarif', 'biaya', 'normal', 'salut', 'marketing']</t>
  </si>
  <si>
    <t>['sumpah', 'apapun', 'jaringannya', 'lelet', 'selelet', 'leletnya', 'maen', 'game', 'ping', 'selelu', 'mode', 'itupun', 'beda', 'kecewa', 'provider', 'niat', 'perbaiki', 'kah', 'kehilangan', 'pelanggan', '']</t>
  </si>
  <si>
    <t>['buruk', 'jaringan', 'telkomselnya', 'lelet', 'buka', 'aplikasi', 'pakai', 'itupun', 'lelet', 'harga', 'kouta', 'internet', 'mahal', 'mahal', 'jaringan', 'lelet', 'banget', 'kecewa', 'pindah', 'operator', 'pakai', 'telkomsel', 'lagiiiii']</t>
  </si>
  <si>
    <t>['mahal', 'doang', 'jaringan', 'lelet', 'tinggal', 'kota', 'hutan', 'lelet', 'ngebut', 'pas', 'malam', 'subuh', 'maksudnya', 'disuruh', 'ngalong', 'gitu', '']</t>
  </si>
  <si>
    <t>['', 'fix', 'udah', 'merasakan', 'jng', 'paksain', 'beli', 'paketan', 'simpati', 'game', 'sinyal', 'simpati', 'super', 'jelek', 'berani', 'jamin', 'simpati', 'mikirin', 'pemasukan', 'memikirkan', 'kenyamanan', 'pelanggan', 'pilih', 'simpati', 'dijamin', 'mantapppppppp', 'percaya', 'silahkan', 'coba', 'simpati', 'skrng', 'udah', 'ancurrrrrrrr']</t>
  </si>
  <si>
    <t>['sumpah', 'bener', 'beli', 'pulsa', 'rb', 'ngga', 'masuk', 'sinyal', 'pas', 'cek', 'pulsa', 'permintaan', 'proses', 'coba', 'giliran', 'udah', 'coba', 'ber', 'kali', 'pas', 'download', 'aplikasi', 'coba', 'mulu', 'udah', 'copot', 'pasang', 'tetep', 'gitu']</t>
  </si>
  <si>
    <t>['jaringan', 'telkomsel', 'memburuk', 'telkom', 'perbaikan', 'penangan', 'serius', 'pengguna', 'telkomsel', 'nyaman', 'kecewa', 'kondisi', '']</t>
  </si>
  <si>
    <t>['membantu', 'cek', 'pulsa', 'kuota', 'gampang', 'tukar', 'poin', 'dapet', 'undian', 'pulsa', 'jta', 'telkomsel', 'semain', 'jaya', 'jaga', 'kualitas', '']</t>
  </si>
  <si>
    <t>['jaringan', 'sinyal', 'telkomsel', 'jelek', 'stabil', 'kecewa', 'sampe', 'perbaiki', 'respon', 'butuh', 'respon', 'nyata', 'balasan', 'doang', 'laris', 'cepet', 'perbaiki', 'udah', 'berbulan', 'sinyal', 'stabil', 'komplen', 'respon', 'balesan', '']</t>
  </si>
  <si>
    <t>['', 'telkomsel', 'sayangkan', 'kemarin', 'jaringan', 'telkomsel', 'bagus', 'pelanggan', 'setia', 'kecewa', 'nyaman', 'bermain', 'game', 'online', 'mohon', 'perbaiki', 'jaringannya', '']</t>
  </si>
  <si>
    <t>['iya', 'paketannya', 'lumayan', 'mahal', 'jaringannya', 'susah', 'wilayah', 'cibiting', 'desa', 'wanasari', 'kab', 'bekasi', 'jawa', 'barat', 'tolong', 'perbaikin']</t>
  </si>
  <si>
    <t>['telkomsel', 'knape', 'jaringan', 'parah', 'ksini', 'kecewa', 'berat', 'lelet', 'ampun', 'boro', 'streaming', 'browsing', 'muter', 'trs', 'kaga', 'udah', 'udah', 'tahunan', 'telkomsel', 'terusan', 'mending', 'pindah', 'provider', 'laen', 'beli', 'mahal', 'dapet', 'jaringan', 'lelet', '']</t>
  </si>
  <si>
    <t>['telkomsel', 'jaringan', 'parah', 'aktifitas', 'terganggu', 'karna', 'skarang', 'lgi', 'wfh', 'apalah', 'jaringan', 'perdana', 'fine', 'fine', 'ajah', 'dri', 'dlu', 'setia', 'telkomsel', 'tpi', 'mengecewakan', 'udah', 'bayar', 'paket', 'mahal', 'mahal', 'tolong', 'didengarkan', 'keluhan', 'pengguna', 'trima', 'kasih']</t>
  </si>
  <si>
    <t>['daring', 'make', 'telkomsel', 'lancar', 'zoom', 'tpi', 'pemakaian', 'lelet', 'kadang', 'karna', 'jaringan', 'down', 'knpa', '']</t>
  </si>
  <si>
    <t>['telkomsel', 'kaya', 'orang', 'gila', 'jaringan', 'dikit', 'dikit', 'ilang', 'kuota', 'mahal', 'jaringan', 'sepadan', 'harga', 'ngomongnya', 'penaikan', 'tarif', 'menjaga', 'kualitas', 'kualitas', 'hah', 'komplen', 'jaringan', 'suruh', 'dahlah', 'males', 'papale', 'papale', 'ajg', '']</t>
  </si>
  <si>
    <t>['jaringan', 'telkomsel', 'jelek', 'kualitasnya', 'rumah', 'kota', 'jaringan', 'susah', 'kyk', 'ditengah', 'hutan', 'wfh', 'percaya', 'telkomsel', 'jaringan', 'hilang', 'masak', 'kalah', 'axis']</t>
  </si>
  <si>
    <t>['telkomsel', 'sinyal', 'lemot', 'parah', 'buka', 'story', 'muter', 'beli', 'telkomsel', 'buang', 'duit', 'kecewa', '']</t>
  </si>
  <si>
    <t>['telkomsel', 'jelek', 'banget', 'telkomsel', 'hello', 'aplikasi', 'sinyal', 'lancar', 'giliran', 'main', 'game', 'mobile', 'legends', 'sinyal', 'parah', 'banget', '']</t>
  </si>
  <si>
    <t>['hallo', 'admin', 'kartu', 'combo', 'sakti', 'teman', 'teman', 'tolong', 'sayang', 'kartu', 'tanggung', 'diganti', 'tolong', 'penjelasan']</t>
  </si>
  <si>
    <t>['sinyal', 'telkomsel', 'mengecewakan', 'bea', 'kuota', 'mahal', 'kecewa', 'pakai', 'telkomsel', 'sekeluarga', 'pakai', 'jasa', 'telkomsel', 'kualitas', 'dijual', 'buruk']</t>
  </si>
  <si>
    <t>['transfer', 'pulsa', 'ribet', 'tekan', 'nominal', 'kangsung', 'masuk', 'ehbsekarang', 'coba', 'kali', 'mudah', 'usa', 'ribet', 'beli', 'kuota', 'beli', 'telkomsel', 'dikarnakan', 'keribetan', 'transfer', 'pulsa', 'ribet', 'ganti', 'kartu']</t>
  </si>
  <si>
    <t>['milih', 'kartu', 'kualitas', 'sinyal', 'bagus', 'kenyataannya', 'bagus', 'sinyal', 'kartu', 'tetangga', 'mahal', 'lelet', 'murah', 'lelet', 'semoga', 'kedepannya', 'tsel', 'hijrah', 'thx']</t>
  </si>
  <si>
    <t>['telkomsel', 'jaringan', 'banget', 'down', 'harga', 'paket', 'disesuaikan', 'kondisi', 'letak', 'geografis', 'harga', 'rupa', 'nol', 'listrik', 'padam', 'jaringan', 'padam', 'kirim', 'pengaduan', 'copy', 'paste', 'nanya', 'model', 'matikan', 'hidupkan', 'airplane', 'mode', 'sampe', 'gua', 'disuruh', 'rumah', 'sinyal', 'bagus', 'hellow', 'era', 'kesal', 'gua', 'pindah', 'nomor', 'telkomsel', 'dikenal', 'orang', 'hadeeeh']</t>
  </si>
  <si>
    <t>['kak', 'nomer', 'nomernya', 'nomer', 'aktif', 'gatau', 'isi', 'pulsa', 'masuk', 'tanyaa', 'nomer', 'orang', 'nomer', 'masuk', 'solusi', 'gmna', 'kak', 'kecewa', 'sayaasa', 'nomer', 'aktif', 'menganggu', 'privasi', 'mohon', 'bantuannya', '']</t>
  </si>
  <si>
    <t>['paket', 'ceria', 'menu', 'telkomsel', 'pas', 'beli', 'proses', 'tpi', 'balasan', 'telkomsel', 'udah', 'mencoba', 'balasan', 'mengecewakan', '']</t>
  </si>
  <si>
    <t>['bingung', 'pengaduan', 'intinya', 'sinyal', 'parah', 'mahal', 'jaringan', 'jelek', 'semoga', 'telkomsel', 'menerima', 'pengaduan', 'memperbaiki', 'kesalahan', 'klean', 'azab']</t>
  </si>
  <si>
    <t>['buruk', 'aplikasi', 'jengkel', 'versi', 'jaringan', 'lemot', 'langsung', 'error', '']</t>
  </si>
  <si>
    <t>['teklomsel', 'plorotin', 'customer', 'beli', 'paket', 'data', 'masuk', 'pulsa', 'udh', 'potong', 'trus', 'nyedot', 'pulsa', 'data', 'habis', 'padalah', 'harga', '']</t>
  </si>
  <si>
    <t>['sinyal', 'buruk', 'kinerja', 'buruk', 'memaksimalkan', 'kenyamanan', 'pengguna', 'telkomsel', 'semoga', 'perbaiki', 'secepat', 'mengganti', 'simcard', 'harap', 'tindakan', 'secepatnya']</t>
  </si>
  <si>
    <t>['sinyal', 'baguss', 'sesuai', 'harganya', 'zupeer', 'mahalal', 'tpi', 'sinyalnya', 'kuat', 'live', 'game', 'online', 'saran', 'coba', 'kasih', 'kuota', 'penggunanya', 'kyk', 'provider', 'sebelah', '']</t>
  </si>
  <si>
    <t>['niat', 'upgrade', 'kartu', 'eeee', 'kena', 'blok', 'tsel', 'jembut', 'emang', 'berangkat', 'rumah', 'nomor', 'dipake', 'grapari', 'total', 'blok', 'nomor', 'mohon', 'maaf', 'kartu', 'pakai', 'anjiiirrr']</t>
  </si>
  <si>
    <t>['paket', 'doang', 'mahal', 'jaringan', 'ampas', 'sesuai', 'telkomsel', 'tri', 'bos', 'beli', 'kuota', 'telkomsel', 'ampas', 'buka', 'gagal', 'buka', 'gagal', 'sampe', 'buka', 'aplikasi', 'ngulang', 'berkali', 'kali', '']</t>
  </si>
  <si>
    <t>['jaringan', 'mantap', 'luas', 'jaringannya', 'provider', 'alangkah', 'mantap', 'pulsa', 'kuota', 'internet', 'pisah', 'maksudnya', 'kuota', 'internet', 'pelanggan', 'kehabisan', 'merta', 'langsung', 'menyedot', 'pulsa', 'kebabblasan', 'kuota', 'internetnya', 'habis', 'notifikasi', 'sms', 'peringatan', 'menjelang', 'kuota', 'internet', 'habis', 'pelanggan', 'setia', 'telkomsel', 'memperhatikan', 'notifikasi', 'sms', '']</t>
  </si>
  <si>
    <t>['beli', 'kuota', 'belajar', 'pikir', 'pusing', 'belajar', 'whatsap', 'tolong', 'balikin', 'paketan', 'data', 'mohon', 'bijak', 'mncari', 'uang']</t>
  </si>
  <si>
    <t>['telkomsel', 'semenjak', 'pandemi', 'menguras', 'dompet', 'kuotanya', 'super', 'boros', 'susah', 'penghasilan', 'boros', 'kuota', 'makan', 'internet', 'bener', 'telkomsel', 'teman', 'mengeluh', 'keborosan', 'internet', 'telkomsel', 'menjengkelkan', '']</t>
  </si>
  <si>
    <t>['mohon', 'telkomsel', 'memperbaiki', 'jaringannya', 'tolonglah', 'susah', 'telkomsel', 'lag', 'parah', 'telkomsel', 'perusahaan', 'negara', '']</t>
  </si>
  <si>
    <t>['telkomsel', 'emang', 'jelek', 'memuaskan', 'pelanggan', 'pelanggan', 'telkomsel', 'pascabayar', 'pelanggan', 'raja', 'telkomsel', 'terbaik', 'bwt', 'pelanggan', 'setia', 'nyesel', 'ganti', 'pascabayar', 'kecewa', 'berat']</t>
  </si>
  <si>
    <t>['kesini', 'telkomsel', 'paket', 'internet', 'pulsa', 'kepotong', 'banget', 'pengguna', 'telkomsel', 'udah', 'setahun', '']</t>
  </si>
  <si>
    <t>['tolong', 'telkomsel', 'beli', 'paket', 'unlimitide', 'seharga', 'mengakses', 'apliakasi', 'sosmed', 'tiktok', 'facebook', 'gamesmax', 'dll', 'paketan', 'habis', 'login', 'game', 'kali', 'tolong', 'petanggung', 'jawabannya', 'kehilangan', 'uang', 'sekian', 'terimakasih', 'tolong', 'secepatnya', '']</t>
  </si>
  <si>
    <t>['semoga', 'dibales', 'admin', 'terimakasih', 'menolong', 'kebusukan', 'sinyal', 'telkom', 'tower', 'sebelah', 'rumah', 'sinyal', 'kek', 'digunung', 'stabil', 'jaringan', 'telkomsel', 'citra']</t>
  </si>
  <si>
    <t>['daftar', 'paket', 'harganya', 'pemakaian', 'paket', 'data', 'habis', 'sebulan', 'grapari', 'promo', 'beralih', 'paket', 'data', '']</t>
  </si>
  <si>
    <t>['provider', 'sinyal', 'garis', 'buka', 'facebook', 'paket', 'gb', 'maunya', 'gimana', 'telkomsel', 'udah', 'harga', 'paketnya', 'mahal', 'pas', 'udah', 'beli', 'mahal', 'sinyalnya', 'kek', 'gini', 'rugi', 'orang', '']</t>
  </si>
  <si>
    <t>['aneh', 'beli', 'sebulan', 'pemakaian', 'dirincian', 'pemakaian', 'selular', 'hotspot', 'sisa', 'kocak', 'telkomsel', 'telkorups', '']</t>
  </si>
  <si>
    <t>['main', 'ping', 'kuning', 'merah', 'parahh', 'mahal', 'doang', 'php', 'paraahhhhh', 'malem', 'signal', 'tetep', 'ampas', 'vidcall', 'patah', 'patah', 'paraah', 'thanks', 'responnya']</t>
  </si>
  <si>
    <t>['telkomsel', 'jaringan', 'internet', 'lemot', 'dimana', 'kompetitornya', 'berlomba', 'lomba', 'memperbaiki', 'jaringan', 'telkomsel', 'memburuk', 'segi', 'jaringan', '']</t>
  </si>
  <si>
    <t>['telkomsel', 'gini', 'dibawa', 'kemana', 'ampe', 'plosok', 'sinyalnya', 'kenceng', 'hujan', 'sinyalnya', 'busuk', 'bngt', 'musim', 'hujan', 'gini', 'kuota', 'mahal', 'mahal', 'abis', 'loading', 'doang', 'perbaikin', 'sinyalnya', 'pengguna', 'kapok', 'pingin', 'ganti', 'provider', '']</t>
  </si>
  <si>
    <t>['maaf', 'app', 'mmg', 'membantu', 'dlm', 'pengecekan', 'pemakaian', 'data', 'telkomsel', 'mmg', 'pakai', 'provider', 'sayangkan', 'pemenang', 'undian', 'cek', 'poin', 'cek', 'pemenang', 'ditampilkan', 'info', 'kalah', 'bgm', 'penilaian', 'kriteria', 'pemenang', 'kejelasan', 'tombol', 'opsi', 'pemenang', 'undian', 'menang', 'voucer', '']</t>
  </si>
  <si>
    <t>['jaringannya', 'lambat', 'paket', 'mahal', 'tolong', 'diperbaiki', 'jaringannya', 'sngaja', 'berpindah', 'pakai', 'telkomsel', 'dngan', 'harapan', 'jaringan', 'lancar', 'bagus', 'walaupn', 'paket', 'internet', 'mahal', 'tapii', 'jaringan', 'internetnya', 'kecewa', 'smoga', 'diperbaiki', 'secepatnya', 'terimakasih']</t>
  </si>
  <si>
    <t>['jaringan', 'telkomsel', 'parah', 'pakai', 'urgent', 'jaringan', 'error', 'telepon', 'pulsa', 'pakai', 'mohon', 'perbaiki', 'jaringannya', '']</t>
  </si>
  <si>
    <t>['telkomsel', 'ngk', 'niatan', 'ngebagusin', 'jaringan', 'emosi', 'banting', 'lalot', 'pas', 'kuliah', 'nge', 'zoom', 'jaringannya', 'ngk', 'pindah', 'kartu', '']</t>
  </si>
  <si>
    <t>['kali', 'stempel', 'tinggal', 'stempel', 'kuota', 'hilang', 'stempelnya', 'sehari', 'stempel', 'maksudnya', 'bintangnya', 'ambil', 'yerima', 'kasih', '']</t>
  </si>
  <si>
    <t>['telkomsel', 'mahal', 'paket', 'paket', 'internetnya', 'berlangganan', 'paket', 'telkomsel', 'turun', 'kalah', 'harga', 'paketnya', 'toloh', 'turunin', 'harga', 'harganya', 'mahal', 'mahal']</t>
  </si>
  <si>
    <t>['login', 'pakai', 'link', 'mudah', 'login', 'perlukan', 'bulannini', 'login', 'makasih', 'telkomsel', 'tolong', 'donk', 'paket', 'pelajar', 'anak', 'aktif', '']</t>
  </si>
  <si>
    <t>['telkomsel', 'sekrang', 'isi', 'pulsa', 'aktif', 'kartu', 'bertambah', 'beli', 'paket', 'internet', 'nambah', 'aktif', 'pulsa', 'hilang', 'pemakaian', 'apapun', 'kecewa', 'telkomsel', '']</t>
  </si>
  <si>
    <t>['daily', 'stamp', 'giliran', 'dituker', 'kuota', 'gb', 'hilang', 'trs', 'besoknya', 'mengulang', 'maksudnya', 'aplikator', 'autio', 'unistal', 'lgsg', 'ganti', 'provider']</t>
  </si>
  <si>
    <t>['aplikasii', 'telkomsel', 'mudah', 'memili', 'paket', 'pilihannya', 'tinggal', 'klik', 'terima', 'kasih', 'telkomsel', 'kru', 'krunya']</t>
  </si>
  <si>
    <t>['beli', 'mahal', 'kualitas', 'jelek', 'telkomsel', 'provider', 'terburuk', 'seindonesia', 'sinyal', 'terlaju', 'kb', 'bagusan', 'im', 'mb', 'kembangin', 'duit', 'mulu', 'kualitas', 'sinyal', 'berbaiki', 'liat', 'ulasan', 'joss']</t>
  </si>
  <si>
    <t>['bintang', 'udah', 'paketnya', 'mahal', 'lag', 'main', 'game', 'parah', 'sesuai', 'harga', 'paket', 'mahal', 'kualitas', 'buruk', 'suka', 'lag', '']</t>
  </si>
  <si>
    <t>['blm', 'kouta', 'dibeli', 'apk', 'mytelkomsel', 'pembayaran', 'ovo', 'notifikasi', 'berhasil', 'pembayaran', 'ovo', 'blm', 'notifikasi', 'telkomsel', 'beli', 'merugikan', 'kecewa']</t>
  </si>
  <si>
    <t>['telkomsel', 'tanggung', 'beli', 'pulsa', 'mytelkomsel', 'status', 'berhasil', 'pulsa', 'masuk', 'saldo', 'shoopepay', 'ambil', 'bener', 'telkomsel', 'parahhhh']</t>
  </si>
  <si>
    <t>['telkomsel', 'tolong', 'membeli', 'paket', 'aplikasi', 'telkomsel', 'tolong', 'mobile', 'data', 'mengambil', 'pulsa', 'pulsa', 'membeli', 'paket', 'ngasih', '']</t>
  </si>
  <si>
    <t>['ahh', 'paket', 'tlp', 'harga', 'mahal', 'jaga', 'kwalitas', 'emang', 'provider', 'buruk', 'mala', 'lbh', 'bagus', 'kwalitas', 'kalah', 'bagusnya', 'alasan', 'untung', 'kayak', 'gue', 'untung', 'elo', 'video', 'call', '']</t>
  </si>
  <si>
    <t>['update', 'promo', 'masuk', 'app', 'dpt', 'notifikasi', 'promo', 'tersedia', 'app', 'promo', 'sms', 'kesel', 'deh', 'bagusan', 'emang', 'tampilan', 'keren', 'work', 'ubah', 'review', 'emang', '']</t>
  </si>
  <si>
    <t>['harga', 'sepadan', 'kwalitas', 'pelayanan', 'sinyal', 'buruk', 'daerah', 'ratus', 'meter', 'bagus', 'semoga', 'ditingkatkan', 'lihat', 'reply', 'telkomsel', 'review', 'pelanggan', 'harga', 'paket', 'data', 'telkomsel', 'mahal', 'memperbaiki', 'pelayanan', 'terima', 'kasih', '']</t>
  </si>
  <si>
    <t>['waawh', 'jelek', 'banget', 'sinyalnya', 'nggak', 'otak', 'main', 'game', 'lag', 'terusss', 'semoga', 'kedepannya', 'parah', 'sinyalnya', 'semangat', 'sinyal', 'goib', 'telkomsel', '']</t>
  </si>
  <si>
    <t>['setia', 'pakai', 'nomor', 'telkomsel', 'paket', 'internet', 'telkomsel', 'harga', 'lbh', 'murah', 'pertimbangan', 'jaringan', 'memilih', 'telkomsel', 'kecewa', 'jaringan', 'buruk', 'membutuhkan', 'jaringan', 'lancar', '']</t>
  </si>
  <si>
    <t>['telkomsel', 'parah', 'jaringanya', 'nyet', 'penguna', 'udah', 'dri', 'nyet', 'kesini', 'parah', 'jaringanya', 'monyet', 'paket', 'mahalin', 'jaringan', 'monyet', 'customer', 'telkomnyet', 'bangun', 'woii', '']</t>
  </si>
  <si>
    <t>['buka', 'aplikasi', 'bermasalah', 'jaringan', 'offline', 'cabut', 'kartu', 'adakah', 'pengguna', 'mengalami', '']</t>
  </si>
  <si>
    <t>['knpa', 'versi', 'metode', 'menarik', 'mesti', 'isi', 'pulsa', 'daftar', 'paket', 'kasih', 'bintang', '']</t>
  </si>
  <si>
    <t>['pengguna', 'telkomsel', 'jaman', 'smp', 'udah', 'umur', 'thun', 'kali', 'jaringan', 'telkomsel', 'lemot', 'tolong', 'perbaiki', 'jaringannya', 'wilayah', 'kabupaten', 'tasikmalaya', '']</t>
  </si>
  <si>
    <t>['telkomsel', 'kejam', 'gini', 'masak', 'transfer', 'pulsa', 'terpotong', 'saldo', 'system', 'sibuk', 'sibuk', 'dipotong', 'saldonya', 'transfer', 'pulsa', 'urgent', 'malas', 'telkomsel']</t>
  </si>
  <si>
    <t>['bintang', 'skrg', 'jaringan', 'parah', 'udah', 'bberapa', 'kaya', 'gini', 'jaringan', 'gini', 'udah', 'kartu', 'thun', 'mahal', 'jaringan', 'kenceng', 'semengecewakan', 'please', 'perbaiki', 'frustasi', 'sinyal', '']</t>
  </si>
  <si>
    <t>['jaringan', 'telkomsel', 'parah', 'paketannya', 'mahal', 'tolong', 'perbaiki', 'jaringannya', 'aaya', 'tinggal', 'pusat', 'kota', 'jaringan', 'parah', '']</t>
  </si>
  <si>
    <t>['please', 'signalnya', 'benerin', 'buka', 'game', 'kembang', 'kempis', 'ngelag', 'ngelag', 'kerja', 'telkomsel', 'benerin', '']</t>
  </si>
  <si>
    <t>['telkomsel', 'ngelawak', 'beli', 'kuota', 'mahal', 'dapet', 'ampas', 'infokan', 'emang', 'gini', 'mohon', 'maaf']</t>
  </si>
  <si>
    <t>['parah', 'sinyal', 'lemot', 'pisan', 'sebanding', 'harganya', 'oke', 'jaringan', 'luas', 'sinyal', 'jaman', 'digital', 'butuh', 'sinyal', 'internet', 'jaringan', 'leletnya', 'ampun', '']</t>
  </si>
  <si>
    <t>['telkomsel', 'pelanggan', 'telkomsel', 'puas', 'jaringan', 'telkomsel', 'jaringan', 'telkomsel', 'stabil', 'sinyal', 'telkomsel', 'hilang', 'menerus', 'kecewa', 'tolong', 'perbaiki', 'terima', 'kasih', '']</t>
  </si>
  <si>
    <t>['telkomsel', 'minggu', 'jaringan', 'dirmh', 'parah', 'abis', 'pdhl', 'udh', 'lngganan', 'suka', 'pakai', 'telkomsel', 'beli', 'paket', 'internetnya', 'ribet', 'semnggu', 'kondisi', 'wfh', 'jaringan', 'internet', 'telkomsel', 'parah', 'abis', 'tlong', 'perbaiki', 'donk', 'rmh', 'daerah', 'jatipulo', 'palmerah', 'jakarta', 'barat', 'mles', 'hrs', 'gnti', 'provider', '']</t>
  </si>
  <si>
    <t>['suka', 'senang', 'telkomsel', 'promo', 'semoga', 'sukses', 'maju', 'tingkatkan', 'promo', 'promo', 'telkomsel', 'semoga', 'menang', 'undian', 'amin', '']</t>
  </si>
  <si>
    <t>['jaringan', 'desa', 'dukuhwidara', 'kec', 'pabedilan', 'kab', 'cirebon', 'jawa', 'barat', 'tolong', 'diperkuat', 'telkomsel', 'gada', 'lebihbkuat', 'jaringannya', 'lemot', 'provider', 'tolong', 'yaa', 'tsel', 'jawa', 'barat', 'direspon', 'kasih', 'bintang', '']</t>
  </si>
  <si>
    <t>['telkomsel', 'jaringan', 'parah', 'lelet', 'kuota', 'mahal', 'kuota', 'entertainment', 'kena', 'kuota', 'utama', 'kekurangan', 'sebanding', 'harga', 'mahal', 'kalah', 'produk', 'sebelah', 'cepat', 'harga', 'terjangkau', '']</t>
  </si>
  <si>
    <t>['jiji', 'sinyal', 'telkomsel', 'sumpah', 'darah', 'main', 'game', 'sinyal', 'down', 'tolong', 'perbaiki', '']</t>
  </si>
  <si>
    <t>['hay', 'telkomsel', 'kali', 'memakai', 'telkomsel', 'jaringannya', 'bagus', 'bermain', 'game', 'suka', 'lag', 'masuk', 'turnamen', 'masuk', 'kesal', 'tolong', 'perbaiki', 'sinyal', 'telkomsel', 'kaya', 'anak', 'haram', 'ilham', 'maaf', 'ngomong', 'gitu', 'kesal', 'sekian', 'terimakasih', 'tolong', 'mahal', 'doang', 'jariangan', 'kaga', 'bagus', 'ilham', '']</t>
  </si>
  <si>
    <t>['negri', 'singapore', 'thailand', 'myanmar', 'malaysia', 'vietnam', 'taiwan', 'philipne', 'sbg', 'pelaut', 'telkomsel', 'roaming', 'murah', 'mudah', '']</t>
  </si>
  <si>
    <t>['knpa', 'desember', 'jaringannya', 'emosi', 'pas', 'kebeneran', 'ujan', 'ampun', 'zoom', 'atuh', 'mohon', 'diperhatikan', 'jaringan', 'kabupaten', 'bandung', 'mohon', '']</t>
  </si>
  <si>
    <t>['mohon', 'maaf', 'promo', 'bener', 'coba', 'promonya', 'suruh', 'masukan', 'kode', 'voucher', 'membodohi', 'jaringan', 'telkomsel', 'buruh', 'harga', 'mahal', 'tujuan', 'kartu', '']</t>
  </si>
  <si>
    <t>['membeli', 'pulsa', 'kouto', 'aplikasi', 'telkomsel', 'cocok', 'harganya', 'lbh', 'murah', 'pokoknya', 'puas', 'mksh', 'telkomsel', '']</t>
  </si>
  <si>
    <t>['jaringan', 'ditempat', 'jelek', 'sinyal', 'kekuatan', 'garis', 'super', 'lemot', 'komplain', 'tetep', 'lemot', 'disuruh', 'ganti', 'kek', 'rumah', 'kek', 'dll', 'emagnya', 'malam', 'malam', 'suruh', 'internetan', 'halaman', 'rumah', 'unruk', 'makanan', 'nyamuk', 'hedehhhh', '']</t>
  </si>
  <si>
    <t>['loading', 'aplikasi', 'beli', 'paket', 'interner', 'berat', 'lelet', 'masak', 'badan', 'usaha', 'milik', 'negara', 'malu', 'negara', '']</t>
  </si>
  <si>
    <t>['kualitas', 'jaringan', 'ambleggg', 'parahhh', 'stabil', 'kecewa', 'gabisa', 'game', 'online', 'gabisa', 'zoom', 'meet', 'dsb', 'sinyal', 'stabil', 'kalah', 'profider', 'sebelah', 'notanenenya', 'murah', 'harganya', 'sinyal', 'sinyal', 'full', 'strip', 'ayolah', 'telkomsel', 'kasih', 'pelayanan', 'memuasakan', 'bayar', 'mahal']</t>
  </si>
  <si>
    <t>['pulsa', 'kepotong', 'gimana', 'ceritanya', 'pulsa', 'beli', 'paket', 'nelpon', 'menit', 'paket', 'internet', 'pakai', 'nelpon', 'menit', 'pulsanya', 'jebol', 'pas', 'dicek', 'penggunaan', 'kemana', 'hilangnya', 'pulsa', '']</t>
  </si>
  <si>
    <t>['buka', 'aplikasi', 'telkomsel', 'susah', 'banget', 'udah', 'uninstall', 'install', 'tetep', 'kadang', 'kebuka', 'aplikasi', 'knp', 'kendala', '']</t>
  </si>
  <si>
    <t>['jaringan', 'telkomsel', 'lelet', 'siput', 'buka', 'google', 'susah', 'belajar', 'buka', 'google', 'lelet', 'banget', 'dasar', 'pasaran', 'mahal', 'sinyal', 'lelet', 'telkomsel', 'ngambil', 'untung', 'kebakaran', 'lelet', 'semoga', 'kantor', 'telkomsel', 'indonesia', 'kebakaran', 'bangkru', '']</t>
  </si>
  <si>
    <t>['ngumpulin', 'stamp', 'harian', 'sebulan', 'lenyap', 'layanan', 'stamp', 'dicuri', 'ama', 'karyawan', 'telkomsel', 'sialan', 'banget', 'telkomsel', 'mnguntungkan', 'menipu', 'layanan', 'stamp', 'lenyap', 'gmn', 'ambil', 'bonus', 'bego', 'bnget', 'manajemennya']</t>
  </si>
  <si>
    <t>['provider', 'nomor', 'appnya', 'jelek', 'banget', 'keren', 'dikit', 'perusahaannya', 'engineer', 'nggak', 'programmer', 'maintenance', 'nggak', 'pengguna', 'indonesia', 'tsel', 'semena', 'mena', 'dosa', 'manfaatin', 'kebutuhannya', 'orang', 'kepentingan', 'pribadi', 'nggak', 'ridho', 'dunia', 'akhirat', 'tsel', 'memanfaatkan', 'ketergantungan', 'masyarakat', '']</t>
  </si>
  <si>
    <t>['aneh', 'gua', 'beli', 'paketan', 'seminggu', 'gb', 'abis', 'minggu', 'kemaren', 'gua', 'youtuban', 'ampe', 'seminggu', 'paket', 'sisa', 'udah', 'emaill', '']</t>
  </si>
  <si>
    <t>['telkomsel', 'boros', 'perdetik', 'perkilobyt', 'ruuuuuar', 'makan', 'kuotanya', 'skrg', 'sinyalnya', 'lemot', 'puwoool', '']</t>
  </si>
  <si>
    <t>['', 'versi', 'logging', 'susah', 'kaya', 'versi', 'kemarin', 'udh', 'coba', 'logging', 'disuruh', 'nunggu', 'nomornya', 'verifikasi', 'trus', 'dikirm', 'link', 'pas', 'buka', 'linknya', 'daftar', 'ehhh', 'dibuka', 'linknya', 'valid', 'kadaluarsa', 'pdhl', 'sms', 'tolong', 'dimudahin']</t>
  </si>
  <si>
    <t>['kenpa', 'pulsa', 'terkuras', 'oknum', 'telkomsel', 'nakal', 'tolong', 'telkomsel', 'cek']</t>
  </si>
  <si>
    <t>['telkomsel', 'curang', 'licik', 'check', 'stamp', 'kali', 'ndak', 'check', 'stamp', 'program', 'stamp', 'menghilang', 'payaaaahh', 'cuk', 'curang', 'licik', 'banget', 'peliit', '']</t>
  </si>
  <si>
    <t>['jaringan', 'tsel', 'lelet', 'banget', 'suka', 'gagal', 'pas', 'masukkan', 'kode', 'voucher', 'udah', 'log', 'panggilan', 'nggak', 'ditambah', 'sms', 'apk', 'tsel', 'voucher', 'masukin', 'kode', 'voucher', 'operator', 'sibuk', 'udah', 'dicoba', 'berkali', 'kali', 'berhari', 'tetep', 'sibukkk', 'pas', 'urgent', 'gimana', 'tolong', 'perbaiki', '']</t>
  </si>
  <si>
    <t>['bagus', 'telkomsel', 'drpd', 'didaerah', 'perkotaan', 'hadeh', 'telkomsel', 'sinyal', 'bar', 'sayang', 'banget', 'kuota', 'angus', 'karna', 'kepake', 'gegara', 'jaringannya', 'fix', 'ganti', 'kartu', 'bye', '']</t>
  </si>
  <si>
    <t>['dear', 'telkomsel', 'provider', 'kepercayaan', 'keluarga', 'bertahun', 'mahal', 'provider', 'its', 'jaringan', 'bagus', 'knpa', 'signal', 'internet', 'telkomsel', 'jelek', 'bsa', 'kategorikan', 'buruk', 'mengalami', 'gangguan', 'tolong', 'improvementnya', 'bnyak', 'pelanggan', 'kecewa', 'stabilitas', 'signal', 'telkomsel', 'upgrade', 'hallo', 'krg', 'memuaskan', 'jng', 'hancur', 'berpindah', 'provider', 'relatif', 'murah', 'harganya', 'tks']</t>
  </si>
  <si>
    <t>['aplikasinya', 'berat', 'makan', 'data', 'sebentar', 'buka', 'aplikasinya', 'data', 'kb', 'terkuras', 'serasa', 'nge', 'pas', 'apk', 'haram', 'buka', 'sosmed', 'kayak', 'normal', 'kb', '']</t>
  </si>
  <si>
    <t>['aktif', 'tgl', 'besok', 'yaudah', 'isi', 'telkomsel', 'rb', 'disitu', 'keterangnnya', 'aktif', 'udah', 'isi', 'aktifnya', 'bertambah', '']</t>
  </si>
  <si>
    <t>['telkomsel', 'pengguna', 'telkomsel', 'sinyal', 'kesini', 'parah', 'jelek', 'aplikasi', 'telkomsel', 'force', 'close', 'melulu', 'sesalkan', 'harga', 'paketan', 'kuota', 'mahal', 'sebanding', 'kuotanya', 'sinyal', 'jelek', 'banget', 'nuhun', '']</t>
  </si>
  <si>
    <t>['quota', 'games', 'gimana', 'pakainya', 'dipake', 'pulsa', 'disedotnya', '']</t>
  </si>
  <si>
    <t>['kesini', 'menurun', 'sii', 'uda', 'kuota', 'mahal', 'sinyal', 'gangguan', 'uda', 'memakai', 'kartu', 'telkomsel', 'aktif', 'menurun', 'peningkatan', 'payah', '']</t>
  </si>
  <si>
    <t>['telkomsel', 'aduhai', 'bener', 'jaringan', 'dibawa', 'masuk', 'dikit', 'rumah', 'buka', 'youtube', 'muter', 'doank', 'kalah', 'provider', 'sebelah', 'ayolah', 'diperbaiki', 'telkomsel', 'bertahun', 'beda', 'dngan', 'jaringan']</t>
  </si>
  <si>
    <t>['ngga', 'aktivasi', 'paket', 'ceria', 'sms', 'promo', 'daftar', 'telkomsl', 'app', 'balasan', 'sms', 'notifikasi', '']</t>
  </si>
  <si>
    <t>['promosi', 'paket', 'nelpon', 'ekstra', 'harian', 'sesuai', 'katalag', 'konsumen', 'terjebak', 'beli', 'paket', 'jatuh', 'tempo', 'pulsa', 'terpotong', 'komplain', 'tagihan', 'pemakaian']</t>
  </si>
  <si>
    <t>['jaringan', 'lemot', 'lokasi', 'tulang', 'bawang', 'barat', 'desa', 'mulya', 'jaya', 'tolong', 'perbaiki', 'upgrade', 'jaringan', 'jalan', 'internetan', 'tolong', 'benahi', 'aplikasi', 'responsif', 'lamban', 'aplikasi', 'telkomsel', 'user', 'experience', '']</t>
  </si>
  <si>
    <t>['memakai', 'telkomsel', 'game', 'online', 'telkomsel', 'menurun', 'kualitas', 'jaringan', 'hilang', 'jaringan', 'hancur', 'diandalkan', 'provider', 'sebelah', 'mengalami', 'peningkatan', 'jaringan', 'koneksi', 'telkomsel', 'kecewa', 'tertipu', 'iming', 'iming', 'jaringan', 'kuat', 'indonesia', 'jaringan', 'koneksi', 'telkomsel', 'ditentukan', 'cuaca', 'kondisi', 'memalukan']</t>
  </si>
  <si>
    <t>['aplikasi', 'burikkk', 'boong', 'awokawoka']</t>
  </si>
  <si>
    <t>['bintang', 'mines', 'warna', 'hitam', 'kasih', 'untk', 'jaringan', 'tsel', 'parah', 'jaringan', 'ber', 'ubah', 'habis', 'fikir', 'harga', 'selangit', 'pelangan', 'kasi', 'jaringan', 'lapuk', '']</t>
  </si>
  <si>
    <t>['woi', 'telkomsel', 'jaringan', 'gua', 'nge', 'lag', 'banget', 'kakak', 'gua', 'disamping', 'gua', 'lancar', 'lancar', 'pilih', 'kasih', 'daerah', 'gua', 'kota', 'gua', 'peduli', 'karyawan', 'ngorbanin', 'nyawa', 'bayar', 'udah', 'mahal', 'jaringan', 'jelek', 'pilih', 'kasih', '']</t>
  </si>
  <si>
    <t>['sinyal', 'mainpetak', 'umoet', 'wilyah', 'quota', 'mbingungkan', 'dibagi', 'internet', 'multimedia', 'buka', 'youtube', 'langit', 'musik', 'internet', 'habis', 'multinedia', 'berkurang', 'pas', 'habis', 'internet', 'notifikasi', 'conektion', 'data', 'trus', 'multimedia', 'trus', 'tagihan', 'belangan', 'mengecewakan', 'situasi', 'pandemi', 'covid', 'sayang', 'tutup', 'sim', 'org', 'pakai', '']</t>
  </si>
  <si>
    <t>['telkomsel', 'pencuri', 'mempertanggung', 'jawabkan', 'beli', 'pulsa', 'rb', 'sketika', 'langsung', 'habis', 'bbrapa', 'detik', 'pakai', 'aneh', 'sya', 'isi', 'rb', 'trus', 'matikan', 'data', 'internetnya', 'bsoknya', 'habis', 'jga', 'bngsatt', 'telpon', 'kayak', 'orng', 'bego', 'ditemani', 'bicara']</t>
  </si>
  <si>
    <t>['menyesal', 'kartu', 'telkomsel', 'sinyal', 'jelek', 'merusak', 'pengalaman', 'player', 'gamer', 'telkomsel', 'sinyal', 'bagus', 'sinyal', 'telkomsel', 'sampe', 'terima', 'kasih', '']</t>
  </si>
  <si>
    <t>['', 'heran', 'deh', 'ama', 'aplikasi', 'aplikasi', 'update', 'perawan', 'susah', 'masuk', 'banged', 'ritualnya', 'masuk', 'lancar', 'dimasukin', 'puas', 'hadehhhhh']</t>
  </si>
  <si>
    <t>['hai', 'kak', 'kartu', 'sim', 'masuk', 'tenggang', 'isi', 'pulsa', 'perbaiki', 'mohon', 'arahan', 'terima', 'kasih']</t>
  </si>
  <si>
    <t>['lambat', 'jaringan', 'cepat', 'tolong', 'fokus', 'kecepatan', 'koneksi', 'fokus', 'applikasi', 'doang', 'lelet', 'mulu', 'jaringan', 'cepat', 'banget', 'jaringannya', 'jam', 'habis', 'lihat', 'video', 'durasinya', 'menit', 'jam', 'kebuang', 'paketan']</t>
  </si>
  <si>
    <t>['berhenti', 'berlangganan', 'kartu', 'halo', 'wajar', 'tagihan', 'perjanjian', 'pembelian', 'paket', 'bln', 'pas', 'pembayaran', 'bulann', 'membengkak', 'angka', 'tertinggi', 'bulann', 'pengen', 'ngakak', 'kualitas', 'internet', 'bagus', 'pas', 'berhenti', 'berlangganan', 'suruh', 'bayar', 'perjanjian', 'bayar', 'rutin', 'pembayaran', 'merekomendasikan', 'yuk', 'ramai', 'pindah', 'provider']</t>
  </si>
  <si>
    <t>['developer', 'tolol', 'udah', 'daftar', 'pakai', 'disuruh', 'log', 'nggk', 'otak', 'bangkrut', 'kek', 'gini', 'nggk', 'gua', 'doain', 'cepet', 'bangkrut']</t>
  </si>
  <si>
    <t>['sinyal', 'jelek', 'koutanya', 'hancur', 'mahalnyaaaaaaaaaa', 'keliatan', 'mengisap', 'isi', 'dompet', 'bertahan', 'daerah', 'cuman', 'telkomsel', '']</t>
  </si>
  <si>
    <t>['', 'telkomsel', 'salah', 'pengguna', 'telkomsel', 'indonesia', 'ulasan', 'seputar', 'keseharian', 'telkomsel', 'paket', 'games', 'genshin', 'impact', 'tenar', 'game', 'rpg', 'open', 'world', 'terbaru', 'menyenangkan', 'berharap', 'pengguna', 'telkomsel', 'telkomsel', 'game', 'diunlimited', 'games', 'mohon', 'tanggapan', 'positifnya', 'ulasan', 'tekan', 'ulasan', 'berguna', '']</t>
  </si>
  <si>
    <t>['telkomselll', 'ikhlas', 'ragu', 'ragu', 'pasang', 'event', 'check', 'mending', 'dibuatlh', 'check', 'claim', 'kuota', 'gb', 'belajar', 'online', 'pas', 'claim', 'event', 'check', 'innya', 'dihapus', 'udh', 'ikhlas', 'dibuatlh', 'telkomnyettttt', 'kecewa']</t>
  </si>
  <si>
    <t>['ribet', 'beli', 'paket', 'data', 'mytelkomsel', 'pembayaran', 'pakai', 'linkaja', 'tinggal', 'one', 'klik', 'bayar', 'langsung', 'aktif', 'dilarikan', 'app', 'linkaja', 'proses', 'pembayaran', 'paket', 'data', 'beli', 'tsb', 'jaringan', 'downgrade', 'mending', 'mytelkomsel', 'versi', 'namanya', 'ribet', 'mulus', 'udah', 'pengguna', 'mytelkomsel', 'maaf', 'turunin', 'bintangnya', '']</t>
  </si>
  <si>
    <t>['tolong', 'beli', 'kuota', 'maxtream', 'nggak', 'namanya', 'penipuan', 'beli', 'nggak', 'tolong', 'sinyalnya', 'benerin', 'ilang', 'ilangan', 'mulu']</t>
  </si>
  <si>
    <t>['paketan', 'habis', 'non', 'aktifkan', 'datanya', 'otomatis', 'menyedot', 'pulsa', 'muncul', 'notifikasi', 'pemberitahuan', 'paketan', 'habis', 'pulsanya', 'terpotong', 'menyayangkan', 'mohon', 'diterima', 'masukannya', 'suka', 'telkomsel', 'terima', 'kasih']</t>
  </si>
  <si>
    <t>['aplikasi', 'jelek', 'jelek', 'knp', 'login', 'knp', 'tulisan', 'link', 'valid', 'hala', 'anjinglah', 'woi', 'perbaiki', 'aplikasi', 'apk', 'rusak', 'kek', 'gini', '']</t>
  </si>
  <si>
    <t>['tolong', 'telkomsel', 'pembelian', 'paket', 'ketenangan', 'durasinya', 'disesuaikan', 'beli', 'ditetapkan', 'mebeli', 'paket', 'ketenangan', 'jam', 'jam', 'malam', 'habis', '']</t>
  </si>
  <si>
    <t>['sinyal', 'telkomsel', 'bagus', 'buka', 'telkomsel', 'lemot', 'banget', 'jaringan', 'plus', 'ram', 'kadang', 'tolong', 'ditingkatkan', 'jaringannya', '']</t>
  </si>
  <si>
    <t>['woi', 'kasih', 'layanan', 'utang', 'kuota', 'gb', 'bayar', 'terpotong', 'otomatis', 'knp', 'bsa', 'keterangan', 'krna', 'pulsa', 'mncukupi', 'dongo', 'utang', 'krna', 'plsa', 'kuat', 'beli', 'orang', 'butuh', 'mndesak', 'tlkomsel', 'indihome', 'lelet', 'pke', 'simpati', '']</t>
  </si>
  <si>
    <t>['pokoknya', 'jempol', 'jari', 'telkomsel', 'pilihan', 'hraga', 'diskon', 'habis', 'habisan', 'bonus', 'hadiahnya', 'pokoknya', 'rugi', 'update', 'amplikasi', 'telkomsel', 'memudahkan', 'urusan', 'menguras', 'isi', 'kantong', 'jadiii', 'cus', 'buruan', 'download', 'telkomsel']</t>
  </si>
  <si>
    <t>['gila', 'telkomsel', 'parah', 'jaringan', 'niat', 'benerin', 'jaringan', 'udah', 'mahal', 'jaringan', 'busuk', 'awas', 'tinggal', 'konsumen', 'cepet', 'benerin', 'jaringan', 'internet']</t>
  </si>
  <si>
    <t>['kecewa', 'isi', 'pulsa', 'beli', 'paket', 'begadang', 'pertamanya', 'error', 'spam', 'error', 'biarkan', 'paket', 'badang', 'error', 'ajg', 'emng', 'klw', 'eror', 'eror', 'kek', 'gini']</t>
  </si>
  <si>
    <t>['sakit', 'hati', 'banget', 'telkomsel', 'jaringan', 'buruk', 'nyangka', 'telkomsel', 'gini', 'sampe', 'nangis', 'gara', 'gara', 'jaringan', 'mengecewakan', 'harap', 'telkomsel', 'bagusin', 'jaringannya', 'kaya', '']</t>
  </si>
  <si>
    <t>['maaf', 'kasih', 'bintang', 'karna', 'telkomsel', 'menjengkelkan', 'kronologinya', 'isi', 'kuota', 'ketengan', 'malam', 'isi', 'trus', 'dpt', 'maaf', 'jaringan', 'sibuk', 'pilihan', 'dpt', 'diproses', 'cek', 'sinyalnya', 'sibuk', 'trus', 'coba', 'msh', 'dpt', 'abis', 'restart', 'masuk', 'smua', 'pulsa', 'habis', 'brengsek', 'akal', 'telkomsel', 'kayak', 'gini', 'tolong', 'kembalikan', 'pulsa', 'beralih', 'provider', '']</t>
  </si>
  <si>
    <t>['tolong', 'telkomsel', 'kartu', 'prabayar', 'pascabayar', 'prabayar', 'kangen', 'terblokir', 'mhon', 'rubah', 'prabaya', 'pergunakan', 'trims']</t>
  </si>
  <si>
    <t>['nyesal', 'make', 'kau', 'telkomsel', 'julukannya', 'sim', 'card', 'org', 'kaya', 'jaringan', 'kuat', 'sim', 'card', 'org', 'miskin', 'mahal', 'kualitas', 'kau', 'kasih', 'sewa', 'profider', 'jalur', 'network', 'kau', '']</t>
  </si>
  <si>
    <t>['membeli', 'paket', 'internet', 'minggu', 'beli', 'kesalahan', 'koneksi', 'internet', 'mencoba', 'membelinya', 'koneksi', 'internet', 'pembelian', 'dihitung', 'menunggu', 'menit', 'kuota', 'terbeli', 'terkejutnya', 'pembelian', 'terbeli', 'membeli', 'paket', 'internet', 'pengembalian', 'paket', 'terimakasih']</t>
  </si>
  <si>
    <t>['rakus', 'telkomsel', 'ane', 'aktifin', 'kuota', 'ketengan', 'yutub', 'ribu', 'tpi', 'erorr', 'trus', 'ane', 'aktifin', 'trus', 'erorrr', 'ane', 'biarin', 'udah', 'aktif', 'tpi', 'ribu', 'embat', 'ribu', 'parah', 'telkomsel', 'ajorrrr', '']</t>
  </si>
  <si>
    <t>['signal', 'jelek', 'daerah', 'kecewa', 'asik', 'maen', 'game', 'leg', 'pengguna', 'telkomsel', 'kecewa', 'kota', 'udah', 'jelek', 'kampung', '']</t>
  </si>
  <si>
    <t>['berlangganan', 'telkomsel', 'telkomsel', 'lemot', 'kaya', 'jaringan', 'kadang', 'lancar', 'kadang', 'lemot', '']</t>
  </si>
  <si>
    <t>['telkomsel', 'telkomsel', 'pelanggan', 'rating', 'platinum', 'sinyal', 'jelek', 'install', 'app', 'playstore', 'sanggup', 'main', 'game', 'evony', 'minggu', 'telkomsel', 'main', 'game', 'evony', 'sayangkan', 'andalan', 'skrg', 'tertinggal', 'berpikir', 'ganti', 'kartu', 'gini', '']</t>
  </si>
  <si>
    <t>['marilah', 'beralih', 'kartu', 'telkomsel', 'kartu', 'sultan', 'turun', 'drajat', 'kartu', 'raskin', '']</t>
  </si>
  <si>
    <t>['saran', 'paket', 'unlimited', 'kartu', 'sakti', 'paket', 'apk', 'telkomsel', 'nahh', 'paketnya', 'kali', 'jangka', 'paket', 'sisa', 'minggu', 'paket', 'sisa', 'paket', 'pertma', 'terpakai', 'paket', 'solusi', 'ngatur', 'gitu', 'aktifin', 'paket', 'sesuai', 'dibeli', '']</t>
  </si>
  <si>
    <t>['pengguna', 'telkomsel', 'mengalami', 'keluhan', 'rasakan', 'lelet', 'apanya', 'jaringan', 'prioritas', '']</t>
  </si>
  <si>
    <t>['', 'bales', 'boot', 'tolong', 'telkomsel', 'terbesar', 'indonesia', 'stabil', 'usahakan', 'stabil', 'transaksi', 'barang', 'barang', 'karna', 'koneksi', 'stabil', 'pencet', 'ulang', 'sampe', 'barang', 'rugi', 'emang', 'bagus', 'buatlah', 'bagus', 'cadangan', 'kaya', 'siput', 'macet', '']</t>
  </si>
  <si>
    <t>['ngga', 'bintang', 'lelet', 'banget', 'woiii', 'jujur', 'udah', 'beralih', 'provider', 'mantap', 'jaringan', 'kalah', 'provider', '']</t>
  </si>
  <si>
    <t>['jaringan', 'telkomsel', 'buruk', 'kecewa', 'pakai', 'jaringan', 'bagus', 'kadang', 'hilang', 'jaringan', 'datanya', 'sesuka', 'hati', 'kuliah', 'online', 'terganggu', 'via', 'meet', 'browsing', 'main', 'game', 'terganggu', 'suka', 'telkomsel', 'internet', 'bagus', 'stabil', 'kesal', 'kecewa', 'mohon', 'diperbaiki', 'terima', 'kasih', '']</t>
  </si>
  <si>
    <t>['telkomsel', 'best', 'the', 'best', 'dedi', 'candra', 'membuktikan', 'kestiaan', 'pengguna', 'setia', 'telkomsel', 'tahin', 'ayo', 'sahabat', 'telkomsel', 'komit', 'setia', 'pelanggan', 'telkomsel', 'oke', '']</t>
  </si>
  <si>
    <t>['busuk', 'telkom', 'telkom', 'berentik', 'emosi', 'jaringan', 'busuk', 'ilang', 'mending', 'berhenti', 'ngurusin', 'jaringan', 'niat', 'malem', 'ilang', 'begok', 'bener', 'mending', 'ilang', 'bentar', 'ilang', 'jam', 'sampe', 'begok', 'bener', 'kalok', 'niat', 'mikir', 'beli', 'mikirin', 'jaringan', 'tolol', 'mikirin', 'duit', 'doang', 'lemot', 'udah', 'busuk']</t>
  </si>
  <si>
    <t>['jelek', 'poin', 'tukar', 'internet', 'potongan', 'hrga', 'sewa', 'hotel', 'mangnya', 'nginep', 'hotel', 'aplikasi', 'tolooool', '']</t>
  </si>
  <si>
    <t>['apknya', 'uda', 'bagus', 'telkomsel', 'suka', 'nipu', 'kasih', 'ketipu', 'sms', 'disuruh', 'dwd', 'apk', 'bonus', 'promo', 'gratisan', 'akal', 'telkomsel', 'naikin', 'pengguna', 'mendwd', 'apk', 'pokonya', 'sampe', 'ketipu', 'kecuali', 'klw', 'emang', 'mendwd', 'harap', 'telkomsel', 'thanks', '']</t>
  </si>
  <si>
    <t>['maaf', 'kasih', 'bintang', 'ditempat', 'jaringan', 'lemot', 'malam', 'jaringan', 'lemot', 'tolong', 'perbaiki', 'banya', 'tel', 'komsel', 'orang', 'jaringan', 'telkomsel', 'bagus', 'perbaiki', 'pelanggan', 'telkomsel', 'segutu', 'tolong', 'perbaiki', 'telkomsel', 'sati', 'ganti', 'kartu']</t>
  </si>
  <si>
    <t>['signal', 'telkomsel', 'beli', 'paketan', 'klu', 'konsumen', 'menikmati', 'jaringan', 'telkomsel', 'nyaman', 'tlg', 'perbuat', 'jaringan', 'telkomsel', 'jaringan', 'telkomsel', 'hancurrrrrrr']</t>
  </si>
  <si>
    <t>['iya', 'isi', 'kuota', 'gb', 'langsung', 'habis', 'udah', 'susah', 'dibikin', 'susah', 'blm', 'seminggu', 'narik', 'ojol', 'langsung', 'ambyar']</t>
  </si>
  <si>
    <t>['', 'rusak', 'pas', 'pakai', 'sinyal', 'lemot', 'konek', 'rusak', 'mohon', 'diinfokan', 'kerusakan', 'beli', 'kartu', 'sampah']</t>
  </si>
  <si>
    <t>['tolong', 'telkomsel', 'memperhatikan', 'jaringan', 'sinyal', 'full', 'jalan', 'mas', 'teman', 'pakai', 'telkomsel', 'merasakan', 'kebanyakan', 'ganti', 'sim', 'card', '']</t>
  </si>
  <si>
    <t>['pelanggan', 'setia', 'telkomsel', 'aga', 'lelet', 'tolong', 'perbaiki', 'jaringannya', 'donk', 'smpai', 'skarang', 'lelet', 'pindah', 'kartu', 'sim', 'gsm', 'payah']</t>
  </si>
  <si>
    <t>['koneksi', 'internet', 'telkomsel', 'buruk', 'sinyal', 'full', 'full', 'kuota', 'koneksi', 'zonk', 'akses', 'internet', 'susah', 'kecewa', 'ulasan', 'aplikasi', 'membantu', 'sayang', 'daerah', 'buruk', 'kualitas', 'jaringannya', 'lokasi', 'bts', 'telkomsel', 'km', 'rumah', 'komunikasi', 'tertunda', '']</t>
  </si>
  <si>
    <t>['selamat', 'bonus', 'langganan', 'disney', 'hotstar', 'pembelian', 'paket', 'internet', 'aktifkan', 'tsel', 'bonusdisney', 'skb', 'boong', 'hahahaaa', 'telkomsel', 'telkomsel']</t>
  </si>
  <si>
    <t>['pesan', 'suka', 'membohongi', 'orang', 'degan', 'telkomsel', 'korupsi', 'harga', 'mahal', 'telkomsel', 'kecepatan', 'jaringan', 'buruk', 'tolong', 'pandemi', 'susah', 'cari', 'uangnya', 'tipu', '']</t>
  </si>
  <si>
    <t>['jelek', 'jelek', 'bagus', 'bagus', 'naekin', 'bintang', 'kasih', 'diclaim', 'stamp', 'saran', 'diperjelas', 'terkait', 'daily', 'check', 'bagus', 'recomend', 'dch', '']</t>
  </si>
  <si>
    <t>['beli', 'paket', 'unlimited', 'pulsa', 'kepakai', 'paket', 'unlimited', 'rb', 'suport', 'you', 'tube', 'buka', 'aplikasi', 'you', 'tubenya', 'susahnya', 'ampun']</t>
  </si>
  <si>
    <t>['perbaikan', 'jaringan', 'perubahan', 'telkomsel', 'internet', 'pulsa', 'kuota', 'habis', 'pulsa', '']</t>
  </si>
  <si>
    <t>['aplikasi', 'jelek', 'download', 'telkomsel', 'milik', 'bumn', 'pelayanan', 'jelek', 'tolong', 'mentri', 'terkait', 'tertibkan', 'telkomsel', 'paket', 'udah', 'mahal', 'sinyal', 'jelek', 'aplikasi', 'berguna', '']</t>
  </si>
  <si>
    <t>['suka', 'keren', 'iya', 'kecewa', 'kecewa', 'setahun', 'pakai', 'paket', 'data', 'telkomsel', 'pakai', 'karna', 'promo', 'menarik', 'tenyata', 'buruk', 'harapan', 'isi', 'paket', 'maxstreem', 'gb', 'ngga', 'telkomsel', 'provider', 'kebanggaan', '']</t>
  </si>
  <si>
    <t>['kuota', 'sinyal', 'stabil', 'mlan', 'sinyalnya', 'parah', 'gmna', 'min', 'pindah', 'provider']</t>
  </si>
  <si>
    <t>['haduhhh', 'telkomsel', 'kesini', 'jaringan', 'lelet', 'buka', 'sosmed', 'ytb', 'twt', 'app', 'blanja', 'online', 'loading', 'lamaaaaa', 'banget', 'udah', 'langganan', 'perkembangan', 'menurun', 'ayolah', 'ngandelin', 'imej', 'telkomsel', 'harga', 'kuota', 'mahal', 'sepadan', '']</t>
  </si>
  <si>
    <t>['asli', 'telkom', 'lelet', 'banget', 'perasaan', 'sinyal', 'susah', 'lelet', 'banget', 'kebalikannya', 'hadehhh', 'kuota', 'doang', 'mahal', 'jaringan', 'susah', 'udah', 'kek', 'siput', 'perbaiki', 'pengen', 'pelanggan', 'pindah', 'langganan', 'mahal', 'doang', 'giliran', 'dipake', 'lemot', 'nyaa', 'astaghfirullah', 'banget', '']</t>
  </si>
  <si>
    <t>['udah', 'kuota', 'mahal', 'kecepatan', 'internets', 'kayak', 'siput', 'dikalahin', 'udah', 'murah', 'terjangkau', 'kecepatan', 'internetnya', 'mengecewakan', 'telkomsel', 'hadehhh', 'triple', 'mengecewakan', 'sumpah', '']</t>
  </si>
  <si>
    <t>['jaringannya', 'lelet', 'udh', 'mahalnya', 'ngotak', 'jaringan', 'burik', 'ngelag', 'main', 'game', 'tolong', 'perbaikannya', 'gini', 'mending', 'pindah', 'sebelah', 'jaringan', 'dikota', 'bedanya', 'dihutan', 'kecewa', 'banget', 'ganti', '']</t>
  </si>
  <si>
    <t>['kecewa', 'telkomsel', 'isi', 'pulsa', 'bayar', 'paket', 'darurat', 'hilang', 'mohon', 'tinjau', '']</t>
  </si>
  <si>
    <t>['hallo', 'kak', 'pengguna', 'telkomsel', 'kesini', 'sinyall', 'nambah', 'ancur', 'makn', 'yutub', 'lelet', 'main', 'game', 'lelet', 'semoga', 'cepat', 'perbaiki', 'kendala', 'harga', 'oke', 'ikuti', 'saingan', 'terimakasih']</t>
  </si>
  <si>
    <t>['sebal', 'kartu', 'halo', 'notif', 'kuota', 'habis', 'buru', 'matikan', 'data', 'langsung', 'sms', 'pemakaian', 'bertambah', 'rb', 'yakali', 'internet', 'semenit', 'doang', 'rb', 'langsung', 'habis', 'limitnya', 'gabisa', 'maketin', 'bangke', 'udah', 'kali', 'kemaren', 'sempet', 'males', 'anggurin', 'pengen', 'diblokir', 'permanen', 'sayang', 'nomor', 'udah', 'niat', 'dipakai', 'capek', 'bayar', 'tagihan', 'sesuai', 'layanan']</t>
  </si>
  <si>
    <t>['pengguna', 'setia', 'telkomsel', 'kuotanya', 'mahal', 'jaringannya', 'lemot', 'beralih', 'provider', 'tolong', 'perbaiki', 'jaringan', 'pelayanan', 'terbaik', '']</t>
  </si>
  <si>
    <t>['sory', 'kurangi', 'bintang', 'loading', 'cuman', 'white', 'screen', 'tolong', 'diperbaiki', 'sistemnya', 'reply', 'balasannya', 'telkomsel', 'lakukan', 'bolak', 'uninstall', 'install', 'ulang', 'white', 'screen', 'login', 'hubungi', 'perlukan', 'terulang', 'coba', 'hubungi', 'alamat', 'csnya', 'makasih', 'jawabannya']</t>
  </si>
  <si>
    <t>['terjebak', 'iming', 'promo', 'sales', 'kartu', 'halo', 'terjerat', 'tagihan', 'byk', 'paket', 'terpakai', 'sayang', 'dipake', 'syg', 'klw', 'tolonglah', 'telkomsel', 'opsi', 'prabayar', '']</t>
  </si>
  <si>
    <t>['lelet', 'indonesia', 'tpi', 'mkn', 'data', 'pulsa', 'diatas', 'langit', 'langit', 'hadiah', 'kbnykan', 'orng', 'kaya', 'pilih', 'pilih', 'pdhl', 'bntr', 'lgi', 'kiamat', 'lho', '']</t>
  </si>
  <si>
    <t>['jaringa', 'inii', 'woiii', 'full', 'kb', 'gimana', 'cerita', 'nyesel', 'gua', 'beli', 'paket', 'mahal', 'kartu', 'nyesel', '']</t>
  </si>
  <si>
    <t>['kesini', 'koneksi', 'internet', 'telkomsel', 'kartu', 'hallo', 'lemoot', 'signal', 'koneksi', 'internetnya', 'bagus', 'banget', 'lancar', 'jaya', 'telkomsel', '']</t>
  </si>
  <si>
    <t>['pas', 'isi', 'pulsa', 'beli', 'paket', 'pulsa', 'masuk', 'lahh', 'langsung', 'ludess', 'biji', 'cek', 'emng', 'langgalan', 'mane', 'ketemu', 'tolong', 'pemberhentian', 'berlangganan', 'permudahh']</t>
  </si>
  <si>
    <t>['telkomsel', 'knpa', 'paket', 'data', 'berlakunya', 'habis', 'berlakunya', 'menyalakan', 'data', 'internet', 'kepotong', 'paket', 'data', 'jangka', 'padalan', 'habis', 'banget', 'sayang', 'kebuang', 'sia', 'padalan', 'sngat', 'membutuhkan', 'paket', 'kuliah', 'tolong', 'telkomsel', 'perbaiki', 'kebijakannya', 'habiskan', 'paket', 'jangka', 'terdekat', 'paket', 'kasihani', 'pelajar', '']</t>
  </si>
  <si>
    <t>['rugikan', 'karna', 'beli', 'paket', 'internet', 'jaringan', 'kacau', 'lelet', 'berasa', 'kaya', 'pelosok', 'mahal', 'lelet', 'pindah', 'ahli']</t>
  </si>
  <si>
    <t>['pengguna', 'kartu', 'halo', 'klik', 'daily', 'check', 'fitur', 'telkomsel', 'reddem', 'poin', 'daily', 'chek', 'extra', 'kuota', 'mohon', 'penjelasannya']</t>
  </si>
  <si>
    <t>['sesuai', 'daily', 'check', 'tukar', 'point', 'tertulis', 'redeem', 'balasannya', 'redeem', 'tukar', 'poin', 'berkali', 'kali', 'pengumuman', 'pemenang', 'aplikasi', 'mytelkomsel', 'penukaran', 'stamp']</t>
  </si>
  <si>
    <t>['kesini', 'mie', 'kartu', 'simpati', 'udh', 'rekomen', 'maen', 'game', 'daerah', 'cikarang', 'daerah', 'bogor', 'kota', 'lolanya', 'ampun', 'sayang', 'udh', 'ganti', 'tolong', 'donk', 'perhatiin', 'jaringannya', '']</t>
  </si>
  <si>
    <t>['parah', 'banget', 'telkomsel', 'sinyalnya', 'bapuk', 'gini', 'main', 'game', 'dile', 'youtube', 'lancar', 'tolong', 'dimaksimalkan', 'donk', 'udh', 'member', 'isi', 'paket', 'koneksi', 'kaya', 'gini', 'kouta', 'kecewa', 'bos']</t>
  </si>
  <si>
    <t>['maaf', 'daftar', 'paket', 'ekstra', 'unlimited', 'malam', 'sampe', 'pagi', 'system', 'sibuk', 'tolong', 'daftar', 'paketnya', 'kecewa', 'telkomsel']</t>
  </si>
  <si>
    <t>['sorry', 'kecewa', 'telkomsel', 'isi', 'pulsa', 'beli', 'paket', 'internet', 'apk', 'pulsa', 'langsung', 'tersedot', 'hilang', 'kemana', 'kuota', 'internet', 'utama', 'pakai', 'jaringan', 'non', 'paket', '']</t>
  </si>
  <si>
    <t>['masuk', 'app', 'susah', 'banget', 'trus', 'sinyal', 'lemot', 'sblm', 'pandemi', 'lancar', 'mulus', 'kaya', 'tol', 'allah', 'suka', 'emosi', 'tolong', 'diperbaiki', 'malu', 'nama', 'telkomsel', '']</t>
  </si>
  <si>
    <t>['telkomsel', 'paket', 'mahal', 'jaringan', 'buruk', 'gua', 'pengguna', 'telkomsel', 'pindah', 'provider', 'operator', 'paket', 'murah', 'jaringan', 'anti', 'buffering', 'gua', 'saranin', 'baca', 'komentar', 'pindah', 'provider', '']</t>
  </si>
  <si>
    <t>['telkomsel', 'jaringan', 'lelet', 'banget', 'pas', 'buka', 'browser', 'nyaaa', 'ampun', 'deh', 'udahmah', 'mahal', 'jaringan', 'setara', 'ama', 'mah', 'jaringan', 'mending', 'ganti', '']</t>
  </si>
  <si>
    <t>['aplikasinya', 'membantu', 'membeli', 'paket', 'internet', 'jaringan', 'lemot', 'lelet', 'daerah', 'teman', 'aplikasi', 'membantu', 'membeli', 'paket', 'internet', 'sisa', 'pulsa', 'aktif', 'kartu', 'ribet', 'ngetik', 'menyalahkan', 'aplikasi', 'karna', 'daerah', 'maaf', 'tersinggung', 'marah', 'pendapat', '']</t>
  </si>
  <si>
    <t>['mohon', 'maaf', 'min', 'klw', 'ngedaftar', 'ngk', 'tulisan', 'mohon', 'maaf', 'oembelian', 'produk', 'trus', 'jua', 'terima', 'kasih', 'permintaan', 'proses', 'ngk', 'kabarnya', 'sekarng', 'ngk', 'jua', 'allah', 'min', 'pusing', 'karna', 'kartu', 'bawel', 'buang', 'kasihan', 'didalamnya', 'trus', 'cuman', 'penyimpanan', 'cuman', 'min', '']</t>
  </si>
  <si>
    <t>['alhmdulillah', 'aplikasi', 'telkomsel', 'membantu', 'memudahkan', 'sya', 'beli', 'paket', 'internet', 'lgi', 'promo', 'telkomsel']</t>
  </si>
  <si>
    <t>['pulsa', 'berkurang', 'disaat', 'kuota', 'mb', 'beli', 'paket', 'data', 'error', 'tolong', 'diperbaiki', 'sistem', 'telkomsel', 'udah', 'pakai', 'nomer', 'tahunan', 'pindah', 'provider', '']</t>
  </si>
  <si>
    <t>['beli', 'kuota', 'darurat', 'gb', 'batas', 'jam', 'aktifkan', 'hangus', 'pakai', 'maksut', 'allah', 'allah', 'telkomsel']</t>
  </si>
  <si>
    <t>['mohon', 'perbaiki', 'kuota', 'unlimited', 'chat', 'sosmed', 'youtube', 'kombo', 'sakti', 'nunggu', 'kuota', 'utama', 'habis', 'kasih', 'unlimited', 'kasih', 'kuota', 'utama', 'fungsinya', 'terimakasih']</t>
  </si>
  <si>
    <t>['nama', 'telkomsel', 'sekrang', 'namanya', 'telkomnying', 'mahal', 'doang', 'memuaskan', 'pelanggan', 'mahal', 'udah', 'terbukti', 'terjamin', 'kaya', 'kuya', 'leg', 'ampun', 'tolonglah', 'jngn', 'konsumen', 'kecewa', '']</t>
  </si>
  <si>
    <t>['bagus', 'sisa', 'pulsa', 'sisa', 'kuota', 'aktif', 'nomor', 'trx', 'pembelian', 'pulsa', 'paket', 'data', 'mudah', 'pilihan', 'metode', 'pembayaran', 'enaknya', 'pengumpulan', 'poin', 'reedem', 'dapatin', 'hadiah', 'menarik', 'trx', 'merchants', 'bekerjasama', 'telkomsel', '']</t>
  </si>
  <si>
    <t>['paket', 'mahal', 'kadang', 'paket', 'kuota', 'ilang', 'sinyal', 'kadang', 'ganguan', 'pelayanan', 'bagus', 'jam', 'pagi', 'bls', 'keluhan', 'trimakasi']</t>
  </si>
  <si>
    <t>['jaringan', 'internet', 'ditempat', 'memburuk', 'hilang', 'dipakai', 'browsing', 'main', 'game', 'youtube', 'tolong', 'telkomsel', 'perbaikan', 'jengkel', 'disaat', 'pakai', 'belajar', 'emosi']</t>
  </si>
  <si>
    <t>['hallo', 'membeli', 'paket', 'darurat', 'dibandrol', 'harga', 'isi', 'ulang', 'otomatis', 'potong', 'muncul', 'notifikasi', 'mengembalikan', 'paket', 'darurat', 'sisa', 'isi', 'muncul', 'notifikasi', 'mengembalikan', 'paket', 'darurat', 'hasil', 'sisa', 'pembelian', 'paket', 'darurat', 'itupun', 'muncul', 'notifikasi', 'mengembalikan', 'paket', 'darurat', '']</t>
  </si>
  <si>
    <t>['kecewa', 'kaya', 'ngilang', 'maen', 'game', 'jelek', 'leg', 'parah', 'tolong', 'perbaiki', 'beli', 'paket', 'bayar', 'ngutang', 'rugikan', 'pengen', 'pindah', 'operator']</t>
  </si>
  <si>
    <t>['mohon', 'kulitas', 'jarigan', 'daerah', 'donggala', 'kuhsus', 'balesang', 'tigkat', 'mua', 'berinternet', 'nelpon', 'susah', 'tarif', 'harga', 'paket', 'data', 'jarigan', 'menurun', 'harap', 'telkomsel', 'pehatikan', 'jagan', 'uang', 'suka', 'pelayan', 'jelek', '']</t>
  </si>
  <si>
    <t>['clear', 'cache', 'terkadang', 'merestart', 'aplikasi', 'eror', 'google', 'home', 'android', 'berhenti', 'mendadak', 'sblm', 'apk', 'uninstal', 'instal', 'kendalanya', 'smentara', 'cek', 'lwat', 'pembelian', 'paket', 'bintang', 'karna', 'membalas', 'ulasan', 'semoga', 'diperbaiki', 'aplikasinya']</t>
  </si>
  <si>
    <t>['jaringan', 'bobrok', 'sekelas', 'pemerintah', 'update', 'jaringan', 'bobrok', 'engga', 'recommended', 'main', 'game', 'sosmed', 'memakai', 'provider', 'engga', 'menyesal', 'gue', 'simpulkan', 'mimin', 'suruh', 'buka', 'apk', 'telkomsel', 'udh', 'jaringan', 'bobrok', 'gmn', 'buka', 'telkomsel', 'lol']</t>
  </si>
  <si>
    <t>['sadar', 'kualitas', 'jaringan', 'menurun', 'nonton', 'conecting', 'main', 'game', 'conecting', 'reconet', 'reset', 'gawai', 'kualitas', 'anjok', '']</t>
  </si>
  <si>
    <t>['udah', 'bayar', 'paket', 'mahal', 'jaringannya', 'lelet', 'kayak', 'keong', 'buka', 'video', 'browser', 'loading', 'malam', 'tolong', 'diperbaiki', 'diperhatikan', 'kenyamanan', 'pelanggan', 'memakai', 'kartu', 'telkomsel']</t>
  </si>
  <si>
    <t>['maaf', 'cuman', 'kasih', 'bintang', 'masuk', 'may', 'telkomsel', 'kenpa', 'susah', 'ulang', 'ulang', 'kesal', 'beli', 'paket', 'pulsa', 'berkurang', 'pakai', 'data', 'sim', 'promosi', 'tamabah', 'harganya', 'realita', '']</t>
  </si>
  <si>
    <t>['membantu', 'mengecek', 'kuota', 'membeli', 'paket', 'kuotanya', 'poin', 'telkomsel', 'lumayan', 'untung', 'ngasih', 'saran', 'aplikasi', 'update', '']</t>
  </si>
  <si>
    <t>['', 'driver', 'ojol', 'sinyal', 'pemakai', 'kartu', 'hallo', 'jaringan', 'stabil', 'parah', 'pokoknya', 'mengganggu', 'gabisa', 'kerja', 'maksimal', 'berhenti', 'berlangganan', 'operator', 'laen', '']</t>
  </si>
  <si>
    <t>['udh', 'kali', 'edit', 'ulasan', 'sinyal', 'telkomsel', 'tetep', 'penanganannya', 'daerah', 'kota', 'pemda', 'cibinong', 'parah', 'sinyalnya', 'gini', 'mending', 'ganti', 'kartu', 'dapet']</t>
  </si>
  <si>
    <t>['kecepatan', 'downloadmu', 'selelet', 'siput', 'mahal', 'download', 'kaya', 'kasar', 'takut', 'laporin', 'nyesel', 'tsel', 'sayang', 'tsel', 'sinyal', 'krena', 'tower', 'dpan', 'rumah', 'download', 'lelet', 'fup', 'woy', 'tsel', 'perbaiki', 'kecpatan', 'downloadmu', 'besarkan', 'perutmu', 'doang', 'woy', 'nyesel', 'sinyal', 'tsel', 'mending', 'bongkar', 'tower', 'cepetan', 'sinyal', 'bar', 'mbps', 'woy', 'tsel', 'bongkar', 'towetnya']</t>
  </si>
  <si>
    <t>['kasih', 'bintang', 'telkomsel', 'kuat', 'hujan', 'mati', 'listrik', 'badai', 'bangga', 'mengunakan', 'kartu', 'tolong', 'donk', 'bonusan', 'gitu', 'telkomsel', 'kyak', 'axsis', 'net', 'pokok', 'mantep', 'tekomsell', 'salam', 'kenal', 'pacitan', 'jawa', 'timur', 'kak', 'telkomsel', 'jelek', '']</t>
  </si>
  <si>
    <t>['call', 'center', 'ramah', 'masak', 'nanya', 'telpon', 'tutup', 'emang', 'gitu', 'standart', 'call', 'center', 'telkomsel', 'udah', 'mahal', 'paketannya', 'ramah', 'tolong', 'diperbaikin', 'malessssss', 'karna', 'kedaftar', 'banking', 'udah', 'ganti', 'provider', '']</t>
  </si>
  <si>
    <t>['kecewa', 'jaringan', 'sel', 'leleeeeet', 'harga', 'kuota', 'paket', 'mahal', 'pengguna', 'sungguh', 'kecewa', '']</t>
  </si>
  <si>
    <t>['tsel', 'jelek', 'pelayanannya', 'tolong', 'survey', 'daerah', 'kota', 'cirebon', 'kecamatan', 'plumbon', 'tepatnya', 'desa', 'gombang', 'blok', 'sumur', 'guling', 'signal', 'parah', 'kecewa', 'berlangganan', 'tsel', 'buruk', 'tolong', 'perhatikan']</t>
  </si>
  <si>
    <t>['mengecewakan', 'kartu', 'telkomsel', 'handphone', 'sinyalnya', 'ngga', 'kartunya', 'beda', 'mempengaruhi', 'sinyal', 'overall', 'sinyal', 'satunya', 'bagus']</t>
  </si>
  <si>
    <t>['kasih', 'bintang', 'deh', 'jaringannya', 'sesuai', 'harapkan', 'kadang', 'mati', 'lampu', 'jaringan', 'jaringan', 'tpi', 'udh', 'berubah', 'kecewa']</t>
  </si>
  <si>
    <t>['paketannya', 'bulanan', 'aplikasinya', 'beli', 'bulanan', 'webnya', 'disuruh', 'pas', 'beli', 'produk', 'maunya', 'gimana', 'udah', 'internet', 'sejelek', 'apapun', 'mending', 'paket', 'taro', 'aplikasinya', '']</t>
  </si>
  <si>
    <t>['jaringannya', 'loading', 'lambat', 'tolong', 'perbaiki', 'terkadang', 'kesal', 'mohon', 'maaf', 'trimakasih', '']</t>
  </si>
  <si>
    <t>['aplikasinya', 'mudaj', 'pakai', 'data', 'masuk', 'paket', 'data', 'habis', 'pum', 'buka', 'aplikasinya', 'membantu', '']</t>
  </si>
  <si>
    <t>['alhamdulillah', 'gua', 'kasih', 'bintang', 'telkomsel', 'respon', 'pengguna', 'telkomsel', 'kritik', 'cepat', 'jaringanya', 'mohon', 'tingkatkan', 'daerah', 'luwuk', 'sulawesi', 'fitur', 'veronika', 'membantu']</t>
  </si>
  <si>
    <t>['mendingan', 'tutup', 'sja', 'telkomsel', 'mngecewakn', 'pelayanannya', 'buka', 'aplikasi', 'toko', 'line', 'jalan', 'akn', 'game', 'cod', 'pubg', 'restard', 'mlulu', 'tetep', 'jalan', 'interntnya', 'menang', 'mahal', 'doang', '']</t>
  </si>
  <si>
    <t>['perusahaan', 'telkomsel', 'jaringannya', 'msh', 'kacau', 'kecewa', 'banget', 'emngnya', 'udh', 'hubungin', 'channel', 'layanannya', 'jaringannya', 'bagus', 'lag', 'main', 'game', 'gitu', '']</t>
  </si>
  <si>
    <t>['aplikasi', 'lemot', 'force', 'close', 'sinyal', 'kebaca', 'buka', 'menu', 'pilihan', 'paket', 'close', 'butuh', 'imunisasi', 'aplikasinya', '']</t>
  </si>
  <si>
    <t>['app', 'telkomsel', 'kaya', 'skrg', 'loading', 'lemot', 'ngisiin', 'paket', 'data', 'beli', 'credit', 'skrg', 'pasang', '']</t>
  </si>
  <si>
    <t>['ngotak', 'udah', 'kuota', 'mahal', 'sinyal', 'jelek', 'pulak', 'pintku', 'kemana', 'perginya', '']</t>
  </si>
  <si>
    <t>['berkembangnya', 'komunikasi', 'udh', 'memakai', 'telkomsel', 'nmr', 'kode', 'skrg', 'msh', 'setia', 'memakai', 'telkomsel', 'telkomsel', 'telkomsel', 'telkomsel', 'walupun', 'daerah', 'pelosok', 'sinyal', 'jaringannya', 'tetep', 'klw', 'telkomsel', 'jgnkan', 'dipelosok', 'kota', 'lelet', 'tolong', 'tingkatkan', 'terimakasih']</t>
  </si>
  <si>
    <t>['telkomsel', 'payah', 'pulsa', 'habis', 'kmana', 'udh', 'beli', 'paket', 'telpon', 'operator', 'internet', 'sms', 'msh', 'pulsa', 'habis', 'parah', 'payah', '']</t>
  </si>
  <si>
    <t>['kemaren', 'rusak', 'trs', 'telkomselnya', 'ganti', 'chip', 'trs', 'bayar', 'rb', 'beli', 'kartu', 'pas', 'coba', 'kartu', 'barunya', 'kartu', 'prabayar', 'kecewa', 'sma', 'telkomsel', 'sya', 'ganti', 'chip', 'biaya', 'apapun', 'embel', 'suruh', 'beli', 'kartu', 'gitu', 'beli', 'kartu', 'trs', 'kartu', 'prabayar', '']</t>
  </si>
  <si>
    <t>['kak', 'tolong', 'diperkuat', 'jaringan', 'wilayah', 'subang', 'susah', 'belajar', 'daring', 'sinyal', 'bagus', 'nggak', 'mohon', 'dihubungi', 'wilayah', 'subangnya', 'kak']</t>
  </si>
  <si>
    <t>['mahal', 'pembelian', 'paket', 'internet', 'terbaik', 'bermasalah', 'layanan', 'jaringan', 'gsm', 'berselancar', 'dunia', 'internetan']</t>
  </si>
  <si>
    <t>['jaringan', 'mahal', 'untung', 'pelanggan', 'mahalin', 'jaringan', 'lemot', 'paket', 'mahal', 'jaringannya', 'perbaiki', 'makan', 'hati', 'nyesel', 'telkomsel', '']</t>
  </si>
  <si>
    <t>['telkomsel', 'lemah', 'unlimited', 'msh', 'kenapaa', 'pakai', 'paketin', 'jaringan', 'lemot', 'tolong', 'perhatikan', 'ujan', 'jaringan', 'lemah', 'mati', 'lampu', 'sinyal', '']</t>
  </si>
  <si>
    <t>['buka', 'aplikasinya', 'pulsa', 'berkurang', 'mulu', 'data', 'internet', 'pemakaian', 'kb', 'harganya', 'wktunya', 'pas', 'syaa', 'buka', 'aplikasinya', 'sehari', 'pulsa', 'sya', 'berkurang', 'sampe', 'hr', 'sekaarang', 'tinggal', 'ngebug', 'ato', 'apasih', 'baantu', '']</t>
  </si>
  <si>
    <t>['halo', 'telkomsel', 'isi', 'pulsa', 'tru', 'pulsanya', 'cek', 'tinggal', 'rupiah', 'ganti', 'rugi']</t>
  </si>
  <si>
    <t>['beli', 'kartu', 'perdana', 'telkomsel', 'cek', 'telkomsel', 'kuota', 'aktifnya', 'barusan', 'cek', 'aduhhh', 'parah', 'screenshot']</t>
  </si>
  <si>
    <t>['pulsa', 'terpotong', 'transaksi', 'kuota', 'nlp', 'sms', 'gratisan', 'sisa', 'saldo', 'habis', '']</t>
  </si>
  <si>
    <t>['bintang', 'kebanyakan', 'kecewa', 'berat', 'paket', 'internet', 'promo', 'dipaketin', 'pulsa', 'berhasil', 'diproses', 'jaringan', 'sinyal', 'kendala', 'ditempat', 'gue', 'kayanya', 'nunggu', 'kura', 'kura', 'sayap', 'sukses', 'mahal', 'iya', 'pelayanan', 'error']</t>
  </si>
  <si>
    <t>['telkomsel', 'tolong', 'adain', 'fitur', 'lock', 'pulsa', 'kesedot', 'dongg', 'buka', 'telkomsel', 'pulsa', 'kesedot', 'beli', 'kartu', 'sebelah', 'fiturnya', '']</t>
  </si>
  <si>
    <t>['banget', 'jdi', 'pelanggan', 'telkomsel', 'dlu', 'telkomsel', 'separah', 'sorry', 'boss', 'kasi', 'bintang', 'jaringn', 'telkomsel', 'jelek', 'banget', 'mslah', 'internet', 'sya', 'ganti', 'opertor', '']</t>
  </si>
  <si>
    <t>['udah', 'belom', 'pengembalian', 'isi', 'pulsa', 'gimana', 'min', 'nominalnya', 'gini', 'saldo', 'berkurang', 'pulsa', 'belom', 'masuk', 'masuk', '']</t>
  </si>
  <si>
    <t>['telkomsel', 'sinyale', 'buosokk', 'lemot', 'hujan', 'sinyal', 'hilang', 'blass', 'ngapa', 'in', 'quota', 'habis', 'kyk', 'terbaik', '']</t>
  </si>
  <si>
    <t>['beli', 'kuota', 'mahal', 'mahal', 'bayar', 'wifi', 'indihome', 'mahal', 'mahala', 'sinyal', 'jelek', 'main', 'game', 'stabil', 'gangguan', 'mulu', 'alah', 'udah', 'nulis', 'komen', 'baca', 'baca', 'engga', 'perbaiki', 'perubahan', 'boong', 'kamprettt', 'emang']</t>
  </si>
  <si>
    <t>['beli', 'paket', 'combo', 'sakit', 'unlimited', 'sosmed', 'youtube', 'games', 'tik', 'tok', 'videomax', 'pas', 'dipake', 'liat', 'ytb', 'main', 'games', 'nyedot', 'kuota', 'utama', 'trs', 'kuota', 'unlimited', '']</t>
  </si>
  <si>
    <t>['kritis', 'tolong', 'kuota', 'game', 'bisakan', 'beli', 'kuota', 'pubg', 'main', 'tolong', 'perbaiki', 'pengguna', 'menyesal', 'pagi', 'jam', 'jam', 'tolong', 'jaringannya', 'stabilin']</t>
  </si>
  <si>
    <t>['kuota', 'utama', 'terpotong', 'data', 'abis', 'duluan', 'paket', 'ambil', 'harian', 'sdah', 'tunggu', 'notifikasi', 'paket', 'tunggu', 'kuota', 'utama', 'embat', 'abiss', '']</t>
  </si>
  <si>
    <t>['udah', 'kartu', 'pas', 'ubh', 'kartu', 'diganti', 'kartu', 'pelanggan', 'tolong', 'promo', 'murah', 'dimasa', 'serba', 'online']</t>
  </si>
  <si>
    <t>['kartu', 'telkomsel', 'ganti', 'kartu', 'jaringan', 'parah', 'hilang', 'jaringan', 'lag', 'main', 'game']</t>
  </si>
  <si>
    <t>['knpa', 'jaringan', 'telkomsel', 'smangkin', 'lelet', 'maen', 'game', 'online', 'jaringan', 'hilang', 'timbul', 'tpi', 'nonton', 'lancar', 'ampun', 'trasa', 'paket', 'habis', 'sesui', 'harga', 'paket', 'sma', 'jaringan', 'tolong', 'perbaiki', 'lgi', 'harga', 'turun', 'sesuai', 'jaringan']</t>
  </si>
  <si>
    <t>['kecewa', 'telkomsel', 'kadang', 'masuk', 'jaringan', 'udah', 'jam', 'ngelag', 'parah', 'pengguna', 'telkomsel', 'telkomsel', 'parah', 'bener', 'harga', 'mahal', 'koneksi', 'buruk']</t>
  </si>
  <si>
    <t>['beli', 'paket', 'mahal', 'jaringan', 'stabil', 'ditingkatkan', 'kualitas', 'jaringannya', 'kecepatan', 'jaringan', 'stabil', 'merata', 'wilayah', 'indonesia', 'didaerah', 'terpencil', 'kegiatan', 'jaringan', 'internet', 'mohon', 'disesuaikan', 'biaya', 'keluarkan', 'kualitas', 'sediakan', 'pelanggan', 'kecewa', 'meninggalkan', 'produk', 'mencari', 'harga', 'paket', 'murah', 'kualitas', 'jaringan', '']</t>
  </si>
  <si>
    <t>['aneh', 'update', 'tampilannya', 'kosong', 'maksa', 'update', 'udah', 'update', 'mnding', 'uninstal', 'cek', 'kuota', 'sms', 'aplikasi', 'parah', 'aplikasi', 'super', 'lomooot', '']</t>
  </si>
  <si>
    <t>['knapa', 'sinyal', 'simpati', 'ancur', 'banget', 'bagus', 'semenjak', 'tawarin', 'berkali', 'pindah', 'kartu', 'halo', 'mndadak', 'sinyal', 'lgsg', 'lag', 'berhubungan', 'pokoknya', 'kecewa', 'parah', '']</t>
  </si>
  <si>
    <t>['malu', 'cari', 'untung', 'gedein', 'keluhan', 'pelanggan', 'perhatiin', 'jaringan', 'ancur', 'leletnya', 'ampun', 'malu', 'provider', 'nomor', 'indonesia', 'jaringan', 'leletnya', 'amit', 'lihat', 'rate', 'bintang', 'malu', '']</t>
  </si>
  <si>
    <t>['kecewa', 'gua', 'gua', 'udah', 'pakai', 'kesini', 'buruk', 'jaringannya', 'wow', 'benerin', 'kagak', 'ganti', 'provider', 'kesel', '']</t>
  </si>
  <si>
    <t>['menyesal', 'udh', 'beli', 'vocher', 'paket', 'masuk', 'vocher', 'pas', 'call', 'sibuk', 'pagi', 'pindah', 'provider', 'gitu', 'pengguna', 'telkomsel', 'thn', 'jaman', 'kartu', 'msh', 'harga', 'rb', 'maksin', 'jelek', 'sinyal', 'telkomsel', 'comment', 'sekrang', 'mah', '']</t>
  </si>
  <si>
    <t>['app', 'sampah', 'aplikasi', 'install', 'memuat', 'ulang', 'tetep', 'sinyal', 'parah', 'lemotnya', 'ampun', 'telkomsel', 'ter', 'the', 'best', '']</t>
  </si>
  <si>
    <t>['gajelasss', 'isi', 'pulsa', 'sms', 'berhasil', 'pulsa', 'tpi', 'pas', 'cek', 'pulsa', 'gada', 'alias', 'utang', 'simpati', 'nomor', 'sekolah', '']</t>
  </si>
  <si>
    <t>['pengguna', 'setia', 'simpati', 'kecewa', 'simpati', 'lelet', 'lemot', 'parahhh', 'abis', 'pokoknya', 'jelasss', 'paketan', 'doang', 'mahal', '']</t>
  </si>
  <si>
    <t>['paketan', 'mahal', 'kirain', 'pindah', 'halo', 'bagus', 'jaringan', 'ajeee', 'jelek', 'kayaknya', 'dibanding', 'paketan', 'ditawarin', 'jaringan', 'kartu', 'halo', 'abis', 'hujan', 'kayak', 'provider', 'murahhhh', '']</t>
  </si>
  <si>
    <t>['program', 'favorit', 'mytelkomsel', 'tukar', 'poin', 'kupon', 'undian', 'berhadiah', 'meneliti', 'pengguna', 'apk', 'mytelkomsel', 'lingkungan', 'kuisioner', 'tertarik', 'mengikuti', 'program', 'undian', 'telkomsel', 'poin', 'aplikasi', 'mytelkomsel', 'tertarik', 'tertarik', 'tertarik', 'tertarik', 'memilih', 'responden', 'org', 'org', 'org', 'org', '']</t>
  </si>
  <si>
    <t>['paket', 'mahal', 'jaringan', 'lemot', 'emang', 'namanya', 'telkomsel', 'semoga', 'cepet', 'bangkrut', 'feedback', 'pelanggannya', 'udh', 'report', 'dipikirin', 'profit', 'keuntungan']</t>
  </si>
  <si>
    <t>['kecewa', 'telkomsel', 'skrg', 'jaringannya', 'lemot', 'banget', 'pdhl', 'paketannya', 'mahal', 'lemot', 'parah', 'tolong', 'diperbaiki', 'pelanggan', 'ngga', 'berpaling', 'harga', 'kualitas', 'sesuai', '']</t>
  </si>
  <si>
    <t>['mah', 'sinyalnya', 'cepet', 'mah', 'dapet', 'mbps', 'nunggu', 'jam', 'donlot', 'aplikasi', 'ukuran', 'mb', 'nunggu', 'udah', 'sempet', 'pakek', 'perdana', 'ganti', 'karna', 'sinyalnya', 'stabil', 'coba', 'pakai', 'stabil', 'mbps', 'trs', 'ajg', 'pdhl', 'beli', 'paket', 'udah', 'nyoba', 'kota', 'desa', 'ajah', '']</t>
  </si>
  <si>
    <t>['jaringan', 'telkomsel', 'bagus', 'lemot', 'mohon', 'dibenahi', 'telkomsel', 'jaringan', 'bagus', 'jelek', 'banget', 'jaringannnya', 'kalah', 'provider', 'lainnyanya', '']</t>
  </si>
  <si>
    <t>['sinyalnya', 'jelek', 'hujan', 'mati', 'lampu', 'kayak', 'gini', 'koq', 'jelek', 'telkomsel', 'mahal', 'jelek', 'perbaiki', 'donk', 'kualitasnya', 'harga', 'kualitas']</t>
  </si>
  <si>
    <t>['busuk', 'login', 'buka', 'hrs', 'login', 'jaringan', 'internet', 'busuk', 'pakai', 'kartu', 'skrg', 'kartu', 'provider', 'kenceng', 'pas', 'ganti', 'telkomsel', 'lgsg', 'ngelag', 'sinyal', 'full', 'ganti', 'vpn', 'seting', 'anjuran', 'default', 'next', 'pakai', 'provider', 'satunya', 'tipu', 'sinyal', '']</t>
  </si>
  <si>
    <t>['bar', 'sinnyal', 'full', 'lock', 'lag', 'parah', 'buka', 'buset', 'paket', 'data', 'mahal', 'pengguna', 'timbal', 'baliknnya', 'timbal', 'mahal', 'kualitas', 'ancur', 'kecewa']</t>
  </si>
  <si>
    <t>['jaringannya', 'udah', 'nggam', 'parah', 'kayak', 'kemaren', 'kemaren', 'aneh', 'buka', 'google', 'bacaan', 'maaf', 'pulsa', 'mencukupi', 'aneh', 'padehal', 'internet', 'terpakai', 'malab', 'pulsa', 'telkomsel', 'bug', 'tolong', 'dibalas', 'kak', 'telkomsel']</t>
  </si>
  <si>
    <t>['tolong', 'sinyall', 'telkomsel', 'cepat', 'perbaiki', 'beli', 'mahal', 'paketnya', 'loading', 'buka', 'tollllngggg', 'tanggapiiiii', 'cepatttt']</t>
  </si>
  <si>
    <t>['kecewa', 'pelanggan', 'kartu', 'telkomsel', 'promo', 'kuota', 'murah', 'pelanggan', 'kuota', 'murah', 'murah', 'gimana', 'tuuuuh', 'bos', '']</t>
  </si>
  <si>
    <t>['paket', 'mahal', 'jaringan', 'kayak', 'pengen', 'maki', 'kyk', 'telkomsel', 'bsa', 'bangkrut', 'smoga', 'jha', 'kecewa', 'pelanggan', 'setia', 'telkomsel', 'ehhh', 'kali', 'merasakan', 'nyaman', 'telkomsel', 'bujang', 'paket', 'mahal', 'ngotak', 'perusahaan']</t>
  </si>
  <si>
    <t>['ajarkan', 'kenyataan', 'alami', 'dimana', 'jaringan', 'super', 'lelet', 'harga', 'super', 'mahal', 'telpon', 'slalu', 'saran', 'restart', 'mode', 'pesawat', 'dlu', 'iklan', 'salah', 'salah', 'sok', 'top', 'sesuikan', 'iklan', 'sekedar', 'promo', 'tipu', 'daya', '']</t>
  </si>
  <si>
    <t>['telkomsel', 'tolong', 'lingnya', 'kaluarsa', 'dikasi', 'berlangganan', 'telkomsel', 'tolong', 'dibantu', '']</t>
  </si>
  <si>
    <t>['pakek', 'telkom', 'udh', 'sinyal', 'lemot', 'nge', 'game', 'susah', 'jaringan', 'kadang', 'ceper', 'pakek', 'kartu', 'tolong', 'perbaiki', 'koutaa', 'mahal', 'sinyal', 'lancarin', 'jgx', 'donk', '']</t>
  </si>
  <si>
    <t>['aplikasi', 'bagus', 'login', 'ditambah', 'loading', 'pakai', 'jaringan', 'telkomsel', 'luncurkan', 'perbaiki', 'kekurangan', '']</t>
  </si>
  <si>
    <t>['bangke', 'jaringan', 'siang', 'sore', 'ama', 'magrib', 'jelek', 'kali', 'harga', 'internet', 'sebanding', 'kualiatas', 'jaringan', 'internet', 'jaringan', 'bagus', 'pas', 'malam', 'subuh', 'coba', 'main', 'malem', 'subuh', 'mah', 'nyalakan', 'internet', 'karna', 'sibuk', 'kepentingan', 'telkomsel', 'tolong', 'optimal', 'jaringanya', 'kalu', 'jam', 'jaringan', 'bagus', 'kembangin', 'optimalkan', 'jaringan', 'harga', 'paket', 'sebanding', 'optimalkan', 'apk', 'telkomsel']</t>
  </si>
  <si>
    <t>['mending', 'gulung', 'tikar', 'telkom', 'ngecewain', 'konsumen', 'bangkrut', 'emang', 'sengaja', 'meres', 'duit', 'konsumen', 'pruduk', 'layak']</t>
  </si>
  <si>
    <t>['ganti', 'kartu', 'indosat', 'telkomsel', 'daerah', 'sinyalnya', 'baris', 'busuk', 'paketan', 'mahal', 'dibagi', 'not', 'recommended', 'terdaftar', 'paket', 'apapun', 'beli', 'pulsa', 'rb', 'telfon', 'emak', 'layanan', 'pulsa', 'rb', 'beli', 'langsung', 'ilang', 'pendaftaran', 'paket', 'internet', 'daftar', 'dirumah', 'wifi', 'sediiih', '']</t>
  </si>
  <si>
    <t>['kuota', 'nelpon', 'harganya', 'emang', 'kartu', 'orang', 'kalangan', 'menengah', 'pandemi', 'dana', 'kemajuan', 'perusahaan', 'indihome', 'kartu', 'prabayarnya', 'telkomsel', 'menang', 'brand', 'doang', 'but', 'hati', 'biznet', 'udah', 'kalahin', 'indihome', 'axis', 'udah', 'maju', 'hati', 'telkomsel']</t>
  </si>
  <si>
    <t>['jaringan', 'buruk', 'kali', 'buka', 'geme', 'online', 'ping', 'kouta', 'mahal', 'kualitas', 'jelek', 'banget', 'kecewa']</t>
  </si>
  <si>
    <t>['terimkasih', 'mytelkomsel', 'aplikasi', 'lihat', 'saldo', 'pulsa', 'kuota', 'cepat', 'layanan', 'smoga', 'ttp', 'pelayanan', '']</t>
  </si>
  <si>
    <t>['pakai', 'telkomsel', 'jaringan', 'kadang', 'lancar', 'kalanya', 'ngelag', 'akui', 'jangkauan', 'sinyal', 'telkomsel', 'luas', 'dibanding', 'provider', 'nelpon', 'sms', 'lancar', 'jaya', 'aktivitas', 'download', 'suka', 'lemot', 'tolong', 'jaringannya', 'distabilkan', 'kecepatan', 'internet', 'konsisten', 'turun', '']</t>
  </si>
  <si>
    <t>['knp', 'skrng', 'sinyal', 'susah', 'ngegame', 'ping', 'teruss', 'gmna', 'tsel', 'konsumen', 'sinyal', 'diperbaiki', 'karna', 'ganti', 'kartu', 'trmksh', 'kritik', 'saran', '']</t>
  </si>
  <si>
    <t>['mohon', 'kasih', 'bonus', 'pilih', 'kasih', 'pelanggan', 'setia', 'telkomsel', 'bonus', 'paket', 'murah', 'thanks']</t>
  </si>
  <si>
    <t>['jaringan', 'lemot', 'tolong', 'diperbaiki', 'pelanggan', 'kabur', 'pindah', 'provider', '']</t>
  </si>
  <si>
    <t>['emosi', 'harga', 'paket', 'mahal', 'beli', 'mahal', 'unlimited', 'bagus', 'parahnya', 'kalah', 'neh', 'skrng', 'telkomsel', 'parah', '']</t>
  </si>
  <si>
    <t>['jaringan', 'nyesek', 'kb', 'kecewa', 'ngeluh', 'nelpon', 'oprator', 'coba', 'oprator', 'maaf', 'untk', 'memperbaiki', 'sistem', 'butuh', 'biaya', 'jdi', 'pertimbangkan', 'ngeheee', 'oprator', 'jaringan', 'termiskin', 'seindonesia', '']</t>
  </si>
  <si>
    <t>['gangguan', 'program', 'promo', 'berlaku', 'paket', 'mahal', 'mahal', 'dibarengi', 'kualitas', 'jaringan', 'gangguan', 'lelet', 'mencoba', 'beralih', 'provider']</t>
  </si>
  <si>
    <t>['aplikasi', 'telkomsel', 'mimin', 'mengatasi', 'berhentinya', 'tertutupnya', 'aplikasi', 'telkomsel', 'hapus', 'cache', 'pesan', 'terhenti', 'aplikasinya', 'mohon', 'responnya', 'min', 'susah', 'membeli', 'paket', 'udah', 'bertahun', 'pakai', 'telkomsel', '']</t>
  </si>
  <si>
    <t>['paket', 'berlakunya', 'berkurang', 'pembelian', 'lporan', 'aktif', 'semena', 'mena', 'gitu', 'piye', 'cok', '']</t>
  </si>
  <si>
    <t>['jaringan', 'telkomsel', 'parah', 'ditinggal', 'beralih', 'telkomsel', 'terburuk', 'jaringannya', 'mahal', 'mengecewakan', '']</t>
  </si>
  <si>
    <t>['telkomsel', 'kesini', 'lemot', 'amburadul', 'jaringan', 'internet', 'beda', 'telkomsel', 'udah', 'gitu', 'kuota', 'internet', 'habis', 'eehhh', 'dimakan', 'pulsa', 'sampe', 'nol', 'parahhh']</t>
  </si>
  <si>
    <t>['gue', 'sebulan', 'nyoba', 'make', 'kuota', 'tsel', 'jaringannya', 'maen', 'game', 'gembel', 'banget', 'lag', 'parah', 'perdana', 'sultan', 'mahal', 'doang', 'jaringan', 'stabil', 'malu', 'maluin', 'wkkw']</t>
  </si>
  <si>
    <t>['puas', 'kadang', 'kadang', 'pulsa', 'saldo', 'udh', 'mencukupi', 'terkadang', 'pulsa', 'mencukupi', 'pulsa', 'total', 'harga', 'paket']</t>
  </si>
  <si>
    <t>['', 'telkampret', 'kau', 'beli', 'paket', 'game', 'main', 'habis', 'kuota', 'pulsa', 'habis', 'kuota', 'utama', 'kuota', 'game', 'main', 'banget', 'telkomsel', 'pakai', 'kartu', 'provider', 'sinyal', 'maklum', 'pedesaan']</t>
  </si>
  <si>
    <t>['admin', 'telkomsel', 'baca', 'komentar', 'pengguna', 'kecewa', 'pelayanan', 'jaringan', 'telkomsel', 'diperbaiki', 'pindah', 'provider', 'pelayanan', 'memuaskan', 'terimakasih', '']</t>
  </si>
  <si>
    <t>['jaringan', 'telkomsel', 'parah', 'jaringan', 'kwalitas', 'jaringan', 'memuaskan', 'konsumen', 'telkomsel', 'harga', 'paket', 'data', 'selangit', 'jaringan', 'parah', 'main', 'game', 'jaringan', 'hilang', 'hilang', 'huff', 'kecewa', 'konsumen', '']</t>
  </si>
  <si>
    <t>['telkomsel', 'iklan', 'sms', 'mengganggu', 'kenyamanan', 'pelanggan', 'iklan', 'krispy', 'burger', 'king', 'iklan', 'promosi', 'pinjaman', 'tunai', 'pegadaian', 'telkomsel', 'menjaga', 'menindak', 'iklan', 'tsb', 'mengganggu', 'kenyamanan', 'pelanggan', '']</t>
  </si>
  <si>
    <t>['kecewa', 'telkomsel', 'skrg', 'jaringannya', 'lemot', 'mlm', 'maketin', 'data', 'pas', 'siang', 'knp', 'ngurangin', 'pulsa', 'bkn', 'mengurangi', 'paket', 'data', 'beli', 'kb', 'dirugikan', 'bgtt', 'trus', 'gunanya', 'maketin', 'data', 'ujungnya', 'tetep', 'pulsa', 'kepake', 'woiilah', 'tgl', 'febuari', 'beli', 'pulsa', 'apps', 'shopeepay', 'shopeepay', 'berkurang', 'saldonya', 'saldo', 'pulsa', '']</t>
  </si>
  <si>
    <t>['signal', 'simpati', 'ntt', 'mengecewakan', 'beli', 'paket', 'data', 'gunanya', 'pemimpin', 'bos', 'direktur', 'direksi', 'simpati', 'berubah', 'punah', '']</t>
  </si>
  <si>
    <t>['nggak', 'jaringannya', 'mengecewakan', 'nggak', 'betulkan', 'jaringannya', 'cuman', 'memikirkan', 'update', 'jaringan', 'nggak', 'meningkatkan', 'pelayanannya', 'sungguh', 'mengecewakan', 'kirim', 'keluhan', 'melelau', 'twitter', 'direspon', 'telpon', 'call', 'center', 'jawabannya', 'tanggapan', 'tindakan', 'kenyang', 'memakan', 'keuntungan', 'melupakan', 'pelayanan', '']</t>
  </si>
  <si>
    <t>['telkomsel', 'payah', 'karna', 'paket', 'kartu', 'murah', 'jaringannya', 'lelet', 'beli', 'paket', 'pulsa', 'kencang', 'tolong', 'telkomsel', 'curang', '']</t>
  </si>
  <si>
    <t>['tingkatkan', 'kualitas', 'sinyal', 'dikit', 'dikit', 'rating', 'pelanggan', 'kecewa', 'harga', 'paket', 'data', 'mahal', 'tpi', 'kualitas', 'sinyal', 'dibawah', 'standar', 'kartu', 'perdana', 'harga', 'paket', 'data', 'murah', 'kualitas', 'sinyal', 'lumayan', 'hahaha', 'bertambah', 'sinyal', 'telkomsel', 'lemah', '']</t>
  </si>
  <si>
    <t>['telokmsel', 'udah', 'jaringan', 'lemot', 'kuota', 'malamnya', 'dihilangkan', 'satunya', 'alternatif', 'uang', 'tipis', 'hadeeeeeh', 'kecewa', '']</t>
  </si>
  <si>
    <t>['beli', 'paketan', 'malam', 'gb', 'berkurang', 'menit', 'paketan', 'jam', 'kesedot', 'paketan', 'malam', 'tolong', 'donk', 'kasih', 'menu', 'telkomsel', 'dipake', 'paketan', 'gitu', 'terima', 'kasih', '']</t>
  </si>
  <si>
    <t>['buruk', 'kesal', 'daerah', 'titik', 'rumah', 'sinyal', 'telkomsel', 'buruk', 'dapet', 'sinyal', 'skalinya', 'dpt', 'garis', 'ilang', 'main', 'game', 'merah', 'sinyal', 'buka', 'sosmed', 'lemot', 'kesal', 'sinyal', 'telkomsel', 'maaf', 'beralih', 'perdana', 'trimaksih', '']</t>
  </si>
  <si>
    <t>['tolong', 'perbaiki', 'jaringannya', 'min', 'masak', 'jelek', 'jaringan', 'masak', 'harga', 'doang', 'mahal', 'udah', 'bagusan', 'jaringan', 'sebelah', 'murah']</t>
  </si>
  <si>
    <t>['dear', 'telkomsel', 'jaringan', 'jelek', 'kasihan', 'konsumen', 'rela', 'bayar', 'mahal', 'jaringan', 'lambat', 'pengguna', 'telkomsel', 'jaman', 'smp', 'jaringan', 'telkomsel', 'jelek', 'keatas', 'jaringan', 'turun']</t>
  </si>
  <si>
    <t>['woi', 'telkomtel', 'bedain', 'paket', 'unlimted', 'sma', 'paket', 'malam', 'gara', 'unlumited', 'gua', 'berlaku', 'paket', 'malam', 'gua', 'dipake', 'jalan', 'gua', 'download', 'video', 'kouta', 'malam', 'bedain', 'kouta', 'unlimuted', 'kouta', 'malam', 'taiii', 'anjinnggg']</t>
  </si>
  <si>
    <t>['dengerin', 'konsumennya', 'telkomsel', 'ngeluhin', 'jaringannya', 'pengen', 'kabur', 'tanggapi', 'perbaiki', 'bagus', 'ram', 'gede', 'jaringannya', 'ampuunn', 'bertahun', 'pakai', 'telkomsel', 'ditawarkan', 'bralih', 'halo', 'telkomsel', 'bln', 'dpt', 'free', 'disney', 'hotstar', 'jaringannya', 'gini', 'trs', 'gmn', 'nontonnya', 'muter', 'trs', 'main', 'game', 'hadeuh', 'capek', 'mending', 'ganti', 'deh', 'kakang', '']</t>
  </si>
  <si>
    <t>['telkomsel', 'skrg', 'kalah', 'kartu', 'tri', 'kelas', 'mahal', 'kalah', 'kelas', 'murah', 'wibawa', 'telkomsel', 'dunia', 'internet', 'sya', 'pengguna', 'telkomsel', 'taon', 'dri', 'jadoel', 'nie', 'skrg', 'internet', 'sya', 'beralih', 'kartu', 'lbih', 'murah', 'memuaskan']</t>
  </si>
  <si>
    <t>['signal', 'harganya', 'standart', 'enak', 'jaringanya', 'bagus', 'skrng', 'mahal', 'ancur', 'duit', 'klen', 'untung', 'klw', 'kek', 'gni', 'kerugian', 'pembeli', 'paket', 'mementingkan', 'untungan', 'bukanya', 'kenyamanan', 'pengguna', '']</t>
  </si>
  <si>
    <t>['kebanyakan', 'korup', 'signal', 'benerin', 'org', 'komen', 'gubris', 'komen', 'gua', 'hapus', 'provider', 'bobrok', '']</t>
  </si>
  <si>
    <t>['memakai', 'wifi', 'pulsa', 'masah', 'terpotong', 'data', 'dimatikan', 'dicek', 'pemakaian', 'tertulis', 'penggunaan', 'internet', 'hati', 'pulsanya', '']</t>
  </si>
  <si>
    <t>['emang', 'kasih', 'layanan', 'jaringan', 'buruk', 'beritahu', 'pelanggan', 'diam', 'dri', 'makai', 'telkomsel', 'minggu', 'sya', 'kecewa', 'pelayanan', 'telkomsel', 'harap', 'balasan', 'perbaikan', 'harapkan', '']</t>
  </si>
  <si>
    <t>['jaringannya', 'jelek', 'banget', 'emosi', 'tpi', 'jelek', 'jaringannya', 'kuota', 'bsa', 'dipake', 'buka', 'aplikasi', 'serba', 'lemot', 'lola', 'kadang', 'kebuka', 'susah', 'masuk', '']</t>
  </si>
  <si>
    <t>['pelanggan', 'setia', 'telkomsel', 'ttp', 'pelayanan', 'menyenangkan', 'murah', 'bermanfaat', 'setia', 'telkomsel', 'pindah', 'operator', 'penawaran', 'penawaran', 'murah', 'bermanfaat', 'setia', 'operator', 'setia', '']</t>
  </si>
  <si>
    <t>['jaringan', 'parah', 'jam', 'harga', 'segitu', 'wajar', 'kecepatan', 'akses', 'internet', 'mengecewakan', 'tolong', 'telkomsel', 'muhasabah']</t>
  </si>
  <si>
    <t>['aneh', 'beli', 'pulsa', 'ngisi', 'paket', 'kepotong', 'gitu', 'ribu', 'pulsa', 'pencet', 'parah', 'sihh', 'kecewa', 'banget', '']</t>
  </si>
  <si>
    <t>['pelayanan', 'buruk', 'notifikasi', 'sms', 'nomer', 'masuk', 'tenggang', 'nmr', 'online', 'tlp', 'jam', 'dpt', 'isi', 'pulsa', 'nyesel', 'kasih', 'rating', 'bintang', 'toleransi', 'telat', 'isi', 'ulang', 'perbaiki', 'layanan', 'telkomsel', 'pengguna', 'setia', 'input', 'data', 'ktp', 'dll', 'coba', '']</t>
  </si>
  <si>
    <t>['angin', 'hujan', 'petir', 'hutan', 'mati', 'lampu', 'nggak', 'signal', 'beli', 'paket', 'gb', 'rugi', 'signal', 'kayak', 'gini', '']</t>
  </si>
  <si>
    <t>['sinyal', 'susah', 'niat', 'gimana', 'mementingkan', 'kenyamanan', 'pelanggan', 'sinyal', 'allah', 'beli', 'paket', 'mahal', 'customer', 'care', 'solusi', 'gimana', 'kemajuan', '']</t>
  </si>
  <si>
    <t>['jaringan', 'buruk', 'lemod', 'main', 'game', 'asli', 'parah', 'jaringan', 'telkomsel', 'terpercaya', 'terparah', 'udah', 'mahal', 'paketan', 'koneksi', 'parah']</t>
  </si>
  <si>
    <t>['harga', 'paket', 'murah', 'jaringan', 'jelek', 'amatt', 'tolong', 'jaringan', 'permantap', 'pengguna', 'telkomsel', 'puas', '']</t>
  </si>
  <si>
    <t>['kartu', 'telkomsel', 'kalah', 'kartu', 'kartu', 'paket', 'masi', 'buka', 'pembelian', 'telkomsel', 'dibuka', 'branda', 'telkomsel', '']</t>
  </si>
  <si>
    <t>['jaringan', 'telkomsel', 'biase', 'lelet', 'cek', 'kecepatan', 'kbs', 'jaringan', 'kecepatan', 'jaringan', 'bos', 'pelanggan', 'telkomsel', 'kelabui', 'jaringan', 'stabil', 'survey', 'pemakaian', 'sehari', 'beli', 'mahal', 'dpt', 'kecepatan', 'kbs', '']</t>
  </si>
  <si>
    <t>['pelajaran', 'kebanyakan', 'telegram', 'kuota', 'beli', 'paket', 'kuota', 'belajar', 'tele', 'gimana', 'bangsa', 'maju', 'bodohi', 'sayangi', 'kaum', 'pelajar', 'guncangkan', 'dunia', 'kegigihan', 'belajar', 'dirumah', 'tolong', 'tolong', 'dimengerti', '']</t>
  </si>
  <si>
    <t>['beli', 'paket', 'murah', 'ceria', 'error', 'mulu', 'sayang', 'daftarin', 'paket', 'internet', 'mah', 'mahal', 'suka', 'lemoooot', 'lho', 'ngisi', 'pulsa', 'perpanjang', 'aktif', 'bintang', 'telkomsel']</t>
  </si>
  <si>
    <t>['jaringan', 'biase', 'gangguan', 'jaringan', 'tercepat', 'kali', 'browser', 'lelet', 'beli', 'kuota', 'mahal', 'dpt', 'jaringan', 'lelet', 'cckckckcckck', 'beli', 'kuota', 'telkomsel', 'jerak', 'pakai']</t>
  </si>
  <si>
    <t>['hai', 'bos', 'risih', 'banyaknya', 'komplain', 'pelanggan', 'kah', 'usaha', 'tingkatkan', 'mutu', 'jaringan', 'internet', 'udah', 'bnr', 'down', 'memalukan', '']</t>
  </si>
  <si>
    <t>['mohon', 'telkomsel', 'menipu', 'aktif', 'paket', 'internet', 'membeli', 'paket', 'memiliki', 'paket', 'extra', 'unlimited', 'mengikuti', 'aktif', 'paket', 'utama', 'paket', 'internet', 'unlimitednya', 'sisa', 'mohon', 'telkomsel', 'memperbaiki']</t>
  </si>
  <si>
    <t>['apk', 'bagus', 'fitur', 'menarik', 'penawaran', 'memadai', 'tolong', 'fitur', 'lock', 'botton', 'pulsa', 'terpotong', 'kuota', 'habis', 'paket', 'habis', 'paket', 'pulsa', 'dipotong', 'habis', 'rp', 'tolong', 'perbaikannya', 'terima', 'kasih', '']</t>
  </si>
  <si>
    <t>['kecewa', 'aduh', 'paket', 'mahal', 'beli', 'pulsa', 'ambil', 'trus', 'beli', 'pulsa', 'ambil', 'males', 'pke', 'telkomsel', 'kesini', 'parah', 'telkomsel', 'uninstal', 'udah', 'males', 'makasih', 'operator', 'telkomsel', 'ngambil', 'pulsa', 'baii']</t>
  </si>
  <si>
    <t>['', 'daerah', 'tepatnya', 'mangunharjo', 'kec', 'tugu', 'kota', 'semarang', 'jawa', 'indonesia', 'simpati', 'singalnya', 'lelet', 'ampun', 'darah', '']</t>
  </si>
  <si>
    <t>['tolong', 'daerah', 'kuningan', 'jawabarat', 'sinyal', 'stabilin', 'kejalan', 'raya', 'trs', 'maen', 'game', 'sinyal', 'mentok', 'bintang', 'parah', 'udah', 'mahal', 'memuaskan', 'pelanggan', '']</t>
  </si>
  <si>
    <t>['telkomsel', 'sinyalnya', 'payah', 'pakai', 'main', 'game', 'parah', 'berkembang', 'jelek', 'kartu', '']</t>
  </si>
  <si>
    <t>['berlangganan', 'stabilan', 'jaringan', 'memburuk', 'update', 'gabisa', 'buka', 'harga', 'paket', 'mahal']</t>
  </si>
  <si>
    <t>['simpati', 'telkomsel', 'sinyalnya', 'stabil', 'boros', 'kuota', 'main', 'game', 'ping', 'ms', 'semoga', 'diperbaiki', '']</t>
  </si>
  <si>
    <t>['', 'bintang', 'buka', 'nomor', 'udh', 'aplikasinya', 'nyuruh', 'refresh', 'kelar', 'giliran', 'pakai', 'lancar', 'aplikasinya', 'mohon', 'tuk', 'ditindak', 'lanjuti']</t>
  </si>
  <si>
    <t>['tahunan', 'pakai', 'telkomsel', 'jaringan', 'buruk', 'yutub', 'chat', 'ganti', 'kartu', '']</t>
  </si>
  <si>
    <t>['maaf', 'kasih', 'bintang', 'segitu', 'kecewa', 'jaringan', 'lemot', 'malam', 'browsing', 'maen', 'game', 'dll', 'susah', 'rumah', 'ngak', 'nyape', 'meter', 'tower', 'tolong', 'perhatikan', 'jaringan', '']</t>
  </si>
  <si>
    <t>['kecewa', 'banget', 'coba', 'kali', 'mengisi', 'vocer', 'simpati', 'tulisan', 'maaf', 'sistem', 'sibuk', 'bulanan', '']</t>
  </si>
  <si>
    <t>['', 'bintang', 'segi', 'kemudahan', 'fungsi', 'manfaat', 'telkomsel', 'app', 'worthed', 'pelangga', 'komplain', 'sinyal', 'kian', 'turun', 'kuota', 'boros', 'paketnya', 'mahal', 'mohon', 'direspon', '']</t>
  </si>
  <si>
    <t>['kartu', 'mahal', 'terkenal', 'jaringannya', 'bagus', 'kenyataan', 'main', 'game', 'online', 'ngleg', 'merusak', 'performa', 'tolong', 'diperbaiki', 'bintang', 'jaringan', 'lancar']</t>
  </si>
  <si>
    <t>['bos', 'tolonglah', 'perbaiki', 'jaringan', 'perjuangan', 'kampung', 'marancar', 'padangsidimpuan', 'utara', 'padang', 'sidimpuan', 'sumutra', 'utara', 'indonesia', 'tolong', 'tolong', 'perbaiki', 'terima', 'kasih', 'telkomsel', 'tanggapi', 'ditanggapi', 'harap', 'ditanggapi']</t>
  </si>
  <si>
    <t>['kemaren', 'beli', 'paket', 'data', 'unlimited', 'payment', 'pakek', 'linkaja', 'udah', 'berhasil', 'uang', 'udh', 'kepotong', 'notice', 'paket', 'udh', 'aktif', 'apk', 'sms', 'hubungi', 'telkomsel', 'disuruh', 'nunggu', 'jam', 'tetep', 'masuk', 'hubungi', 'udh', 'kirim', 'bukti', 'transaksi', 'via', 'email', 'sampe', 'skrng', 'masuk', 'paket', 'datanya', '']</t>
  </si>
  <si>
    <t>['bertahun', 'pke', 'telkomsel', 'skrng', 'sinyal', 'mengecewakan', 'busuk', 'parah', 'udah', 'kali', 'komplain', 'perbaikan', 'kualitas', 'sinyal', 'terkadang', 'kalah', 'provider', 'sebelah', 'notabenya', 'kartu', 'kismin', 'telkomsel', 'mahalnya', 'doang', 'kulitas', 'kecewa', 'fix', 'ganti', 'kartu', 'mah', '']</t>
  </si>
  <si>
    <t>['tolong', 'telkomsel', 'jaringan', 'mendukung', 'pas', 'hujan', 'udah', 'harapan', 'dapet', 'jaringan', 'main', 'game', 'online', 'login', 'tolong', 'telkonsel', 'mohon', 'perbarui', 'jaringannya', 'lebis', 'bagus']</t>
  </si>
  <si>
    <t>['harga', 'mahal', 'sinyal', 'bermutu', 'wktu', 'tlp', 'suruh', 'mode', 'pesawat', 'suruh', 'coba', 'suruh', 'coba', 'jaringan', 'provider', 'pas', 'tes', 'lag', 'mahal', '']</t>
  </si>
  <si>
    <t>['benerin', 'jaringan', 'gausah', 'mikirin', 'promosi', 'murah', 'jaringan', 'stuk', 'paa', 'maen', 'game', 'sampe', 'gara', 'jeleknya', 'jaringan', 'pindah', 'kartu', 'tetangga', 'bagus', 'jaringannya', 'gapapa', 'mahal', 'jaringan', 'bagus']</t>
  </si>
  <si>
    <t>['beli', 'kartu', 'sinyal', 'burik', 'buka', 'lemot', 'main', 'game', 'kartu', 'sultan', 'sinyal', 'kaya', 'ajg', 'nyesel', 'gua', 'telkomsel', '']</t>
  </si>
  <si>
    <t>['diperbarui', 'aneh', 'aplikasinya', 'buka', 'aplikasinya', 'login', 'dululah', 'sms', 'menu', 'pesan', 'dalamnya', 'aplikasinya', 'karuan', 'pesan', 'dibuka', 'berisi', 'white', 'screen', 'tolong', 'diperbaiki', 'bad']</t>
  </si>
  <si>
    <t>['update', 'aplikasinya', 'maksa', 'banget', 'gede', 'memory', 'berat', 'banget', 'bukanya', 'hangs', 'pdhl', 'sinyal', 'bagus', 'mending', 'kebanyakan', 'update']</t>
  </si>
  <si>
    <t>['aplikasi', 'sampah', 'aktifkan', 'kuota', 'keluarga', 'ribet', 'main', 'telkomsel', 'ssssssssaaaaaammmmmpppppaaaaahhhhhhhh', '']</t>
  </si>
  <si>
    <t>['kesini', 'bagus', 'sinyalnya', 'buruk', 'sinyal', 'telkomsel', 'pengguna', 'telkomsel', 'sinyal', 'jga', 'memperburuk', 'mempersulit', 'siswa', 'belajar', 'online', 'tolong', 'telkomsel', 'hri', 'sinyal', 'buruk', 'mengganggu', 'proses', 'belajar', 'daring', 'pengguna', 'telkomsel', 'jngn', 'berharap', 'klau', 'sinyal', 'telkom', 'bagus', 'saran', 'pengguna', 'jngn', 'kartu', 'telkomsel', '']</t>
  </si>
  <si>
    <t>['telkomsel', 'tolong', 'dibenahi', 'jaringannya', 'semenjak', 'sampek', 'jaringan', 'nge', 'lag', 'error', 'lemot', 'cuaca', 'mendung', 'sinyal', 'susah', 'tolong', 'dibenahi', 'jaringannya', 'lokasi', 'kampung', 'desa', 'mementingkan', 'sinyal', 'wifi', 'doang', 'sinyal', 'kuota', 'jelek', 'parah', 'bojonegoro', 'jatim']</t>
  </si>
  <si>
    <t>['telkomsel', 'mentingin', 'kuantitas', 'kualitas', 'mengalami', 'kemajuan', 'chat', 'lemot', 'main', 'game', 'online', 'nonton', 'youtube', 'parah', 'sanggup', 'nampung', 'pengguna', 'mending', 'ush', 'promo', '']</t>
  </si>
  <si>
    <t>['telkomsel', 'update', 'link', 'kependudukan', 'dinas', 'kependudukan', 'pindah', 'nomer', 'daftar', 'kartu', 'tolong', 'telkomsel', 'memperbaharui', 'update', 'kependudukan', '']</t>
  </si>
  <si>
    <t>['beli', 'pulsa', 'senilai', 'rb', 'aplikasi', 'telkomsel', 'bayar', 'finet', 'pakai', 'inet', 'banking', 'masuk', 'kejelasan', 'suruh', 'menunggu', '']</t>
  </si>
  <si>
    <t>['mengubah', 'bintang', 'telkomsel', 'normal', 'pembelian', 'paket', 'spesialnya', 'terima', 'kasih', 'semoga', 'pengguna', 'setia', 'telkomsel', 'paket', 'spesial', 'salam', 'watampone']</t>
  </si>
  <si>
    <t>['semangkin', 'semangkin', 'parah', 'telkomsel', 'januari', 'kecepatan', 'kalimantan', 'ancur', 'bisaa', 'pertahankan', 'taik', 'kekuatan', 'kuat', 'download', 'sosmed', 'hancur', 'game', 'pubg', 'mobile', 'harga', 'paket', 'mangkin', 'mahal', 'jaringan', 'mangkin', 'hancur', 'yok', 'pindah', 'perdana', 'menanggung', 'emosi', 'drii', 'sendri', 'terimakasih', 'telkomsel', '']</t>
  </si>
  <si>
    <t>['upgrade', 'sinyal', 'parah', 'banget', 'banget', 'banget', 'signal', 'bar', 'full', 'bar', 'tinggal', 'kota', 'sumpah', 'kecewa', 'kesel', 'harga', 'paket', 'mahal', 'kualitas', 'internet', 'murahan', 'are', 'you', 'killing', '']</t>
  </si>
  <si>
    <t>['paket', 'penipu', 'beli', 'potong', 'contohnya', 'combo', 'sakti', 'diaktifkan', 'selamat', 'paket', 'combo', 'sakti', 'mnt', 'tsel', 'sms', 'tsel', 'voucher', 'rise', 'nowlin', 'rp', 'aktif', 'berlaku', 'tgl', 'pkl', 'wib', 'cek', 'status', 'berhenti', 'berlangganan', 'telkomsel', 'apps', 'hub', 'info', '']</t>
  </si>
  <si>
    <t>['bintang', 'beli', 'paket', 'telkomsel', 'bayarnya', 'money', 'pembayarannya', 'berhasil', 'saldo', 'udah', 'berkurang', 'paketnya', 'masuk', 'sampe', 'skrang', 'udah', 'krim', 'keluhan', 'email', 'telkomsel', 'ehh', 'nggak', 'tanggepin', 'butuh', 'rugi', 'pulah', 'saldo', 'takut', 'beli', 'paket', 'langsung', 'app', 'mytelkomsel', '']</t>
  </si>
  <si>
    <t>['bug', 'semenjak', 'proses', 'sistem', 'pembayaran', 'kartu', 'kredit', 'ditanggapi', 'diperbaiki', 'diuji', 'coba', 'publish', 'menyalahkan', 'customer', 'perbankan', 'telkomsel', 'koreksi', 'pebruari', 'transaksi', 'gagal', 'mytelkomsel', 'pengguna', 'kartu', 'kredit', 'bug', 'fixing', 'bug', 'fixed', 'dibiarin', 'tulisan', 'mesin', 'posting', '']</t>
  </si>
  <si>
    <t>['jaringannya', 'bagus', 'sinyal', 'internetnya', 'lancar', 'aplikasinya', 'paket', 'terjangkau', 'harganya', 'sungguh', 'puas', 'telkomsel', 'selamat', 'telkomsel', 'pemakai', 'jaringan', 'telkomsel', 'memuaskan', 'kondisi', 'bangga', 'telkomsel', 'menyediakan', 'paket', 'internet', 'sesuai', 'konsumen', 'telkomsel', 'terima', 'kasih', 'telkomsel', 'semoga', 'berkarya', 'sebagimana', 'mestinya', 'mantap']</t>
  </si>
  <si>
    <t>['apapaan', 'beli', 'kuota', 'unlimited', 'main', 'game', 'online', 'ngewa', 'temen', 'betulin', 'lgi', 'bohong', 'beneran', 'rugi', 'gimana', 'ngirim', 'email', 'suruh', 'ngirim', 'email', 'buka', 'loading', 'kelas', 'online', 'gara', 'unlimited', 'kelas', 'online']</t>
  </si>
  <si>
    <t>['mudah', 'harga', 'paket', 'telkomsel', 'karttu', 'miliki', 'mahal', 'bonus', 'penggunaan', 'kartu', 'simpati', 'bintang', '']</t>
  </si>
  <si>
    <t>['main', 'sinyalnya', 'parah', 'jelek', 'beli', 'kuota', 'mahal', 'mahal', 'jaringan', 'nihil', 'nyesel', 'gua', 'pakek', 'sumpah', 'buka', 'sulit', 'buka', 'facebook', 'buka', 'mati', 'pelanggan', 'puas', 'hasil', 'pembelian', 'kuota', 'mahal', 'mahal']</t>
  </si>
  <si>
    <t>['wooi', 'jeng', 'kuota', 'sms', 'sms', 'sms', 'pulsa', 'aneh', 'jeng', 'telkomsel', 'truss', 'kuota', 'tlpn', 'menit', 'pas', 'tlpn', 'telkomsel', 'pulsa', 'cuk', 'asuw', 'jeng', 'gratis', 'gsm', 'penipu']</t>
  </si>
  <si>
    <t>['telkomsel', 'jaringan', 'internet', 'dll', 'pending', 'semoga', 'besok', 'kek', 'gitu', 'udh', 'paten', 'telkomsel']</t>
  </si>
  <si>
    <t>['rugi', 'beli', 'kuota', 'harga', 'mahal', 'pakai', 'sopan', 'kah', 'jaringan', 'susah', 'banget', 'udh', 'beli', 'kali', 'kek', 'gitu', '']</t>
  </si>
  <si>
    <t>['bagus', 'strenk', 'signal', 'ditingkatkan', 'ketinggalan', 'dinegri', 'china', 'pengguna', 'telkomsel', 'jaringan', 'datanya', 'lemot', 'lintas', 'data', 'padat', 'propokasi', 'udara', 'bersahabat', 'mudah', 'kedepan', 'sejajar', 'negri', 'china', 'itupun', 'izin', 'america', 'sementar', 'perangkat', 'beredar', 'skrg', 'huwae', 'diblokir', 'off', '']</t>
  </si>
  <si>
    <t>['kualitas', 'jaringan', 'menurun', 'jelek', 'paket', 'terbilang', 'mahal', 'sebanding', 'kualitas', 'jaringan', 'berbeda', 'bagus', 'terima', 'kasih', 'semoga', 'teratasi', '']</t>
  </si>
  <si>
    <t>['mohon', 'maaf', 'jaringan', 'telkomsel', 'lemot', 'maen', 'game', 'online', 'bukak', 'sosmed', 'lemot', 'banget', 'udh', 'gitu', 'harganya', 'mahal', 'tolong', 'perbaiki', 'jaringan', 'telkomsel', 'udh', 'kayak', 'telkomsel', 'lancar', 'kali', 'lemotnya', 'nakuzubila']</t>
  </si>
  <si>
    <t>['harganya', 'biayanya', 'mahal', 'kualitas', 'koneksi', 'buruk', 'mahal', 'kualitas', 'terbaik', 'telkomsel', 'mahal', 'jaringannya', 'terburuk', 'berbeda', 'kartu', 'jaringan']</t>
  </si>
  <si>
    <t>['lumayan', 'bagus', 'buka', 'aplikasi', 'kuota', 'unlimited', 'pas', 'paket', 'unlimited', 'nggk', 'daftar', '']</t>
  </si>
  <si>
    <t>['telkomsel', 'medan', 'tolong', 'jaringan', 'internet', 'bagusin', 'beli', 'mahal', 'sinyal', 'gini', 'mengecewakan', '']</t>
  </si>
  <si>
    <t>['isi', 'paket', 'data', 'via', 'voucer', 'gagal', 'keterangan', 'maaf', 'tersedia', 'regional', 'beli', 'voucer', 'dikonter', 'sebelah', 'rmh', 'keterangan', 'voucer', 'berlaku', 'jabodetabek', 'banten', 'lucu', 'provider', 'kesini', 'mengecewakan', 'pantes', 'rating', 'app', 'jeblok', '']</t>
  </si>
  <si>
    <t>['aplikasinya', 'udah', 'bagus', 'banget', 'harga', 'paket', 'pas', 'koneksi', 'internetnya', 'kadang', 'hilang', 'tinggkatkan', 'saran', 'developer', 'dark', 'mode', 'mode', 'malam', 'sekian', 'terimakasih', '']</t>
  </si>
  <si>
    <t>['telkomsel', 'berguna', 'jaringan', 'eror', 'mending', 'usahlah', 'telkomsel', 'kecewa', 'tutup', '']</t>
  </si>
  <si>
    <t>['update', 'harga', 'paket', 'nomor', 'gb', 'harganya', 'pikir', 'duit', 'gue', 'anjink', 'makan', 'pas', 'harga', 'paket', 'internet', 'selangit', 'kak', 'pliss', 'mahal', 'kali', 'paketnya', 'kak', 'kasih', 'promo', 'kak', 'combonya', 'kak', 'harganya', 'rb', 'harganya', 'ituuuu', 'internet', 'kartu', 'kak', 'harganya', 'rb', 'kuat', 'kakak', 'gini', 'trussss', 'mending', 'ganti', 'kartu']</t>
  </si>
  <si>
    <t>['telkomsel', 'jaringan', 'koneksi', 'lemot', 'parah', 'harga', 'mahal', 'sesuai', 'pelanggan', 'bayar', 'mahal', 'koneksi', 'pelayanan', 'bagus', 'udah', 'mahal', 'pelayanan', 'jelek', 'banget', 'menanggapi', 'diganti', 'operator', 'mendingan', 'ganti', 'daerah', 'telkomsel', 'bagus', 'sinyalnya', 'kecewa']</t>
  </si>
  <si>
    <t>['kecewa', 'telkomsel', 'bangkrut', 'kah', 'buka', 'web', 'halaman', 'facebook', 'beli', 'paketan', 'beli', 'halaman', 'dituju', 'dibuka', 'paketan', 'baca', 'berita', 'jualan', 'jualan', 'bos', 'memaksa', 'bangke', 'auto', 'ganti', 'provider', '']</t>
  </si>
  <si>
    <t>['bukanya', 'menghina', 'main', 'game', 'hilang', 'jaringan', 'hujan', 'beli', 'paket', 'mahal', 'jaringanya', 'lemot', 'maaf', 'bintang', 'satunya', 'kecewe', 'telkom', 'kek']</t>
  </si>
  <si>
    <t>['telkomsel', 'tepatnya', 'daerah', 'sumatera', 'nias', 'jaringan', 'telkomsel', 'lelet', 'paket', 'bayar', 'mahal', 'mahal', 'emosi', 'jaringan', 'telkomsel', 'bar', 'notifikasi', 'tertera', 'kerja', 'main', 'game', 'buka', 'medsos', 'lemot', 'kali', 'sesuai', 'banget', 'mohon', 'pengoptimalan', 'telkomsel', 'berlangganan', 'jaringan', 'perhatian', 'telkomsel', 'terima', 'kasih', '']</t>
  </si>
  <si>
    <t>['tolong', 'perbaiki', 'kualitas', 'jaringan', 'daerah', 'sekitaran', 'sekayu', 'plakat', 'jaringan', 'busuk', 'bermain', 'game', 'online', 'paket', 'internet', 'harga', 'mahal', 'seharus', 'kualitas']</t>
  </si>
  <si>
    <t>['min', 'gimana', 'beli', 'pulsa', 'buka', 'telkomsel', 'udah', 'pulsa', 'lainya', 'kemana', 'miiiinnnn', 'telkomsel', 'skarang', 'gini']</t>
  </si>
  <si>
    <t>['jaringan', 'telkomsel', 'kacau', 'banget', 'kekuatan', 'download', 'kacau', 'jaringan', 'telkomsel', 'hancur', 'banget', 'kalah', 'operator', 'telkomsel', 'bumn', '']</t>
  </si>
  <si>
    <t>['telkomsel', 'jaringan', 'nglag', 'banget', 'maen', 'game', 'susah', 'ping', 'merah', 'pubg', 'ngedownload', 'liat', 'youtube', 'download', 'video', 'telegram', 'ngelag', 'rumah', 'ngelag', 'rumah', 'perempatan', 'lancar', 'paket', 'malam', 'ngelag', 'banget', 'mohon', 'perbaiki', 'terimakasih']</t>
  </si>
  <si>
    <t>['gimanani', 'telkomsel', 'pulsa', 'ilang', 'kuota', 'notif', 'mengakses', 'internet', 'tarif', 'non', 'paket', 'merugikan', '']</t>
  </si>
  <si>
    <t>['telkomsel', 'lelet', 'main', 'game', 'internet', 'zong', 'tutup', 'perusahaan', 'telkomsel', 'bertahan', 'kualitas', 'mukin', 'berdiri', 'tua', 'rentan', 'kalah', 'perusahaan', 'memuaskan', 'klayennya', 'tutup', 'sungguh', 'mengecewakan', 'mengecewakan', 'pelanggan', 'setia', 'pakai', 'telkomsel', 'sinyalnya', 'tutup', 'perbeiki', 'frekuensi', 'sinyalbjadi', '']</t>
  </si>
  <si>
    <t>['', 'dikasih', 'bintang', 'harga', 'kuota', 'internet', 'mahal', 'jaringan', 'burik', 'perbaiki', 'kualitas', 'jaringannya', 'pengen', 'untung', 'gede', 'kualitas', 'jaringan', 'parah', '']</t>
  </si>
  <si>
    <t>['sisain', 'bintang', 'baca', 'combo', 'sakti', 'murah', 'signal', 'jelek', 'mulu', 'naikin', 'kualitas', 'stabilkan', 'udah', 'signal', 'jelek', 'signalnya', 'kena', 'covid', '']</t>
  </si>
  <si>
    <t>['ngeluh', 'sya', 'respon', 'untung', 'woi', 'udah', 'hrga', 'paket', 'mahal', 'jaringan', 'lelet', 'main', 'game', 'lag', 'perubahan', 'terpaksa', 'pindah', 'provider', 'provider', 'untung']</t>
  </si>
  <si>
    <t>['parah', 'kartu', 'minim', 'promo', 'giliran', 'kartu', 'batu', 'jor', 'joran', 'promo', 'loyalitas', 'perhatiin', 'ganti', 'kartu', 'dpt', 'promo', 'parah']</t>
  </si>
  <si>
    <t>['lemot', 'buanget', 'ngak', 'kaya', 'im', 'enak', 'contoh', 'maubeli', 'paket', 'data', 'ngak', 'konek', 'coba', 'im', 'bebas', 'langsung', 'cling', 'konek', 'terimakasih', 'telkomsel', 'lamcar', 'cek', 'paket', 'beli', 'paket', 'ucapkan', 'terimakasih', 'telkomsel', '']</t>
  </si>
  <si>
    <t>['kecewa', 'paket', 'murah', 'gb', 'harga', 'beli', 'selebihnya', 'alasan', 'maaf', 'gangguan', 'sistem', 'coba', 'dicoba', 'berbulan', 'berhasil', 'paket', 'dibeli', 'hilangkan', 'daftar', 'promo', 'emmh', 'tertipu', 'promonya', 'kecewaaaaaaa', '']</t>
  </si>
  <si>
    <t>['simpati', 'sekrang', 'gada', 'bgus', 'bgus', 'udah', 'puluh', 'taun', 'pke', 'smpati', 'semenjak', 'jelek', 'bener', 'mahal', 'berkualitas', 'mahal', 'berkualitas', 'mending', 'pke', 'smpati', 'kalah', 'bgus', 'laenya', 'jaga', 'kualitas', 'pelanggan', '']</t>
  </si>
  <si>
    <t>['makasih', 'mytelkomsel', 'aplikasi', 'memudahkan', 'status', 'kartu', 'pulsa', 'data', 'kuota', 'promo', 'aplikasi', 'ohiyaa', 'ditingkatkan', 'aplikasi', 'canggih', 'bermanfaat', 'terimakasih', 'mytelkomsel', '']</t>
  </si>
  <si>
    <t>['bermanfaat', 'mudah', 'pelanggan', 'telkomsel', 'saranin', 'fitur', 'pembatasan', 'penggunaan', 'pulsa', 'kuota', 'aplikasi', 'sebelah', 'langsung', 'nyedot', 'pulsa', 'gitu', 'enak', 'pulsa', 'aman', 'hilang', 'tolong', '']</t>
  </si>
  <si>
    <t>['parahhh', 'voucher', 'diisi', 'udah', 'beli', 'sampe', 'voucherr', 'tolong', 'telkomsel', 'beli', 'kartu', 'paket', 'buka', 'menit', 'sisa', 'kuota', 'tolong', 'app', 'telkomsel', 'tambahkan', 'pengisian', 'voucher']</t>
  </si>
  <si>
    <t>['paki', 'telkomsel', 'sekedar', 'saran', 'kuota', 'habis', 'pulsa', 'terpotong', 'sekian', 'terimakasih', '']</t>
  </si>
  <si>
    <t>['check', 'tuker', 'kuota', 'pulsa', 'minimal', 'isi', 'pulsa', 'nuker', 'kuota', 'sisa', 'pulsanya', 'disedot', 'giliran', 'nuker', 'check', 'isi', 'pulsa', 'kuota', 'udah', 'habis', 'stop', 'otomatis', 'donk', 'pulsa', 'habis', 'kecewa', 'telkomsel']</t>
  </si>
  <si>
    <t>['', 'telkomsel', 'bagus', 'membantu', 'telkomsel', 'jaringan', 'internet', 'daerah', 'bagus', 'cuaca', 'hujan', 'bagus', 'mohon', 'tingkatkan', 'terima', 'kasih', '']</t>
  </si>
  <si>
    <t>['kasih', 'rating', 'rendah', 'telkomsel', 'kayak', 'sampah', 'iya', 'telkomsel', 'kalah', 'cepat', 'wifi', 'menampung', 'pengguna', 'telkomsel', 'letoy', 'banget', 'sumpah', 'doang', 'cepat', 'cepat', 'haji', 'yaa', 'taikkkk', 'gini', 'orang', 'kecewa', 'telkomsel', 'lemot', 'kentang', 'sumpah', 'kecewa', '']</t>
  </si>
  <si>
    <t>['maaf', 'men', 'download', 'telkomsel', 'pulsa', 'rb', 'rb', 'aktif', 'rb', 'dipakai', 'habis', 'kuota', 'utama', 'kegunaan', 'rb', 'makasih', 'tunggu', 'jawabannya']</t>
  </si>
  <si>
    <t>['terpaksa', 'berhenti', 'bentuk', 'layanan', 'telkomsel', 'semenjak', 'instal', 'apk', 'mytelkomsel', 'menu', 'akses', 'cek', 'pulsa', 'beli', 'kuota', 'dimytelkomsel', 'data', 'auto', 'pulsa', 'digrogoti', 'belasan', 'ribu', 'paket', 'internet', 'beli', 'harga', 'paket', 'terjangkau', 'biaya', 'mahal', 'sulit', 'dijangkau', 'kalangan', '']</t>
  </si>
  <si>
    <t>['sitiap', 'masuk', 'aplikasi', 'koneksi', 'stabil', 'coba', 'masuk', 'app', 'toko', 'ijo', 'oren', 'lancar', 'streaming', 'download', 'speed', 'mbps', 'membuka', 'aplikasinya', 'lok', 'timika', '']</t>
  </si>
  <si>
    <t>['pelayanannya', 'jelek', 'beli', 'paket', 'combo', 'telkomsel', 'rb', 'bayar', 'pakai', 'aplikasi', 'dana', 'paket', 'internet', 'masuk', 'pdhl', 'dana', 'transaksi', 'berhasil', 'telkomsel', 'notifikasi', 'pembayaran', 'blm', 'berhasil', 'coba', 'hub', 'costumer', 'servise', 'jwban', 'trs', 'hrs', 'gmn', 'rugi']</t>
  </si>
  <si>
    <t>['lemot', 'tolong', 'mengecewakan', 'berusaha', 'beli', 'harga', 'mahal', 'berharap', 'dapet', 'kualitas', 'mahal', 'masak', 'lancarnya', 'jam', 'pagi', 'doang']</t>
  </si>
  <si>
    <t>['sampah', 'aplikasi', 'dipake', 'login', 'lancar', 'magic', 'link', 'koneksi', 'wifi', 'sehat', 'telkomsel', 'sakit', 'bertahun', 'pelanggan', 'telkomsel', 'harga', 'ikuti', 'dipersulit', 'kecewa', 'provider', 'saingan', 'terimakasih']</t>
  </si>
  <si>
    <t>['ngak', 'login', 'suruh', 'pilih', 'pembayaran', 'tentukan', 'pilihan', 'date', 'suruh', 'pilih', 'metode', 'pembayaran', 'ganti', 'metode', 'ulang', 'ulang', 'telunjuk', 'kapalan', 'gimana', 'telkomsel', '']</t>
  </si>
  <si>
    <t>['telkomsel', 'paket', 'internetnya', 'murah', 'tolong', 'jaringan', 'internetnya', 'perbaiki', 'nyaman', 'telkomsel', 'karna', 'desa', 'jaringannya', 'lemah', '']</t>
  </si>
  <si>
    <t>['link', 'selamat', 'pulsa', 'ribu', 'masuk', 'mohon', 'donk', 'telkomsel', 'suka', 'menipu', 'ngasih', 'pulsa', 'kayak', 'gitu', 'pakek', 'nipu', '']</t>
  </si>
  <si>
    <t>['senang', 'kuota', 'sakti', 'sehari', 'menghabiskan', 'kuota', 'sampe', 'giga', 'dngan', 'kuota', 'sakti', 'pengeluaran', 'kuota', 'irit', 'sya', 'berlangganan', 'bulannya', 'bagus', 'jaringannya', 'cepat', 'berlangganan', 'sampe', 'knpa', 'lemot', 'loading', 'nnton', 'youtube', 'membuka', 'aplikasi', 'main', 'game', 'loading', 'tlong', 'diperbaiki', 'jaringannya', 'berlangganan', 'thx']</t>
  </si>
  <si>
    <t>['ditawarkan', 'kali', 'ganti', 'kartu', 'halo', 'jaringan', 'pioritas', 'udah', 'semingguan', 'jaringan', 'lemot', 'download', 'aplikasi', 'telkomsel', 'menit', '']</t>
  </si>
  <si>
    <t>['tolong', 'telkomsel', 'beli', 'pulsa', 'aktifin', 'data', 'aktifin', 'udah', 'hangus', 'pulsa', 'kecewa', 'banget', 'tolong', 'safety', 'pulsa', 'rugi', 'banget', 'kali', '']</t>
  </si>
  <si>
    <t>['provider', 'curang', 'pencurian', 'pulsa', 'halus', 'pulsa', 'kesesot', 'gara', 'jaringan', 'paket', 'unlimited', 'kasih', 'promo', 'karna', 'telkomsel', 'daerahku', 'suka', 'masuk', 'jaringan', 'non', 'jaringan', 'non', 'stabil', 'pulsa', 'amblas', 'isi', 'bbaaagggguuussssss', '']</t>
  </si>
  <si>
    <t>['telkomsel', 'jual', 'data', 'pelanggan', 'ketiga', 'nomer', 'sms', 'hadiah', 'hadiah', 'tagihan', 'kontrakan', 'bla', 'bla', 'bla', 'sehari', 'sms', 'parah', 'men']</t>
  </si>
  <si>
    <t>['kasih', 'bintang', 'mengumpulkan', 'poin', 'telkomsel', 'hilang', 'menukarnya', 'sengaja', 'kumpul', '']</t>
  </si>
  <si>
    <t>['dear', 'telkomsel', 'pemberitahuan', 'dana', 'darurat', 'rb', 'clik', 'apapun', 'dana', 'darurat', 'sistem', 'error', 'modus', 'merugikan', 'pelanggan', 'tolong', 'respon']</t>
  </si>
  <si>
    <t>['hancur', 'kuwalitasnya', 'kecewa', 'bar', 'sinyal', 'full', 'kuwalitas', 'sinyalnya', 'indonesia', 'promo', 'kuwalitas', 'pelayanannya', 'sebanding', 'operator', 'plat', 'merah', '']</t>
  </si>
  <si>
    <t>['aplikasi', 'telkomsel', 'hang', 'kirim', 'pulsa', 'paket', 'data', 'ortu', 'trus', 'pilih', 'kontak', 'pilih', 'dikirim', 'layar', 'hang', 'muncul', 'tulisan', 'aplikasi', 'terhenti', '']</t>
  </si>
  <si>
    <t>['telkomsel', 'down', 'jaringannya', 'gimana', 'jaringan', 'stabil', 'lancar', 'jaringan', 'stabil', 'terkadang', 'gmeetan', 'putus', 'reconnect', 'berkali', 'kali', 'main', 'game', 'ping', 'reconnect', 'nonton', 'buffering', 'buka', 'chrome', 'gagal', 'lengkap', 'pengguna', 'simpati', 'rumah', 'ngebut', 'stabil', 'tpi', 'kalah', 'angelll', 'angell']</t>
  </si>
  <si>
    <t>['telkomsel', 'mjd', 'andalan', 'keluarga', 'dlm', 'berkomunikasi', 'bbrp', 'sinyal', 'buruk', 'smoga', 'cuaca', 'mendukung', '']</t>
  </si>
  <si>
    <t>['kasih', 'nggak', 'aplikasi', 'ribet', 'informatif', 'terlambat', 'perpanjang', 'paket', 'data', 'munggkin', 'gagal', 'paham', '']</t>
  </si>
  <si>
    <t>['kuota', 'nyedot', 'pulsa', 'pelit', 'promo', 'kuota', 'murah', 'kebanyakan', 'mahal', 'mahal', 'ketiga', 'jaringan', 'full', 'koneksi', 'buruk', 'kalah', 'kartu', 'sebelah', 'keempat', 'sinyal', 'stabil', 'hujan', 'padam', 'listrik', 'sinyal', 'buruk', 'kualitasnya', 'recomended', 'banget', 'terimakasih', 'rusak', 'kecewa', '']</t>
  </si>
  <si>
    <t>['sekedar', 'saran', 'admin', 'diadakan', 'mode', 'kunci', 'pulsa', 'aplikasi', 'telkomsel', 'temen', 'mengeluh', 'kali', 'isi', 'pulsa', 'pulsa', 'berkurang', 'habis', 'pengalaman', 'isi', 'pulsa', 'top', 'ehh', 'hr', 'timggal', 'hr', 'ehh', 'tinggal', 'sepele', 'berdampak', 'merugikan']</t>
  </si>
  <si>
    <t>['telkomsel', 'rasakan', 'internet', 'cepat', 'beli', 'produk', 'telkomsel', 'unlimited', 'internet', 'lambat', 'banget', 'lambat', 'banget', 'lelet', 'kadang', 'akses', 'internet', 'mohon', 'tanggapan', 'akses', 'internet', 'percepat', 'lelet', '']</t>
  </si>
  <si>
    <t>['unlimited', 'kepake', 'lemot', 'ampun', 'kota', 'bodohi', 'telkomsel', 'pindah', 'operator', 'gini', 'najis']</t>
  </si>
  <si>
    <t>['telkomsel', 'beda', 'jauhhh', 'sinyal', 'mudah', 'hilang', 'hujan', 'dkit', 'udh', 'error', 'plus', 'heran', 'knp', 'mati', 'lampu', 'sinyal', 'hilang', 'total', 'prshaan', 'telkomsel', 'udh', 'terbilang', 'cacat', 'skrg', 'kecewa', 'berat']</t>
  </si>
  <si>
    <t>['cek', 'aplikasi', 'isi', 'pulsa', 'elektrik', 'kuota', 'paket', 'pilihan', 'menarik', 'merapikan', 'telfon', 'genggam', 'genggaman', 'kuasa', 'pemakai']</t>
  </si>
  <si>
    <t>['udah', 'bantuan', 'seler', 'telkomsel', 'bls', 'mohon', 'maaf', 'mimin', 'prihatin', 'pulsa', 'bantuan', 'udah', 'bantuan', 'seler', 'produk', 'masuk', 'telkom', 'jls']</t>
  </si>
  <si>
    <t>['ngak', 'menang', 'telkomsel', 'poin', 'menang', 'anak', 'darring', 'sabar', 'nak', 'rezeki', '']</t>
  </si>
  <si>
    <t>['sekelas', 'telkomsel', 'jaringan', 'down', 'didiemin', 'udah', 'sebulan', 'perbaikan', 'bekasi', 'kota', 'pedalam', 'hutan', 'komplen', 'palayanan', 'buruk', 'harga', 'mahal', 'sinyal', 'dikasih', 'malu', 'provider', 'swasta', 'woooiii', '']</t>
  </si>
  <si>
    <t>['yth', 'layanantelkomsel', 'paket', 'mifi', 'add', 'kartu', 'telkomsel', 'mifi', 'huawei', 'dlu', 'knpa', 'hilang', 'mengembalikannya', '']</t>
  </si>
  <si>
    <t>['maaf', 'sms', 'telkomsel', 'isinya', 'untukmu', 'download', 'mytelkomsel', 'dptkan', 'pulsa', 'telkomsel', 'rb', 'berlaku', 'hr', 'sms', 'telp', 'telkomsel', 'klik', 'tsel', 'download', 'promo', 'feb', 'skb', 'masuk', 'download', 'hoak', '']</t>
  </si>
  <si>
    <t>['telkomsel', 'jelek', 'jelek', 'koneksi', 'parah', 'aplikasi', 'berfaedah', 'emang', 'download', 'aplikasi', 'beli', 'paket', 'beli', 'telkomsel']</t>
  </si>
  <si>
    <t>['mohon', 'maaf', 'telkomsel', 'mohon', 'perbaiki', 'kekurangan', 'karna', 'harga', 'paket', 'data', 'mahal', 'ilang', 'ilangan', 'jaringannya', 'kaya', 'semoga', 'kedepannya', 'telkomsel', 'bijak', 'segitu', 'makasih', '']</t>
  </si>
  <si>
    <t>['bagus', 'paket', 'tertera', 'beli', 'paket', 'murah', 'ajh', 'kaya', 'perusahaan', 'telkomsel', 'usaha', 'nipu']</t>
  </si>
  <si>
    <t>['detik', 'maketkan', 'rb', 'unlimited', 'respon', 'telkomsel', 'membutuhkan', 'paket', 'data', 'capek', 'mengulang', 'ulang', 'kali', 'respon', 'pulsa', 'sya', 'mohon', 'penjelasan', 'telkomsel']</t>
  </si>
  <si>
    <t>['beli', 'perdana', 'unlimited', 'gb', 'beli', 'cek', 'berlaku', 'selang', 'cek', 'sampe', 'berlakunya', 'berkurang', 'heran', 'penipuan', 'pelanggan', '']</t>
  </si>
  <si>
    <t>['memohon', 'telkomsel', 'jaringan', 'upgrade', 'pindah', 'kartu', 'gara', 'gara', 'jaringan', 'telkomsel', 'lambat', 'daerah', 'lag', 'banten', 'pandeglang', 'saketi', 'tolong', 'pertimbangkan', '']</t>
  </si>
  <si>
    <t>['telkomsel', 'jaringan', 'hilang', 'paket', 'bener', 'bobrok', 'paket', 'mahal', 'kualitas', 'nol', 'harga', 'paket', 'udh', 'mahal', 'jaringan', 'hilang', 'lelet', 'enak', 'pakai', 'axis', '']</t>
  </si>
  <si>
    <t>['paket', 'unlimited', 'telkomsel', 'cacat', 'pelanggan', 'telkomsel', 'beli', 'paket', 'telkomsel', 'embel', 'embel', 'unlimited', 'jamin', 'jaringan', 'kayak', 'sampah', 'busuk', 'jaringannya', 'beli', 'kuota', 'embel', 'unlimited', 'note', 'hapus', 'fitur', 'bantuannya', 'sistem', 'ngebantu', 'email', 'musnahkan', 'respon']</t>
  </si>
  <si>
    <t>['provider', 'simpati', 'mengecewakan', 'sinyalnya', 'buruk', 'buruk', 'buruk', 'ganti', 'provider', 'sehabis', 'hujan', 'ilang', 'sinyal', 'udah', 'gtu', 'ilang', 'sinyalnya']</t>
  </si>
  <si>
    <t>['knp', 'jaringan', 'telkom', 'lelet', 'sedih', 'telkom', 'jaringan', 'cepat', 'terbalik', 'menyesal', 'membeli', 'telkom']</t>
  </si>
  <si>
    <t>['suka', 'telkomsel', 'jaringan', 'stabil', 'ttep', 'kenceng', 'msalah', 'hrga', 'pketnya', 'mhal', 'lgi', 'bnyk', 'duit', 'bos', 'jdi', 'gue', 'beralih', 'dlu', 'provider', '']</t>
  </si>
  <si>
    <t>['cek', 'harga', 'paket', 'isi', 'pulsa', 'berbeda', 'cek', 'ribu', 'paket', 'gb', 'isi', 'pulsa', 'berubah', 'ribu', 'berulang', 'kali', 'paket', 'beli', 'harga', 'berubah', 'harga', 'mending', 'ganti', 'provider', 'udah', 'kapok', 'kadalin', 'telkomsel', '']</t>
  </si>
  <si>
    <t>['jaringgan', 'bagus', 'lbh', 'byk', 'pke', 'jaringgan', 'dilapor', 'jaringgan', 'bagus', 'bsoknya', 'jaringgannya', 'bermasalah', 'tolong', 'brtanggung', 'konsumen', 'membeli', 'produk', 'pke', 'uang', 'cash', 'bkn', 'nguntang', 'nyuri', 'dikatain', 'kasar', 'kena', 'uud', 'ite', 'kasarin', 'perubahan', 'serba', 'salah', '']</t>
  </si>
  <si>
    <t>['telkomsel', 'operator', 'buruk', 'jaringan', 'buruk', 'jelek', 'paket', 'mahal', 'tolong', 'telkomsel', 'harga', 'paket', 'mahal', 'setimpal', 'jaringannya', 'buruk', '']</t>
  </si>
  <si>
    <t>['parah', 'telkomsel', 'jaringan', 'lelet', 'katax', 'jin', 'apalah', 'jaringan', 'seharusx', 'enak', 'biasax', 'mlah', 'anyep', 'parah', 'kasi', 'boikot', 'telkomsel', '']</t>
  </si>
  <si>
    <t>['paketan', 'udah', 'mahal', 'mahal', 'main', 'game', 'mbps', 'kuat', 'jaringan', 'nipu', 'doank', 'sinyal', 'mah', 'penuh', 'mbps', 'mah', 'melempem', 'kaya', 'krupuk', 'kena', 'air', 'payahh', 'pokok', '']</t>
  </si>
  <si>
    <t>['', 'apk', 'membantu', 'aktivasi', 'paket', 'pulsa', 'data', 'dll', 'jaringan', 'telkomselnya', 'dipercepat', 'nggk', 'kak', 'lemot', 'pindah', 'provider', 'trima', 'kasih']</t>
  </si>
  <si>
    <t>['kuota', 'internet', 'utama', 'muncul', 'notifikasi', 'memiliki', 'kuota', 'internet', 'cek', 'pulsa', 'dipotong', 'tolong', 'kembalikan', 'pulsa', '']</t>
  </si>
  <si>
    <t>['aplikasi', 'membantu', 'cek', 'pulsa', 'kuota', 'pembelian', 'paket', 'sisi', 'jaringan', 'kecepatan', 'internet', 'kacau', 'tolong', 'diperbaiki', 'bayar', 'kualitas', 'jaringan', 'operator', 'murah', 'terimakasih']</t>
  </si>
  <si>
    <t>['', 'apk', 'menyusahkannya', 'apasih', 'bedanya', 'masuk', 'web', 'apk', 'masuk', 'apk', 'link', 'kirim', 'sms', 'tolong', 'kembalikan', 'mytelkom', 'ngk', 'ribet', 'kek', 'sumpah', 'nyesekk']</t>
  </si>
  <si>
    <t>['nomer', 'telkomsel', 'tenggang', 'diisi', 'pulsa', 'pengalaman', 'mengecewakan', 'nomer', 'telkomsel', 'not', 'recommended', 'terimakasih', 'layanan', 'konsumen', 'memuaskan']</t>
  </si>
  <si>
    <t>['semenjak', 'update', 'terbaru', 'paket', 'beli', 'internetmax', 'strategi', 'marketing', 'telkomsel', 'ups', '']</t>
  </si>
  <si>
    <t>['jaringan', 'internet', 'jelek', 'bayar', 'mahal', 'kualitas', 'nol', 'maghrib', 'jaringan', 'kaya', 'entut', 'pinggiran', 'kota', 'bapuk', 'ancur', '']</t>
  </si>
  <si>
    <t>['pengguna', 'telkomsel', 'bener', 'bener', 'kecewa', 'kesini', 'sinyal', 'bener', 'lambat', 'lemot', 'pagi', 'siang', 'malam', '']</t>
  </si>
  <si>
    <t>['komplen', 'beli', 'paket', 'rp', 'gb', 'rp', 'disitu', 'tulisannya', 'promo', 'namanya', 'promo', 'harganya', 'murah', 'mahal', '']</t>
  </si>
  <si>
    <t>['kecewa', 'telkomsel', 'regional', 'sumatera', 'selatan', 'mati', 'lampu', 'sinyal', 'hilang', 'seteleh', 'maghrib', 'samapi', 'jam', 'ngelag', 'nyaman', 'kartu', 'kuota', 'doang', 'mahal', 'sinyal', 'setara', 'kartu', 'murah', '']</t>
  </si>
  <si>
    <t>['parah', 'banget', 'sinyalnya', 'hrg', 'kuota', 'mahal', 'banget', 'diimbangin', 'sinyal', 'bagus', 'sekedar', 'gregetan', 'donlod', 'sumpah', 'parah', 'rekomen', 'pokoke', 'telkomsel', 'pdhal', 'tinggalnya', 'kota', 'serang', 'pusat', 'kotanya', 'kebayang', 'tinggal', 'daerah', '']</t>
  </si>
  <si>
    <t>['main', 'game', 'ngelag', 'disconnect', 'nonton', 'live', 'streaming', 'buffering', 'ditambah', 'sinyal', 'gnya', 'kedap', 'kedip', 'ilang', 'ganti', 'min', 'setahun', 'kayak', 'gitu', 'mohon', 'penjelasannya', 'ganti', 'operator', '']</t>
  </si>
  <si>
    <t>['alasan', 'operator', 'sinyal', 'jaringan', 'diharapkan', 'sinyal', 'udah', 'jelek', 'lemot', 'jaringannya', 'parahhh', '']</t>
  </si>
  <si>
    <t>['pengguna', 'produk', 'telkomsel', 'bertahun', 'sinyal', 'telkomsel', 'turun', 'jam', 'pm', 'malam', 'pdahal', 'trsebut', 'hrs', 'kerjakan', 'pkerjaan', 'blm', 'selesai', 'sinyal', 'lemah', 'noll', '']</t>
  </si>
  <si>
    <t>['promo', 'ketengan', 'harian', 'nomor', 'nomor', 'maksudnya', 'gimana', 'simpati', 'tolong', 'dibantu', 'gara', 'paketnya', 'gagal', 'main', 'game', 'harian', 'edit', 'paketnya', 'kasih', 'bintang', '']</t>
  </si>
  <si>
    <t>['telkomsel', 'sukur', 'suka', 'ngerti', 'ktika', 'nelpon', 'trus', 'suara', 'oprator', 'suara', 'oprator', 'enak', 'bagu', 'mengerti', 'jelek']</t>
  </si>
  <si>
    <t>['jelek', 'kualitas', 'telkomsel', 'bnyak', 'peminat', 'semena', 'mena', 'engga', 'perhatikan', 'daerah', 'trans', 'taluk', 'kuantan', 'tower', 'jaringan', 'full', 'koneksi', 'internetnya', 'buka', 'browser', 'muter', 'lelet', 'mohon', 'perbaiki', 'kualitas', 'koneksinya', 'agen', 'telkomsel', 'trimakasih', 'sekian']</t>
  </si>
  <si>
    <t>['aplikasinya', 'lumayan', 'muak', 'jaringannya', 'beli', 'quota', 'ribu', 'giga', 'ditambah', 'quota', 'belajar', 'giga', 'pemerintah', 'sinyalnya', 'ancur', 'kelewatan', 'banget', 'jaringan', 'telkomsel', 'jelek', 'ngajar', 'terkendala', 'jaringan', 'masuk', 'mulu', 'zoom', 'ngerusak', 'mood', 'ngajar', 'mending', 'pakai', 'kartu', 'ngk', 'rekomendid', '']</t>
  </si>
  <si>
    <t>['pokoknya', 'recommended', 'banget', 'jaringan', 'lancar', 'aman', 'telkom', 'pilihannya', 'kartu', 'jaringan', 'puas', 'banget', 'servisnya', 'cepet', 'banget', 'pokoknya', 'recommended', 'banget']</t>
  </si>
  <si>
    <t>['telkomsel', 'waras', 'rating', 'pengen', 'bagus', 'paketan', 'serba', 'mahal', 'sinyal', 'ancur', 'pas', 'hujan', 'huuh', 'bubar', 'kecewa', 'auto', 'ganti', '']</t>
  </si>
  <si>
    <t>['membantu', 'memudahkan', 'hadiah', 'menolong', 'pelanggan', 'telkomsel', 'indonesia', 'hadiah', 'terimakasi', 'telkomsel', 'salam', 'bahagiah']</t>
  </si>
  <si>
    <t>['beli', 'harga', 'kuota', 'trus', 'habis', 'paket', 'unlimitid', 'face', 'book', 'trus', 'game', 'main']</t>
  </si>
  <si>
    <t>['', 'telkomsel', 'eror', 'kmarin', 'oke', 'oke', 'pas', 'cek', 'pulsa', 'telkomsel', 'masukan', 'tlpon', 'suruh', 'verifikasi', 'tlpon', 'invalid', 'parah', 'telkomsel', 'udah', 'jaringan', 'jelek', 'eror']</t>
  </si>
  <si>
    <t>['berhenti', 'berlangganan', 'paket', 'data', 'udah', 'komplain', 'hasil', 'paket', 'data', 'perpanjang', 'kali', 'dihubungi', 'jawabannya', 'silahkan', 'tunggu', 'pelayanan', 'memuaskan', 'mending', 'ganti', 'provider']</t>
  </si>
  <si>
    <t>['sinyal', 'down', 'ngirim', 'tugas', 'dosen', 'susah', 'main', 'game', 'online', 'kecewa', 'telkomsel', 'bagus', 'tolong', 'benerin', 'kadang', 'aplikasi', 'mytelkomsel', 'suka', 'error', 'pas', 'daily', 'check', '']</t>
  </si>
  <si>
    <t>['', 'tolong', 'sinyal', 'internetnya', 'bagusin', 'pagi', 'sore', 'sinyalku', 'jelek', 'kalah', 'smartfen', 'axis', 'indosat', 'tolong', 'bagusin', 'jelek', 'jaringan', 'telkomsel']</t>
  </si>
  <si>
    <t>['kecewa', 'jaringan', 'telkomsel', 'daerah', 'provider', 'telkomsel', 'jaringanya', 'jelek', 'banget', 'harga', 'mahal', 'paket', 'data', 'kelas', 'ekonomi', 'kampung', 'tolong', 'perhatikan', 'telkomsel', '']</t>
  </si>
  <si>
    <t>['sulit', 'login', 'terhubung', 'jaringan', 'non', 'telkomsel', 'terhubung', 'sinkron', 'server', 'refresh', 'data', 'data', 'kunjung', 'tampil', 'smartphone', '']</t>
  </si>
  <si>
    <t>['layanan', 'emang', 'bagus', 'puluhan', 'syg', 'kampung', 'sinyal', 'dunggupit', 'eromoko', 'kab', 'wonogiri', '']</t>
  </si>
  <si>
    <t>['kasih', 'bintang', 'karna', 'puas', 'aplikasi', 'milik', 'telkomsel', 'ganti', 'kartu', 'katany', 'jaringanya', 'lancar', 'klw', 'mati', 'lampu', 'jaringanya', 'mati', 'telkomsel', 'deh', 'pokoknya', 'telkomsel', 'the', 'best', '']</t>
  </si>
  <si>
    <t>['misi', 'kak', 'telkomsel', 'skr', 'berlaku', 'beli', 'paket', 'combo', 'sakti', 'unlimited', 'gimana', 'kak', 'beli', 'paket', 'combo', 'sakti', 'unlimited', 'bacaan', 'combo', 'sakti', 'yaa', 'udh', 'paket', 'combo', 'sakti', 'ganti', 'nama', 'mohon', 'mkshh', '']</t>
  </si>
  <si>
    <t>['telkomsel', 'telkomsel', 'paket', 'mahal', 'signal', 'eror', 'tolong', 'biarlah', 'paket', 'mahal', 'signal', 'menjamin', 'dimna', 'posisi', 'gmna', 'situasi', 'pliss', 'sinyal', 'perbaiki', 'sampe', 'orang', 'nyaman', 'telkomsel', 'kecewa', 'kecewa']</t>
  </si>
  <si>
    <t>['pakai', 'sinyal', 'daerah', 'ngebut', 'thanks', 'telkomsel', 'daerah', 'mohon', 'diperhatikan', 'sinyalnya', 'orang', 'sumatera', 'selatan', 'daerahnya', 'pagar', 'alam', '']</t>
  </si>
  <si>
    <t>['signal', 'udah', 'ilang', 'ilangan', 'beda', 'kartu', 'masak', 'beda', 'harga', 'paket', 'aneh', 'banget', 'udah', 'langganan', 'punyaku', 'mahal', 'pengguna', 'kecewa', '']</t>
  </si>
  <si>
    <t>['senang', 'aplikasi', 'kecewa', 'aktifkan', 'pulsa', 'paket', 'data', 'harganya', 'gb', 'rb', 'batas', 'minggu', 'pas', 'minggu', 'paket', 'data', 'langsung', 'hangus', 'batas', 'paket', 'data', 'mohon', 'diperpanjang', 'paket', '']</t>
  </si>
  <si>
    <t>['kecewa', 'berat', 'sinyal', 'jelek', 'bnget', 'ditempat', 'sesuai', 'harga', 'mahal', 'brutal', 'jaringan', 'bnget', 'operator', 'udh', 'murah', 'jangkauan', 'sinyal', 'luas', 'tolong', 'perbaiki', 'dirugikan', '']</t>
  </si>
  <si>
    <t>['', 'kecewa', 'sumpah', 'beli', 'paket', 'darurat', 'kek', 'gb', 'hr', 'harga', 'isi', 'pulsa', 'diganti', 'paket', 'nelfon', 'menit', 'rugi', 'ajg', 'males', '']</t>
  </si>
  <si>
    <t>['kecewa', 'banget', 'telkom', 'sinyal', 'jelek', 'stabil', 'down', 'tinggal', 'pinggir', 'kota', 'kalah', 'signal', 'temen', 'make', 'provider', 'kuning', 'biru', '']</t>
  </si>
  <si>
    <t>['paket', 'boosbaster', 'sesui', 'tulisan', 'iklan', 'operasi', 'paket', 'penipuan', 'konpensasi', 'kejadian', 'paket', 'nominal', 'pulsa', 'terpotong', 'kembalikan']</t>
  </si>
  <si>
    <t>['udah', 'kartu', 'telkomsel', 'kecewa', 'karna', 'sinyal', 'atw', 'jaringan', 'daerah', 'bagus', 'jam', 'malm', 'ampe', 'jam', 'pagi', 'selebih', 'sinyal', 'slalu', 'buruk', 'maen', 'game', 'youtube', 'slalu', 'lelet', 'mohon', 'perbaiki', 'karna', 'beli', 'paket', 'telkomsel', 'mahal', '']</t>
  </si>
  <si>
    <t>['sinyalmu', 'buruk', 'pelanggan', 'setia', 'telkomsel', 'sinyalmu', 'buruk', 'paketan', 'kualitas', 'sinyal', 'buruk', 'gitu', 'paketannya', 'mahal', 'mohon', 'perbaiki', 'kualitas', 'sinyal', 'pelosok', 'negeri', 'sinyalmu', 'buruk', 'kali', '']</t>
  </si>
  <si>
    <t>['jaringan', 'internet', 'telkomsel', 'jelek', 'kota', 'kota', 'parahnya', 'main', 'game', 'ngelag', 'telkomsel', 'kyk', 'gini', 'parah', 'pengguna', 'kartu', 'halo', 'notabene', 'pembayaranku', 'perbedaan', 'jaringan', 'pengguna', 'halo', 'kartu', 'telkomsel', 'spesial', 'jaringannya', 'kartu', 'halo', 'paraah', 'banget', 'telkomsel', 'dipake', 'internetan', 'telfon', 'pakenya', 'perubahan', 'telkomsel', 'bagus', '']</t>
  </si>
  <si>
    <t>['parah', 'aplikasinya', 'kesini', 'bentuk', 'fitur', 'paketnya', 'harga', 'paketnya', 'bermasalah', 'nggak', 'ganti', 'aplikasinya', '']</t>
  </si>
  <si>
    <t>['tolong', 'sinyal', 'jelek', 'paketan', 'beli', 'mahal', 'mahal', 'jaringan', 'pecus', 'sinyal', 'kuat', 'bohoong', 'cok', 'sinyal', 'dancok', '']</t>
  </si>
  <si>
    <t>['diikampung', 'sinyal', 'bagus', 'kec', 'down', 'sinyal', 'tembus', 'mbps', 'kec', 'udah', 'kya', 'edge', 'yak', 'jam', 'santai', 'brwsing', 'ngebuka', 'situs', 'aneh', 'sma', 'telkomsel', 'hati', 'skrg', 'lemot', 'udah', 'harga', 'kuota', 'mahal', 'kecepatan', 'dpt', 'payah', 'ahk', '']</t>
  </si>
  <si>
    <t>['aplikasinya', 'bagus', 'pelayanan', 'buruk', 'keluhan', 'email', 'direspon', 'bot', 'veronica', 'nyambung', 'ditambah', 'jaringan', 'jelek', 'banget', 'stabil', 'klaim', 'bonus', 'check', 'apk', 'btw', 'pengguna', 'kartu', 'halo', '']</t>
  </si>
  <si>
    <t>['parah', 'sinyal', 'telkomsel', 'respon', 'service', 'centernya', 'lambat', 'kebanyakan', 'promo', 'tpi', 'sinyal', 'diurus', 'berlangganan', 'mohon', 'diperbaiki', 'karna', 'mengganggu', 'kenyamanan', 'berinternet']</t>
  </si>
  <si>
    <t>['koneksi', 'stabil', 'nyaman', 'bermain', 'game', 'stabil', 'mahal', 'kualitas', 'sepadan', 'stop', 'pelanggan', 'dehbsaya']</t>
  </si>
  <si>
    <t>['tolong', 'admin', 'kualitas', 'sinyalnya', 'diperbaiki', 'konsumen', 'puas', 'pelayanan', 'telkomsel', 'paketan', 'udah', 'mahal', 'masak', 'kualitas', 'sinyalnya', 'banget', 'error']</t>
  </si>
  <si>
    <t>['lambat', 'jaringannya', 'update', 'aplikasi', 'butuh', 'menit', 'kirim', 'pesan', 'tanda', 'jam', 'sumpah', 'kartu', 'telkomsel', 'nyesal', 'bangetttt', 'kirain', 'telkomsel', 'jaringan', 'mantap', 'kartu', 'tolong', 'diperbaiki', 'konsumen', 'telkomsel', 'kabur', 'gara', 'jaringan', 'lambat', 'terima', 'kasih']</t>
  </si>
  <si>
    <t>['turunin', 'bintang', 'malas', 'update', 'harga', 'pulsa', 'harga', 'paket', 'mahal', 'sebanding', 'kualitas', 'layanan', 'internet', 'ancur', 'terlanjur', 'terhubung', 'acun', 'orang', 'ogah', 'kartu', 'telkomsel']</t>
  </si>
  <si>
    <t>['hhaahhaa', 'bahagianya', 'tawarin', 'paket', 'combo', 'gb', 'ribu', 'pas', 'beli', 'jaringannya', 'full', 'lalodnya', 'ampunnn', 'kecepatan', 'internetnya', 'sungguh', 'meng', 'anjinggkannya', 'sabar', 'sabar', 'telkomsel', 'bebas', 'kalinya', 'internet', 'luu', 'bambangg']</t>
  </si>
  <si>
    <t>['telkomsel', 'jaringannya', 'bagus', 'idam', 'idamkn', 'dipelosok', 'desa', 'sinyal', 'parah', 'banget', 'jaringa', 'hilang', 'kadang', 'kadang', 'kadang', 'kadang', 'coba', '']</t>
  </si>
  <si>
    <t>['terima', 'kasih', 'telkomsel', 'membantu', 'suka', 'kuota', 'combo', 'sakti', 'alimitid', 'semoga', 'kedepan', 'murah', 'aplikasi', 'aminn']</t>
  </si>
  <si>
    <t>['kwalitas', 'simpati', 'buruk', 'nggak', 'mahalnya', 'ajja', 'rugi', 'error', 'transaksi', 'online', '']</t>
  </si>
  <si>
    <t>['beli', 'kartu', 'telkomsel', 'sinylanya', 'bagus', 'banget', 'kenyataanya', 'sinyanya', 'buruk', 'lemah', 'eror', 'mohon', 'maaf', 'tolong', 'telkomsel', 'perbaikan', 'karna', 'sinyalnya', 'lemah', 'buruk', 'eror', 'nyesel', 'beli', 'kartu', 'telkomsel']</t>
  </si>
  <si>
    <t>['gimana', 'beli', 'kartu', 'telkomsel', 'main', 'game', 'sinyalnya', 'jelek', 'cma', 'nyari', 'untung', 'ama', 'pelanggan', 'kasih', 'kenyamanan', 'konsumen', 'karna', 'beli', 'kuota', 'nggak', 'daun', '']</t>
  </si>
  <si>
    <t>['pengguna', 'setia', 'telkomsel', 'blkngan', 'sinyal', 'internet', 'telkomsel', 'buruk', 'tolong', 'perbaiki', 'kualitas', 'sinyal', 'setia', 'pakai', 'telkomsel']</t>
  </si>
  <si>
    <t>['pengguna', 'telkomsel', 'zaman', 'megalitikum', 'sampe', 'zaman', 'jokowi', 'periode', 'jujur', 'kecewa', 'sinyal', 'telkomsel', 'sinyal', 'lanjay', 'banget', 'jarang', 'down', 'tpi', 'sinyal', 'error', 'mulu', 'tolong', 'perbaiki', 'sinyal', 'kali', 'paket', 'internet', 'gratis', '']</t>
  </si>
  <si>
    <t>['pelanggan', 'simpati', 'loop', 'merasakan', 'harga', 'paket', 'murah', 'pelanggan', 'pelanggan', 'loop', 'udah', 'menikmati', 'paket', 'harga', 'tolong', 'keringanan', 'pelanggan']</t>
  </si>
  <si>
    <t>['', 'jaringan', 'jelek', 'jaringan', 'jelek', 'provider', 'jelek', 'jelek', 'mengurangi', 'sinyal', 'lag', 'hilang', 'setting', 'apnnya', 'tutorial', 'bnyk', 'yutub', 'google', 'ganti', 'apn', 'jngn', 'default', 'apn', 'khusus', 'sosmed', 'gaming', 'streaming', 'plus', 'dll', 'ampuh', 'kenceng', '']</t>
  </si>
  <si>
    <t>['jelek', 'sya', 'udah', 'lapor', 'via', 'twitter', 'disuruh', 'udah', 'lapor', 'tim', 'terkait', 'udah', 'diproses', 'disuruh', 'tunggu', 'jam', 'udah', 'gada', 'berubah', 'lgi', 'customer', 'servise', 'ktanya', 'tinggal', 'sya', 'site', 'telkomsel', 'dahlah', 'sya', 'sgt', 'merekomendasikan', 'provider', 'bosen']</t>
  </si>
  <si>
    <t>['sinyal', 'pas', 'buka', 'apk', 'telkomsel', 'banget', 'sampe', 'males', 'nungguinnya', 'kadang', 'eror', 'beli', 'paket', 'tpi', 'proses', '']</t>
  </si>
  <si>
    <t>['bilangnya', 'hubungi', 'mimin', 'email', 'kontak', 'developer', 'apalah', 'nggak', 'udah', 'ngarep', 'dapet', 'solusi', 'jaringan', 'lelet', 'php', 'percaya', 'telkomsel', 'php', 'telkomsel', 'php', '']</t>
  </si>
  <si>
    <t>['sumpah', 'jelek', 'banget', 'aplikasi', 'udah', 'jaman', 'modern', 'kayak', 'gini', 'suka', 'nyedot', 'pulsa', 'tolong', 'kayak', 'provider', 'internetan', 'pakai', 'pulsa', 'internetan', 'cuman', 'pakai', 'kuota', 'pulsa', 'hilang', 'setuju', 'bantu', 'komen']</t>
  </si>
  <si>
    <t>['kasih', 'bintang', 'kartu', 'jaringan', 'oke', 'buangat', 'pakai', 'kartu', 'semenjak', 'smp', '']</t>
  </si>
  <si>
    <t>['serius', 'knapa', 'login', 'mytelkomsel', 'kartu', 'simpati', 'dipasang', 'aplikasi', 'mytelkomsel', 'please', 'gimna', 'notes', 'twiter', '']</t>
  </si>
  <si>
    <t>['telkomsel', 'jaringannya', 'buruk', 'udah', 'kadang', 'kadang', 'lemot', 'tolong', 'perbaiki', 'jaringannya', 'omong', 'doang', 'tolong', 'tambahin', 'fitur', 'lock', 'button', 'telkomsel', 'sebelah', 'negara', 'kemajuan', 'malas', 'banget', 'isi', 'pulsa', 'kali', 'isi', 'kesedot']</t>
  </si>
  <si>
    <t>['mohon', 'bapa', 'operator', 'temen', 'kartu', 'paketanya', 'murah', 'paketan', 'kartu', 'mohon', 'bantuannya', 'terimakasih']</t>
  </si>
  <si>
    <t>['inffo', 'twiter', 'facebook', 'apk', 'langsung', 'ttp', 'sinyal', 'parah', 'udah', 'mahal', 'karga', 'kuotanya', 'bandingkan', 'kartu', 'jaringan', 'buruk', 'bandingkan', 'kartu', 'telkomsel', 'jaringan', 'terburuk']</t>
  </si>
  <si>
    <t>['telkomsel', 'layak', 'bintang', 'kemarin', 'ulasan', 'alasannya', 'lebar', 'hapus', 'ulasanku', 'bener', 'bener', 'adminnya']</t>
  </si>
  <si>
    <t>['combo', 'sakti', 'bayar', 'kuota', 'internet', 'nggak', 'nambah', 'gerangan', 'kayak', 'gini', 'telkomsel', 'kalah', 'provider', 'sebelah']</t>
  </si>
  <si>
    <t>['operator', 'bayar', 'mahal', 'beli', 'paketan', 'dapet', 'sesuai', 'lemot', 'ngegame', 'sinyal', '']</t>
  </si>
  <si>
    <t>['yth', 'telkomsel', 'hobi', 'game', 'online', 'kecewa', 'jaringan', 'memuaskan', 'kota', 'jaringan', 'hilang', 'reconnect', 'kesal', 'terima', 'kasih', 'jadikan', 'perhatian', '']</t>
  </si>
  <si>
    <t>['kecewa', 'sinyal', 'lemah', 'plosok', 'desa', 'sinyal', 'buruk', 'kalah', 'indosat', 'murah', 'telkomsel', 'mahal', 'jaringan', 'murahan', 'auto', 'ganti']</t>
  </si>
  <si>
    <t>['sinyal', 'bagus', 'paketan', 'data', 'mahal', 'orang', 'miskin', 'paketan', 'udah', 'beli', 'karna', 'penghasilan', 'sehari', 'lingkungan', 'tinggal', 'telkomsel', 'sinyalnya', 'mohon', 'paketan', 'data', 'murahin', 'dikit', '']</t>
  </si>
  <si>
    <t>['pelayanan', 'petugas', 'buruk', 'pelanggan', 'nyaman', 'kecewa', 'percaya', 'ulasan', 'aplikasi', 'orang', 'bayaran', 'staff', 'developer', 'aplikasi', 'aplikasi', 'membuang', 'buang', 'kuota']</t>
  </si>
  <si>
    <t>['sinyal', 'telkomsel', 'rumahku', 'susah', 'musim', 'hujan', 'parah', 'suka', 'pakai', 'telkomsel', 'promonya', 'tolong', 'ditingkatkan', '']</t>
  </si>
  <si>
    <t>['sialan', 'kartu', 'bagus', 'isi', 'pulsa', 'kartu', 'sedot', 'kali', 'nyesel', 'kartu', 'isi', 'pulsa', 'cek', 'ngutang', 'mulu', 'mentok', 'doang', 'sia', 'kartu', '']</t>
  </si>
  <si>
    <t>['parah', 'sinyal', 'telkomsel', 'posisi', 'tower', 'telkomsel', 'kantor', 'besarnya', 'sinyal', 'susah', 'lucunya', 'area', 'tower', 'kantornya', 'meter', 'sinyal', 'stabil', 'kendala', '']</t>
  </si>
  <si>
    <t>['ahh', 'paket', 'unlimited', 'main', 'game', 'kacau', 'males', 'gua', 'paket', 'kualitas', 'bagus', 'jaringan', 'sinyal', 'penuh', 'paket', 'unlumited', 'kacau', 'nyaman', 'telkom', '']</t>
  </si>
  <si>
    <t>['harga', 'paket', 'mahal', 'sinyal', 'kek', 'taik', 'lancar', 'mati', 'lampu', 'sinyal', 'langsung', 'ilang', 'tolong', 'woi', 'benerin', 'sinyal', 'naikin', 'harga', 'paket', 'sinyal', 'jelek', 'mending', 'turunin', 'harga', 'paketnya', 'sesuai', 'harga', 'enakan', 'kartu', 'tri', 'udah', 'murah', 'sinyal', 'lumayan', 'bagus', 'sumpah', 'nyesel', 'telkomsel', 'sekian', 'terimakasih']</t>
  </si>
  <si>
    <t>['aplikasi', 'gua', 'coba', 'beli', 'paket', 'aplikasi', 'gagal', 'bli', 'paket', 'langsung', 'via', 'sms', 'kaga', 'rugi', 'gua', 'bli', 'plz', 'rb', 'kaga', 'dipake', 'sampah', 'tolong', 'tutup']</t>
  </si>
  <si>
    <t>['jelek', 'telkomsel', 'login', 'udah', 'hapus', 'cache', 'install', 'ulang', 'login', 'udah', 'pakai', 'jaringan', 'wifi', 'versi']</t>
  </si>
  <si>
    <t>['telkomsel', 'profesional', 'tlp', 'pulsa', 'hbs', 'ditawarin', 'pulsa', 'darurat', 'bls', 'yes', 'sms', 'dikirim', 'pulsa', 'darurat', 'cek', 'pulsa', 'msh', 'kosong', 'dipakai', 'tlp', 'gmn', 'sinyal', 'jelek', '']</t>
  </si>
  <si>
    <t>['ikutan', 'redem', 'poin', 'poin', 'undiannya', 'nggak', 'menang', 'diumumin', 'nggak', 'pengunguman', 'pemenang', 'undiannya', 'marketing', 'telkomsel']</t>
  </si>
  <si>
    <t>['paket', 'aktif', 'pulsa', 'utama', 'tersedot', 'terpakai', 'habis', 'namanya', 'kemana', 'layanan', 'pengaduan', 'kembalikan', 'pulsa', 'tolong', 'penjelasan', 'relevan', 'terima', 'merugikan', 'konsumen', 'pelanggan', 'terimakasih']</t>
  </si>
  <si>
    <t>['komplain', 'promo', 'rp', 'mb', 'bayarnanti', 'sebelahnya', 'rp', 'mb', 'bayarnanti', 'ambil', 'promo', 'rp', 'isi', 'pulsa', 'keambil', 'disitu', 'rp', 'mah', 'namanya', 'njebak', 'konsumen', 'penipuan', '']</t>
  </si>
  <si>
    <t>['desember', 'februari', 'jaringan', 'lemot', 'lancar', 'daerah', 'wahidin', 'dsn', 'sei', 'limbat', 'kec', 'selesai', 'kab', 'langkat', 'kesel', 'kirain', 'desember', 'kemaren', 'server', 'down', 'byk', 'org', 'kirim', 'ucapan', 'natal', 'new', 'year', 'kyk', 'sms', 'jadul', 'slalu', 'gagal', 'server', 'down', 'januari', 'lemot', 'kecewa', 'telkomsel', 'bayar', 'lbh', 'mahal', 'provider', 'jaringan', 'buruk', 'bagus']</t>
  </si>
  <si>
    <t>['koplak', 'lemot', 'banget', 'update', 'error', 'udah', 'kuota', 'mahal', 'pelayanannya', 'lemot', 'boss', '']</t>
  </si>
  <si>
    <t>['sinyal', 'bar', 'seminggu', 'kuta', 'jaya', 'pasar', 'kemis', 'emang', 'sengaja', 'kendala', 'berharap', 'cepet', 'perbaiki', 'andalkan', 'telkomsel', 'dulunya', 'bagus', 'sinyalnya', 'nggak', 'perbaikan', 'maaf', 'nyari', 'trm', 'ksh', 'smoga', 'perbaikan']</t>
  </si>
  <si>
    <t>['kesini', 'ngeselin', 'beli', 'kuota', 'telkomsel', 'saldo', 'notif', 'masuk', 'berkali', 'dicoba', 'proses', 'signal', 'bobrok', 'aplikasinya', 'bobrok', '']</t>
  </si>
  <si>
    <t>['jaringan', 'dikota', 'mengecewakan', 'down', 'alasan', 'membeli', 'paket', 'data', 'uang', 'tujuan', 'habis', 'tenggang', 'jaringan', 'eror', '']</t>
  </si>
  <si>
    <t>['mohon', 'ditingkatkan', 'kualitas', 'jaringan', 'internetnya', 'jaringan', 'internet', 'telkomsel', 'lelet', 'jaringannya', 'didalam', 'ruangan', 'hilang', 'timbul', 'wilayah', 'sumbar', 'yaa', 'teman', 'makasi', '']</t>
  </si>
  <si>
    <t>['sinyal', 'bagus', 'tolong', 'perbaiki', 'sampe', 'udah', 'pakek', 'telkomsel', 'pindah', 'akibat', 'jaringan', 'lemot', 'mahal', 'lancar', 'udah', 'mahal', 'lelet', 'sampe', 'langganan', 'telkomsel', 'pindah']</t>
  </si>
  <si>
    <t>['aplikasinya', 'membantu', 'user', 'telkomsel', 'user', 'interfacenya', 'mohon', 'tingkatkan', 'kesulitan', 'kuota', 'habis', 'mengakses', 'telkomsel', 'customer', 'service', 'mohon', 'sediakan', 'fitur', 'upload', 'foto', 'mengupload', 'bukti', 'customer', 'service', 'link', 'mengupload', 'mempersulit', 'user', 'semoga', 'perbaiki', 'terima', 'kasih']</t>
  </si>
  <si>
    <t>['kartu', 'ajg', 'pikir', 'sinyal', 'bagus', 'jelek', 'musih', 'mendekat', 'game', 'ping', 'turun', 'rank', 'pokoknya', 'kartu', 'aasssuuuu']</t>
  </si>
  <si>
    <t>['admin', 'tolong', 'lindungi', 'pulsa', 'paket', 'habis', 'otomatis', 'pulsa', 'makan', 'indosat', 'melindungi', 'pulsa', 'data', 'habis', 'telkomsel', 'perusahaan', '']</t>
  </si>
  <si>
    <t>['banget', 'pas', 'pulsa', 'paket', 'harga', 'dibela', 'beli', 'pulsa', 'pas', 'dibeli', 'paketnya', 'berubah', 'pelanggan', 'ditinggal', 'konsumer', '']</t>
  </si>
  <si>
    <t>['dapet', 'sms', 'bonus', 'langganan', 'disney', 'rendeem', 'suruh', 'instal', 'apk', 'begiu', 'download', 'gga', 'bonusnya', 'dasar', 'penipu', 'buang', 'buang', 'kuota', 'download', 'apk', '']</t>
  </si>
  <si>
    <t>['hadiah', 'thn', 'jdul', 'bini', 'ngeblangsak', 'gtu', 'knangan', 'tsel', 'oyeeee', 'dimana', 'tsel', 'slalu', 'dekapan', 'muuuuaaaahhhh', 'bingittttttt', '']</t>
  </si>
  <si>
    <t>['kecewa', 'beli', 'kuota', 'games', 'pas', 'main', 'kuota', 'utama', 'disedot', 'pas', 'kuota', 'utama', 'habis', 'kuota', 'gamenya', 'dipake', 'alasan', 'akses', 'kuota', 'utama', 'habis']</t>
  </si>
  <si>
    <t>['error', 'signalnya', 'mengecewakan', 'paket', 'internetnya', 'murah', 'mahal', 'mahal', 'telkomsel', 'dibandingkan', '']</t>
  </si>
  <si>
    <t>['suka', 'aplikasinya', 'program', 'daily', 'check', 'yaaa', 'hadiah', 'heran', 'cuaca', 'mendung', 'hujan', 'internet', 'stabil', 'mohon', 'ditingkatkan', 'kualitasnya', 'terima', 'kasih', 'semoga', 'sukses', 'yaa', 'telkomsel', '']</t>
  </si>
  <si>
    <t>['sinyal', 'telkosel', 'kesini', 'jelek', 'bonus', 'buka', 'youtube', 'data', 'abis', 'kalu', 'buka', 'youtube', 'loding', 'doang', 'bayaran', 'tagihan', 'lancar', 'ihklas', 'ngasih', 'bonus', 'usahlah', 'stabil', 'dipake', 'kerja']</t>
  </si>
  <si>
    <t>['beli', 'paket', 'internet', 'mahal', 'sinyal', 'ilang', 'atur', 'otomatis', 'manual', 'kerja', 'online', 'susah', 'jaringan', 'kek', 'ilang', 'ilang', 'mohon', 'memohon', 'jaringannya', 'benerin', 'sulaya', 'enak', 'benerin', 'terpaksa', 'jaringan', 'telkomsel', 'terimakasih']</t>
  </si>
  <si>
    <t>['login', 'masuk', 'mytelkomsel', 'ribet', 'dengab', 'send', 'link', 'coba', 'aplikasi', 'terhenti', 'pengalaman', 'nyaman', 'mengkoneksikan', 'dana', 'etc', 'kode', 'terkirim', 'nomor', 'tujuan', 'menghambat', 'proses']</t>
  </si>
  <si>
    <t>['kuota', 'lenyap', 'minggu', 'main', 'games', 'terkadang', 'pakai', 'wifi', 'masuk', 'akal', 'hadeufff', 'parah', 'parah', '']</t>
  </si>
  <si>
    <t>['maaf', 'kasih', 'bintang', 'app', 'jelek', 'banget', 'upgrade', 'sulit', 'masuk', 'app', 'suruh', 'login', 'berkali', 'dikirim', 'sms', 'masuk', 'link', 'tetep', 'masuk', 'app', 'sekedar', 'cek', 'kuota', 'tolong', 'telkomsel', 'perbaikilah', 'pelanggan', 'kecewa']</t>
  </si>
  <si>
    <t>['kasih', 'bintang', 'kaya', 'kebayakan', 'telkomsel', 'mah', 'sinyal', 'jaringan', 'internet', 'sampah', 'kaya', 'ehhh', 'mending', 'pke', 'axis', 'atu', 'bagus', 'jaringan', 'telkom', 'mah', 'bau', 'baut', 'skrang', 'mah', 'tukang', 'ngambil', 'pulsa', 'ahhaay', 'admin', 'ngcaaa']</t>
  </si>
  <si>
    <t>['sinyal', 'turun', 'koneksi', 'internet', 'terganggu', 'telkomsel', 'area', 'rumah', 'mengecewakan', 'terkadang', 'sinyal', 'hilang', 'terima', 'kasih']</t>
  </si>
  <si>
    <t>['aplikasi', 'install', 'buka', 'alasannya', 'sinyal', 'stabil', 'mulu', 'keliatan', 'pelayanan', 'bagus', '']</t>
  </si>
  <si>
    <t>['jaringan', 'telkomsel', 'jelek', 'bagus', 'bagus', 'udah', 'sinyal', 'ilang', 'ajah', 'makan', 'kuota', 'isi', 'kuota', 'jam', 'udah', 'habis', 'emang', 'telkomsel', 'bener', 'bener', 'jelek', 'bagus', 'bagus', 'telkomsel', 'mengecewakan', 'bagus', 'jaringan', 'indosat', 'semart', 'fren', 'udah', 'harga', 'kuota', 'murah', 'jaringan', 'bagus', 'lancar', 'makan', 'kuota', 'telkomsel', 'buruk', '']</t>
  </si>
  <si>
    <t>['udah', 'update', 'tetep', 'diperbaiki', 'lag', 'kali', 'notifikasi', 'login', 'harian', 'dinyalakan', 'mohon', 'pubg', 'mobile', 'genshin', 'impact', 'kuota', 'game', 'max', '']</t>
  </si>
  <si>
    <t>['kalaw', 'telkomsel', 'seandai', 'paket', 'internet', 'habis', 'nyedot', 'pulsa', 'kartu', 'sim', 'pulsa', 'beli', 'paket', 'internet', 'mantul', 'tekomsel', '']</t>
  </si>
  <si>
    <t>['aplikasi', 'aneh', 'beli', 'kuota', 'ketengan', 'youtube', 'unlimitid', 'berlaku', 'tgl', 'jam', 'habis', 'tgl', 'jam', 'jam', 'nyampe', 'udah', 'habis', 'logikanya', 'habis', 'tgl', 'berlaku', 'menit', 'doang', '']</t>
  </si>
  <si>
    <t>['hrga', 'sesuai', 'kualitasmu', 'telkomsel', 'dirumah', 'geser', 'dikit', 'sinyal', 'ilang', 'kerjaan', 'kota', 'solo', 'tepatnya', 'pusat', 'matahari', 'singosaren', 'sinyal', 'huawei', 'mate', 'pro', 'kentang', 'memakai', 'kartu', 'telkomsel']</t>
  </si>
  <si>
    <t>['semoga', 'bangkrut', 'jaringan', 'lambat', 'banget', 'sampe', 'banting', 'tambahan', 'buriq', 'top', 'ditolak', 'mulu', 'nyesel', 'dipake', '']</t>
  </si>
  <si>
    <t>['update', 'aplikasi', 'beli', 'paket', 'paket', 'gigamax', 'pendidikan', 'internet', 'malam', 'duh', 'kecewa', 'dicek', 'browser', 'pakai', 'dial', 'pemberitahuannya', 'membeli', 'paket', 'bllaahhh', 'ampe', 'beli', 'telkomsel', 'orbit', 'gara', 'gara', 'wkwkwkw', '']</t>
  </si>
  <si>
    <t>['tolong', 'sinyal', 'didaerah', 'kaliurang', 'jember', 'diperbaiki', 'bos', 'telkomsel', 'bagus', 'sinyalnya', 'error', 'bangkrut', 'telkomsel', '']</t>
  </si>
  <si>
    <t>['benci', 'telkomsel', 'sampe', 'keubun', 'udh', 'mahal', 'kualitas', 'main', 'games', 'sekedar', 'main', 'games', 'tuhan', 'ngelag', 'amit', 'najis', 'three', 'murah', 'axis', 'dll', 'telkomsel', 'lipat', 'harganya', 'kualitas', 'memuakkan', 'untung', 'butuh', 'dibeberapa', 'tmpt', 'udh', 'muak', 'telkomsel', 'kecewa', 'paketan', 'ampe', 'rb', 'sebulan', 'kualitas', 'sinyal', 'dll', 'lbh', 'rendah', 'provider', 'smartfrencare', 'sebulan', 'rb', 'unlimited', 'jrg', 'ngelag', 'smua', 'tmpt', 'provider', '']</t>
  </si>
  <si>
    <t>['jaringan', 'telkomsel', 'susah', 'main', 'game', 'stabil', 'tolong', 'perbaiki', 'cengkareng', 'timur', 'jakarta', 'barat']</t>
  </si>
  <si>
    <t>['rekomen', 'banget', 'pakai', 'telkomsel', 'sinyalnya', 'stabil', 'gedeg', 'kesel', 'perbaiki', 'harga', 'kuota', 'mending', 'beralih', 'kartu', 'deh', 'sinyal', 'babi', 'telkomsel']</t>
  </si>
  <si>
    <t>['telkomsel', 'jaringannya', 'jelek', 'buruk', 'menyesal', 'isi', 'pulsa', 'paketin', 'paket', 'internet', 'perusahan', 'mengedepankan', 'kepuasan', 'penggunanya', 'mohon', 'maaf', 'sekedar', 'ulasan', 'mengkritik', '']</t>
  </si>
  <si>
    <t>['jaringan', 'telkomsel', 'lemot', 'tulisannya', 'dipop', 'upnya', 'koq', 'mlah', 'lelet', 'banget', 'dibanding', 'maksudnya', 'telkomsel', 'parah', 'sekian', 'pakai', 'telkomsel', 'memburuk', 'kualitasnya', 'spam', 'sms', 'dikenal', 'spam', 'telpon', 'dikenal', 'ditambah', 'jaringan', 'memburuk', 'tolong', 'berwewenang', 'diperbaiki', 'kualitasnya']</t>
  </si>
  <si>
    <t>['mohon', 'maaf', 'bintang', 'cuman', 'kasih', 'karna', 'kerugian', 'telkomsel', 'contoh', 'isi', 'pulsa', 'dicek', 'aplikasi', 'telkomsel', 'langsung', 'kejadian', 'kecewa', '']</t>
  </si>
  <si>
    <t>['tolong', 'pasang', 'tower', 'daerah', 'puruy', 'daerah', 'jetty', 'morosi', 'sulawesi', 'tenggara', 'area', 'tambang', 'nikel', 'oss', 'jaringan', 'lemot', 'semoga', 'cepat', 'terealisasi', 'jaringan', 'kencang', 'stabil', 'makasih']</t>
  </si>
  <si>
    <t>['beli', 'paket', 'combo', 'sakti', 'unlimited', 'akses', 'sosial', 'media', 'gamemax', 'musicmax', 'pas', 'nyoba', 'main', 'game', 'udh', 'terdaftar', 'gamemax', 'masuk', 'pas', 'kuota', 'unlimited', 'kek', 'tinggal', 'kuota', 'unlimited', 'tetep', 'main']</t>
  </si>
  <si>
    <t>['kartu', 'halo', 'loadingnya', 'banget', 'tulisannya', 'sinyalnya', 'bar', 'lokasi', 'villa', 'verde', 'verde', 'citra', 'raya', 'cikupa', '']</t>
  </si>
  <si>
    <t>['telkomsel', 'parah', 'yaa', 'menilai', 'konsumen', 'udah', 'pakai', 'telkomsel', 'jaya', 'bagus', 'main', 'game', 'online', 'download', 'lemotnya', 'ampun']</t>
  </si>
  <si>
    <t>['jaringan', 'telkomsel', 'jelek', 'kartu', 'kartu', 'mohon', 'infonya', 'maaf', 'membandingkan', 'kartu', '']</t>
  </si>
  <si>
    <t>['pengguna', 'telkomsel', 'telkomsel', 'sinyalnya', 'bagus', 'provider', 'jaringannya', 'jelek', 'lambat', 'cuacanya', 'disaat', 'cuaca', 'bagus', 'sinyal', 'lambat', 'pemakai', 'provider', 'kecewa', 'mohon', 'diperhatikan', 'jaringan', 'disayangkan', 'provirder', 'kecewa', 'terima', 'kasih', '']</t>
  </si>
  <si>
    <t>['kasih', 'karana', 'jaringan', 'telkomsel', 'jelek', 'hujan', 'mati', 'lampu', 'jaringan', 'gonta', 'ganti', 'pelanggan', 'setia', 'telkomsel', 'terganggu', 'beli', 'pulsa', 'paket', 'data', 'pajangan']</t>
  </si>
  <si>
    <t>['telkomsel', 'protes', 'kali', 'beli', 'produk', 'telkomsel', 'dial', 'phone', 'paket', 'tulisannya', 'maaf', 'sistem', 'sibuk', 'pulsanya', 'diambil', 'inikan', 'merugikan', 'konsumen', 'namanya', 'udah', 'nama', 'telkomsel', 'jelek', 'gara', 'jaringannya', 'ditambah', 'kayak', 'gini', 'layanan', 'telkomsel']</t>
  </si>
  <si>
    <t>['ahir', 'telkomsel', 'lemot', 'tingkatkan', 'telkomsel', 'kalah', 'indosat', 'ndosat', 'puas', 'internet', 'lancar', 'siang', 'malam', 'kendala', '']</t>
  </si>
  <si>
    <t>['akun', 'link', 'terkait', 'telkomsel', 'terkait', 'transaksi', 'beli', 'kuota', 'telkomsel', 'bayar', 'link', 'terkait', 'kuota', 'mahal', 'sinyal', 'busuk', 'apk', 'lola', 'babget', '']</t>
  </si>
  <si>
    <t>['', 'bintang', 'skrng', 'jaringan', 'payah', 'bbrp', 'bln', 'sakit', 'hati', 'kepala', 'puyeng', 'kya', 'dlu', 'pdhl', 'dlu', 'pling', 'bagus', 'skrng', 'klh', 'tlng', 'solusinya', 'mhn', 'diperbaiki', 'diperhatikan', 'mslh', 'jaringan']</t>
  </si>
  <si>
    <t>['maaf', 'sbelumnya', 'kurangi', 'bintang', 'knp', 'menu', 'gift', 'sesuai', 'daftar', 'paket', 'tersedia', 'nomer', 'penerima', 'contoh', 'nomer', 'penerima', 'daftar', 'paket', 'combo', 'sakti', 'gift', 'paket', 'combo', 'sakti', 'daftar', 'menunya', 'tersedia', '']</t>
  </si>
  <si>
    <t>['ngerti', 'protes', 'kemana', 'sengaja', 'banget', 'beli', 'paket', 'kartu', 'simpati', 'mahal', 'provider', 'kenyamanan', 'berinternet', 'sinyal', 'kecewaaaaaaaaaaaaaaaa', 'tolong', 'udh', 'percaya', 'banget', 'simpati', 'harga', 'mahal', 'menjamin', 'kualitas']</t>
  </si>
  <si>
    <t>['semahal', 'apapun', 'buka', 'aplikasi', 'telkomsel', 'nge', 'lag', 'ngalahin', 'game', 'berat', 'min', 'min', 'mbok', 'aplikasi', 'smooth', 'gitu', 'update', 'berkali', 'kali', 'koq', 'ttep', 'nge', 'lag']</t>
  </si>
  <si>
    <t>['komplain', 'layanan', 'telkomsel', 'disaat', 'transaksi', 'telkomsel', 'tentuny', 'memiliki', 'paket', 'wajar', 'disaat', 'transaksi', 'pulsa', 'habis', 'buka', 'app', 'paket', 'orang', 'aktivasi', 'paket', 'transaksi', 'disaat', 'paket', 'pandemi', 'uang', 'diabisin', 'detik', 'akses', 'app', 'mikir']</t>
  </si>
  <si>
    <t>['telkomsel', 'payah', 'telat', 'bayar', 'udah', 'blokir', 'paket', 'udah', 'dibayar', 'msh', 'nunggu', 'liat', 'brpa', 'udah', 'sinyal', 'lemot', 'parah', 'halo', 'downgrade', 'payah', 'telkomsel', 'kayaknya', 'ganti', 'provider']</t>
  </si>
  <si>
    <t>['aplikasi', 'sampah', 'lemot', 'download', 'refresh', 'sampe', 'mb', 'second', 'udah', 'gitu', 'lemot', 'ampun', '']</t>
  </si>
  <si>
    <t>['developer', 'tolong', 'beli', 'kuota', 'combo', 'sakti', 'unlimited', 'gb', 'dana', 'transaksi', 'berhasil', 'kuota', 'masuk', 'tolong', 'periksa', '']</t>
  </si>
  <si>
    <t>['tolong', 'lgi', 'pesan', 'disimpan', 'pesan', 'nsp', 'mengganggu', 'bgi', 'pecinta', 'game', 'lag', 'game', 'pecinta', 'game', 'rpg', 'afk', 'ditiadakan', 'bener', 'merugikan', 'terimakasih']</t>
  </si>
  <si>
    <t>['suka', 'bete', 'jaringan', 'lelet', 'promo', 'maaf', 'bintang', 'tanda', 'partisipasi', 'makasih']</t>
  </si>
  <si>
    <t>['bintang', 'isi', 'pulsa', 'diamkan', 'habis', 'daftar', 'paket', 'darurat', 'sms', 'telkomsel', 'melunasi', 'beli', 'paket', 'darurat', 'tolong', 'cek', 'telkomsel', 'suka', 'potong', 'pulsaku', '']</t>
  </si>
  <si>
    <t>['kecewa', 'jaringan', 'telkomsel', 'wilayah', 'kota', 'sinyal', 'jelek', 'beda', 'kebelakang', 'lancar', 'harga', 'paket', 'internet', 'sebanding', 'kualitas', 'jaringan', '']</t>
  </si>
  <si>
    <t>['suka', 'aplikasinya', 'sayangkan', 'jaringan', 'telkomsel', 'kalah', 'provider', 'kota', 'jaringan', 'mentok', 'provider', 'pengguna', 'telkomsel', 'kualitas', 'jaringan', 'menurun', 'tolong', 'perbaiki', '']</t>
  </si>
  <si>
    <t>['kecewa', 'telkomsel', 'karna', 'biyaya', 'pembelian', 'paket', 'mahal', 'kecepatan', 'internetnya', 'setabil', 'mohon', 'perbaiki', 'telkomsel', '']</t>
  </si>
  <si>
    <t>['telkomsel', 'mohon', 'jaringan', 'pakai', 'wfi', 'jaringan', 'bagus', 'muncul', 'halaman', 'telkomsel', 'penjelasan', 'download', 'telkomsel', 'daftar', 'pakai', 'email', 'akhirat', 'masuk', 'halaman', 'muncul', 'koneksi', 'tidake', 'stabil', 'mohon', 'mencoba', 'ganti', 'psword', 'wfi', 'pakai', 'data', 'coba', 'play', 'store', 'telkomsel', 'udah', 'update', 'tulisan', 'updatenya', 'mohon', 'bales', 'telkomsel', 'thanks']</t>
  </si>
  <si>
    <t>['paket', 'unlimited', 'beli', 'socmed', 'apps', 'chatting', 'memakai', 'kuota', 'utama', 'ngga', 'langsung', 'kuota', 'unlimited', 'tolong', 'penjelasannya', '']</t>
  </si>
  <si>
    <t>['provider', 'terburuk', 'sinyal', 'hancur', 'parah', 'malu', 'sebelah', 'lancar', 'jaya', 'ngelag', 'malu', 'sanggup', 'bagus', 'tutup', 'perusahaannya', 'sinyal', 'sinyal', 'sinya', 'hahaha', 'malu', '']</t>
  </si>
  <si>
    <t>['harga', 'kuota', 'mahal', 'sesuai', 'harapan', 'harga', 'mahal', 'sinyal', 'buruk', 'kendala', 'tolong', 'perbaiki', 'harga', 'menjulang', 'selangit', 'kekuatan', 'sinyal', 'buruk', 'lokasi', 'full', 'lte', 'tolong', 'perbaiki', '']</t>
  </si>
  <si>
    <t>['gampang', 'ngecek', 'kuota', 'pulsa', 'promo', 'hadiah', 'menarik', 'pembelian', 'paket', 'menarik', 'ketahui', 'sesuai', 'gampang', 'pemberitahuan', 'penukaran', 'poin', 'transparan', 'pemenang', 'undian', 'langsung', 'via', 'email', 'pemilik', 'nomor', 'mantab', 'maju', 'telkomsel', '']</t>
  </si>
  <si>
    <t>['semoga', 'pengalaman', 'dihubungi', 'sales', 'telkomsel', 'kartu', 'dianjurkan', 'beralih', 'telkomsel', 'halo', 'kliatane', 'sesuai', 'diomongkan', 'jaringan', 'bagus', 'knapa', 'bagus', 'sinyal', 'jaringan', 'internet', 'tuk', 'buka', 'aplikasi', 'telkomsel', 'muter', 'iyus', 'tuk', 'buka', 'telkomsel', 'bayarku', 'tuk', 'ngecek', 'buka', 'telkomsrl', 'mohon', 'konfirmasinya', 'semoga', 'terbaik', 'kedepanya', '']</t>
  </si>
  <si>
    <t>['log', 'ruwet', 'ampun', 'klik', 'link', 'operator', 'dikasih', 'kode', 'angka', 'huruf', 'mudah', 'meng', 'input', 'app', 'telkomsel', 'log', 'out', 'hadeeh', 'konyol']</t>
  </si>
  <si>
    <t>['aplikasinya', 'mantap', 'saran', 'aktifnya', 'ato', 'sayang', 'kuota', 'keburu', 'hangus', '']</t>
  </si>
  <si>
    <t>['', 'kasih', 'bintang', 'fixed', 'gamers', 'telkomsel', 'sinyalnya', 'jelek', 'sekedar', 'input', 'telkomsel', 'jaya', 'duluuuu', 'parah', 'kebanyakan', 'promo', 'isinya', 'sinyal', 'sampah', 'doang', '']</t>
  </si>
  <si>
    <t>['user', 'interface', 'membingungkan', 'pelayanan', 'lambat', 'worth', 'bayar', 'mahal', 'pelayanan', 'prima', '']</t>
  </si>
  <si>
    <t>['sinyal', 'buruk', 'iya', 'jaringan', 'dibawah', 'kb', 'detik', 'parah', 'dibawah', 'dtk', 'sampe', 'kb', 'detik', 'kecewa', 'telkomsel', 'pascabayar', 'jaringan', 'prioritas', '']</t>
  </si>
  <si>
    <t>['beli', 'pulsa', 'app', 'telkomsel', 'transfer', 'bank', 'terisi', 'pulsa', '']</t>
  </si>
  <si>
    <t>['bintang', 'heran', 'telkomsel', 'pulsa', 'habis', 'pelan', 'menelpon', 'internetan', 'wifi', 'email', 'jawabannya', 'biaya', 'gprs', 'blm', 'masuk', 'akal', 'bgmn', 'mnrt', 'ahlinya', '']</t>
  </si>
  <si>
    <t>['yth', 'telkomsel', 'jaringan', 'internet', 'sulit', 'terhubung', 'sinyal', 'tolong', 'cek', 'jaringan', '']</t>
  </si>
  <si>
    <t>['', 'telkomsel', 'membantu', 'pengguna', 'bertransaksi', 'pembelian', 'paket', 'info', 'kouta', 'reward', 'point', 'pengguna', 'telkomsel', 'senang', 'pay', 'out', '']</t>
  </si>
  <si>
    <t>['maaf', 'kak', 'login', 'telkomsel', 'memasukan', 'nomer', 'sms', 'skali', 'bacaan', 'somthing', 'tolong', 'diperbaiki', 'tolong', 'paket', 'murah', 'diadakan']</t>
  </si>
  <si>
    <t>['jaringan', 'telkomsel', 'lemot', 'aplagi', 'lemott', 'jaringan', 'ancuuuurrr', 'sya', 'tinggal', 'tangsel', 'jarign', 'jelek', 'emosi', '']</t>
  </si>
  <si>
    <t>['promonya', 'muncul', 'isi', 'pulsa', 'msh', 'promo', 'tlg', 'isi', 'kuota', 'gabisa', 'nnti', 'pulsa', 'kesedot', '']</t>
  </si>
  <si>
    <t>['kasih', 'bintang', 'galau', 'suka', 'telkomsel', 'jaringan', 'bagus', 'setia', 'banget', 'akutu', 'setaun', 'daerah', 'sinyalnya', 'jelek', 'banget', 'huuu', 'tolong', 'perbaiki', 'yaa', 'telkomsel', 'udah', 'off', 'beli', 'data', 'tsel', 'bener', 'jelek', 'sinyalnya', 'bufring', 'gada', 'sinyal', 'tolong', 'perbaiki', 'sinyalnya', 'kangen', 'beli', 'paket', 'data', 'telkomsel', '']</t>
  </si>
  <si>
    <t>['kayaknya', 'apliksasi', 'hacker', 'awas', 'aplikasi', 'palsu', 'hacker', 'dwon', 'load', 'aplikasi', 'langsung', 'gapari', 'conter', 'telkomsel', 'kuota', 'pulsa', 'data', 'hack', 'rubah', 'pembayak', 'please', 'carifuly', 'seem', 'this', 'imitation', 'aplication', 'hacker', 'you', 'make', 'dwonload', 'telkomsel', 'aplication', 'please', 'come', 'gapari', 'telkomsel', 'conter', 'direct', '']</t>
  </si>
  <si>
    <t>['tolong', 'fitur', 'cek', 'pulsa', 'offline', 'penginputan', 'pulsa', 'kuota', 'offline', 'menyulitkan', 'disaat', 'wifi', '']</t>
  </si>
  <si>
    <t>['tolong', 'ringankan', 'aplikasinya', 'medium', 'low', 'mebuka', 'aplikasi', 'loading', 'menampilkan', 'menunya', 'terimakasih', 'semoga', 'peningkatan']</t>
  </si>
  <si>
    <t>['info', 'produk', 'promo', 'info', 'data', 'usage', 'telkomsel', 'sehat', 'kuota', 'unlimited', 'multimedia', 'buka', 'youtube', 'habis', 'kuota', 'utama', 'dri', 'berlaku', 'paketnya', 'halo', 'simpati', 'gimana', 'hitung', 'paketnya', 'kuota', 'mahal', 'koneksi', 'lost', 'burikkkk']</t>
  </si>
  <si>
    <t>['assalamualaikum', 'berterimakasi', 'pelayanan', 'cuman', 'kesal', 'sampe', 'paket', 'aktif', 'pulsa', 'berkurang', 'trus', 'iya', 'berkurang', 'habis', 'ilang', 'tolong', 'kembalikan', 'ikhlas', 'dunia', 'aherat', '']</t>
  </si>
  <si>
    <t>['aplikasi', 'membantu', 'bgd', 'smua', 'info', 'pulsa', 'kuota', 'dll', 'fav', 'telkomsel', 'bgd', 'kasi', 'promo', 'menarik', 'pastinya', 'smoga', 'memanjakan', 'pengguna', 'promo', 'smakin', 'menarik', 'kualitas', 'sinyal', 'menurun', 'ditingkatkan', 'lgi', 'kualitasnya', 'sukses']</t>
  </si>
  <si>
    <t>['aplikasi', 'favorit', 'paket', 'data', 'internet', 'murah', 'membeli', 'paket', 'data', 'aplikasi', 'mantap', 'gb', 'rb', 'murah', 'lanjutkan']</t>
  </si>
  <si>
    <t>['mahal', 'sombong', 'sadis', 'perduli', 'konsumen', 'seumur', 'hidup', 'hny', 'telat', 'isi', 'pulsa', 'sehari', 'mati', 'ampun', 'fokus', 'beli', 'data', 'operator', 'khusus', 'nelp', 'telkomsel', 'harap', 'isi', 'data', 'telkomsel', 'operator', 'byk', 'otomatis', 'pindah', 'liat', 'postingan', 'dibalas', 'org', 'telkomsel', 'cuek', 'sgtttt', 'kaya', '']</t>
  </si>
  <si>
    <t>['buruk', 'mahal', 'menipu', 'aktif', 'preettt', 'lupa', 'isi', 'pulsa', 'sehari', 'doang', 'lsg', 'dimampusin', 'ampun', 'data', 'trkuras', 'cepat', 'lupa', 'isi', 'pulsa', 'dimatiin', 'pemberitahuan', 'sp', 'telkomsel', 'kaya', 'plg', 'sombong', 'diprotes', 'konsumennya', 'cuek', '']</t>
  </si>
  <si>
    <t>['sangggatttt', 'burukkkk', 'telat', 'sehari', 'isi', 'pulsa', 'nomor', 'dimatikan', 'benci', 'telkomsel', 'kejam', 'sp', 'telpon', 'ingatkan', 'lsg', 'matikan', 'penipuan', 'terbesar', 'dlm', 'sejarah', 'aktif', 'asli', 'tukang', 'penipu', '']</t>
  </si>
  <si>
    <t>['internet', 'paket', 'data', 'gb', 'sms', 'telkomsel', 'internet', 'tarof', 'non', 'paket', 'cek', 'pulsa', 'habis', 'paket', 'gb', '']</t>
  </si>
  <si>
    <t>['kecewa', 'apk', 'masak', 'login', 'terima', 'alias', 'suruh', 'login', 'tolong', 'perbaikin', 'kalok', 'kasih', 'bintang', 'oke', 'udah', 'normal', 'btw', 'kasih', 'bintang', '']</t>
  </si>
  <si>
    <t>['kali', 'pakai', 'simpati', 'puas', 'banget', 'kena', 'server', 'internetnya', 'gangguan', 'tolong', 'min', 'diperbaiki', 'internetnya', 'pengguna', 'simpati', 'kecewa', '']</t>
  </si>
  <si>
    <t>['kekurangan', 'miliki', 'membeli', 'paket', 'bulanan', 'gb', 'seharga', 'paket', 'aktif', 'membeli', 'paket', 'ketengan', 'mb', 'seharga', 'total', 'gb', 'youtuban', 'download', 'terkuras', 'paket', 'bulanan', 'paket', 'sisa', 'gb', 'paket', 'ketengan', 'utuh', 'mb', 'tolong', 'admin', 'respon', 'perbaikan', 'uang', 'susah', 'dicari', 'tolong', 'fix', 'apknya']</t>
  </si>
  <si>
    <t>['telkomsel', 'taik', 'paket', 'diisi', 'udah', 'tersedot', 'habis', 'kacau', 'telkomsel', 'signal', 'hilang', 'hilang', 'harga', 'selangit', 'gmn', 'langganan', 'pengen', 'ganti']</t>
  </si>
  <si>
    <t>['aplikasi', 'telkomsel', 'tri', 'oredo', 'mendownload', 'wajib', 'hukumnya', 'wifi', 'kouta', 'internet', '']</t>
  </si>
  <si>
    <t>['parah', 'perbaikan', 'telkomsel', 'terkait', 'sinyal', 'stabil', 'main', 'game', 'online', 'belajar', 'online', 'sinyal', 'berubah', 'hebat', 'tinggal', 'kota', 'ditambah', 'harga', 'paket', 'mahal', 'mahal', 'sesuai', 'pelayanan', 'pokoknya', 'paket', 'lengkap', 'artian', 'buruk', 'telkomsel', 'penggunanya', 'terima', 'kasih', 'telkomsel', '']</t>
  </si>
  <si>
    <t>['aplikasi', 'mytelkomsel', 'memudahkan', 'pengguna', 'setianya', 'isi', 'ulang', 'pulsa', 'isi', 'ulang', 'link', 'cek', 'poin', 'cek', 'mudah', '']</t>
  </si>
  <si>
    <t>['telkomsel', 'denger', 'telkomsel', 'kartunya', 'orang', 'kaya', 'kaya', 'repot', 'banget', 'semenjak', 'pindah', 'kota', 'sinyal', 'jeleknya', 'nggak', 'main', 'game', 'nelfon', 'menyambungkan', 'streaming', 'buffering', 'mulu', 'heleeh', 'capek', 'lapor', 'costumer', 'servis', 'ganti', 'orang', 'nggak', 'solusi', 'chat', 'costumer', 'servisnya', 'panding', 'sumpah', 'kecewa', 'berat']</t>
  </si>
  <si>
    <t>['pelayanan', 'sungguh', 'aduhai', 'banget', 'penuh', 'memori', 'bangke', 'operator', 'beli', 'paket', 'mania', 'mnt', 'operator', 'dipake', 'semenit', 'udah', 'bangke', 'gimana', 'woiiiii', 'udah', 'kali', 'beli', 'paket', 'nelpon', 'nguras', 'pulsa', 'reguler', '']</t>
  </si>
  <si>
    <t>['aplikasinya', 'keren', 'mudah', 'beli', 'paket', 'data', 'tukar', 'poin', 'mudah', 'gampang', 'ditambah', 'promo', 'diskon', 'menarik', '']</t>
  </si>
  <si>
    <t>['suka', 'aplikasinya', 'suka', 'sma', 'jaringannya', 'telkomsel', 'sinyal', 'jaringan', 'terkuat', 'indonesia', 'sya', 'kota', 'sulit', 'jaringan', 'kadang', 'suka', 'lemot', 'suka', 'putus', 'salah', '']</t>
  </si>
  <si>
    <t>['heran', 'jaringan', 'telkomsel', 'jabodetabek', 'bekasi', 'jaringan', 'internetnya', 'berasa', 'kaya', 'pedesaan', 'daerah', 'timur', 'maluku', 'papua', 'jaringangan', 'kaya', 'kilat', 'cepatnya', 'anak', 'timur', 'merantau', 'kecewa', 'dng', 'jaringan', 'telkomsel', 'perkotaan', 'metropolitan', 'payah']</t>
  </si>
  <si>
    <t>['aplikasi', 'ringan', 'sederhana', 'makan', 'memori', 'kuota', 'membantu', 'cek', 'pulsa', 'paketan', 'info', 'promo', 'penawaran', 'menarik', '']</t>
  </si>
  <si>
    <t>['telkomsel', 'jaringan', 'buruk', 'coba', 'bertahan', 'prubahan', 'mohon', 'maaf', 'pelanggan', 'setia', 'telkomsel', 'hengkang']</t>
  </si>
  <si>
    <t>['salah', 'pengguna', 'telkomsel', 'kecewa', 'sinyalnya', 'parah', 'harga', 'mahal', 'kualitas', 'sinyal', 'bagus', 'tolong', 'dibenahi']</t>
  </si>
  <si>
    <t>['', 'daerah', 'sinyal', 'full', 'beli', 'paket', 'dpt', 'speed', 'download', 'diperoleh', 'maksimal', 'mbs', 'operator', 'swasta', 'indo', 'beli', 'paket', 'rban', 'dpt', 'speed', 'download', 'diperoleh', 'maksimal', 'mbs', 'murah', 'kuota', 'kuenceng', '']</t>
  </si>
  <si>
    <t>['hii', 'promo', 'paket', 'murah', 'teman', 'promo', 'murah', 'telkomsel', '']</t>
  </si>
  <si>
    <t>['gila', 'telkomsel', 'paket', 'combo', 'sakti', 'main', 'game', 'muter', 'mulu', 'daerah', 'pinang', 'tangerang', 'tgl', 'februari', 'mengecewkan', 'respon', 'komentar', 'engecewakan', 'temaan', 'jaringn', 'proveder', 'anggap', 'simpati', 'bagus', 'gila', 'provedor', 'kecewa', 'berat', 'pengguna', 'telkomsel']</t>
  </si>
  <si>
    <t>['jaringan', 'jelek', 'membuka', 'data', 'ponsel', 'jaringannya', 'bagus', 'bermain', 'game', 'berlangganan', 'telkomsel', 'perubahan', 'jaringan', 'makasih', 'paket', 'data', 'mahal', '']</t>
  </si>
  <si>
    <t>['fitur', 'mytelkomsel', 'app', 'sukai', 'fitur', 'pengecekan', 'pulsa', 'pembelian', 'quota', 'pribadi', 'fitur', 'membantu', 'repot', 'repot', 'dial', 'smartphone', 'cek', 'pulsa', 'membeli', 'paket', 'internet', 'dial', 'fitur', 'cek', 'point', 'fitur', 'bermanfaat', 'memantau', 'point', 'miliki', 'aplikasi', 'mytelkomsel', 'app', 'fitur', 'sukai', '']</t>
  </si>
  <si>
    <t>['ribet', 'skrg', 'login', 'pindah', 'telkomsel', 'kirim', 'link', 'salin', 'link', 'android', 'pengguna', 'kartu', 'telkomsel', 'dngn', 'berda', 'khusus', 'login', 'mnggunakan', 'jadul', 'non', 'android', 'login', 'nomor', 'ribet', 'asli', 'iya', 'kartu', 'enak', 'bnyak', 'kartu', 'ribet', 'login']</t>
  </si>
  <si>
    <t>['bintangnya', 'kurangin', 'keseringan', 'lag', 'jaringan', 'konek', 'telkomsel', 'terhormat', 'jaringan', 'jelek', '']</t>
  </si>
  <si>
    <t>['pelanggan', 'tsel', 'akui', 'kecepatan', 'download', 'cepat', 'jaringan', 'stabil', 'hilang', 'sinyal', 'kecewa', 'jaringan', 'tsel', 'slalu', 'bbrp', 'jaringan', 'stabil', '']</t>
  </si>
  <si>
    <t>['blg', 'telkomsel', 'mahal', 'ane', 'pengguna', 'telkomsel', 'beruntung', 'dpt', 'paket', 'terbaik', 'jaringan', 'berkualitas', 'telkomsel', 'mytelkomsel', 'program', 'daily', 'check', 'ane', 'rajin', 'check', 'dpt', 'bonus', 'internet', 'hehehe', 'mantaaaap', 'telkomsel', 'tingkatkan', 'kualitas', 'layanan', '']</t>
  </si>
  <si>
    <t>['fitur', 'sukai', 'telkomsel', 'penukaran', 'poinnya', 'banget', 'hadiah', 'mataku', 'melotot', 'pengen', 'nukarin', 'poinku', 'dapetin', 'hadiahnya', 'telkomsel', 'emang', 'provider', 'baikkk', 'ngasih', 'hadiah', 'milyaran', 'rupiah', 'pelanggannya', '']</t>
  </si>
  <si>
    <t>['halo', 'mytelkomsel', 'app', 'fitur', 'suka', 'mytelkomsel', 'salah', 'satunya', 'fitur', 'tukar', 'telkomsel', 'poin', 'fitur', 'mudah', 'mengecek', 'poin', 'menukarkan', 'poin', 'penawaran', 'menarik', 'makanan', 'belanja', 'undian', 'mytelkomsel', 'paket', 'suka', 'paket', 'ketengan', 'unlimited', 'rp', 'udah', 'ngeteng', 'maksimal', 'batasan', 'speed', 'giga', 'terima', 'kasih', 'mytelkomsel', 'app', '']</t>
  </si>
  <si>
    <t>['', 'otak', 'lho', 'telkomsel', 'bener', 'tolol', 'beli', 'pulsa', 'telkomsel', 'rb', 'udah', 'kuota', 'rb', 'hangus', 'beli', 'kuota', 'beli', 'pulsa', 'rb', 'gilaaa', 'pulsanya', 'sedot', 'bayangin', 'rb', 'hangus', 'sekejap', 'udah', 'kuota', 'ngotak', 'anjg', 'meres', 'duit', 'orang', 'doa', 'telkomsel', 'bangkrut', 'aamiin', 'zalimi', '']</t>
  </si>
  <si>
    <t>['kanapa', 'jaringan', 'telkomsel', 'mengecewakan', 'telkomsel', 'anak', 'emas', 'player', 'moba', 'ngak', 'push', 'rank', 'jaringan', 'telkomsel', 'udh', 'beli', 'mahal', 'aigoo', '']</t>
  </si>
  <si>
    <t>['terima', 'kasih', 'telkomsel', 'udah', 'nyediain', 'telkomsel', 'diuntungkan', 'telkomsel', 'isi', 'pulsa', 'kuota', 'harga', 'murah', 'metode', 'pembayaran', 'tinggal', 'klik', 'doang', 'mesti', 'konter', 'daily', 'check', 'dapatin', 'hadiah', 'cek', 'tukar', 'poin', 'telkomsel', 'keren', 'banget', 'telkomsel', 'semoga', 'aplikasi', 'upgrade', 'kemudahan', 'pelanggan', 'telkomsel', 'betah', '']</t>
  </si>
  <si>
    <t>['jaringan', 'telkomsel', 'lelet', 'kadang', 'leg', 'terbaik', 'smua', 'telkomsel', 'full', 'jaringan', 'kebalikan']</t>
  </si>
  <si>
    <t>['hallo', 'telkomsel', 'kau', 'cekek', 'orng', 'telkomsel', 'kuota', 'sudh', 'mahal', 'jaringan', 'hujan', 'mcm', 'keong', 'hilang', 'jaringan', 'kau', 'terpaksa', 'unduh', 'aplikasi', 'mytelkomsel', 'supya', 'kufikir', 'mudah', 'top', 'data', 'stelah', 'selesai', 'diunduh', 'mahu', 'terbuka', 'coba', 'perbaiki', 'aplikasinya', 'boss', 'terimakasih']</t>
  </si>
  <si>
    <t>['bantuan', 'masuk', 'aplikasi', 'link', 'buka', 'kadaluarsa', 'detik', 'muncul', 'langsung', 'buka']</t>
  </si>
  <si>
    <t>['bayar', 'tagihan', 'bulanan', 'counter', 'pembayaran', 'tilpon', 'lustrik', 'pam', 'dsb', 'saran', '']</t>
  </si>
  <si>
    <t>['masuk', 'aplikasi', 'udah', 'hapus', 'download', 'ttp', 'mslah', 'jringan', 'aplikasi', 'broken', 'sungguh', 'mengecewakan', 'mgkin', 'gnti', 'provider', 'rame', '']</t>
  </si>
  <si>
    <t>['sinyal', 'bagus', 'kuat', 'jaringannya', 'stabil', 'dibandingkan', 'operator', 'seluler', 'kekurangannya', 'cek', 'kuota', 'sms', 'delay', 'kadang', 'pesannya', 'samasekali', 'tolong', 'ditingkatkan', 'selebihnya', '']</t>
  </si>
  <si>
    <t>['paket', 'menghilang', 'emang', 'disuruh', 'ganti', 'provider', 'emang', 'sinyal', 'udah', 'ampas', 'ditambah', 'paket', 'dihilangkan', 'oke', 'ganti', '']</t>
  </si>
  <si>
    <t>['assalamualaikum', 'warahmatullahi', 'wabarakatuh', 'alhamdulillah', 'applikasi', 'membantu', 'keseharian', 'semangat', 'telkomsel', 'assalamualaikum', 'warahmatullahi', 'wabarakatuh']</t>
  </si>
  <si>
    <t>['masuk', 'udah', 'coba', 'jaran', 'trs', 'koneksi', 'lemah', 'sinyal', 'kuat', 'pakai', 'aplikasi', 'tower', '']</t>
  </si>
  <si>
    <t>['kecewa', 'isi', 'pulsa', 'telkomsel', 'pakek', 'saldo', 'shope', 'pay', 'saldo', 'kepotong', 'pulsa', 'masuk', 'tny', 'mimin', 'ribet', 'suruh', 'buka', 'web', 'alah', 'ribet', 'kecewa', 'kecewa', 'kecewa', '']</t>
  </si>
  <si>
    <t>['beli', 'paket', 'extra', 'unlimited', 'youtube', 'dll', 'mutar', 'youtube', 'mlh', 'berkurang', 'kuota', 'internet', 'unlimited', 'woi', 'gmn', 'telkomsel', 'beli', 'paket', 'unlimited', '']</t>
  </si>
  <si>
    <t>['', 'telkomsel', 'pengguna', 'setia', 'suka', 'aplikasi', 'telkomsel', 'cek', 'kuota', 'beli', 'paket', 'isi', 'pulsa', 'tukar', 'telkomsel', 'poin', 'mudah', 'genggaman', '']</t>
  </si>
  <si>
    <t>['combosakti', 'unlimited', 'free', 'tiktok', 'youtube', 'line', 'jam', 'kuota', 'gb', 'rb', 'aktifkan', 'mytelkomsel', 'klik', 'tsel', 'comboul', 'outlet', 'skb', 'masksunya', 'cari', 'telkomsel', 'ternya', 'telkomsel', 'tukan', 'hoax']</t>
  </si>
  <si>
    <t>['berat', 'aplikasi', 'operator', 'doang', 'panasnya', 'aplikasi', 'panas', 'memainkan', 'genshin', 'impact', 'aplikasi', 'niat', 'fungsinya', 'panas']</t>
  </si>
  <si>
    <t>['jaringan', 'susah', 'trs', 'check', 'daily', 'dpt', 'hadiah', 'kuota', 'data', 'internet', 'habis', 'pulsa', 'kena', 'sedot', 'gimana', 'telkomsel']</t>
  </si>
  <si>
    <t>['seneng', 'deh', 'mytelkomsel', 'fitur', 'daily', 'check', 'diturak', 'poin', 'ditukar', 'kayak', 'diskon', 'gitu', 'favorit', 'paket', 'gratis', 'ditukarkan', 'saldo', 'linkaja', 'seneng', 'promo', 'paket', 'murah', 'emang', 'cuman', 'semingguan', 'mantullah', 'doang', 'cuyyy', 'udah', 'gb', 'beruntung', 'dapet', 'unlimited', '']</t>
  </si>
  <si>
    <t>['suka', 'dayli', 'check', 'karna', 'bonus', 'kuota', 'internetnya', 'tambahkan', 'bonus', 'kuota', 'internet', 'kuota', 'nelfon', 'minggu', 'karna', 'pandemi', 'keuangan', 'sulit', 'trims', 'telkomsel']</t>
  </si>
  <si>
    <t>['tolong', 'perbaiki', 'paket', 'internet', 'habis', 'jng', 'potong', 'pulsa', 'reguler', 'telkomsel', 'pakai', 'provider', 'paket', 'internet', 'habis', 'memotong', 'pulsa', 'reguler', '']</t>
  </si>
  <si>
    <t>['aplk', 'bagus', 'memudahkan', 'mengecek', 'transaksi', 'pulsa', 'paket', 'dll', 'semoga', 'event', 'diperbanyak', 'harga', 'dimurahin', 'awet', 'mytelkomsel', '']</t>
  </si>
  <si>
    <t>['serba', 'cepat', 'ekonomis', 'efektif', 'biasakan', 'mytelkomsel', 'membantu', 'meringankan', 'beban', 'pemakai', 'alat', 'komunikasi', 'setara', 'android', 'smartphone', 'dsb', 'mencoba', 'pastinya', 'terlupakan', 'menyenangkan', 'segi', 'tenaga', 'masmoko', '']</t>
  </si>
  <si>
    <t>['bagus', 'paket', 'murah', 'program', 'daily', 'check', 'membantu', 'menonton', 'anime', 'terimakasih', 'mytelkomsel', 'semoga', 'kuota', 'khusus', 'menonton', 'anime']</t>
  </si>
  <si>
    <t>['aplikasinya', 'bagus', 'banget', 'pokoknya', 'bagus', 'aplikasi', 'mytelkomsel', 'memud', 'ahkan', 'mengecek', 'pulsa', 'lihat', 'sisakuota', 'beli', 'paket', 'internet', 'telpon', 'ataupunsms', 'mengisi', 'pulsa', 'fitur', 'sayasukai', 'aplikasi', 'shop', 'karenamemudahkan', 'memilih', 'paketyang', 'sesuai', 'kebutuh', 'danmetode', 'pembayarannya', 'jadigak', 'ribet', 'runmahhanya', 'beli', 'kuota', 'aplikasimytelkomsel', 'hidup', 'menyenangkan', 'terimakasih', 'telkomsel']</t>
  </si>
  <si>
    <t>['fitur', 'aplikasi', 'bermanfaat', 'memudahkan', 'dlm', 'transaksi', 'dlm', 'aplikasi', 'rugi', 'banget', 'install', 'aplikasi', 'kirim', 'gift', 'redeem', 'point', 'mudah', 'pakai', 'aplikasi', 'lho']</t>
  </si>
  <si>
    <t>['semenjak', 'aplikasi', 'mytelkomsel', 'kegiatan', 'membeli', 'paket', 'kuota', 'mudah', 'praktis', 'aplikasi', 'mytelkomsel', 'harga', 'ditawarkan', 'paket', 'paket', 'tersedia', 'murah', 'variatif', 'contohnya', 'kuota', 'ketengan', 'whatsapp', 'youtube', 'tiktok', 'dll', 'install', 'aplikasinya', 'install', 'deh', 'rugi', 'untungnya', 'beli', 'kuota', 'tsel', 'jawabannya', 'mytelkonsel', '']</t>
  </si>
  <si>
    <t>['bagus', 'program', 'daily', 'check', 'total', 'kuota', 'semoga', 'depannya', 'durasi', 'kuota', 'gratisnya', 'berubah', 'masukan', 'paket', 'combo', 'sakti', 'bervariatif', 'nomer', 'tawarkan', 'paket', 'combo', 'sakti', 'gitu', 'pilihannya', 'beragam', 'terima', 'kasih']</t>
  </si>
  <si>
    <t>['terimakasih', 'telkomsel', 'berkat', 'nggaperlu', 'ngapalin', 'kode', 'cek', 'pulsa', 'kuota', 'makasih', 'bonus', 'kuotanya', 'daily', 'check', '']</t>
  </si>
  <si>
    <t>['pengguna', 'telkomsel', 'bertahun', 'kesini', 'emang', 'memudahkan', 'pelanggan', 'udh', 'gitu', 'daily', 'check', 'telkomsel', 'alhamdulillah', 'banget', 'gitu', 'daann', 'isi', 'ulang', 'dompet', 'digital', 'oke', 'bingit', 'keabisan', 'pulsa', 'malem', 'malem', 'kerepotan', 'gituuhhh', 'terimakasih', 'telkomsel', 'telkomsel', '']</t>
  </si>
  <si>
    <t>['', 'telkomsel', 'kemudahan', 'pengguna', 'kartu', 'telkomsel', 'telkomsel', 'aplikasi', 'hebat', 'transaksi', 'fitur', 'suka', 'daily', 'check', 'dimana', 'pengguna', 'manjakan', 'bonus', 'data', 'check', 'telkomsel', 'the', 'best']</t>
  </si>
  <si>
    <t>['menyenangkan', 'mempermudah', 'pemakaian', 'membeli', 'paket', 'klu', 'rajin', 'chek', 'mengumpulkan', 'stamp', 'hadiah', 'pokoknya', 'mya', 'telkomsel', 'anak', 'memakai', 'perdana', 'telkomsel', 'aplikasinya', '']</t>
  </si>
  <si>
    <t>['beli', 'paket', 'internet', 'pulsa', 'donasi', 'pakai', 'poin', 'mudah', 'poinnya', 'susah', 'dibanding', '']</t>
  </si>
  <si>
    <t>['tingkatkan', 'promo', 'pelanggan', 'setia', 'telkomsel', 'tolong', 'bantu', 'harga', 'paket', 'internet', 'murahkan', 'harganya', 'masyarakat', 'indonesia', 'trims', 'telkomsel', '']</t>
  </si>
  <si>
    <t>['suka', 'banget', 'memudahkan', 'beli', 'cek', 'pulsa', 'layanan', 'bagus', 'bermanfaat', 'banget', 'bonus', 'ambil', 'gratis', 'rekomended', 'banget', 'sihh', 'udah', 'setia', 'telkomsel']</t>
  </si>
  <si>
    <t>['membantu', 'fitur', 'daily', 'cek', 'innya', 'keren', 'bonus', 'kuota', 'bonus', 'kuota', 'diperpanjang', 'jangka', 'donk', 'kepake', 'kuotanya']</t>
  </si>
  <si>
    <t>['tanggapan', 'lucu', 'telomsel', 'beli', 'paket', 'tpi', 'pulsa', 'kepotong', 'hebat', '']</t>
  </si>
  <si>
    <t>['kemarin', 'beli', 'pulsa', 'didesa', 'nmrnya', 'masuk', 'trs', 'coba', 'beli', 'pakai', 'dana', 'gagal', 'telkomsel', 'gangguan', '']</t>
  </si>
  <si>
    <t>['fitur', 'membantu', 'suka', 'banget', 'dehh', 'telkomsel', 'ngumpulin', 'poin', 'ditukar', 'hadiah', 'promo', 'pembayaran', 'gampang', 'dimasa', 'pandemi', 'membantu', 'malas', 'rumah', 'beli', '']</t>
  </si>
  <si>
    <t>['knp', 'sinyal', 'lemot', 'bngt', 'pdhl', 'jaringan', 'full', 'mode', 'pesawatin', 'berkali', 'ttp', 'lemot', 'sosmed', 'game', 'bantu', 'jelasin', '']</t>
  </si>
  <si>
    <t>['telkomsel', 'kesini', 'jaringan', 'jelek', 'tinggal', 'dki', 'malahh', 'males', 'paket', 'data', 'pakai', 'telkomsel', 'suka', 'kesel', '']</t>
  </si>
  <si>
    <t>['pas', 'meet', 'udah', 'beli', 'paket', 'conference', 'dipake', 'google', 'meet', 'udah', 'gb', 'kuota', 'conference', 'beli', 'mytelkomsel', 'napa', 'pas', 'meet', 'pakenya', 'kuota', 'utama', 'yak', 'rugi', 'beli', 'kuota', 'conference', 'hahaha', 'kali', 'udah', 'berkali', 'error', 'doang', '']</t>
  </si>
  <si>
    <t>['signal', 'lumayan', 'kerja', 'alamat', 'kantor', 'jln', 'yos', 'sudarso', 'tanjung', 'mulia', 'lemah', 'domisili', 'alamat', 'domisili', 'perum', 'griya', 'mencirim', 'indah', 'jln', 'diski', 'glugur', 'rimbun', 'dusun', 'desa', 'sawit', 'rejo', 'kec', 'kutalimbaru', 'kab', 'deli', 'serdang', 'prop', 'sumut', 'kode', 'pos', 'terima', 'kasih', 'perhatiannya', '']</t>
  </si>
  <si>
    <t>['telkomsel', 'sinyalnya', 'turun', 'paket', 'mahal', 'paket', 'lokal', 'gunanya', 'karna', 'gunanya', '']</t>
  </si>
  <si>
    <t>['alhamdulillah', 'download', 'aplikasi', 'telkomsel', 'cek', 'kuota', 'paket', 'internet', 'paket', 'unggulan', 'telkomsel', 'sms', 'telepon', 'roaming', 'beli', 'kuota', 'internet', 'paket', 'combo', 'tukar', 'telkomsel', 'poin', 'mudah', 'mytelkomsel', 'kemarin', 'tuker', 'poin', 'lucky', 'draw', 'beruntung', 'lupa', 'chek', 'kuota', 'internet', 'pokoknya', 'pengguna', 'telkomsel', 'wajib', 'banget', 'download', 'telkomsel', 'apps', '']</t>
  </si>
  <si>
    <t>['dear', 'admin', 'min', 'tolong', 'cek', 'sistem', 'aplikasi', 'buka', 'aplikasi', 'sistem', 'langsung', 'lemot', 'buka', 'mobile', 'traffic', 'internet', 'aplikasi', 'transfer', 'data', 'mendownload', 'aplikasi', 'berjalan', 'force', 'close', 'aplikasi', 'manual', 'dibiarkan', 'menerus', 'dirugikan', 'aplikasi', 'hacker', 'tolong', 'bantu', 'dicek', 'sistem', 'aplikasi', 'ditunggu', 'respon', 'terimakasih', '']</t>
  </si>
  <si>
    <t>['mengisi', 'paketan', 'kali', 'mengisi', 'paket', 'masuk', 'paket', 'saldo', 'coba', 'ulang', 'tetep', 'masuk', 'saldo', 'terpotong', 'apakan', 'apk', 'eror', '']</t>
  </si>
  <si>
    <t>['terganggu', 'koneksi', 'jaringannya', 'jaringan', 'telkomsel', 'gangguan', 'lola', 'lumayan', 'mengganggu', 'keseharian', 'dlm', 'kegiatan', 'keseharian', 'berharap', 'telkomsel', 'jaringanya', 'jaringan', 'terbaik', '']</t>
  </si>
  <si>
    <t>['masak', 'buka', 'telkomsel', 'kuota', 'udh', 'jlas', 'aplikasi', 'provider', 'udah', 'harganya', 'mahal', 'sekelas', 'bumn', 'kyk', 'gitu', 'kalah', 'tri', 'axis', 'indosat', 'payah']</t>
  </si>
  <si>
    <t>['aplikasi', 'pesan', 'masuk', 'berbeda', 'ketipu', 'sms', 'masuk', 'buka', 'aplikasinya', 'promo', 'kirim', 'sms', 'sesat', 'sekian', 'terima', 'kasih', 'mengisi', 'kegabutan', 'mengirim', 'prank', 'suka', 'aplikasi', 'karenakan', 'sadar', 'sms', 'kegabutan', 'terimakasih', 'telkomsel', 'menyadarkan', 'terimakasih', 'pembuat', 'pesan', '']</t>
  </si>
  <si>
    <t>['sinyal', 'bagus', 'buruk', 'kali', 'buka', 'aplikasi', 'download', 'aplikasi', 'telkomsel', 'jelek', 'jaringannya', 'bagus', 'kali', 'semoga', 'telkomsel', 'lancar', '']</t>
  </si>
  <si>
    <t>['mohon', 'penjelasannya', 'paket', 'lokal', 'zona', 'pembuatan', 'paket', 'sisa', 'paket', 'lokal', 'gb', 'tolong', 'penjelasan', '']</t>
  </si>
  <si>
    <t>['kecewa', 'telkomsel', 'beli', 'kuota', 'aktifnya', 'juni', 'paka', 'aktifnya', 'berubah', 'februari', 'ngaco', 'telkomsel']</t>
  </si>
  <si>
    <t>['suka', 'fitur', 'promo', 'paket', 'paket', 'murah', 'pembayarannya', 'gampang', 'tinggal', 'pilih', 'link', 'pokoknya', 'the', 'best']</t>
  </si>
  <si>
    <t>['mudah', 'efisien', 'suka', 'berlangganan', 'paket', 'internet', 'combo', 'aplikasi', 'murah', 'diskon', 'paket', 'combo', 'bayar', 'udah', 'dapet', 'manfaat', 'paket', 'data', 'internet', 'bonus', 'unlimited', 'media', 'sosial', 'dapet', 'free', 'telepon', 'sms', 'mantabs', 'notif', 'tukar', 'point', 'saldo', 'link', 'yuk', 'buruan', 'instal', 'this', 'apps']</t>
  </si>
  <si>
    <t>['skrg', 'jaringan', 'telkomsel', 'lemot', 'lelet', 'banget', 'kecewa', 'pengguna', 'kartu', 'telkomsel', 'jaman', 'cuman', 'nisa', 'sms', 'telpon', 'doank', 'pakai', 'kartu', 'telkomsel', 'kerja', 'jaringan', 'solusinya', 'gimana', 'sel', 'tlng', 'perbaiki', 'terimakasih']</t>
  </si>
  <si>
    <t>['upgrade', 'tampilan', 'jalannya', 'aplikasinya', 'lemot', 'pakai', 'wifi', 'kecewa', 'pulsa', 'kepotong', 'pakai', '']</t>
  </si>
  <si>
    <t>['undian', 'poin', 'diumumkan', 'terbuka', 'menghilangkan', 'poin', 'mendingan', 'program', 'tukar', 'poin', 'hapus', 'poin', 'bertahun', 'undian', 'poin', 'menang', '']</t>
  </si>
  <si>
    <t>['pembelian', 'paket', 'combo', 'sakti', 'unlimited', 'paket', 'utama', 'udah', 'habis', 'paket', 'unlimited', 'gamesmax', 'lag', 'main', 'games', 'streaming', 'youtube', 'facebook', 'dll', 'lancar', 'ajah', 'mohon', 'ditingkatkan', 'unlimited', 'gamesmaxnya', 'terima', 'kasih', 'kasih', 'bintang', 'dlu', 'udh', 'peningkatan', 'kadi', 'bintang', '']</t>
  </si>
  <si>
    <t>['kesini', 'susah', 'sinyal', 'wifi', 'jaringan', 'wifi', 'kenceng', 'pas', 'cek', 'kuota', 'telkomsel', 'tulisan', 'silahkan', 'coba', 'sinyal', 'stabil', 'cuaca', 'hujan', 'beuh', 'sinyal', 'parah', 'kacau', 'beda', 'provider', 'sebelah', 'sinyal', 'kencang', 'cuaca', 'tolong', 'perbaiki', 'provider', 'telkomsel']</t>
  </si>
  <si>
    <t>['tahukah', 'aplikasi', 'kinerja', 'bagus', 'jelek', 'login', 'sekian', 'kali', 'lakukan', 'uninstall', 'login', 'cek', 'sisa', 'pulsa', 'menu', 'aplikasi', 'buruk', 'memuaskan', 'pelanggan', 'telkomsel', '']</t>
  </si>
  <si>
    <t>['aplikasi', 'mytelkomsel', 'wajid', 'kemudahannya', 'cek', 'pulsa', 'cek', 'kouta', 'beli', 'paket', 'data', 'promo', 'sinyalnya', 'mantab', 'lelet', 'thank', 'you', 'telkomsel', 'kasi', 'promo', '']</t>
  </si>
  <si>
    <t>['telkomsel', 'bangus', 'signalnya', 'puas', 'jaringan', 'lancar', 'paket', 'sukai', 'paket', 'malam', 'harganya', 'bersahabat']</t>
  </si>
  <si>
    <t>['bagus', 'membantu', 'beli', 'paket', 'internet', 'sinyalnya', 'mantap', 'bawa', 'kemana', 'sinyal', 'telkomsel', 'kuat', 'terima', 'kasih', 'telkomsel', '']</t>
  </si>
  <si>
    <t>['nich', 'kuota', 'gb', 'aktif', 'feb', 'pkk', 'jaringannya', 'lemot', 'dati', 'aplikasi', 'dipkk', 'muter', 'gimana', '']</t>
  </si>
  <si>
    <t>['kecewa', 'min', 'beli', 'paket', 'unlimited', 'play', 'silver', 'mobile', 'legends', 'gb', 'kuota', 'utama', 'gb', 'youtube', 'gb', 'games', 'kuota', 'utama', 'berkurang', 'habis', 'cuman', 'nge', 'games', 'mobile', 'legend', 'doang', 'pulsa', 'keserot', 'habis', 'sadar', '']</t>
  </si>
  <si>
    <t>['sinyal', 'memadai', 'bayar', 'mahal', 'sinyal', 'sesuai', 'diajak', 'temen', 'ganti', 'provider', 'sesuai', 'harga', 'kualiatas', 'terimakasih']</t>
  </si>
  <si>
    <t>['beli', 'paket', 'combo', 'tertulis', 'aktif', 'beli', 'kemarin', 'aktif', 'maksudnya', 'gimana', '']</t>
  </si>
  <si>
    <t>['goks', 'unlimited', 'kuota', 'telkomsel', 'bersahabat', 'kalangan', 'udah', 'murah', 'isi', 'pulsa', 'rb', 'dibeliin', 'kuota', 'unlimited', 'udah', 'sebulan', 'terima', 'kasih', 'telkomsel', '']</t>
  </si>
  <si>
    <t>['paket', 'kuota', 'habis', 'lupa', 'matiin', 'data', 'pulsa', 'sisa', 'dlm', 'menit', 'maling', 'males', 'internetan', 'tsel', 'kirim', 'masukan', 'gimana', 'produk', 'dlm', 'negeri', 'kualitas', 'pelayanan', 'buruk', '']</t>
  </si>
  <si>
    <t>['harga', 'paketnya', 'turunin', 'pelanggan', 'setia', 'bayar', 'paket', 'mahal', 'harganya', 'info', 'pelanggan', 'setia', 'telkomsel', 'kabur', '']</t>
  </si>
  <si>
    <t>['hay', 'telkomsel', 'beli', 'paket', 'malem', 'pulsa', 'kesedot', 'rupiah', 'harga', 'paket', 'pulsa', 'bayakan', 'pulsa', 'kali',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</si>
</sst>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3.43"/>
    <col customWidth="1" min="4" max="27" width="8.71"/>
  </cols>
  <sheetData>
    <row r="1">
      <c r="B1" s="1" t="s">
        <v>0</v>
      </c>
      <c r="C1" s="2" t="s">
        <v>1</v>
      </c>
      <c r="D1" s="1" t="s">
        <v>2</v>
      </c>
    </row>
    <row r="2">
      <c r="A2" s="1">
        <v>0.0</v>
      </c>
      <c r="B2" s="3" t="s">
        <v>3</v>
      </c>
      <c r="C2" s="3" t="str">
        <f>IFERROR(__xludf.DUMMYFUNCTION("GOOGLETRANSLATE(B2,""id"",""en"")"),"['', 'Tsel', 'Come here', 'Kaga', 'Cuk', 'Signal', 'Quality', 'Paketan', 'Buy', 'Expensive', 'Expensive', 'Kaga', 'Abis ',' Ujan ',' Maen ',' Game ',' Watch ',' Streaming ',' Lag ',' Abis', 'Signal', 'Red', 'Developer', 'Heague', 'Mink', 'woi', 'watch out"&amp;"', 'Urug', 'NNT', 'sick', 'heart', 'consumers',' BENAHIN ',' RICH ',' GINI ',' Network ',' cellular ',' classmates ',' cell ',' lose ',' network ',' neighbor ',' next door ',' ']")</f>
        <v>['', 'Tsel', 'Come here', 'Kaga', 'Cuk', 'Signal', 'Quality', 'Paketan', 'Buy', 'Expensive', 'Expensive', 'Kaga', 'Abis ',' Ujan ',' Maen ',' Game ',' Watch ',' Streaming ',' Lag ',' Abis', 'Signal', 'Red', 'Developer', 'Heague', 'Mink', 'woi', 'watch out', 'Urug', 'NNT', 'sick', 'heart', 'consumers',' BENAHIN ',' RICH ',' GINI ',' Network ',' cellular ',' classmates ',' cell ',' lose ',' network ',' neighbor ',' next door ',' ']</v>
      </c>
      <c r="D2" s="3">
        <v>1.0</v>
      </c>
    </row>
    <row r="3">
      <c r="A3" s="1">
        <v>1.0</v>
      </c>
      <c r="B3" s="3" t="s">
        <v>4</v>
      </c>
      <c r="C3" s="3" t="str">
        <f>IFERROR(__xludf.DUMMYFUNCTION("GOOGLETRANSLATE(B3,""id"",""en"")"),"['really', 'buy', 'package', 'gabisa', 'slow', 'normal', 'telkomsel', 'until', 'buy', 'package', 'kagak', 'mah', ' thank you', '']")</f>
        <v>['really', 'buy', 'package', 'gabisa', 'slow', 'normal', 'telkomsel', 'until', 'buy', 'package', 'kagak', 'mah', ' thank you', '']</v>
      </c>
      <c r="D3" s="3">
        <v>1.0</v>
      </c>
    </row>
    <row r="4">
      <c r="A4" s="1">
        <v>2.0</v>
      </c>
      <c r="B4" s="3" t="s">
        <v>5</v>
      </c>
      <c r="C4" s="3" t="str">
        <f>IFERROR(__xludf.DUMMYFUNCTION("GOOGLETRANSLATE(B4,""id"",""en"")"),"['already', 'slow', 'really', 'signal', 'stable', 'strange', 'signal', 'full', 'internet', 'disconnected', 'stay', 'Depok', ' Activities', 'Jakarta', 'Stable', 'Please', 'Murah', 'Slow', 'Change', 'Significant']")</f>
        <v>['already', 'slow', 'really', 'signal', 'stable', 'strange', 'signal', 'full', 'internet', 'disconnected', 'stay', 'Depok', ' Activities', 'Jakarta', 'Stable', 'Please', 'Murah', 'Slow', 'Change', 'Significant']</v>
      </c>
      <c r="D4" s="3">
        <v>2.0</v>
      </c>
    </row>
    <row r="5">
      <c r="A5" s="1">
        <v>3.0</v>
      </c>
      <c r="B5" s="3" t="s">
        <v>6</v>
      </c>
      <c r="C5" s="3" t="str">
        <f>IFERROR(__xludf.DUMMYFUNCTION("GOOGLETRANSLATE(B5,""id"",""en"")"),"['Sorry', 'boss',' Telkomsel ',' annoying ',' disgust ',' Telkomsel ',' play ',' trust ',' customer ',' believe ',' full ',' Telkomsel ',' Changed ',' hate ',' sick ',' heart ',' disgust ',' performance ',' commend ',' network ',' full ',' internet ',' no"&amp;"ne ',' accessed ',' none ' , 'Clock', 'came out', 'usage', 'solid', 'sell', 'quota']")</f>
        <v>['Sorry', 'boss',' Telkomsel ',' annoying ',' disgust ',' Telkomsel ',' play ',' trust ',' customer ',' believe ',' full ',' Telkomsel ',' Changed ',' hate ',' sick ',' heart ',' disgust ',' performance ',' commend ',' network ',' full ',' internet ',' none ',' accessed ',' none ' , 'Clock', 'came out', 'usage', 'solid', 'sell', 'quota']</v>
      </c>
      <c r="D5" s="3">
        <v>1.0</v>
      </c>
    </row>
    <row r="6">
      <c r="A6" s="1">
        <v>4.0</v>
      </c>
      <c r="B6" s="3" t="s">
        <v>7</v>
      </c>
      <c r="C6" s="3" t="str">
        <f>IFERROR(__xludf.DUMMYFUNCTION("GOOGLETRANSLATE(B6,""id"",""en"")"),"['Congratulations',' Package ',' GameSmax ',' GB ',' Internet ',' GB ',' YouTube ',' GB ',' Games', 'Voucher', 'Free', 'Fire', ' active ',' apply ',' date ',' pkl ',' wr. ',' check ',' status', 'stop', 'subscribe', 'telkomsel', 'apps',' hub ',' info ' , '"&amp;"Purchase', 'Vocer', 'Diamond', 'Diamond', 'right', 'entered', 'Vocer', '']")</f>
        <v>['Congratulations',' Package ',' GameSmax ',' GB ',' Internet ',' GB ',' YouTube ',' GB ',' Games', 'Voucher', 'Free', 'Fire', ' active ',' apply ',' date ',' pkl ',' wr. ',' check ',' status', 'stop', 'subscribe', 'telkomsel', 'apps',' hub ',' info ' , 'Purchase', 'Vocer', 'Diamond', 'Diamond', 'right', 'entered', 'Vocer', '']</v>
      </c>
      <c r="D6" s="3">
        <v>1.0</v>
      </c>
    </row>
    <row r="7">
      <c r="A7" s="1">
        <v>5.0</v>
      </c>
      <c r="B7" s="3" t="s">
        <v>8</v>
      </c>
      <c r="C7" s="3" t="str">
        <f>IFERROR(__xludf.DUMMYFUNCTION("GOOGLETRANSLATE(B7,""id"",""en"")"),"['Severe', 'Kirain', 'Promotions',' Good ',' Ngasi ',' Promo ',' Quality ',' Down ',' Network ',' Didnomed ',' Mulu ',' Lying ',' Ngani ',' Promo ',' Sell ',' Paketan ',' Cheap ',' TelkomselMakinimahal ',' Service ',' Dropped ']")</f>
        <v>['Severe', 'Kirain', 'Promotions',' Good ',' Ngasi ',' Promo ',' Quality ',' Down ',' Network ',' Didnomed ',' Mulu ',' Lying ',' Ngani ',' Promo ',' Sell ',' Paketan ',' Cheap ',' TelkomselMakinimahal ',' Service ',' Dropped ']</v>
      </c>
      <c r="D7" s="3">
        <v>1.0</v>
      </c>
    </row>
    <row r="8">
      <c r="A8" s="1">
        <v>6.0</v>
      </c>
      <c r="B8" s="3" t="s">
        <v>9</v>
      </c>
      <c r="C8" s="3" t="str">
        <f>IFERROR(__xludf.DUMMYFUNCTION("GOOGLETRANSLATE(B8,""id"",""en"")"),"['knapa', 'network', 'region', 'slow', 'severe', 'emng', 'disorder', 'TPI', 'masah', 'disorder', 'udh', 'week', ' Afternoon ',' Not bad ',' slow ',' little ',' TPI ',' night ',' Severe ',' really ',' disappointed ',' a little ',' emng ',' mantep ',' slow "&amp;"' , 'critical']")</f>
        <v>['knapa', 'network', 'region', 'slow', 'severe', 'emng', 'disorder', 'TPI', 'masah', 'disorder', 'udh', 'week', ' Afternoon ',' Not bad ',' slow ',' little ',' TPI ',' night ',' Severe ',' really ',' disappointed ',' a little ',' emng ',' mantep ',' slow ' , 'critical']</v>
      </c>
      <c r="D8" s="3">
        <v>2.0</v>
      </c>
    </row>
    <row r="9">
      <c r="A9" s="1">
        <v>7.0</v>
      </c>
      <c r="B9" s="3" t="s">
        <v>10</v>
      </c>
      <c r="C9" s="3" t="str">
        <f>IFERROR(__xludf.DUMMYFUNCTION("GOOGLETRANSLATE(B9,""id"",""en"")"),"['connection', 'slow', 'so slow', 'lemothnyo', 'broke', 'then', 'breaking up', 'broke', 'broke', 'broke', 'Mulu', 'connection', ' As a 'user', 'Tsel', 'Tsel', 'Severe', 'connection', 'internet', '']")</f>
        <v>['connection', 'slow', 'so slow', 'lemothnyo', 'broke', 'then', 'breaking up', 'broke', 'broke', 'broke', 'Mulu', 'connection', ' As a 'user', 'Tsel', 'Tsel', 'Severe', 'connection', 'internet', '']</v>
      </c>
      <c r="D9" s="3">
        <v>1.0</v>
      </c>
    </row>
    <row r="10">
      <c r="A10" s="1">
        <v>8.0</v>
      </c>
      <c r="B10" s="3" t="s">
        <v>11</v>
      </c>
      <c r="C10" s="3" t="str">
        <f>IFERROR(__xludf.DUMMYFUNCTION("GOOGLETRANSLATE(B10,""id"",""en"")"),"['buy', 'quota', 'because', 'signal', 'weak', 'try', 'buy', 'lgi', 'maybe', 'slow', 'sorry', 'skrang', ' Promise ',' Buy ',' Quota ',' Telkomsel ',' Loss', 'Quotany', 'Used', '']")</f>
        <v>['buy', 'quota', 'because', 'signal', 'weak', 'try', 'buy', 'lgi', 'maybe', 'slow', 'sorry', 'skrang', ' Promise ',' Buy ',' Quota ',' Telkomsel ',' Loss', 'Quotany', 'Used', '']</v>
      </c>
      <c r="D10" s="3">
        <v>1.0</v>
      </c>
    </row>
    <row r="11">
      <c r="A11" s="1">
        <v>9.0</v>
      </c>
      <c r="B11" s="3" t="s">
        <v>12</v>
      </c>
      <c r="C11" s="3" t="str">
        <f>IFERROR(__xludf.DUMMYFUNCTION("GOOGLETRANSLATE(B11,""id"",""en"")"),"['KNPA', 'Top', 'Game', 'Rich', 'Provider', 'Provider', 'Present', 'Top', 'Game', 'Hrga', 'Cheap', 'Please', ' Level ',' love ',' picture ',' love ',' provider ']")</f>
        <v>['KNPA', 'Top', 'Game', 'Rich', 'Provider', 'Provider', 'Present', 'Top', 'Game', 'Hrga', 'Cheap', 'Please', ' Level ',' love ',' picture ',' love ',' provider ']</v>
      </c>
      <c r="D11" s="3">
        <v>5.0</v>
      </c>
    </row>
    <row r="12">
      <c r="A12" s="1">
        <v>10.0</v>
      </c>
      <c r="B12" s="3" t="s">
        <v>13</v>
      </c>
      <c r="C12" s="3" t="str">
        <f>IFERROR(__xludf.DUMMYFUNCTION("GOOGLETRANSLATE(B12,""id"",""en"")"),"['Sinyall', 'Juelekkk', 'Very', 'Different', 'Operator', 'Laen', 'Use', 'Credit', 'Use', 'Million', 'Signal', 'Masi', ' ugly ',' sorry ',' moved ',' card ',' laen ',' bay ',' bay ',' Telkomsel ',' ']")</f>
        <v>['Sinyall', 'Juelekkk', 'Very', 'Different', 'Operator', 'Laen', 'Use', 'Credit', 'Use', 'Million', 'Signal', 'Masi', ' ugly ',' sorry ',' moved ',' card ',' laen ',' bay ',' bay ',' Telkomsel ',' ']</v>
      </c>
      <c r="D12" s="3">
        <v>1.0</v>
      </c>
    </row>
    <row r="13">
      <c r="A13" s="1">
        <v>11.0</v>
      </c>
      <c r="B13" s="3" t="s">
        <v>14</v>
      </c>
      <c r="C13" s="3" t="str">
        <f>IFERROR(__xludf.DUMMYFUNCTION("GOOGLETRANSLATE(B13,""id"",""en"")"),"['Network', 'Full', 'Full', 'Internet', 'lag', 'severe', 'expensive', 'doang', 'download', 'application', 'krna', 'Msih', ' disorder ',' loss', 'download']")</f>
        <v>['Network', 'Full', 'Full', 'Internet', 'lag', 'severe', 'expensive', 'doang', 'download', 'application', 'krna', 'Msih', ' disorder ',' loss', 'download']</v>
      </c>
      <c r="D13" s="3">
        <v>2.0</v>
      </c>
    </row>
    <row r="14">
      <c r="A14" s="1">
        <v>12.0</v>
      </c>
      <c r="B14" s="3" t="s">
        <v>15</v>
      </c>
      <c r="C14" s="3" t="str">
        <f>IFERROR(__xludf.DUMMYFUNCTION("GOOGLETRANSLATE(B14,""id"",""en"")"),"['times',' buy ',' quota ',' pulses', 'pull', 'emg', 'sprti', 'tonewaking', 'need', 'gamau', 'counter', 'pulse', ' Please, 'repaired', 'APK', 'official']")</f>
        <v>['times',' buy ',' quota ',' pulses', 'pull', 'emg', 'sprti', 'tonewaking', 'need', 'gamau', 'counter', 'pulse', ' Please, 'repaired', 'APK', 'official']</v>
      </c>
      <c r="D14" s="3">
        <v>2.0</v>
      </c>
    </row>
    <row r="15">
      <c r="A15" s="1">
        <v>13.0</v>
      </c>
      <c r="B15" s="3" t="s">
        <v>16</v>
      </c>
      <c r="C15" s="3" t="str">
        <f>IFERROR(__xludf.DUMMYFUNCTION("GOOGLETRANSLATE(B15,""id"",""en"")"),"['Telkomsel', 'service', 'prime', 'service', 'gallery', 'Telkomsel', 'presented', 'friendly', 'patient', 'smile', 'consumer', ""]")</f>
        <v>['Telkomsel', 'service', 'prime', 'service', 'gallery', 'Telkomsel', 'presented', 'friendly', 'patient', 'smile', 'consumer', "]</v>
      </c>
      <c r="D15" s="3">
        <v>5.0</v>
      </c>
    </row>
    <row r="16">
      <c r="A16" s="1">
        <v>14.0</v>
      </c>
      <c r="B16" s="3" t="s">
        <v>17</v>
      </c>
      <c r="C16" s="3" t="str">
        <f>IFERROR(__xludf.DUMMYFUNCTION("GOOGLETRANSLATE(B16,""id"",""en"")"),"['Suda', 'Packagein', 'Unlimited', 'RB', 'Credit', 'Take', 'Telkomsel', 'Internet', 'RB', 'Ngerni', 'Maketin', 'Dipake', ' Unlimited ',' Credit ',' Ludes', 'Rb', 'How', 'Credit', 'Reduced', 'Maketin', '']")</f>
        <v>['Suda', 'Packagein', 'Unlimited', 'RB', 'Credit', 'Take', 'Telkomsel', 'Internet', 'RB', 'Ngerni', 'Maketin', 'Dipake', ' Unlimited ',' Credit ',' Ludes', 'Rb', 'How', 'Credit', 'Reduced', 'Maketin', '']</v>
      </c>
      <c r="D16" s="3">
        <v>2.0</v>
      </c>
    </row>
    <row r="17">
      <c r="A17" s="1">
        <v>15.0</v>
      </c>
      <c r="B17" s="3" t="s">
        <v>18</v>
      </c>
      <c r="C17" s="3" t="str">
        <f>IFERROR(__xludf.DUMMYFUNCTION("GOOGLETRANSLATE(B17,""id"",""en"")"),"['Telkomsel', 'disruption', 'package', 'application', 'except', 'chat', 'yesterday', 'smooth', 'sometimes',' jamkot ',' used ',' chat ',' Buy ',' Paketan ',' Unlimited ',' Max ',' GB ',' Date ',' February ',' Please ',' Karna ',' Need ',' Lecture ',' Onli"&amp;"ne ',' Email ' , 'Belom', 'response', 'thank', 'love', ""]")</f>
        <v>['Telkomsel', 'disruption', 'package', 'application', 'except', 'chat', 'yesterday', 'smooth', 'sometimes',' jamkot ',' used ',' chat ',' Buy ',' Paketan ',' Unlimited ',' Max ',' GB ',' Date ',' February ',' Please ',' Karna ',' Need ',' Lecture ',' Online ',' Email ' , 'Belom', 'response', 'thank', 'love', "]</v>
      </c>
      <c r="D17" s="3">
        <v>2.0</v>
      </c>
    </row>
    <row r="18">
      <c r="A18" s="1">
        <v>16.0</v>
      </c>
      <c r="B18" s="3" t="s">
        <v>19</v>
      </c>
      <c r="C18" s="3" t="str">
        <f>IFERROR(__xludf.DUMMYFUNCTION("GOOGLETRANSLATE(B18,""id"",""en"")"),"['Sis',' Asep ',' Sorry ',' Bisinfococcan ',' quota ',' local ',' make sure ',' access', 'quota', 'local', 'stem', 'Brebes',' Mountain ',' Kidul ',' Klaten ',' City ',' Magelang ',' City ',' Pekalongan ',' City ',' Tegal ',' Magelang ',' Pekalongan ',' Pe"&amp;"malang ',' Tegal ' , 'Sis',' Thanks', 'essence', 'pig', 'quota', 'local', 'fraud', 'Please', 'include', 'outlet', 'counter', 'area', ' Internet ',' Local ',' ']")</f>
        <v>['Sis',' Asep ',' Sorry ',' Bisinfococcan ',' quota ',' local ',' make sure ',' access', 'quota', 'local', 'stem', 'Brebes',' Mountain ',' Kidul ',' Klaten ',' City ',' Magelang ',' City ',' Pekalongan ',' City ',' Tegal ',' Magelang ',' Pekalongan ',' Pemalang ',' Tegal ' , 'Sis',' Thanks', 'essence', 'pig', 'quota', 'local', 'fraud', 'Please', 'include', 'outlet', 'counter', 'area', ' Internet ',' Local ',' ']</v>
      </c>
      <c r="D18" s="3">
        <v>1.0</v>
      </c>
    </row>
    <row r="19">
      <c r="A19" s="1">
        <v>17.0</v>
      </c>
      <c r="B19" s="3" t="s">
        <v>20</v>
      </c>
      <c r="C19" s="3" t="str">
        <f>IFERROR(__xludf.DUMMYFUNCTION("GOOGLETRANSLATE(B19,""id"",""en"")"),"['SMS', 'told', 'buy', 'Combo', 'Sakti', 'right', 'push', 'package', 'offered', 'Please', 'emng', 'given', ' Package ',' Combo ',' Sakti ',' SMS ',' Season ',' Cave ',' PHP ',' Mulu ']")</f>
        <v>['SMS', 'told', 'buy', 'Combo', 'Sakti', 'right', 'push', 'package', 'offered', 'Please', 'emng', 'given', ' Package ',' Combo ',' Sakti ',' SMS ',' Season ',' Cave ',' PHP ',' Mulu ']</v>
      </c>
      <c r="D19" s="3">
        <v>2.0</v>
      </c>
    </row>
    <row r="20">
      <c r="A20" s="1">
        <v>18.0</v>
      </c>
      <c r="B20" s="3" t="s">
        <v>21</v>
      </c>
      <c r="C20" s="3" t="str">
        <f>IFERROR(__xludf.DUMMYFUNCTION("GOOGLETRANSLATE(B20,""id"",""en"")"),"['Sis',' The network ',' fix ',' use ',' quota ',' Telkomsel ',' okay ',' safe ',' network ',' slow ',' that's', 'user', ' Telkomsel ',' Comfortable ',' Sis', 'Please', 'Sis',' Fix ',' Sinynya ',' Disappointed ', ""]")</f>
        <v>['Sis',' The network ',' fix ',' use ',' quota ',' Telkomsel ',' okay ',' safe ',' network ',' slow ',' that's', 'user', ' Telkomsel ',' Comfortable ',' Sis', 'Please', 'Sis',' Fix ',' Sinynya ',' Disappointed ', "]</v>
      </c>
      <c r="D20" s="3">
        <v>2.0</v>
      </c>
    </row>
    <row r="21" ht="15.75" customHeight="1">
      <c r="A21" s="1">
        <v>19.0</v>
      </c>
      <c r="B21" s="3" t="s">
        <v>22</v>
      </c>
      <c r="C21" s="3" t="str">
        <f>IFERROR(__xludf.DUMMYFUNCTION("GOOGLETRANSLATE(B21,""id"",""en"")"),"['Pat', 'cave', 'network', 'axis',' tasty ',' all ',' telkomsel ',' ytb ',' smooth ',' game ',' laen ',' ngapa ',' down ',' signal ',' strange ',' signal ',' smooth ',' Sluru ',' Indonesia ',' cave ',' normal ',' bro ',' spec ',' pretty ',' make ' , 'Prov"&amp;"edor', 'Laen', 'Current', 'Sousal', 'Telkomsel', 'Ngapa', 'Gini', 'Gajelas',' Full ',' Quota ',' Full ',' The way ',' slow ',' game ',' strange ',' strange ']")</f>
        <v>['Pat', 'cave', 'network', 'axis',' tasty ',' all ',' telkomsel ',' ytb ',' smooth ',' game ',' laen ',' ngapa ',' down ',' signal ',' strange ',' signal ',' smooth ',' Sluru ',' Indonesia ',' cave ',' normal ',' bro ',' spec ',' pretty ',' make ' , 'Provedor', 'Laen', 'Current', 'Sousal', 'Telkomsel', 'Ngapa', 'Gini', 'Gajelas',' Full ',' Quota ',' Full ',' The way ',' slow ',' game ',' strange ',' strange ']</v>
      </c>
      <c r="D21" s="3">
        <v>1.0</v>
      </c>
    </row>
    <row r="22" ht="15.75" customHeight="1">
      <c r="A22" s="1">
        <v>20.0</v>
      </c>
      <c r="B22" s="3" t="s">
        <v>23</v>
      </c>
      <c r="C22" s="3" t="str">
        <f>IFERROR(__xludf.DUMMYFUNCTION("GOOGLETRANSLATE(B22,""id"",""en"")"),"['Telkomsel', 'network', 'stable', 'network', 'ugly', 'buy', 'package', 'expensive', 'please', 'Telkomsel', 'Benerin', 'network', ' ']")</f>
        <v>['Telkomsel', 'network', 'stable', 'network', 'ugly', 'buy', 'package', 'expensive', 'please', 'Telkomsel', 'Benerin', 'network', ' ']</v>
      </c>
      <c r="D22" s="3">
        <v>1.0</v>
      </c>
    </row>
    <row r="23" ht="15.75" customHeight="1">
      <c r="A23" s="1">
        <v>21.0</v>
      </c>
      <c r="B23" s="3" t="s">
        <v>24</v>
      </c>
      <c r="C23" s="3" t="str">
        <f>IFERROR(__xludf.DUMMYFUNCTION("GOOGLETRANSLATE(B23,""id"",""en"")"),"['Network', 'Telkomsel', 'stable', 'please', 'fix', 'Telkomsel', 'customer', 'convenience', '']")</f>
        <v>['Network', 'Telkomsel', 'stable', 'please', 'fix', 'Telkomsel', 'customer', 'convenience', '']</v>
      </c>
      <c r="D23" s="3">
        <v>3.0</v>
      </c>
    </row>
    <row r="24" ht="15.75" customHeight="1">
      <c r="A24" s="1">
        <v>22.0</v>
      </c>
      <c r="B24" s="3" t="s">
        <v>25</v>
      </c>
      <c r="C24" s="3" t="str">
        <f>IFERROR(__xludf.DUMMYFUNCTION("GOOGLETRANSLATE(B24,""id"",""en"")"),"['Severe', 'signal', 'Telkomsel', 'Merauke', 'Papua', 'Bener', 'annoyed', 'quota', 'bnyak', 'signal', 'Severe', 'ping it', ' Connect ',' access', 'internet', 'regret', 'bngt', 'skrng', 'mah', 'card', 'telkomsel', 'skrng', 'udh', 'expensive', 'signal' , 'B"&amp;"URIK', 'friend', 'Telkomsel', 'Islands',' Merauke ',' Mending ',' Undo ',' intention ',' Wear ',' Card ',' Telkomsel ',' Deh ',' ']")</f>
        <v>['Severe', 'signal', 'Telkomsel', 'Merauke', 'Papua', 'Bener', 'annoyed', 'quota', 'bnyak', 'signal', 'Severe', 'ping it', ' Connect ',' access', 'internet', 'regret', 'bngt', 'skrng', 'mah', 'card', 'telkomsel', 'skrng', 'udh', 'expensive', 'signal' , 'BURIK', 'friend', 'Telkomsel', 'Islands',' Merauke ',' Mending ',' Undo ',' intention ',' Wear ',' Card ',' Telkomsel ',' Deh ',' ']</v>
      </c>
      <c r="D24" s="3">
        <v>1.0</v>
      </c>
    </row>
    <row r="25" ht="15.75" customHeight="1">
      <c r="A25" s="1">
        <v>23.0</v>
      </c>
      <c r="B25" s="3" t="s">
        <v>26</v>
      </c>
      <c r="C25" s="3" t="str">
        <f>IFERROR(__xludf.DUMMYFUNCTION("GOOGLETRANSLATE(B25,""id"",""en"")"),"['Hello', 'Telkomsel', 'Mammy', 'Customer', 'Decrease', 'Power', 'Signal', 'Satellite', 'Deliberate', 'Deliberate', 'Power', 'Signal', ' Low ',' anonymous', 'Wait', 'answer', 'forgive', 'destroy', 'Wait', 'his actions',' Consider ',' Main ',' play ',' sor"&amp;"ry ']")</f>
        <v>['Hello', 'Telkomsel', 'Mammy', 'Customer', 'Decrease', 'Power', 'Signal', 'Satellite', 'Deliberate', 'Deliberate', 'Power', 'Signal', ' Low ',' anonymous', 'Wait', 'answer', 'forgive', 'destroy', 'Wait', 'his actions',' Consider ',' Main ',' play ',' sorry ']</v>
      </c>
      <c r="D25" s="3">
        <v>1.0</v>
      </c>
    </row>
    <row r="26" ht="15.75" customHeight="1">
      <c r="A26" s="1">
        <v>24.0</v>
      </c>
      <c r="B26" s="3" t="s">
        <v>27</v>
      </c>
      <c r="C26" s="3" t="str">
        <f>IFERROR(__xludf.DUMMYFUNCTION("GOOGLETRANSLATE(B26,""id"",""en"")"),"['The application', 'heavy', 'opened', 'Sometimes', 'Force', 'Close', 'Application', 'Weight', 'Try', 'Different']")</f>
        <v>['The application', 'heavy', 'opened', 'Sometimes', 'Force', 'Close', 'Application', 'Weight', 'Try', 'Different']</v>
      </c>
      <c r="D26" s="3">
        <v>1.0</v>
      </c>
    </row>
    <row r="27" ht="15.75" customHeight="1">
      <c r="A27" s="1">
        <v>25.0</v>
      </c>
      <c r="B27" s="3" t="s">
        <v>28</v>
      </c>
      <c r="C27" s="3" t="str">
        <f>IFERROR(__xludf.DUMMYFUNCTION("GOOGLETRANSLATE(B27,""id"",""en"")"),"['after', 'update', 'application', 'contents',' pulse ',' RBU ',' Cut ',' Register ',' Package ',' Report ',' About ',' TSB ',' ',' February ',' Response ',' Bad ',' Service ',' Credit ',' Kin ',' Direct ',' Cut ',' Credit ',' Register ',' Registration ',"&amp;"' Package ' , 'please', 'min', 'thank', 'love']")</f>
        <v>['after', 'update', 'application', 'contents',' pulse ',' RBU ',' Cut ',' Register ',' Package ',' Report ',' About ',' TSB ',' ',' February ',' Response ',' Bad ',' Service ',' Credit ',' Kin ',' Direct ',' Cut ',' Credit ',' Register ',' Registration ',' Package ' , 'please', 'min', 'thank', 'love']</v>
      </c>
      <c r="D27" s="3">
        <v>1.0</v>
      </c>
    </row>
    <row r="28" ht="15.75" customHeight="1">
      <c r="A28" s="1">
        <v>26.0</v>
      </c>
      <c r="B28" s="3" t="s">
        <v>29</v>
      </c>
      <c r="C28" s="3" t="str">
        <f>IFERROR(__xludf.DUMMYFUNCTION("GOOGLETRANSLATE(B28,""id"",""en"")"),"['Here', 'Hate', 'Telkomsel', 'Pulsaku', 'Activein', 'Data', 'internet', 'Cut', 'Strange', 'Congratulations',' Telkomsel ',' Hate ',' Telkomsel ',' buy ',' package ',' quota ',' to ',' clock ',' malem ',' package ',' calculated ',' clock ',' calculated ',"&amp;"' hour ',' fucek ' , 'Pisan', 'Marketing', 'Smart', 'Pisan', 'Neangan', 'Money']")</f>
        <v>['Here', 'Hate', 'Telkomsel', 'Pulsaku', 'Activein', 'Data', 'internet', 'Cut', 'Strange', 'Congratulations',' Telkomsel ',' Hate ',' Telkomsel ',' buy ',' package ',' quota ',' to ',' clock ',' malem ',' package ',' calculated ',' clock ',' calculated ',' hour ',' fucek ' , 'Pisan', 'Marketing', 'Smart', 'Pisan', 'Neangan', 'Money']</v>
      </c>
      <c r="D28" s="3">
        <v>1.0</v>
      </c>
    </row>
    <row r="29" ht="15.75" customHeight="1">
      <c r="A29" s="1">
        <v>27.0</v>
      </c>
      <c r="B29" s="3" t="s">
        <v>30</v>
      </c>
      <c r="C29" s="3" t="str">
        <f>IFERROR(__xludf.DUMMYFUNCTION("GOOGLETRANSLATE(B29,""id"",""en"")"),"['Hello', 'Telkomsel', 'Yesterday', 'Network', 'Internet', 'A family', 'Down', 'Member', 'Family', 'Wear', 'Telkomsel', 'Down', ' Open ',' Book ',' Tomorrow ',' Child ',' Deuteronomy ',' Please ',' Repair ']")</f>
        <v>['Hello', 'Telkomsel', 'Yesterday', 'Network', 'Internet', 'A family', 'Down', 'Member', 'Family', 'Wear', 'Telkomsel', 'Down', ' Open ',' Book ',' Tomorrow ',' Child ',' Deuteronomy ',' Please ',' Repair ']</v>
      </c>
      <c r="D29" s="3">
        <v>1.0</v>
      </c>
    </row>
    <row r="30" ht="15.75" customHeight="1">
      <c r="A30" s="1">
        <v>28.0</v>
      </c>
      <c r="B30" s="3" t="s">
        <v>31</v>
      </c>
      <c r="C30" s="3" t="str">
        <f>IFERROR(__xludf.DUMMYFUNCTION("GOOGLETRANSLATE(B30,""id"",""en"")"),"['ugly', 'quota', 'missing', 'match', 'org', 'most', 'omg', 'combo', 'little', 'person', 'access',' buy ',' quota ',' price ',' expensive ',' price ',' cheap ',' already ',' no ',' price ',' rb ',' down ',' already ',' no ',' good ' , 'Seakma', 'emergency"&amp;"', 'credit', 'try', 'belom', 'check', 'telkom', 'buy', 'quota', 'pulse', 'finished', 'first', ' Before ',' buy ',' quota ',' fast ',' response ',' pls', 'your', 'provider', 'getting', 'worse']")</f>
        <v>['ugly', 'quota', 'missing', 'match', 'org', 'most', 'omg', 'combo', 'little', 'person', 'access',' buy ',' quota ',' price ',' expensive ',' price ',' cheap ',' already ',' no ',' price ',' rb ',' down ',' already ',' no ',' good ' , 'Seakma', 'emergency', 'credit', 'try', 'belom', 'check', 'telkom', 'buy', 'quota', 'pulse', 'finished', 'first', ' Before ',' buy ',' quota ',' fast ',' response ',' pls', 'your', 'provider', 'getting', 'worse']</v>
      </c>
      <c r="D30" s="3">
        <v>2.0</v>
      </c>
    </row>
    <row r="31" ht="15.75" customHeight="1">
      <c r="A31" s="1">
        <v>29.0</v>
      </c>
      <c r="B31" s="3" t="s">
        <v>32</v>
      </c>
      <c r="C31" s="3" t="str">
        <f>IFERROR(__xludf.DUMMYFUNCTION("GOOGLETRANSLATE(B31,""id"",""en"")"),"['credit', 'reduced', 'check', 'application', 'usage', 'transaction', 'balance', 'drained', 'Gara', 'Gara', 'call', 'person', ' RBT ',' activate ',' promo ',' RBT ',' free ',' ']")</f>
        <v>['credit', 'reduced', 'check', 'application', 'usage', 'transaction', 'balance', 'drained', 'Gara', 'Gara', 'call', 'person', ' RBT ',' activate ',' promo ',' RBT ',' free ',' ']</v>
      </c>
      <c r="D31" s="3">
        <v>2.0</v>
      </c>
    </row>
    <row r="32" ht="15.75" customHeight="1">
      <c r="A32" s="1">
        <v>30.0</v>
      </c>
      <c r="B32" s="3" t="s">
        <v>33</v>
      </c>
      <c r="C32" s="3" t="str">
        <f>IFERROR(__xludf.DUMMYFUNCTION("GOOGLETRANSLATE(B32,""id"",""en"")"),"['Addin', 'Star', 'Harapan', 'Developer', 'Telkomsel', 'Mwnywdiakan', 'Package', 'Internet', 'Access',' Application ',' Snack ',' Video ',' Package ',' Tik ',' Tok ',' YouTube ',' at the same time ',' virality ',' use ',' snack ',' video ',' event ',' rig"&amp;"ht ',' promotion ',' product ' , 'Telkomsel', 'Efforts', 'Relief', 'User', 'Application', 'Telkomsel', '']")</f>
        <v>['Addin', 'Star', 'Harapan', 'Developer', 'Telkomsel', 'Mwnywdiakan', 'Package', 'Internet', 'Access',' Application ',' Snack ',' Video ',' Package ',' Tik ',' Tok ',' YouTube ',' at the same time ',' virality ',' use ',' snack ',' video ',' event ',' right ',' promotion ',' product ' , 'Telkomsel', 'Efforts', 'Relief', 'User', 'Application', 'Telkomsel', '']</v>
      </c>
      <c r="D32" s="3">
        <v>3.0</v>
      </c>
    </row>
    <row r="33" ht="15.75" customHeight="1">
      <c r="A33" s="1">
        <v>31.0</v>
      </c>
      <c r="B33" s="3" t="s">
        <v>34</v>
      </c>
      <c r="C33" s="3" t="str">
        <f>IFERROR(__xludf.DUMMYFUNCTION("GOOGLETRANSLATE(B33,""id"",""en"")"),"['Sis', 'Open', 'Application', 'TRS', 'Warning', 'Network', 'Available', 'Open', 'YouTube', 'Sis', ""]")</f>
        <v>['Sis', 'Open', 'Application', 'TRS', 'Warning', 'Network', 'Available', 'Open', 'YouTube', 'Sis', "]</v>
      </c>
      <c r="D33" s="3">
        <v>3.0</v>
      </c>
    </row>
    <row r="34" ht="15.75" customHeight="1">
      <c r="A34" s="1">
        <v>32.0</v>
      </c>
      <c r="B34" s="3" t="s">
        <v>35</v>
      </c>
      <c r="C34" s="3" t="str">
        <f>IFERROR(__xludf.DUMMYFUNCTION("GOOGLETRANSLATE(B34,""id"",""en"")"),"['apk', 'gaguna', 'really', ""]")</f>
        <v>['apk', 'gaguna', 'really', "]</v>
      </c>
      <c r="D34" s="3">
        <v>5.0</v>
      </c>
    </row>
    <row r="35" ht="15.75" customHeight="1">
      <c r="A35" s="1">
        <v>33.0</v>
      </c>
      <c r="B35" s="3" t="s">
        <v>36</v>
      </c>
      <c r="C35" s="3" t="str">
        <f>IFERROR(__xludf.DUMMYFUNCTION("GOOGLETRANSLATE(B35,""id"",""en"")"),"['steady', 'App', 'Telkomselx', 'Network', 'Increase', 'Promox', 'list', 'ksih', 'donk', 'automaticx', 'jdi', 'happy', ' Love ',' see ',' TMN ',' download ',' App ',' so ',' Thank "", 'Kasihmy', 'Telkomsel', 'Jaya']")</f>
        <v>['steady', 'App', 'Telkomselx', 'Network', 'Increase', 'Promox', 'list', 'ksih', 'donk', 'automaticx', 'jdi', 'happy', ' Love ',' see ',' TMN ',' download ',' App ',' so ',' Thank ", 'Kasihmy', 'Telkomsel', 'Jaya']</v>
      </c>
      <c r="D35" s="3">
        <v>3.0</v>
      </c>
    </row>
    <row r="36" ht="15.75" customHeight="1">
      <c r="A36" s="1">
        <v>34.0</v>
      </c>
      <c r="B36" s="3" t="s">
        <v>37</v>
      </c>
      <c r="C36" s="3" t="str">
        <f>IFERROR(__xludf.DUMMYFUNCTION("GOOGLETRANSLATE(B36,""id"",""en"")"),"['please', 'Telkomsel', 'read', 'gini', 'buy', 'package', 'internet', 'rb', 'quota', 'main', 'unl', 'sosmed', ' Chat ',' valid ',' Date ',' February ',' Nahh ',' Date ',' February ',' Quota ',' Main ',' Out ',' Exact ',' Date ',' February ' , 'contents','"&amp;" reset ',' pulse ',' packagein ',' package ',' rb ',' quota ',' main ',' unl ',' sosmed ',' chat ',' quota ',' Main ',' apply ',' March ',' quota ',' unl ',' sosmed ',' chat ',' apply ',' February ', ""]")</f>
        <v>['please', 'Telkomsel', 'read', 'gini', 'buy', 'package', 'internet', 'rb', 'quota', 'main', 'unl', 'sosmed', ' Chat ',' valid ',' Date ',' February ',' Nahh ',' Date ',' February ',' Quota ',' Main ',' Out ',' Exact ',' Date ',' February ' , 'contents',' reset ',' pulse ',' packagein ',' package ',' rb ',' quota ',' main ',' unl ',' sosmed ',' chat ',' quota ',' Main ',' apply ',' March ',' quota ',' unl ',' sosmed ',' chat ',' apply ',' February ', "]</v>
      </c>
      <c r="D36" s="3">
        <v>2.0</v>
      </c>
    </row>
    <row r="37" ht="15.75" customHeight="1">
      <c r="A37" s="1">
        <v>35.0</v>
      </c>
      <c r="B37" s="3" t="s">
        <v>38</v>
      </c>
      <c r="C37" s="3" t="str">
        <f>IFERROR(__xludf.DUMMYFUNCTION("GOOGLETRANSLATE(B37,""id"",""en"")"),"['Sympathy', 'Network', 'Rotten', 'I', 'Live', 'Bekasi', 'North', 'near', 'office', 'Telkom', 'Kaliabang', 'Ajah', ' The network is', 'rotatekkk', 'play', 'game', 'network', 'rotatekkk', 'nyesek', 'me', 'beliboake', 'expensive', 'expensive', 'thousand', '"&amp;"']")</f>
        <v>['Sympathy', 'Network', 'Rotten', 'I', 'Live', 'Bekasi', 'North', 'near', 'office', 'Telkom', 'Kaliabang', 'Ajah', ' The network is', 'rotatekkk', 'play', 'game', 'network', 'rotatekkk', 'nyesek', 'me', 'beliboake', 'expensive', 'expensive', 'thousand', '']</v>
      </c>
      <c r="D37" s="3">
        <v>1.0</v>
      </c>
    </row>
    <row r="38" ht="15.75" customHeight="1">
      <c r="A38" s="1">
        <v>36.0</v>
      </c>
      <c r="B38" s="3" t="s">
        <v>39</v>
      </c>
      <c r="C38" s="3" t="str">
        <f>IFERROR(__xludf.DUMMYFUNCTION("GOOGLETRANSLATE(B38,""id"",""en"")"),"['Woyy', 'bot', 'damn', 'ilangin', 'org', 'complain', 'bales',' tired ',' smartfren ',' right ',' complained ',' connected ',' Telkomsel ',' ']")</f>
        <v>['Woyy', 'bot', 'damn', 'ilangin', 'org', 'complain', 'bales',' tired ',' smartfren ',' right ',' complained ',' connected ',' Telkomsel ',' ']</v>
      </c>
      <c r="D38" s="3">
        <v>1.0</v>
      </c>
    </row>
    <row r="39" ht="15.75" customHeight="1">
      <c r="A39" s="1">
        <v>37.0</v>
      </c>
      <c r="B39" s="3" t="s">
        <v>40</v>
      </c>
      <c r="C39" s="3" t="str">
        <f>IFERROR(__xludf.DUMMYFUNCTION("GOOGLETRANSLATE(B39,""id"",""en"")"),"['Good', 'easy', 'suggestion', 'promotion', 'quota', 'cheap', 'multiply', 'help', 'brother', 'the economy', 'affected', 'covid', ' Like ',' like ',' era ',' Sekarng ',' Keep ',' Medsos', 'Era', 'Digital', 'Thank', 'Love', 'Tangapan', 'Staff', 'Telkomsel' "&amp;", '']")</f>
        <v>['Good', 'easy', 'suggestion', 'promotion', 'quota', 'cheap', 'multiply', 'help', 'brother', 'the economy', 'affected', 'covid', ' Like ',' like ',' era ',' Sekarng ',' Keep ',' Medsos', 'Era', 'Digital', 'Thank', 'Love', 'Tangapan', 'Staff', 'Telkomsel' , '']</v>
      </c>
      <c r="D39" s="3">
        <v>5.0</v>
      </c>
    </row>
    <row r="40" ht="15.75" customHeight="1">
      <c r="A40" s="1">
        <v>38.0</v>
      </c>
      <c r="B40" s="3" t="s">
        <v>41</v>
      </c>
      <c r="C40" s="3" t="str">
        <f>IFERROR(__xludf.DUMMYFUNCTION("GOOGLETRANSLATE(B40,""id"",""en"")"),"['Class', 'Tsel', 'Features', 'Lose', 'Operator', 'Next "",' Lock ',' Lock ',' Data ',' Cut ',' Credit ',' Maketin ',' Need ',' Inet ',' What ',' People ',' Packagein ',' UDH ',' Cut ',' First ',' hilarious', 'Shy', 'Axis',' Indosat ',' Dkk ' , '']")</f>
        <v>['Class', 'Tsel', 'Features', 'Lose', 'Operator', 'Next ",' Lock ',' Lock ',' Data ',' Cut ',' Credit ',' Maketin ',' Need ',' Inet ',' What ',' People ',' Packagein ',' UDH ',' Cut ',' First ',' hilarious', 'Shy', 'Axis',' Indosat ',' Dkk ' , '']</v>
      </c>
      <c r="D40" s="3">
        <v>1.0</v>
      </c>
    </row>
    <row r="41" ht="15.75" customHeight="1">
      <c r="A41" s="1">
        <v>39.0</v>
      </c>
      <c r="B41" s="3" t="s">
        <v>42</v>
      </c>
      <c r="C41" s="3" t="str">
        <f>IFERROR(__xludf.DUMMYFUNCTION("GOOGLETRANSLATE(B41,""id"",""en"")"),"['Kalok', 'apk', 'defective', 'bother', 'need', 'fast', 'tells',' signal ',' good ',' Bukak ',' wind ',' APK ',' Stop ',' notification ',' late ',' intention ',' ndak ',' APK ']")</f>
        <v>['Kalok', 'apk', 'defective', 'bother', 'need', 'fast', 'tells',' signal ',' good ',' Bukak ',' wind ',' APK ',' Stop ',' notification ',' late ',' intention ',' ndak ',' APK ']</v>
      </c>
      <c r="D41" s="3">
        <v>1.0</v>
      </c>
    </row>
    <row r="42" ht="15.75" customHeight="1">
      <c r="A42" s="1">
        <v>40.0</v>
      </c>
      <c r="B42" s="3" t="s">
        <v>43</v>
      </c>
      <c r="C42" s="3" t="str">
        <f>IFERROR(__xludf.DUMMYFUNCTION("GOOGLETRANSLATE(B42,""id"",""en"")"),"['admin', 'network', 'stable', 'stable', 'polokok', 'uda', 'hri', 'package', 'expensive', 'tower', 'satisfied', 'gini', ' Mending ',' Move ',' Package ',' Network ',' Please ',' Tissue ',' Stabilize ',' Dlu ',' Bias', 'Just', 'Knpa', 'Khini', 'Gini' , 'ms"&amp;"alah', 'center', 'bagimana', ""]")</f>
        <v>['admin', 'network', 'stable', 'stable', 'polokok', 'uda', 'hri', 'package', 'expensive', 'tower', 'satisfied', 'gini', ' Mending ',' Move ',' Package ',' Network ',' Please ',' Tissue ',' Stabilize ',' Dlu ',' Bias', 'Just', 'Knpa', 'Khini', 'Gini' , 'msalah', 'center', 'bagimana', "]</v>
      </c>
      <c r="D42" s="3">
        <v>1.0</v>
      </c>
    </row>
    <row r="43" ht="15.75" customHeight="1">
      <c r="A43" s="1">
        <v>41.0</v>
      </c>
      <c r="B43" s="3" t="s">
        <v>44</v>
      </c>
      <c r="C43" s="3" t="str">
        <f>IFERROR(__xludf.DUMMYFUNCTION("GOOGLETRANSLATE(B43,""id"",""en"")"),"['how', 'WOI', 'Telkomsel', 'times',' buy ',' package ',' internet ',' application ',' notification ',' inbox ',' active ',' package ',' internet ',' notification ',' sms', 'charged', 'cost', 'non', 'internet', 'pulse', 'sucked', 'please', 'how', 'package"&amp;"', 'internet' , 'buy', 'Activate', '']")</f>
        <v>['how', 'WOI', 'Telkomsel', 'times',' buy ',' package ',' internet ',' application ',' notification ',' inbox ',' active ',' package ',' internet ',' notification ',' sms', 'charged', 'cost', 'non', 'internet', 'pulse', 'sucked', 'please', 'how', 'package', 'internet' , 'buy', 'Activate', '']</v>
      </c>
      <c r="D43" s="3">
        <v>1.0</v>
      </c>
    </row>
    <row r="44" ht="15.75" customHeight="1">
      <c r="A44" s="1">
        <v>42.0</v>
      </c>
      <c r="B44" s="3" t="s">
        <v>45</v>
      </c>
      <c r="C44" s="3" t="str">
        <f>IFERROR(__xludf.DUMMYFUNCTION("GOOGLETRANSLATE(B44,""id"",""en"")"),"['disappointed', 'buy', 'package', 'extra', 'combo', 'payment', 'ovo', 'accept', 'package', 'balance', 'ovo', 'reduced', ' Waiting ',' visits', 'try', 'time', 'buy', 'package', 'GB', 'SUCCESS', 'DRUGS', 'Where', 'Package', ""]")</f>
        <v>['disappointed', 'buy', 'package', 'extra', 'combo', 'payment', 'ovo', 'accept', 'package', 'balance', 'ovo', 'reduced', ' Waiting ',' visits', 'try', 'time', 'buy', 'package', 'GB', 'SUCCESS', 'DRUGS', 'Where', 'Package', "]</v>
      </c>
      <c r="D44" s="3">
        <v>1.0</v>
      </c>
    </row>
    <row r="45" ht="15.75" customHeight="1">
      <c r="A45" s="1">
        <v>43.0</v>
      </c>
      <c r="B45" s="3" t="s">
        <v>46</v>
      </c>
      <c r="C45" s="3" t="str">
        <f>IFERROR(__xludf.DUMMYFUNCTION("GOOGLETRANSLATE(B45,""id"",""en"")"),"['love', 'star', 'user', 'loyal', 'Telkomel', 'in the area', 'sub-district', 'sarudu', 'kab', 'pasangkayu', 'network', 'internet', ' Maximized ',' users', 'capacity', 'network', 'balanced', 'Please', 'Increase', 'Thank', 'Love']")</f>
        <v>['love', 'star', 'user', 'loyal', 'Telkomel', 'in the area', 'sub-district', 'sarudu', 'kab', 'pasangkayu', 'network', 'internet', ' Maximized ',' users', 'capacity', 'network', 'balanced', 'Please', 'Increase', 'Thank', 'Love']</v>
      </c>
      <c r="D45" s="3">
        <v>5.0</v>
      </c>
    </row>
    <row r="46" ht="15.75" customHeight="1">
      <c r="A46" s="1">
        <v>44.0</v>
      </c>
      <c r="B46" s="3" t="s">
        <v>47</v>
      </c>
      <c r="C46" s="3" t="str">
        <f>IFERROR(__xludf.DUMMYFUNCTION("GOOGLETRANSLATE(B46,""id"",""en"")"),"['Dear', 'Telkomsel', 'ngak', 'package', 'telephone', 'emang', 'already', 'finished', 'pulses',' sucked ',' emng ',' looked ',' money ',' easy ',' getting ',' effect ',' Corona ',' gini ',' layoff ',' profit ',' buy ',' quota ',' and then ',' quota ',' un"&amp;"limited ' , 'I bought', 'cruel', 'cruel', 'Telkomsel', 'turn off', 'call', 'play', 'suck', 'pulse', 'pulse', 'thousand', 'thousand', ' Nyesek ',' really ',' oath ',' hope ',' CEO ',' Telkomsel ',' read ',' already ',' sad ',' disappointed ',' really ']")</f>
        <v>['Dear', 'Telkomsel', 'ngak', 'package', 'telephone', 'emang', 'already', 'finished', 'pulses',' sucked ',' emng ',' looked ',' money ',' easy ',' getting ',' effect ',' Corona ',' gini ',' layoff ',' profit ',' buy ',' quota ',' and then ',' quota ',' unlimited ' , 'I bought', 'cruel', 'cruel', 'Telkomsel', 'turn off', 'call', 'play', 'suck', 'pulse', 'pulse', 'thousand', 'thousand', ' Nyesek ',' really ',' oath ',' hope ',' CEO ',' Telkomsel ',' read ',' already ',' sad ',' disappointed ',' really ']</v>
      </c>
      <c r="D46" s="3">
        <v>1.0</v>
      </c>
    </row>
    <row r="47" ht="15.75" customHeight="1">
      <c r="A47" s="1">
        <v>45.0</v>
      </c>
      <c r="B47" s="3" t="s">
        <v>48</v>
      </c>
      <c r="C47" s="3" t="str">
        <f>IFERROR(__xludf.DUMMYFUNCTION("GOOGLETRANSLATE(B47,""id"",""en"")"),"['Please', 'Sorry', 'Sis',' Please ',' Please ',' Responded ',' Gini ',' Sis', 'Weekly', 'Banjarmasin', 'South Kalimantan', ' constraints', 'network', 'telkomsel', 'speed', 'kb', 'kb', 'more', 'that way', 'essence', 'slow', 'really', 'jdi', 'please' , 're"&amp;"paired', 'as soon as possible,' explanation ',' About ',' ']")</f>
        <v>['Please', 'Sorry', 'Sis',' Please ',' Please ',' Responded ',' Gini ',' Sis', 'Weekly', 'Banjarmasin', 'South Kalimantan', ' constraints', 'network', 'telkomsel', 'speed', 'kb', 'kb', 'more', 'that way', 'essence', 'slow', 'really', 'jdi', 'please' , 'repaired', 'as soon as possible,' explanation ',' About ',' ']</v>
      </c>
      <c r="D47" s="3">
        <v>1.0</v>
      </c>
    </row>
    <row r="48" ht="15.75" customHeight="1">
      <c r="A48" s="1">
        <v>46.0</v>
      </c>
      <c r="B48" s="3" t="s">
        <v>49</v>
      </c>
      <c r="C48" s="3" t="str">
        <f>IFERROR(__xludf.DUMMYFUNCTION("GOOGLETRANSLATE(B48,""id"",""en"")"),"['please', 'Telkomsel', 'fix', 'signal', 'quota', 'expensive', 'signal', 'slow', 'lose', 'provider', 'quota', 'cheap', ' Current ',' Telkomsel ',' weird ']")</f>
        <v>['please', 'Telkomsel', 'fix', 'signal', 'quota', 'expensive', 'signal', 'slow', 'lose', 'provider', 'quota', 'cheap', ' Current ',' Telkomsel ',' weird ']</v>
      </c>
      <c r="D48" s="3">
        <v>1.0</v>
      </c>
    </row>
    <row r="49" ht="15.75" customHeight="1">
      <c r="A49" s="1">
        <v>47.0</v>
      </c>
      <c r="B49" s="3" t="s">
        <v>50</v>
      </c>
      <c r="C49" s="3" t="str">
        <f>IFERROR(__xludf.DUMMYFUNCTION("GOOGLETRANSLATE(B49,""id"",""en"")"),"['experience', 'network', 'bad', 'worst', 'guarantee', 'smooth', 'severe', 'missing', 'missing', 'move', 'move', 'search', ' point ',' meet ',' network ']")</f>
        <v>['experience', 'network', 'bad', 'worst', 'guarantee', 'smooth', 'severe', 'missing', 'missing', 'move', 'move', 'search', ' point ',' meet ',' network ']</v>
      </c>
      <c r="D49" s="3">
        <v>1.0</v>
      </c>
    </row>
    <row r="50" ht="15.75" customHeight="1">
      <c r="A50" s="1">
        <v>48.0</v>
      </c>
      <c r="B50" s="3" t="s">
        <v>51</v>
      </c>
      <c r="C50" s="3" t="str">
        <f>IFERROR(__xludf.DUMMYFUNCTION("GOOGLETRANSLATE(B50,""id"",""en"")"),"['Sorry', 'cmn', 'star', 'disappointed', 'quality', 'network', 'Telkomsel', 'bad', 'signal', 'lost', 'sometimes',' cmn ',' Bar ',' Please ',' Fix ',' Quality ',' Network ',' Region ',' Purwakarta ']")</f>
        <v>['Sorry', 'cmn', 'star', 'disappointed', 'quality', 'network', 'Telkomsel', 'bad', 'signal', 'lost', 'sometimes',' cmn ',' Bar ',' Please ',' Fix ',' Quality ',' Network ',' Region ',' Purwakarta ']</v>
      </c>
      <c r="D50" s="3">
        <v>1.0</v>
      </c>
    </row>
    <row r="51" ht="15.75" customHeight="1">
      <c r="A51" s="1">
        <v>49.0</v>
      </c>
      <c r="B51" s="3" t="s">
        <v>52</v>
      </c>
      <c r="C51" s="3" t="str">
        <f>IFERROR(__xludf.DUMMYFUNCTION("GOOGLETRANSLATE(B51,""id"",""en"")"),"['Change', 'provider', 'network', 'mode', 'plane', 'stable', 'repeated', 'continuous', 'browsing']")</f>
        <v>['Change', 'provider', 'network', 'mode', 'plane', 'stable', 'repeated', 'continuous', 'browsing']</v>
      </c>
      <c r="D51" s="3">
        <v>1.0</v>
      </c>
    </row>
    <row r="52" ht="15.75" customHeight="1">
      <c r="A52" s="1">
        <v>50.0</v>
      </c>
      <c r="B52" s="3" t="s">
        <v>53</v>
      </c>
      <c r="C52" s="3" t="str">
        <f>IFERROR(__xludf.DUMMYFUNCTION("GOOGLETRANSLATE(B52,""id"",""en"")"),"['Aktiv', 'contents', 'pulse', 'rb', 'writing', 'right', 'buy', 'activity', 'card', 'change', ""]")</f>
        <v>['Aktiv', 'contents', 'pulse', 'rb', 'writing', 'right', 'buy', 'activity', 'card', 'change', "]</v>
      </c>
      <c r="D52" s="3">
        <v>1.0</v>
      </c>
    </row>
    <row r="53" ht="15.75" customHeight="1">
      <c r="A53" s="1">
        <v>51.0</v>
      </c>
      <c r="B53" s="3" t="s">
        <v>54</v>
      </c>
      <c r="C53" s="3" t="str">
        <f>IFERROR(__xludf.DUMMYFUNCTION("GOOGLETRANSLATE(B53,""id"",""en"")"),"['Congratulations',' Winner ',' Winner ',' Card ',' GSM ',' Quota ',' Most expensive ',' PrimaDona ',' Signal ',' Data ',' Sacric ',' User ',' Topically ',' Tsel ',' card ',' data ',' quota ',' gas', 'axis',' karuan ',' ']")</f>
        <v>['Congratulations',' Winner ',' Winner ',' Card ',' GSM ',' Quota ',' Most expensive ',' PrimaDona ',' Signal ',' Data ',' Sacric ',' User ',' Topically ',' Tsel ',' card ',' data ',' quota ',' gas', 'axis',' karuan ',' ']</v>
      </c>
      <c r="D53" s="3">
        <v>1.0</v>
      </c>
    </row>
    <row r="54" ht="15.75" customHeight="1">
      <c r="A54" s="1">
        <v>52.0</v>
      </c>
      <c r="B54" s="3" t="s">
        <v>55</v>
      </c>
      <c r="C54" s="3" t="str">
        <f>IFERROR(__xludf.DUMMYFUNCTION("GOOGLETRANSLATE(B54,""id"",""en"")"),"['', 'Increase', 'service', 'balanced', 'price', 'please', 'subsidies',' package ',' data ',' area ',' rural ',' free ',' subsidy ',' decline ',' price ',' village ',' enjoy ',' service ',' Telkomsel ',' Forget ',' Moto ',' Telkomsel ',' Build ',' Child '"&amp;",' Negri ', 'Falls', 'Direct', 'Surve', 'Location', 'Telkom', 'Atmosphere', 'Ilove', 'You', 'Telkom', 'Helping You', ""]")</f>
        <v>['', 'Increase', 'service', 'balanced', 'price', 'please', 'subsidies',' package ',' data ',' area ',' rural ',' free ',' subsidy ',' decline ',' price ',' village ',' enjoy ',' service ',' Telkomsel ',' Forget ',' Moto ',' Telkomsel ',' Build ',' Child ',' Negri ', 'Falls', 'Direct', 'Surve', 'Location', 'Telkom', 'Atmosphere', 'Ilove', 'You', 'Telkom', 'Helping You', "]</v>
      </c>
      <c r="D54" s="3">
        <v>5.0</v>
      </c>
    </row>
    <row r="55" ht="15.75" customHeight="1">
      <c r="A55" s="1">
        <v>53.0</v>
      </c>
      <c r="B55" s="3" t="s">
        <v>56</v>
      </c>
      <c r="C55" s="3" t="str">
        <f>IFERROR(__xludf.DUMMYFUNCTION("GOOGLETRANSLATE(B55,""id"",""en"")"),"['accumulation', 'quota', 'grace', 'delete', 'sisem', 'sya', 'buy', 'combo', 'magic', 'sometimes',' leftover ',' bnyak ',' quota ',' TPI ',' grace ',' gmna ',' solution ',' ']")</f>
        <v>['accumulation', 'quota', 'grace', 'delete', 'sisem', 'sya', 'buy', 'combo', 'magic', 'sometimes',' leftover ',' bnyak ',' quota ',' TPI ',' grace ',' gmna ',' solution ',' ']</v>
      </c>
      <c r="D55" s="3">
        <v>5.0</v>
      </c>
    </row>
    <row r="56" ht="15.75" customHeight="1">
      <c r="A56" s="1">
        <v>54.0</v>
      </c>
      <c r="B56" s="3" t="s">
        <v>57</v>
      </c>
      <c r="C56" s="3" t="str">
        <f>IFERROR(__xludf.DUMMYFUNCTION("GOOGLETRANSLATE(B56,""id"",""en"")"),"['buy', 'package', 'gamemax', 'useful', 'please', 'fix', 'name', 'sell', 'buy', 'nipu', ""]")</f>
        <v>['buy', 'package', 'gamemax', 'useful', 'please', 'fix', 'name', 'sell', 'buy', 'nipu', "]</v>
      </c>
      <c r="D56" s="3">
        <v>1.0</v>
      </c>
    </row>
    <row r="57" ht="15.75" customHeight="1">
      <c r="A57" s="1">
        <v>55.0</v>
      </c>
      <c r="B57" s="3" t="s">
        <v>58</v>
      </c>
      <c r="C57" s="3" t="str">
        <f>IFERROR(__xludf.DUMMYFUNCTION("GOOGLETRANSLATE(B57,""id"",""en"")"),"['network', 'full', 'speed', 'internet', 'slow', 'forgiveness',' package ',' expensive ',' download ',' facebookan ',' nge ',' lag ',' Hadeh ',' Telkom ',' Telkom ']")</f>
        <v>['network', 'full', 'speed', 'internet', 'slow', 'forgiveness',' package ',' expensive ',' download ',' facebookan ',' nge ',' lag ',' Hadeh ',' Telkom ',' Telkom ']</v>
      </c>
      <c r="D57" s="3">
        <v>1.0</v>
      </c>
    </row>
    <row r="58" ht="15.75" customHeight="1">
      <c r="A58" s="1">
        <v>56.0</v>
      </c>
      <c r="B58" s="3" t="s">
        <v>59</v>
      </c>
      <c r="C58" s="3" t="str">
        <f>IFERROR(__xludf.DUMMYFUNCTION("GOOGLETRANSLATE(B58,""id"",""en"")"),"['Alhamdulillah', 'service', 'satisfying', 'Increases',' Performance ',' Service ',' Prima ',' Meet ',' Citizenship ',' Customers', 'Consumers',' Enjoy ',' Comfort ',' Consumers', 'Customers',' Hopefully ',' Telkom ',' Grow ',' Support ',' Development ','"&amp;" Assets', 'Country']")</f>
        <v>['Alhamdulillah', 'service', 'satisfying', 'Increases',' Performance ',' Service ',' Prima ',' Meet ',' Citizenship ',' Customers', 'Consumers',' Enjoy ',' Comfort ',' Consumers', 'Customers',' Hopefully ',' Telkom ',' Grow ',' Support ',' Development ',' Assets', 'Country']</v>
      </c>
      <c r="D58" s="3">
        <v>5.0</v>
      </c>
    </row>
    <row r="59" ht="15.75" customHeight="1">
      <c r="A59" s="1">
        <v>57.0</v>
      </c>
      <c r="B59" s="3" t="s">
        <v>60</v>
      </c>
      <c r="C59" s="3" t="str">
        <f>IFERROR(__xludf.DUMMYFUNCTION("GOOGLETRANSLATE(B59,""id"",""en"")"),"['complaint', 'complaint', 'oath', 'signal', 'Telkomsel', 'ugly', 'region', 'city', 'bengkulu', 'network', 'card', 'im', ' ']")</f>
        <v>['complaint', 'complaint', 'oath', 'signal', 'Telkomsel', 'ugly', 'region', 'city', 'bengkulu', 'network', 'card', 'im', ' ']</v>
      </c>
      <c r="D59" s="3">
        <v>1.0</v>
      </c>
    </row>
    <row r="60" ht="15.75" customHeight="1">
      <c r="A60" s="1">
        <v>58.0</v>
      </c>
      <c r="B60" s="3" t="s">
        <v>61</v>
      </c>
      <c r="C60" s="3" t="str">
        <f>IFERROR(__xludf.DUMMYFUNCTION("GOOGLETRANSLATE(B60,""id"",""en"")"),"['Telkomsel', 'wants', 'PKET', 'UDH', 'apply', 'Show', 'Atuh', 'promo', 'right', 'bought', 'meaning', 'professional']")</f>
        <v>['Telkomsel', 'wants', 'PKET', 'UDH', 'apply', 'Show', 'Atuh', 'promo', 'right', 'bought', 'meaning', 'professional']</v>
      </c>
      <c r="D60" s="3">
        <v>1.0</v>
      </c>
    </row>
    <row r="61" ht="15.75" customHeight="1">
      <c r="A61" s="1">
        <v>59.0</v>
      </c>
      <c r="B61" s="3" t="s">
        <v>62</v>
      </c>
      <c r="C61" s="3" t="str">
        <f>IFERROR(__xludf.DUMMYFUNCTION("GOOGLETRANSLATE(B61,""id"",""en"")"),"['knapa', 'buy', 'package', 'Telokmsel', 'writing', 'promo', 'access',' how ',' please ',' beg ',' action ',' continue ',' ']")</f>
        <v>['knapa', 'buy', 'package', 'Telokmsel', 'writing', 'promo', 'access',' how ',' please ',' beg ',' action ',' continue ',' ']</v>
      </c>
      <c r="D61" s="3">
        <v>2.0</v>
      </c>
    </row>
    <row r="62" ht="15.75" customHeight="1">
      <c r="A62" s="1">
        <v>60.0</v>
      </c>
      <c r="B62" s="3" t="s">
        <v>63</v>
      </c>
      <c r="C62" s="3" t="str">
        <f>IFERROR(__xludf.DUMMYFUNCTION("GOOGLETRANSLATE(B62,""id"",""en"")"),"['taste', 'disappointed', 'service', 'Telkomsel', 'bad', 'signal', 'ilang', 'ilang', 'how', 'news',' surrounded ',' in the city ',' Severe ',' Gini ', ""]")</f>
        <v>['taste', 'disappointed', 'service', 'Telkomsel', 'bad', 'signal', 'ilang', 'ilang', 'how', 'news',' surrounded ',' in the city ',' Severe ',' Gini ', "]</v>
      </c>
      <c r="D62" s="3">
        <v>3.0</v>
      </c>
    </row>
    <row r="63" ht="15.75" customHeight="1">
      <c r="A63" s="1">
        <v>61.0</v>
      </c>
      <c r="B63" s="3" t="s">
        <v>64</v>
      </c>
      <c r="C63" s="3" t="str">
        <f>IFERROR(__xludf.DUMMYFUNCTION("GOOGLETRANSLATE(B63,""id"",""en"")"),"['Sorry', 'Love', 'Star', 'Developer', 'Please', 'Fix', 'Indihome', 'Use', 'Data', 'Signal', 'Good', 'Makai', ' Indihome ',' signal ',' lag ',' Please ',' Overcome ',' wifinya ', ""]")</f>
        <v>['Sorry', 'Love', 'Star', 'Developer', 'Please', 'Fix', 'Indihome', 'Use', 'Data', 'Signal', 'Good', 'Makai', ' Indihome ',' signal ',' lag ',' Please ',' Overcome ',' wifinya ', "]</v>
      </c>
      <c r="D63" s="3">
        <v>1.0</v>
      </c>
    </row>
    <row r="64" ht="15.75" customHeight="1">
      <c r="A64" s="1">
        <v>62.0</v>
      </c>
      <c r="B64" s="3" t="s">
        <v>65</v>
      </c>
      <c r="C64" s="3" t="str">
        <f>IFERROR(__xludf.DUMMYFUNCTION("GOOGLETRANSLATE(B64,""id"",""en"")"),"['Purchase', 'Package', 'Internet', 'Application', 'Telkomsel', 'Already', 'Clock', 'Please', 'Acquired', 'Continue', ""]")</f>
        <v>['Purchase', 'Package', 'Internet', 'Application', 'Telkomsel', 'Already', 'Clock', 'Please', 'Acquired', 'Continue', "]</v>
      </c>
      <c r="D64" s="3">
        <v>1.0</v>
      </c>
    </row>
    <row r="65" ht="15.75" customHeight="1">
      <c r="A65" s="1">
        <v>63.0</v>
      </c>
      <c r="B65" s="3" t="s">
        <v>66</v>
      </c>
      <c r="C65" s="3" t="str">
        <f>IFERROR(__xludf.DUMMYFUNCTION("GOOGLETRANSLATE(B65,""id"",""en"")"),"['Thank you', 'Telkomsel', 'makes it easier', 'shopping', 'credit', 'applied', 'home', 'buy', 'pulse', 'hopefully', 'Telkomsel', 'developing', ' forward ',' service ',' community ',' Indonesia ',' application ',' buy ',' package ',' credit ',' internet ',"&amp;"' package ',' pulse ',' call ',' proud ' , 'Trusting', 'products', 'Featured', 'Application', 'Telkomsel', 'Bid', 'Bid', 'Latest', 'for me']")</f>
        <v>['Thank you', 'Telkomsel', 'makes it easier', 'shopping', 'credit', 'applied', 'home', 'buy', 'pulse', 'hopefully', 'Telkomsel', 'developing', ' forward ',' service ',' community ',' Indonesia ',' application ',' buy ',' package ',' credit ',' internet ',' package ',' pulse ',' call ',' proud ' , 'Trusting', 'products', 'Featured', 'Application', 'Telkomsel', 'Bid', 'Bid', 'Latest', 'for me']</v>
      </c>
      <c r="D65" s="3">
        <v>5.0</v>
      </c>
    </row>
    <row r="66" ht="15.75" customHeight="1">
      <c r="A66" s="1">
        <v>64.0</v>
      </c>
      <c r="B66" s="3" t="s">
        <v>67</v>
      </c>
      <c r="C66" s="3" t="str">
        <f>IFERROR(__xludf.DUMMYFUNCTION("GOOGLETRANSLATE(B66,""id"",""en"")"),"['usually', 'minjem', 'pulse', 'rb', 'cut', 'pls',' rb ',' package ',' luh ',' expensive ',' alek ',' kagak ',' Ngapa ',' Thinking ',' say ',' rude ',' sms', 'promo', 'right', 'check', 'kagak', 'thought', 'ati', 'kagak', 'sick' , 'prank', 'friend', 'Kasi'"&amp;", 'unlimitid', 'HRUS', 'RB', 'GB', 'Price', 'Rb', 'Ampe', 'Thin', 'Thinking', ' Case ',' quota ',' GB ',' Doang ',' already ',' deh ',' talking ',' assalamualaikum ']")</f>
        <v>['usually', 'minjem', 'pulse', 'rb', 'cut', 'pls',' rb ',' package ',' luh ',' expensive ',' alek ',' kagak ',' Ngapa ',' Thinking ',' say ',' rude ',' sms', 'promo', 'right', 'check', 'kagak', 'thought', 'ati', 'kagak', 'sick' , 'prank', 'friend', 'Kasi', 'unlimitid', 'HRUS', 'RB', 'GB', 'Price', 'Rb', 'Ampe', 'Thin', 'Thinking', ' Case ',' quota ',' GB ',' Doang ',' already ',' deh ',' talking ',' assalamualaikum ']</v>
      </c>
      <c r="D66" s="3">
        <v>1.0</v>
      </c>
    </row>
    <row r="67" ht="15.75" customHeight="1">
      <c r="A67" s="1">
        <v>65.0</v>
      </c>
      <c r="B67" s="3" t="s">
        <v>68</v>
      </c>
      <c r="C67" s="3" t="str">
        <f>IFERROR(__xludf.DUMMYFUNCTION("GOOGLETRANSLATE(B67,""id"",""en"")"),"['Please', 'Sis',' Telkomsel ',' slow ',' really ',' Kayak ',' Telkomsel ',' ugly ',' please ',' repaired ',' buy ',' package ',' expensive ',' network ',' slow ',' kayak ',' love ',' star ',' appreciate ',' please ',' repaired ',' Sis', 'Thanks']")</f>
        <v>['Please', 'Sis',' Telkomsel ',' slow ',' really ',' Kayak ',' Telkomsel ',' ugly ',' please ',' repaired ',' buy ',' package ',' expensive ',' network ',' slow ',' kayak ',' love ',' star ',' appreciate ',' please ',' repaired ',' Sis', 'Thanks']</v>
      </c>
      <c r="D67" s="3">
        <v>5.0</v>
      </c>
    </row>
    <row r="68" ht="15.75" customHeight="1">
      <c r="A68" s="1">
        <v>66.0</v>
      </c>
      <c r="B68" s="3" t="s">
        <v>69</v>
      </c>
      <c r="C68" s="3" t="str">
        <f>IFERROR(__xludf.DUMMYFUNCTION("GOOGLETRANSLATE(B68,""id"",""en"")"),"['Min', 'Please', 'Fix', 'Signal', 'Region', 'Sumberagung', 'Plumpang', 'Tuban', 'Jatim', 'Business',' Persulit ',' Min ',' Signal ',' Severe ',' zero ', ""]")</f>
        <v>['Min', 'Please', 'Fix', 'Signal', 'Region', 'Sumberagung', 'Plumpang', 'Tuban', 'Jatim', 'Business',' Persulit ',' Min ',' Signal ',' Severe ',' zero ', "]</v>
      </c>
      <c r="D68" s="3">
        <v>1.0</v>
      </c>
    </row>
    <row r="69" ht="15.75" customHeight="1">
      <c r="A69" s="1">
        <v>67.0</v>
      </c>
      <c r="B69" s="3" t="s">
        <v>70</v>
      </c>
      <c r="C69" s="3" t="str">
        <f>IFERROR(__xludf.DUMMYFUNCTION("GOOGLETRANSLATE(B69,""id"",""en"")"),"['Sis',' permission ',' Please ',' Sorry ',' Purchase ',' Package ',' Combo ',' Sakti ',' Enactly ',' Telkomsel ',' Package ',' Data ',' Combo ',' Sakti ',' thank ',' love ']")</f>
        <v>['Sis',' permission ',' Please ',' Sorry ',' Purchase ',' Package ',' Combo ',' Sakti ',' Enactly ',' Telkomsel ',' Package ',' Data ',' Combo ',' Sakti ',' thank ',' love ']</v>
      </c>
      <c r="D69" s="3">
        <v>5.0</v>
      </c>
    </row>
    <row r="70" ht="15.75" customHeight="1">
      <c r="A70" s="1">
        <v>68.0</v>
      </c>
      <c r="B70" s="3" t="s">
        <v>71</v>
      </c>
      <c r="C70" s="3" t="str">
        <f>IFERROR(__xludf.DUMMYFUNCTION("GOOGLETRANSLATE(B70,""id"",""en"")"),"['Option', 'Star', 'Bintang', 'Pantes',' Company ',' Segede ',' Service ',' Bad ',' Compared ',' Provider ',' Price ',' Expensive ',' quality ',' coins', 'eneg', 'complain', 'results',' ngaca ',' open ',' application ',' responsive ',' network ',' slow ',"&amp;"' kek ',' snail ' , 'Open', 'YouTube', 'Current', 'Ngadat', 'Streaming', 'Film', 'Constraints',' Repaired ',' Musti ',' Bacotin ',' Situ ',' first ',' ']")</f>
        <v>['Option', 'Star', 'Bintang', 'Pantes',' Company ',' Segede ',' Service ',' Bad ',' Compared ',' Provider ',' Price ',' Expensive ',' quality ',' coins', 'eneg', 'complain', 'results',' ngaca ',' open ',' application ',' responsive ',' network ',' slow ',' kek ',' snail ' , 'Open', 'YouTube', 'Current', 'Ngadat', 'Streaming', 'Film', 'Constraints',' Repaired ',' Musti ',' Bacotin ',' Situ ',' first ',' ']</v>
      </c>
      <c r="D70" s="3">
        <v>1.0</v>
      </c>
    </row>
    <row r="71" ht="15.75" customHeight="1">
      <c r="A71" s="1">
        <v>69.0</v>
      </c>
      <c r="B71" s="3" t="s">
        <v>72</v>
      </c>
      <c r="C71" s="3" t="str">
        <f>IFERROR(__xludf.DUMMYFUNCTION("GOOGLETRANSLATE(B71,""id"",""en"")"),"['Network', 'BURIK', 'price', 'package', 'expensive', 'really', 'complain', 'network', 'ugly', 'aerque', 'complain', 'Benerin', ' network ',' disappointed ',' really ',' make ',' really ',' Telkomsel ',' ']")</f>
        <v>['Network', 'BURIK', 'price', 'package', 'expensive', 'really', 'complain', 'network', 'ugly', 'aerque', 'complain', 'Benerin', ' network ',' disappointed ',' really ',' make ',' really ',' Telkomsel ',' ']</v>
      </c>
      <c r="D71" s="3">
        <v>1.0</v>
      </c>
    </row>
    <row r="72" ht="15.75" customHeight="1">
      <c r="A72" s="1">
        <v>70.0</v>
      </c>
      <c r="B72" s="3" t="s">
        <v>73</v>
      </c>
      <c r="C72" s="3" t="str">
        <f>IFERROR(__xludf.DUMMYFUNCTION("GOOGLETRANSLATE(B72,""id"",""en"")"),"['Assalammualaikum', 'Developer', 'Telkomsel', 'Message', 'enter', 'device', 'contains',' bonus', 'credit', 'download', 'bonus',' pulse ',' please check', '']")</f>
        <v>['Assalammualaikum', 'Developer', 'Telkomsel', 'Message', 'enter', 'device', 'contains',' bonus', 'credit', 'download', 'bonus',' pulse ',' please check', '']</v>
      </c>
      <c r="D72" s="3">
        <v>1.0</v>
      </c>
    </row>
    <row r="73" ht="15.75" customHeight="1">
      <c r="A73" s="1">
        <v>71.0</v>
      </c>
      <c r="B73" s="3" t="s">
        <v>74</v>
      </c>
      <c r="C73" s="3" t="str">
        <f>IFERROR(__xludf.DUMMYFUNCTION("GOOGLETRANSLATE(B73,""id"",""en"")"),"['', 'Login', 'then', 'repeated', 'times',' Reinstall ',' Tetep ',' Login ',' Murah ',' skrg ',' Login ',' Trims', 'Telkomsel ']")</f>
        <v>['', 'Login', 'then', 'repeated', 'times',' Reinstall ',' Tetep ',' Login ',' Murah ',' skrg ',' Login ',' Trims', 'Telkomsel ']</v>
      </c>
      <c r="D73" s="3">
        <v>4.0</v>
      </c>
    </row>
    <row r="74" ht="15.75" customHeight="1">
      <c r="A74" s="1">
        <v>72.0</v>
      </c>
      <c r="B74" s="3" t="s">
        <v>75</v>
      </c>
      <c r="C74" s="3" t="str">
        <f>IFERROR(__xludf.DUMMYFUNCTION("GOOGLETRANSLATE(B74,""id"",""en"")"),"['Nihh', 'Points',' Telkomsel ',' Lost ',' already ',' Nge ',' check ',' artisan ',' pulse ',' Nggk ',' Points', 'Disappointed', ' Genesis', 'Points',' Telkomsel ',' Lost ',' Disappointed ',' Quality ',' Application ',' Support ',' Please ',' ']")</f>
        <v>['Nihh', 'Points',' Telkomsel ',' Lost ',' already ',' Nge ',' check ',' artisan ',' pulse ',' Nggk ',' Points', 'Disappointed', ' Genesis', 'Points',' Telkomsel ',' Lost ',' Disappointed ',' Quality ',' Application ',' Support ',' Please ',' ']</v>
      </c>
      <c r="D74" s="3">
        <v>1.0</v>
      </c>
    </row>
    <row r="75" ht="15.75" customHeight="1">
      <c r="A75" s="1">
        <v>73.0</v>
      </c>
      <c r="B75" s="3" t="s">
        <v>76</v>
      </c>
      <c r="C75" s="3" t="str">
        <f>IFERROR(__xludf.DUMMYFUNCTION("GOOGLETRANSLATE(B75,""id"",""en"")"),"['Telkomsel', 'friend', 'loyal', 'heart', 'Thank you', 'accompany', 'change', 'cellphone', 'number', 'Telkomsel', ""]")</f>
        <v>['Telkomsel', 'friend', 'loyal', 'heart', 'Thank you', 'accompany', 'change', 'cellphone', 'number', 'Telkomsel', "]</v>
      </c>
      <c r="D75" s="3">
        <v>4.0</v>
      </c>
    </row>
    <row r="76" ht="15.75" customHeight="1">
      <c r="A76" s="1">
        <v>74.0</v>
      </c>
      <c r="B76" s="3" t="s">
        <v>77</v>
      </c>
      <c r="C76" s="3" t="str">
        <f>IFERROR(__xludf.DUMMYFUNCTION("GOOGLETRANSLATE(B76,""id"",""en"")"),"['Disappointed', 'Telkomsel', 'only', 'oprator', 'price', 'card', 'most expensive', 'price', 'quota', 'exorbitant', 'network', 'card', ' Oprator ',' price ',' just ',' goceng ']")</f>
        <v>['Disappointed', 'Telkomsel', 'only', 'oprator', 'price', 'card', 'most expensive', 'price', 'quota', 'exorbitant', 'network', 'card', ' Oprator ',' price ',' just ',' goceng ']</v>
      </c>
      <c r="D76" s="3">
        <v>1.0</v>
      </c>
    </row>
    <row r="77" ht="15.75" customHeight="1">
      <c r="A77" s="1">
        <v>75.0</v>
      </c>
      <c r="B77" s="3" t="s">
        <v>78</v>
      </c>
      <c r="C77" s="3" t="str">
        <f>IFERROR(__xludf.DUMMYFUNCTION("GOOGLETRANSLATE(B77,""id"",""en"")"),"['Can', 'promo', 'Telkomsel', 'application', 'promo', 'appears',' disappointed ',' because ',' DISPT ',' promo ',' dri ',' Telkomsel ',' bhohong ',' open ',' application ',' oops', 'error', 'page', 'go to', 'can', 'access',' ']")</f>
        <v>['Can', 'promo', 'Telkomsel', 'application', 'promo', 'appears',' disappointed ',' because ',' DISPT ',' promo ',' dri ',' Telkomsel ',' bhohong ',' open ',' application ',' oops', 'error', 'page', 'go to', 'can', 'access',' ']</v>
      </c>
      <c r="D77" s="3">
        <v>1.0</v>
      </c>
    </row>
    <row r="78" ht="15.75" customHeight="1">
      <c r="A78" s="1">
        <v>76.0</v>
      </c>
      <c r="B78" s="3" t="s">
        <v>79</v>
      </c>
      <c r="C78" s="3" t="str">
        <f>IFERROR(__xludf.DUMMYFUNCTION("GOOGLETRANSLATE(B78,""id"",""en"")"),"['expensive', 'tissue', 'ugly', 'Telkomsel', 'maki', 'Musti', 'talking', 'so bad', 'ugly', 'network', 'smooth', 'already', ' Gini ',' Gada ',' Improved ',' Telkomsel ',' Read ',' Complaints', 'Customer', 'Edit', 'Already', 'Send', 'Email', 'Chat', 'Veroni"&amp;"ka' , 'Gada', 'Bales', 'Chat', 'Veronica', 'Emotion']")</f>
        <v>['expensive', 'tissue', 'ugly', 'Telkomsel', 'maki', 'Musti', 'talking', 'so bad', 'ugly', 'network', 'smooth', 'already', ' Gini ',' Gada ',' Improved ',' Telkomsel ',' Read ',' Complaints', 'Customer', 'Edit', 'Already', 'Send', 'Email', 'Chat', 'Veronika' , 'Gada', 'Bales', 'Chat', 'Veronica', 'Emotion']</v>
      </c>
      <c r="D78" s="3">
        <v>1.0</v>
      </c>
    </row>
    <row r="79" ht="15.75" customHeight="1">
      <c r="A79" s="1">
        <v>77.0</v>
      </c>
      <c r="B79" s="3" t="s">
        <v>80</v>
      </c>
      <c r="C79" s="3" t="str">
        <f>IFERROR(__xludf.DUMMYFUNCTION("GOOGLETRANSLATE(B79,""id"",""en"")"),"['Please', 'BCP', 'fixed', 'lgi', 'kli', 'registration', 'card', 'pkai', 'KTP', 'high school', 'sync', 'mksud', ' Wrong ',' Nmor ',' That's', 'Registration', 'Wrong', 'Stupid', 'Nmor', 'Queue', '']")</f>
        <v>['Please', 'BCP', 'fixed', 'lgi', 'kli', 'registration', 'card', 'pkai', 'KTP', 'high school', 'sync', 'mksud', ' Wrong ',' Nmor ',' That's', 'Registration', 'Wrong', 'Stupid', 'Nmor', 'Queue', '']</v>
      </c>
      <c r="D79" s="3">
        <v>1.0</v>
      </c>
    </row>
    <row r="80" ht="15.75" customHeight="1">
      <c r="A80" s="1">
        <v>78.0</v>
      </c>
      <c r="B80" s="3" t="s">
        <v>81</v>
      </c>
      <c r="C80" s="3" t="str">
        <f>IFERROR(__xludf.DUMMYFUNCTION("GOOGLETRANSLATE(B80,""id"",""en"")"),"['how', 'Telkomsel', 'signal', 'package', 'data', 'use', 'play', 'game', 'use', 'watch', 'yuotube', 'use', ' smoothly ',' use ',' play ',' game ',' signal ',' ugly ',' beg ',' explanation ',' Telkomsel ', ""]")</f>
        <v>['how', 'Telkomsel', 'signal', 'package', 'data', 'use', 'play', 'game', 'use', 'watch', 'yuotube', 'use', ' smoothly ',' use ',' play ',' game ',' signal ',' ugly ',' beg ',' explanation ',' Telkomsel ', "]</v>
      </c>
      <c r="D80" s="3">
        <v>1.0</v>
      </c>
    </row>
    <row r="81" ht="15.75" customHeight="1">
      <c r="A81" s="1">
        <v>79.0</v>
      </c>
      <c r="B81" s="3" t="s">
        <v>82</v>
      </c>
      <c r="C81" s="3" t="str">
        <f>IFERROR(__xludf.DUMMYFUNCTION("GOOGLETRANSLATE(B81,""id"",""en"")"),"['Severe', 'Dech', 'Bad', 'Telkomsel', 'SMS', 'Official', 'Telkomsel', 'given', 'promo', 'cheap', 'application', 'Telkomsel', ' already ',' check ',' severe ',' right ',' click ',' link ',' like ',' that's', 'sms',' telkomsel ',' spam ',' hadeuh ',' sent "&amp;"' , 'times', 'name', 'fraud', 'fooling', 'ngespam', 'please', 'operator', 'love', 'deh', '']")</f>
        <v>['Severe', 'Dech', 'Bad', 'Telkomsel', 'SMS', 'Official', 'Telkomsel', 'given', 'promo', 'cheap', 'application', 'Telkomsel', ' already ',' check ',' severe ',' right ',' click ',' link ',' like ',' that's', 'sms',' telkomsel ',' spam ',' hadeuh ',' sent ' , 'times', 'name', 'fraud', 'fooling', 'ngespam', 'please', 'operator', 'love', 'deh', '']</v>
      </c>
      <c r="D81" s="3">
        <v>1.0</v>
      </c>
    </row>
    <row r="82" ht="15.75" customHeight="1">
      <c r="A82" s="1">
        <v>80.0</v>
      </c>
      <c r="B82" s="3" t="s">
        <v>83</v>
      </c>
      <c r="C82" s="3" t="str">
        <f>IFERROR(__xludf.DUMMYFUNCTION("GOOGLETRANSLATE(B82,""id"",""en"")"),"['package', 'quota', 'active', 'different', 'use', 'active', 'package', 'abis', 'active', 'drink', 'system']")</f>
        <v>['package', 'quota', 'active', 'different', 'use', 'active', 'package', 'abis', 'active', 'drink', 'system']</v>
      </c>
      <c r="D82" s="3">
        <v>2.0</v>
      </c>
    </row>
    <row r="83" ht="15.75" customHeight="1">
      <c r="A83" s="1">
        <v>81.0</v>
      </c>
      <c r="B83" s="3" t="s">
        <v>84</v>
      </c>
      <c r="C83" s="3" t="str">
        <f>IFERROR(__xludf.DUMMYFUNCTION("GOOGLETRANSLATE(B83,""id"",""en"")"),"['Internet', 'Telkomsel', 'ugly', 'it's good', 'smartfren', 'good', 'signal', 'internet', 'disappointed', 'quota', 'GB', 'lbh', ' already ',' HBs', 'Sia', 'Sia', 'buy', 'quota', 'error', 'signal', 'ugly', 'difficult', 'online', 'most', 'hbs' , 'Loading', "&amp;"'bye', 'bye', 'internet', 'Telkomsel', 'pkai', 'smartfren', 'lbh', 'friend', 'signal', 'internet']")</f>
        <v>['Internet', 'Telkomsel', 'ugly', 'it's good', 'smartfren', 'good', 'signal', 'internet', 'disappointed', 'quota', 'GB', 'lbh', ' already ',' HBs', 'Sia', 'Sia', 'buy', 'quota', 'error', 'signal', 'ugly', 'difficult', 'online', 'most', 'hbs' , 'Loading', 'bye', 'bye', 'internet', 'Telkomsel', 'pkai', 'smartfren', 'lbh', 'friend', 'signal', 'internet']</v>
      </c>
      <c r="D83" s="3">
        <v>1.0</v>
      </c>
    </row>
    <row r="84" ht="15.75" customHeight="1">
      <c r="A84" s="1">
        <v>82.0</v>
      </c>
      <c r="B84" s="3" t="s">
        <v>85</v>
      </c>
      <c r="C84" s="3" t="str">
        <f>IFERROR(__xludf.DUMMYFUNCTION("GOOGLETRANSLATE(B84,""id"",""en"")"),"['ugly', 'network', 'user', 'loyal', 'Telkomsel', 'bondowoso', 'jatim', 'already', 'network', 'telkomsel', 'disruption', 'gerangan', ' Come on, 'Restore', 'Network', 'BestMu', '']")</f>
        <v>['ugly', 'network', 'user', 'loyal', 'Telkomsel', 'bondowoso', 'jatim', 'already', 'network', 'telkomsel', 'disruption', 'gerangan', ' Come on, 'Restore', 'Network', 'BestMu', '']</v>
      </c>
      <c r="D84" s="3">
        <v>2.0</v>
      </c>
    </row>
    <row r="85" ht="15.75" customHeight="1">
      <c r="A85" s="1">
        <v>83.0</v>
      </c>
      <c r="B85" s="3" t="s">
        <v>86</v>
      </c>
      <c r="C85" s="3" t="str">
        <f>IFERROR(__xludf.DUMMYFUNCTION("GOOGLETRANSLATE(B85,""id"",""en"")"),"['Sorry', 'already', 'Telkomsel', 'disorder', 'mulu', 'internet', 'please', 'don', 'consistent', 'wants',' intung ',' mulu ',' Comfort ',' Customer ',' Note ',' Please ',' Network ',' Internet ',' Region ',' replication ',' Original ',' ugly ',' detriment"&amp;"al ',' pelnggan ']")</f>
        <v>['Sorry', 'already', 'Telkomsel', 'disorder', 'mulu', 'internet', 'please', 'don', 'consistent', 'wants',' intung ',' mulu ',' Comfort ',' Customer ',' Note ',' Please ',' Network ',' Internet ',' Region ',' replication ',' Original ',' ugly ',' detrimental ',' pelnggan ']</v>
      </c>
      <c r="D85" s="3">
        <v>1.0</v>
      </c>
    </row>
    <row r="86" ht="15.75" customHeight="1">
      <c r="A86" s="1">
        <v>84.0</v>
      </c>
      <c r="B86" s="3" t="s">
        <v>87</v>
      </c>
      <c r="C86" s="3" t="str">
        <f>IFERROR(__xludf.DUMMYFUNCTION("GOOGLETRANSLATE(B86,""id"",""en"")"),"['Hi', 'Telkomsel', 'pulse', 'sucked', 'run out', 'purchase', 'package', 'internet', 'anything', 'please', 'repaired', 'loss',' Credit ',' Telkomsel ',' Sucked ',' Moving ',' Provider ',' Complaints', 'Thank you', 'Edit', 'February', 'Severe', 'Yesterday'"&amp;", 'Come', 'Credit' , 'used', 'thousand', 'buy', 'quota', 'lap', 'leftover', 'missing', 'night', 'how', 'the story', 'try', 'afraid', ' reload phone credit']")</f>
        <v>['Hi', 'Telkomsel', 'pulse', 'sucked', 'run out', 'purchase', 'package', 'internet', 'anything', 'please', 'repaired', 'loss',' Credit ',' Telkomsel ',' Sucked ',' Moving ',' Provider ',' Complaints', 'Thank you', 'Edit', 'February', 'Severe', 'Yesterday', 'Come', 'Credit' , 'used', 'thousand', 'buy', 'quota', 'lap', 'leftover', 'missing', 'night', 'how', 'the story', 'try', 'afraid', ' reload phone credit']</v>
      </c>
      <c r="D86" s="3">
        <v>1.0</v>
      </c>
    </row>
    <row r="87" ht="15.75" customHeight="1">
      <c r="A87" s="1">
        <v>85.0</v>
      </c>
      <c r="B87" s="3" t="s">
        <v>88</v>
      </c>
      <c r="C87" s="3" t="str">
        <f>IFERROR(__xludf.DUMMYFUNCTION("GOOGLETRANSLATE(B87,""id"",""en"")"),"['bad', 'SMS', 'verification', 'sent', 'send', 'number', 'repeat', 'times',' tried ',' upgrade ',' uninstall ',' Download ',' reset ',' please ',' Telkomsel ',' fix ',' application ',' users', 'Telkomsel', 'disappointed', 'thank you', ""]")</f>
        <v>['bad', 'SMS', 'verification', 'sent', 'send', 'number', 'repeat', 'times',' tried ',' upgrade ',' uninstall ',' Download ',' reset ',' please ',' Telkomsel ',' fix ',' application ',' users', 'Telkomsel', 'disappointed', 'thank you', "]</v>
      </c>
      <c r="D87" s="3">
        <v>1.0</v>
      </c>
    </row>
    <row r="88" ht="15.75" customHeight="1">
      <c r="A88" s="1">
        <v>86.0</v>
      </c>
      <c r="B88" s="3" t="s">
        <v>89</v>
      </c>
      <c r="C88" s="3" t="str">
        <f>IFERROR(__xludf.DUMMYFUNCTION("GOOGLETRANSLATE(B88,""id"",""en"")"),"['Telkomsel', 'GB', 'RB', 'AXIS', 'GB', 'RB', 'Strength', 'Signal', 'AXIS', 'LBH', 'Cheap', 'Reasons',' Survive ',' Provider ',' Most Expensive ',' World ',' Shame ',' You ',' Telkomsel ',' Price ',' Competing ',' Easy ',' Hopefully ',' You ',' Listen ' ,"&amp;" 'Hopefully', 'fast', 'bankrupt', '']")</f>
        <v>['Telkomsel', 'GB', 'RB', 'AXIS', 'GB', 'RB', 'Strength', 'Signal', 'AXIS', 'LBH', 'Cheap', 'Reasons',' Survive ',' Provider ',' Most Expensive ',' World ',' Shame ',' You ',' Telkomsel ',' Price ',' Competing ',' Easy ',' Hopefully ',' You ',' Listen ' , 'Hopefully', 'fast', 'bankrupt', '']</v>
      </c>
      <c r="D88" s="3">
        <v>1.0</v>
      </c>
    </row>
    <row r="89" ht="15.75" customHeight="1">
      <c r="A89" s="1">
        <v>87.0</v>
      </c>
      <c r="B89" s="3" t="s">
        <v>90</v>
      </c>
      <c r="C89" s="3" t="str">
        <f>IFERROR(__xludf.DUMMYFUNCTION("GOOGLETRANSLATE(B89,""id"",""en"")"),"['Together', 'Change', 'IM', 'Ajah', 'Yuk', 'friend', 'IM', 'Cheap', 'RB', 'GB', 'DPT', 'Free', ' TLP ',' Operator ',' Telkomsel ',' poor ',' Bini ',' Ane ',' postpaid ',' expensive ',' signal ',' slow ',' Telkom ',' Bener ',' collapse ' , '']")</f>
        <v>['Together', 'Change', 'IM', 'Ajah', 'Yuk', 'friend', 'IM', 'Cheap', 'RB', 'GB', 'DPT', 'Free', ' TLP ',' Operator ',' Telkomsel ',' poor ',' Bini ',' Ane ',' postpaid ',' expensive ',' signal ',' slow ',' Telkom ',' Bener ',' collapse ' , '']</v>
      </c>
      <c r="D89" s="3">
        <v>1.0</v>
      </c>
    </row>
    <row r="90" ht="15.75" customHeight="1">
      <c r="A90" s="1">
        <v>88.0</v>
      </c>
      <c r="B90" s="3" t="s">
        <v>91</v>
      </c>
      <c r="C90" s="3" t="str">
        <f>IFERROR(__xludf.DUMMYFUNCTION("GOOGLETRANSLATE(B90,""id"",""en"")"),"['use', 'card', 'sympathy', 'network', 'price', 'package', 'internet', 'relative', 'cheap', 'card', 'update', 'network', ' Grapari ',' price ',' package ',' internet ',' expensive ',' ']")</f>
        <v>['use', 'card', 'sympathy', 'network', 'price', 'package', 'internet', 'relative', 'cheap', 'card', 'update', 'network', ' Grapari ',' price ',' package ',' internet ',' expensive ',' ']</v>
      </c>
      <c r="D90" s="3">
        <v>3.0</v>
      </c>
    </row>
    <row r="91" ht="15.75" customHeight="1">
      <c r="A91" s="1">
        <v>89.0</v>
      </c>
      <c r="B91" s="3" t="s">
        <v>92</v>
      </c>
      <c r="C91" s="3" t="str">
        <f>IFERROR(__xludf.DUMMYFUNCTION("GOOGLETRANSLATE(B91,""id"",""en"")"),"['Good', 'Telkomsel', 'Increases',' Credit ',' Buy ',' Package ',' Quota ',' Payment ',' Purchase ',' Top ',' Gopay ',' Similar ',' Other ',' Thank you ', ""]")</f>
        <v>['Good', 'Telkomsel', 'Increases',' Credit ',' Buy ',' Package ',' Quota ',' Payment ',' Purchase ',' Top ',' Gopay ',' Similar ',' Other ',' Thank you ', "]</v>
      </c>
      <c r="D91" s="3">
        <v>5.0</v>
      </c>
    </row>
    <row r="92" ht="15.75" customHeight="1">
      <c r="A92" s="1">
        <v>90.0</v>
      </c>
      <c r="B92" s="3" t="s">
        <v>93</v>
      </c>
      <c r="C92" s="3" t="str">
        <f>IFERROR(__xludf.DUMMYFUNCTION("GOOGLETRANSLATE(B92,""id"",""en"")"),"['Please', 'buy', 'pulse', 'after', 'buy', 'quota', 'price', 'writing', 'balance', 'pulse', 'directly', 'missing', ' so ',' minutes', 'pulse', 'missing', 'events',' really ',' please ',' my money ',' rich ',' steal ', ""]")</f>
        <v>['Please', 'buy', 'pulse', 'after', 'buy', 'quota', 'price', 'writing', 'balance', 'pulse', 'directly', 'missing', ' so ',' minutes', 'pulse', 'missing', 'events',' really ',' please ',' my money ',' rich ',' steal ', "]</v>
      </c>
      <c r="D92" s="3">
        <v>1.0</v>
      </c>
    </row>
    <row r="93" ht="15.75" customHeight="1">
      <c r="A93" s="1">
        <v>91.0</v>
      </c>
      <c r="B93" s="3" t="s">
        <v>94</v>
      </c>
      <c r="C93" s="3" t="str">
        <f>IFERROR(__xludf.DUMMYFUNCTION("GOOGLETRANSLATE(B93,""id"",""en"")"),"['AJG', 'SHH', 'subscription', 'Package', 'Gamemax', 'Silver', 'Times',' Buy ',' Login ',' Betull ',' Dongg ',' Diberinin ',' gimnaa ',' Kya ',' Ngabin ',' money ',' doang ',' meek ',' use ',' ajg ', ""]")</f>
        <v>['AJG', 'SHH', 'subscription', 'Package', 'Gamemax', 'Silver', 'Times',' Buy ',' Login ',' Betull ',' Dongg ',' Diberinin ',' gimnaa ',' Kya ',' Ngabin ',' money ',' doang ',' meek ',' use ',' ajg ', "]</v>
      </c>
      <c r="D93" s="3">
        <v>1.0</v>
      </c>
    </row>
    <row r="94" ht="15.75" customHeight="1">
      <c r="A94" s="1">
        <v>92.0</v>
      </c>
      <c r="B94" s="3" t="s">
        <v>95</v>
      </c>
      <c r="C94" s="3" t="str">
        <f>IFERROR(__xludf.DUMMYFUNCTION("GOOGLETRANSLATE(B94,""id"",""en"")"),"['Sorry', 'min', 'error', 'operator', 'just', 'Gimic', 'App', 'Telkomsel', 'promo', 'package', 'cheerful', 'GB', ' rb ',' unlimited ',' rb ',' right ',' take ',' no ',' kayak ',' gave ',' hope ',' fake ',' alias', 'php', ""]")</f>
        <v>['Sorry', 'min', 'error', 'operator', 'just', 'Gimic', 'App', 'Telkomsel', 'promo', 'package', 'cheerful', 'GB', ' rb ',' unlimited ',' rb ',' right ',' take ',' no ',' kayak ',' gave ',' hope ',' fake ',' alias', 'php', "]</v>
      </c>
      <c r="D94" s="3">
        <v>1.0</v>
      </c>
    </row>
    <row r="95" ht="15.75" customHeight="1">
      <c r="A95" s="1">
        <v>93.0</v>
      </c>
      <c r="B95" s="3" t="s">
        <v>96</v>
      </c>
      <c r="C95" s="3" t="str">
        <f>IFERROR(__xludf.DUMMYFUNCTION("GOOGLETRANSLATE(B95,""id"",""en"")"),"['The application', 'ugly', 'disappointing', 'open', 'application', 'need', 'jam', 'loading', 'really', 'list', 'package', ' Internet ',' Error ',' Severe ',' Upgrade ',' Application ',' Error ',' Business', 'Relkomsel', 'fix', 'Application']")</f>
        <v>['The application', 'ugly', 'disappointing', 'open', 'application', 'need', 'jam', 'loading', 'really', 'list', 'package', ' Internet ',' Error ',' Severe ',' Upgrade ',' Application ',' Error ',' Business', 'Relkomsel', 'fix', 'Application']</v>
      </c>
      <c r="D95" s="3">
        <v>1.0</v>
      </c>
    </row>
    <row r="96" ht="15.75" customHeight="1">
      <c r="A96" s="1">
        <v>94.0</v>
      </c>
      <c r="B96" s="3" t="s">
        <v>97</v>
      </c>
      <c r="C96" s="3" t="str">
        <f>IFERROR(__xludf.DUMMYFUNCTION("GOOGLETRANSLATE(B96,""id"",""en"")"),"['Look', '&lt;br&gt;', 'Telkomsel', 'work', 'ask', 'just', 'DRI', 'CPT', 'Response', 'his net', 'Moved', 'GMN', ' Here ',' Nambah ',' Jjelueek ',' Buaaaanget ',' Bintang ',' Empty ',' Kupengen ',' Give ',' Bintang ',' WiFi ',' Tetryngan ',' Indosat ',' formerly"&amp;" ' , 'Suppose', 'his sister', 'tauety', 'skrg', 'dizzy', '']")</f>
        <v>['Look', '&lt;br&gt;', 'Telkomsel', 'work', 'ask', 'just', 'DRI', 'CPT', 'Response', 'his net', 'Moved', 'GMN', ' Here ',' Nambah ',' Jjelueek ',' Buaaaanget ',' Bintang ',' Empty ',' Kupengen ',' Give ',' Bintang ',' WiFi ',' Tetryngan ',' Indosat ',' formerly ' , 'Suppose', 'his sister', 'tauety', 'skrg', 'dizzy', '']</v>
      </c>
      <c r="D96" s="3">
        <v>1.0</v>
      </c>
    </row>
    <row r="97" ht="15.75" customHeight="1">
      <c r="A97" s="1">
        <v>95.0</v>
      </c>
      <c r="B97" s="3" t="s">
        <v>98</v>
      </c>
      <c r="C97" s="3" t="str">
        <f>IFERROR(__xludf.DUMMYFUNCTION("GOOGLETRANSLATE(B97,""id"",""en"")"),"['Willing', 'buy', 'pulse', 'buy', 'quota', 'signal', 'guaranteed', 'signal', 'disappointing', 'no', 'stable', 'sometimes',' Digraalan ',' slow ',' really ']")</f>
        <v>['Willing', 'buy', 'pulse', 'buy', 'quota', 'signal', 'guaranteed', 'signal', 'disappointing', 'no', 'stable', 'sometimes',' Digraalan ',' slow ',' really ']</v>
      </c>
      <c r="D97" s="3">
        <v>1.0</v>
      </c>
    </row>
    <row r="98" ht="15.75" customHeight="1">
      <c r="A98" s="1">
        <v>96.0</v>
      </c>
      <c r="B98" s="3" t="s">
        <v>99</v>
      </c>
      <c r="C98" s="3" t="str">
        <f>IFERROR(__xludf.DUMMYFUNCTION("GOOGLETRANSLATE(B98,""id"",""en"")"),"['Please', 'Sorry', 'Love', 'Star', 'at the same time', 'Active', 'Package', 'Combo', 'Sakti', 'Live', 'Credit', 'Lost', ' transactions', 'anything', 'pulse', 'prepaid', 'service', 'credit', 'emergency', 'package', 'run out', 'check', 'balance', 'pulse', "&amp;"'stay' , 'Credit', 'Live', 'Please', 'Description', 'Package', 'Combo', 'Sakti', 'Quota', 'Internet', 'Quota', 'SMS', 'Quota', ' Phone ']")</f>
        <v>['Please', 'Sorry', 'Love', 'Star', 'at the same time', 'Active', 'Package', 'Combo', 'Sakti', 'Live', 'Credit', 'Lost', ' transactions', 'anything', 'pulse', 'prepaid', 'service', 'credit', 'emergency', 'package', 'run out', 'check', 'balance', 'pulse', 'stay' , 'Credit', 'Live', 'Please', 'Description', 'Package', 'Combo', 'Sakti', 'Quota', 'Internet', 'Quota', 'SMS', 'Quota', ' Phone ']</v>
      </c>
      <c r="D98" s="3">
        <v>1.0</v>
      </c>
    </row>
    <row r="99" ht="15.75" customHeight="1">
      <c r="A99" s="1">
        <v>97.0</v>
      </c>
      <c r="B99" s="3" t="s">
        <v>100</v>
      </c>
      <c r="C99" s="3" t="str">
        <f>IFERROR(__xludf.DUMMYFUNCTION("GOOGLETRANSLATE(B99,""id"",""en"")"),"['Please', 'Network', 'Internet', 'Lined', 'Region', 'Tangerang', 'Kosambi', 'Network', 'Error', 'Check', 'Credit', 'Difficult', ' really ',' 'really', 'really', 'love', 'star', 'kloe', 'complain', 'answer', 'told', 'send', 'email', 'service', 'tsel' , 'T"&amp;"PI', 'complain', 'JWB', 'satisfying', 'disturbing', 'work', 'jarnet']")</f>
        <v>['Please', 'Network', 'Internet', 'Lined', 'Region', 'Tangerang', 'Kosambi', 'Network', 'Error', 'Check', 'Credit', 'Difficult', ' really ',' 'really', 'really', 'love', 'star', 'kloe', 'complain', 'answer', 'told', 'send', 'email', 'service', 'tsel' , 'TPI', 'complain', 'JWB', 'satisfying', 'disturbing', 'work', 'jarnet']</v>
      </c>
      <c r="D99" s="3">
        <v>1.0</v>
      </c>
    </row>
    <row r="100" ht="15.75" customHeight="1">
      <c r="A100" s="1">
        <v>98.0</v>
      </c>
      <c r="B100" s="3" t="s">
        <v>101</v>
      </c>
      <c r="C100" s="3" t="str">
        <f>IFERROR(__xludf.DUMMYFUNCTION("GOOGLETRANSLATE(B100,""id"",""en"")"),"['', 'Edge', 'I', 'stay', 'disconcerant', 'mah', 'reasonable', 'km', 'center', 'city', 'signal', 'full', 'bar ',' Internet ',' max ',' KB ',' and then ',' difficult ',' connoted ',' junior high school ',' package ',' GB ',' Mubazir ',' Middle ',' Abis', '"&amp;"crazy', 'mentang', 'plate', 'red', '']")</f>
        <v>['', 'Edge', 'I', 'stay', 'disconcerant', 'mah', 'reasonable', 'km', 'center', 'city', 'signal', 'full', 'bar ',' Internet ',' max ',' KB ',' and then ',' difficult ',' connoted ',' junior high school ',' package ',' GB ',' Mubazir ',' Middle ',' Abis', 'crazy', 'mentang', 'plate', 'red', '']</v>
      </c>
      <c r="D100" s="3">
        <v>1.0</v>
      </c>
    </row>
    <row r="101" ht="15.75" customHeight="1">
      <c r="A101" s="1">
        <v>99.0</v>
      </c>
      <c r="B101" s="3" t="s">
        <v>102</v>
      </c>
      <c r="C101" s="3" t="str">
        <f>IFERROR(__xludf.DUMMYFUNCTION("GOOGLETRANSLATE(B101,""id"",""en"")"),"['Sometimes',' strange ',' ngidimin ',' data ',' buy ',' package ',' application ',' pulses', 'chopped', 'right', 'buy', 'package', ' Promo ',' finished ',' transaction ',' pulses', 'paid', 'package', 'active', 'dahlah', 'bsk', 'buy', 'pulse', 'telkomsel'"&amp;", ""]")</f>
        <v>['Sometimes',' strange ',' ngidimin ',' data ',' buy ',' package ',' application ',' pulses', 'chopped', 'right', 'buy', 'package', ' Promo ',' finished ',' transaction ',' pulses', 'paid', 'package', 'active', 'dahlah', 'bsk', 'buy', 'pulse', 'telkomsel', "]</v>
      </c>
      <c r="D101" s="3">
        <v>1.0</v>
      </c>
    </row>
    <row r="102" ht="15.75" customHeight="1">
      <c r="A102" s="1">
        <v>100.0</v>
      </c>
      <c r="B102" s="3" t="s">
        <v>103</v>
      </c>
      <c r="C102" s="3" t="str">
        <f>IFERROR(__xludf.DUMMYFUNCTION("GOOGLETRANSLATE(B102,""id"",""en"")"),"['experience', 'error', 'network', 'network', 'lost', 'ugly', 'yesterday', 'network', 'entry', 'social', 'media', 'hrus',' network ',' adequate ',' Please ',' Telkomsel ',' help ', ""]")</f>
        <v>['experience', 'error', 'network', 'network', 'lost', 'ugly', 'yesterday', 'network', 'entry', 'social', 'media', 'hrus',' network ',' adequate ',' Please ',' Telkomsel ',' help ', "]</v>
      </c>
      <c r="D102" s="3">
        <v>1.0</v>
      </c>
    </row>
    <row r="103" ht="15.75" customHeight="1">
      <c r="A103" s="1">
        <v>101.0</v>
      </c>
      <c r="B103" s="3" t="s">
        <v>104</v>
      </c>
      <c r="C103" s="3" t="str">
        <f>IFERROR(__xludf.DUMMYFUNCTION("GOOGLETRANSLATE(B103,""id"",""en"")"),"['Disappointed', 'signal', 'ugly', 'really', 'PDAH', 'quota', 'buy', 'expensive', 'signal', 'adequate', 'disappointed', 'really', ' Stayed ',' city ',' slow ',' really ',' please ',' Telkomsel ',' fix ',' signal ',' quota ',' expensive ',' signal ',' adeq"&amp;"uate ']")</f>
        <v>['Disappointed', 'signal', 'ugly', 'really', 'PDAH', 'quota', 'buy', 'expensive', 'signal', 'adequate', 'disappointed', 'really', ' Stayed ',' city ',' slow ',' really ',' please ',' Telkomsel ',' fix ',' signal ',' quota ',' expensive ',' signal ',' adequate ']</v>
      </c>
      <c r="D103" s="3">
        <v>1.0</v>
      </c>
    </row>
    <row r="104" ht="15.75" customHeight="1">
      <c r="A104" s="1">
        <v>102.0</v>
      </c>
      <c r="B104" s="3" t="s">
        <v>105</v>
      </c>
      <c r="C104" s="3" t="str">
        <f>IFERROR(__xludf.DUMMYFUNCTION("GOOGLETRANSLATE(B104,""id"",""en"")"),"['Please', 'Sorry', 'respect', 'Judge', 'Application', 'Friendly', 'Update', 'Bad', 'Performance', 'Buy', 'Package', 'Communication', ' Families', 'smooth', 'application', 'process',' ']")</f>
        <v>['Please', 'Sorry', 'respect', 'Judge', 'Application', 'Friendly', 'Update', 'Bad', 'Performance', 'Buy', 'Package', 'Communication', ' Families', 'smooth', 'application', 'process',' ']</v>
      </c>
      <c r="D104" s="3">
        <v>1.0</v>
      </c>
    </row>
    <row r="105" ht="15.75" customHeight="1">
      <c r="A105" s="1">
        <v>103.0</v>
      </c>
      <c r="B105" s="3" t="s">
        <v>106</v>
      </c>
      <c r="C105" s="3" t="str">
        <f>IFERROR(__xludf.DUMMYFUNCTION("GOOGLETRANSLATE(B105,""id"",""en"")"),"['network', 'error', 'play', 'game', 'error', 'sometimes',' bgus', 'sometimes',' missing ',' please ',' fix ',' user ',' Telkomsel ',' Satisfied ']")</f>
        <v>['network', 'error', 'play', 'game', 'error', 'sometimes',' bgus', 'sometimes',' missing ',' please ',' fix ',' user ',' Telkomsel ',' Satisfied ']</v>
      </c>
      <c r="D105" s="3">
        <v>1.0</v>
      </c>
    </row>
    <row r="106" ht="15.75" customHeight="1">
      <c r="A106" s="1">
        <v>104.0</v>
      </c>
      <c r="B106" s="3" t="s">
        <v>107</v>
      </c>
      <c r="C106" s="3" t="str">
        <f>IFERROR(__xludf.DUMMYFUNCTION("GOOGLETRANSLATE(B106,""id"",""en"")"),"['Telkomsel', 'Error', 'Device', 'Samsung', 'Bluetooth', 'Message', 'Samsung', 'Positioning', 'Jdi', 'Stopped', 'Udh', 'Install', ' Uninstall ',' please ',' repaired ']")</f>
        <v>['Telkomsel', 'Error', 'Device', 'Samsung', 'Bluetooth', 'Message', 'Samsung', 'Positioning', 'Jdi', 'Stopped', 'Udh', 'Install', ' Uninstall ',' please ',' repaired ']</v>
      </c>
      <c r="D106" s="3">
        <v>1.0</v>
      </c>
    </row>
    <row r="107" ht="15.75" customHeight="1">
      <c r="A107" s="1">
        <v>105.0</v>
      </c>
      <c r="B107" s="3" t="s">
        <v>108</v>
      </c>
      <c r="C107" s="3" t="str">
        <f>IFERROR(__xludf.DUMMYFUNCTION("GOOGLETRANSLATE(B107,""id"",""en"")"),"['disappointing', 'Yesterday', 'contents',' pulse ',' package ',' contents', 'credit', 'missing', 'leaving', 'package', 'economy', 'pandemic', ' Drag ',' user ',' promo ',' promo ',' number ']")</f>
        <v>['disappointing', 'Yesterday', 'contents',' pulse ',' package ',' contents', 'credit', 'missing', 'leaving', 'package', 'economy', 'pandemic', ' Drag ',' user ',' promo ',' promo ',' number ']</v>
      </c>
      <c r="D107" s="3">
        <v>1.0</v>
      </c>
    </row>
    <row r="108" ht="15.75" customHeight="1">
      <c r="A108" s="1">
        <v>106.0</v>
      </c>
      <c r="B108" s="3" t="s">
        <v>109</v>
      </c>
      <c r="C108" s="3" t="str">
        <f>IFERROR(__xludf.DUMMYFUNCTION("GOOGLETRANSLATE(B108,""id"",""en"")"),"['Telkomsel', 'internet', 'Lola', 'really', 'card', 'business',' already ',' replace ',' rich ',' gini ',' lose ',' competitiveness', ' Etc. ',' smooth ',' gini ',' administrator ',' try ',' investigated ',' person ',' dropping ',' Telkomsel ']")</f>
        <v>['Telkomsel', 'internet', 'Lola', 'really', 'card', 'business',' already ',' replace ',' rich ',' gini ',' lose ',' competitiveness', ' Etc. ',' smooth ',' gini ',' administrator ',' try ',' investigated ',' person ',' dropping ',' Telkomsel ']</v>
      </c>
      <c r="D108" s="3">
        <v>1.0</v>
      </c>
    </row>
    <row r="109" ht="15.75" customHeight="1">
      <c r="A109" s="1">
        <v>107.0</v>
      </c>
      <c r="B109" s="3" t="s">
        <v>110</v>
      </c>
      <c r="C109" s="3" t="str">
        <f>IFERROR(__xludf.DUMMYFUNCTION("GOOGLETRANSLATE(B109,""id"",""en"")"),"['Signal', 'Severe', 'ugly', 'Disconnect', 'Disconnect', 'Game', 'Online', 'Kenceng', 'Quality', 'Come', 'Decline', 'City', ' area ',' area ']")</f>
        <v>['Signal', 'Severe', 'ugly', 'Disconnect', 'Disconnect', 'Game', 'Online', 'Kenceng', 'Quality', 'Come', 'Decline', 'City', ' area ',' area ']</v>
      </c>
      <c r="D109" s="3">
        <v>2.0</v>
      </c>
    </row>
    <row r="110" ht="15.75" customHeight="1">
      <c r="A110" s="1">
        <v>108.0</v>
      </c>
      <c r="B110" s="3" t="s">
        <v>111</v>
      </c>
      <c r="C110" s="3" t="str">
        <f>IFERROR(__xludf.DUMMYFUNCTION("GOOGLETRANSLATE(B110,""id"",""en"")"),"['The application', 'ugly', 'boong', 'the application', 'good', 'good', 'ugly', 'knp', 'good', 'because', 'fill', 'pulses',' fill out ',' package ',' data ',' already ',' doang ',' aslamualaikum ',' WBR ']")</f>
        <v>['The application', 'ugly', 'boong', 'the application', 'good', 'good', 'ugly', 'knp', 'good', 'because', 'fill', 'pulses',' fill out ',' package ',' data ',' already ',' doang ',' aslamualaikum ',' WBR ']</v>
      </c>
      <c r="D110" s="3">
        <v>5.0</v>
      </c>
    </row>
    <row r="111" ht="15.75" customHeight="1">
      <c r="A111" s="1">
        <v>109.0</v>
      </c>
      <c r="B111" s="3" t="s">
        <v>112</v>
      </c>
      <c r="C111" s="3" t="str">
        <f>IFERROR(__xludf.DUMMYFUNCTION("GOOGLETRANSLATE(B111,""id"",""en"")"),"['Love', 'DLU', 'Network', 'Telkomsel', 'Palembang', 'ugly', 'bnget', 'Tlong', 'repaired', 'as soon as possible,' customers ',' move ',' Kelain ',' Provider ',' ']")</f>
        <v>['Love', 'DLU', 'Network', 'Telkomsel', 'Palembang', 'ugly', 'bnget', 'Tlong', 'repaired', 'as soon as possible,' customers ',' move ',' Kelain ',' Provider ',' ']</v>
      </c>
      <c r="D111" s="3">
        <v>1.0</v>
      </c>
    </row>
    <row r="112" ht="15.75" customHeight="1">
      <c r="A112" s="1">
        <v>110.0</v>
      </c>
      <c r="B112" s="3" t="s">
        <v>113</v>
      </c>
      <c r="C112" s="3" t="str">
        <f>IFERROR(__xludf.DUMMYFUNCTION("GOOGLETRANSLATE(B112,""id"",""en"")"),"['love', 'bibtang', 'back down', 'date', 'package', 'quota', 'late', 'back', 'skrng', 'retreat', 'retreat', 'brp', ' ']")</f>
        <v>['love', 'bibtang', 'back down', 'date', 'package', 'quota', 'late', 'back', 'skrng', 'retreat', 'retreat', 'brp', ' ']</v>
      </c>
      <c r="D112" s="3">
        <v>5.0</v>
      </c>
    </row>
    <row r="113" ht="15.75" customHeight="1">
      <c r="A113" s="1">
        <v>111.0</v>
      </c>
      <c r="B113" s="3" t="s">
        <v>114</v>
      </c>
      <c r="C113" s="3" t="str">
        <f>IFERROR(__xludf.DUMMYFUNCTION("GOOGLETRANSLATE(B113,""id"",""en"")"),"['cave', 'love', 'star', 'read', 'disappointed', 'telkomsel', 'already', 'taun', 'net', 'bapuk', 'already', 'expensive', ' Bapuk ',' ']")</f>
        <v>['cave', 'love', 'star', 'read', 'disappointed', 'telkomsel', 'already', 'taun', 'net', 'bapuk', 'already', 'expensive', ' Bapuk ',' ']</v>
      </c>
      <c r="D113" s="3">
        <v>5.0</v>
      </c>
    </row>
    <row r="114" ht="15.75" customHeight="1">
      <c r="A114" s="1">
        <v>112.0</v>
      </c>
      <c r="B114" s="3" t="s">
        <v>115</v>
      </c>
      <c r="C114" s="3" t="str">
        <f>IFERROR(__xludf.DUMMYFUNCTION("GOOGLETRANSLATE(B114,""id"",""en"")"),"['yaa', 'how', 'person', 'Telkomsel', 'card', 'sultan', 'person', 'his network', 'Missquen', 'really', 'city', 'sorry', ' yeah ',' aing ',' love ',' star ']")</f>
        <v>['yaa', 'how', 'person', 'Telkomsel', 'card', 'sultan', 'person', 'his network', 'Missquen', 'really', 'city', 'sorry', ' yeah ',' aing ',' love ',' star ']</v>
      </c>
      <c r="D114" s="3">
        <v>1.0</v>
      </c>
    </row>
    <row r="115" ht="15.75" customHeight="1">
      <c r="A115" s="1">
        <v>113.0</v>
      </c>
      <c r="B115" s="3" t="s">
        <v>116</v>
      </c>
      <c r="C115" s="3" t="str">
        <f>IFERROR(__xludf.DUMMYFUNCTION("GOOGLETRANSLATE(B115,""id"",""en"")"),"['run out', 'Transfer', 'contents',' credit ',' banking ',' rb ',' entered ',' tsel ',' balance ',' reduced ',' banking ',' please ',' Limited, 'The answer', 'email', 'response', ""]")</f>
        <v>['run out', 'Transfer', 'contents',' credit ',' banking ',' rb ',' entered ',' tsel ',' balance ',' reduced ',' banking ',' please ',' Limited, 'The answer', 'email', 'response', "]</v>
      </c>
      <c r="D115" s="3">
        <v>1.0</v>
      </c>
    </row>
    <row r="116" ht="15.75" customHeight="1">
      <c r="A116" s="1">
        <v>114.0</v>
      </c>
      <c r="B116" s="3" t="s">
        <v>117</v>
      </c>
      <c r="C116" s="3" t="str">
        <f>IFERROR(__xludf.DUMMYFUNCTION("GOOGLETRANSLATE(B116,""id"",""en"")"),"['signal', 'poor', 'register', 'card', 'hello', 'poor', 'say it', 'speed', 'data', 'good', 'where', 'good', ' Victims', 'Ad']")</f>
        <v>['signal', 'poor', 'register', 'card', 'hello', 'poor', 'say it', 'speed', 'data', 'good', 'where', 'good', ' Victims', 'Ad']</v>
      </c>
      <c r="D116" s="3">
        <v>1.0</v>
      </c>
    </row>
    <row r="117" ht="15.75" customHeight="1">
      <c r="A117" s="1">
        <v>115.0</v>
      </c>
      <c r="B117" s="3" t="s">
        <v>118</v>
      </c>
      <c r="C117" s="3" t="str">
        <f>IFERROR(__xludf.DUMMYFUNCTION("GOOGLETRANSLATE(B117,""id"",""en"")"),"['Telkomsel', 'card', 'sympathy', 'signal', 'ugly', 'good', 'qual', 'week', 'please', 'fix']")</f>
        <v>['Telkomsel', 'card', 'sympathy', 'signal', 'ugly', 'good', 'qual', 'week', 'please', 'fix']</v>
      </c>
      <c r="D117" s="3">
        <v>2.0</v>
      </c>
    </row>
    <row r="118" ht="15.75" customHeight="1">
      <c r="A118" s="1">
        <v>116.0</v>
      </c>
      <c r="B118" s="3" t="s">
        <v>119</v>
      </c>
      <c r="C118" s="3" t="str">
        <f>IFERROR(__xludf.DUMMYFUNCTION("GOOGLETRANSLATE(B118,""id"",""en"")"),"['Ngeluhin', 'APK', 'The network', 'Please', 'Telkom', 'Difference', 'Different', 'Speed', 'Internet', 'Oath', 'Sometimes',' fast ',' Sometimes', 'slow', 'please', 'fix']")</f>
        <v>['Ngeluhin', 'APK', 'The network', 'Please', 'Telkom', 'Difference', 'Different', 'Speed', 'Internet', 'Oath', 'Sometimes',' fast ',' Sometimes', 'slow', 'please', 'fix']</v>
      </c>
      <c r="D118" s="3">
        <v>1.0</v>
      </c>
    </row>
    <row r="119" ht="15.75" customHeight="1">
      <c r="A119" s="1">
        <v>117.0</v>
      </c>
      <c r="B119" s="3" t="s">
        <v>120</v>
      </c>
      <c r="C119" s="3" t="str">
        <f>IFERROR(__xludf.DUMMYFUNCTION("GOOGLETRANSLATE(B119,""id"",""en"")"),"['purchase', 'package', 'cheerful', 'application', 'sometimes',' error ',' writing ',' failure ',' system ',' a week ',' subscribe ',' please ',' Related ',' repaired ',' problem ',' ']")</f>
        <v>['purchase', 'package', 'cheerful', 'application', 'sometimes',' error ',' writing ',' failure ',' system ',' a week ',' subscribe ',' please ',' Related ',' repaired ',' problem ',' ']</v>
      </c>
      <c r="D119" s="3">
        <v>5.0</v>
      </c>
    </row>
    <row r="120" ht="15.75" customHeight="1">
      <c r="A120" s="1">
        <v>118.0</v>
      </c>
      <c r="B120" s="3" t="s">
        <v>121</v>
      </c>
      <c r="C120" s="3" t="str">
        <f>IFERROR(__xludf.DUMMYFUNCTION("GOOGLETRANSLATE(B120,""id"",""en"")"),"['Lemot', 'quota', 'expensive', 'cheap', 'a month', 'application', 'unlimited', 'max', 'need', 'Disney', 'hotstar', 'Langanan', ' Need ',' quota ',' internet ',' Unlimited ',' Embed ',' ']")</f>
        <v>['Lemot', 'quota', 'expensive', 'cheap', 'a month', 'application', 'unlimited', 'max', 'need', 'Disney', 'hotstar', 'Langanan', ' Need ',' quota ',' internet ',' Unlimited ',' Embed ',' ']</v>
      </c>
      <c r="D120" s="3">
        <v>1.0</v>
      </c>
    </row>
    <row r="121" ht="15.75" customHeight="1">
      <c r="A121" s="1">
        <v>119.0</v>
      </c>
      <c r="B121" s="3" t="s">
        <v>122</v>
      </c>
      <c r="C121" s="3" t="str">
        <f>IFERROR(__xludf.DUMMYFUNCTION("GOOGLETRANSLATE(B121,""id"",""en"")"),"['Satisfied', 'Lottery', 'Points',' Telkomsel ',' Open ',' Announcement ',' Late ',' Description ',' Announcement ',' Date ',' January ',' Date ',' February ',' Coupons', 'Lose', 'Transparent', 'Ogah', 'Lottery', 'Discard', 'Points',' Network ',' Emang ',"&amp;"' Sip ', ""]")</f>
        <v>['Satisfied', 'Lottery', 'Points',' Telkomsel ',' Open ',' Announcement ',' Late ',' Description ',' Announcement ',' Date ',' January ',' Date ',' February ',' Coupons', 'Lose', 'Transparent', 'Ogah', 'Lottery', 'Discard', 'Points',' Network ',' Emang ',' Sip ', "]</v>
      </c>
      <c r="D121" s="3">
        <v>1.0</v>
      </c>
    </row>
    <row r="122" ht="15.75" customHeight="1">
      <c r="A122" s="1">
        <v>120.0</v>
      </c>
      <c r="B122" s="3" t="s">
        <v>123</v>
      </c>
      <c r="C122" s="3" t="str">
        <f>IFERROR(__xludf.DUMMYFUNCTION("GOOGLETRANSLATE(B122,""id"",""en"")"),"['buy', 'Package', 'YouTube', 'unlimited', 'date', 'forced', 'money', 'buy', 'pulse', 'open', 'youtube', 'deliberate', ' Complaints', 'fast', 'responded', 'replaced', 'loss',' ']")</f>
        <v>['buy', 'Package', 'YouTube', 'unlimited', 'date', 'forced', 'money', 'buy', 'pulse', 'open', 'youtube', 'deliberate', ' Complaints', 'fast', 'responded', 'replaced', 'loss',' ']</v>
      </c>
      <c r="D122" s="3">
        <v>1.0</v>
      </c>
    </row>
    <row r="123" ht="15.75" customHeight="1">
      <c r="A123" s="1">
        <v>121.0</v>
      </c>
      <c r="B123" s="3" t="s">
        <v>124</v>
      </c>
      <c r="C123" s="3" t="str">
        <f>IFERROR(__xludf.DUMMYFUNCTION("GOOGLETRANSLATE(B123,""id"",""en"")"),"['The application', 'good', 'performance', 'Telkomsel', 'bad', 'Pay', 'expensive', 'quality', 'dilapidated', 'telephone', 'difficult', 'internet', ' difficult ',' smakin ',' be proud of ',' ']")</f>
        <v>['The application', 'good', 'performance', 'Telkomsel', 'bad', 'Pay', 'expensive', 'quality', 'dilapidated', 'telephone', 'difficult', 'internet', ' difficult ',' smakin ',' be proud of ',' ']</v>
      </c>
      <c r="D123" s="3">
        <v>1.0</v>
      </c>
    </row>
    <row r="124" ht="15.75" customHeight="1">
      <c r="A124" s="1">
        <v>122.0</v>
      </c>
      <c r="B124" s="3" t="s">
        <v>125</v>
      </c>
      <c r="C124" s="3" t="str">
        <f>IFERROR(__xludf.DUMMYFUNCTION("GOOGLETRANSLATE(B124,""id"",""en"")"),"['Install', 'application', 'Telkomsel', 'contact', 'telephone', 'according to', 'use', 'card', 'Jejaringan', 'Like', 'help', 'relieve', ' Needs', 'cheap', 'purchase', 'package', 'data', 'Telkomsel', 'thank', 'love', 'Telkomsel', ""]")</f>
        <v>['Install', 'application', 'Telkomsel', 'contact', 'telephone', 'according to', 'use', 'card', 'Jejaringan', 'Like', 'help', 'relieve', ' Needs', 'cheap', 'purchase', 'package', 'data', 'Telkomsel', 'thank', 'love', 'Telkomsel', "]</v>
      </c>
      <c r="D124" s="3">
        <v>4.0</v>
      </c>
    </row>
    <row r="125" ht="15.75" customHeight="1">
      <c r="A125" s="1">
        <v>123.0</v>
      </c>
      <c r="B125" s="3" t="s">
        <v>126</v>
      </c>
      <c r="C125" s="3" t="str">
        <f>IFERROR(__xludf.DUMMYFUNCTION("GOOGLETRANSLATE(B125,""id"",""en"")"),"['application', 'Telkomsel', 'poor', 'kayak', 'application', 'cellular', 'entry', 'earned', 'strongest', 'network', 'weak', 'open', ' Mendammil ',' menu ',' See ',' balance ',' Dead ',' NGGU ',' Network ',' stable ',' stable ', ""]")</f>
        <v>['application', 'Telkomsel', 'poor', 'kayak', 'application', 'cellular', 'entry', 'earned', 'strongest', 'network', 'weak', 'open', ' Mendammil ',' menu ',' See ',' balance ',' Dead ',' NGGU ',' Network ',' stable ',' stable ', "]</v>
      </c>
      <c r="D125" s="3">
        <v>1.0</v>
      </c>
    </row>
    <row r="126" ht="15.75" customHeight="1">
      <c r="A126" s="1">
        <v>124.0</v>
      </c>
      <c r="B126" s="3" t="s">
        <v>127</v>
      </c>
      <c r="C126" s="3" t="str">
        <f>IFERROR(__xludf.DUMMYFUNCTION("GOOGLETRANSLATE(B126,""id"",""en"")"),"['honest', 'understand', 'uses',' application ',' buy ',' pulse ',' price ',' kayak ',' top ',' quota ',' price ',' expensive ',' Inject ',' Uninstall ',' ']")</f>
        <v>['honest', 'understand', 'uses',' application ',' buy ',' pulse ',' price ',' kayak ',' top ',' quota ',' price ',' expensive ',' Inject ',' Uninstall ',' ']</v>
      </c>
      <c r="D126" s="3">
        <v>2.0</v>
      </c>
    </row>
    <row r="127" ht="15.75" customHeight="1">
      <c r="A127" s="1">
        <v>125.0</v>
      </c>
      <c r="B127" s="3" t="s">
        <v>128</v>
      </c>
      <c r="C127" s="3" t="str">
        <f>IFERROR(__xludf.DUMMYFUNCTION("GOOGLETRANSLATE(B127,""id"",""en"")"),"['buy', 'Package', 'TLPN', 'SMS', 'Telkomsel', 'Service', 'Buy', 'Package', 'Telephone', 'Negeri', 'Promo', 'SLI', ' Brunei ',' Darussalam ',' Singapore ',' Etc. ', ""]")</f>
        <v>['buy', 'Package', 'TLPN', 'SMS', 'Telkomsel', 'Service', 'Buy', 'Package', 'Telephone', 'Negeri', 'Promo', 'SLI', ' Brunei ',' Darussalam ',' Singapore ',' Etc. ', "]</v>
      </c>
      <c r="D127" s="3">
        <v>2.0</v>
      </c>
    </row>
    <row r="128" ht="15.75" customHeight="1">
      <c r="A128" s="1">
        <v>126.0</v>
      </c>
      <c r="B128" s="3" t="s">
        <v>129</v>
      </c>
      <c r="C128" s="3" t="str">
        <f>IFERROR(__xludf.DUMMYFUNCTION("GOOGLETRANSLATE(B128,""id"",""en"")"),"['Internet', 'work', 'entertainment', 'feel', 'price', 'package', 'expensive', 'platinum', 'member', 'offer', 'special', 'package', ' Internet ',' cheap ',' moved ',' operator ',' ']")</f>
        <v>['Internet', 'work', 'entertainment', 'feel', 'price', 'package', 'expensive', 'platinum', 'member', 'offer', 'special', 'package', ' Internet ',' cheap ',' moved ',' operator ',' ']</v>
      </c>
      <c r="D128" s="3">
        <v>1.0</v>
      </c>
    </row>
    <row r="129" ht="15.75" customHeight="1">
      <c r="A129" s="1">
        <v>127.0</v>
      </c>
      <c r="B129" s="3" t="s">
        <v>130</v>
      </c>
      <c r="C129" s="3" t="str">
        <f>IFERROR(__xludf.DUMMYFUNCTION("GOOGLETRANSLATE(B129,""id"",""en"")"),"['', 'original', 'buy', 'package', 'cheerful', 'times',' pulses', 'taken', 'package', 'enter', 'hold', 'dri', 'intend ',' promo ',' mending ',' home ',' name ',' fraud ',' reason ',' disruption ',' oat ',' furious', 'Telkomsel', ""]")</f>
        <v>['', 'original', 'buy', 'package', 'cheerful', 'times',' pulses', 'taken', 'package', 'enter', 'hold', 'dri', 'intend ',' promo ',' mending ',' home ',' name ',' fraud ',' reason ',' disruption ',' oat ',' furious', 'Telkomsel', "]</v>
      </c>
      <c r="D129" s="3">
        <v>1.0</v>
      </c>
    </row>
    <row r="130" ht="15.75" customHeight="1">
      <c r="A130" s="1">
        <v>128.0</v>
      </c>
      <c r="B130" s="3" t="s">
        <v>131</v>
      </c>
      <c r="C130" s="3" t="str">
        <f>IFERROR(__xludf.DUMMYFUNCTION("GOOGLETRANSLATE(B130,""id"",""en"")"),"['Satisfied', 'Telkomsel', 'Week', 'Telkomsel', 'ugly', 'Severe', 'Disappointed', 'Price', 'Sultan', 'Performance', 'Keong', 'ugly', ' Complaints', 'Many', 'times',' Email ',' SMS ',' BLM ',' Action ',' Slow ',' Response ',' Learning ',' Online ',' Sorry "&amp;"',' just ' , 'love', 'star', 'nnti', 'already', 'bgus', 'love', 'star', '']")</f>
        <v>['Satisfied', 'Telkomsel', 'Week', 'Telkomsel', 'ugly', 'Severe', 'Disappointed', 'Price', 'Sultan', 'Performance', 'Keong', 'ugly', ' Complaints', 'Many', 'times',' Email ',' SMS ',' BLM ',' Action ',' Slow ',' Response ',' Learning ',' Online ',' Sorry ',' just ' , 'love', 'star', 'nnti', 'already', 'bgus', 'love', 'star', '']</v>
      </c>
      <c r="D130" s="3">
        <v>1.0</v>
      </c>
    </row>
    <row r="131" ht="15.75" customHeight="1">
      <c r="A131" s="1">
        <v>129.0</v>
      </c>
      <c r="B131" s="3" t="s">
        <v>132</v>
      </c>
      <c r="C131" s="3" t="str">
        <f>IFERROR(__xludf.DUMMYFUNCTION("GOOGLETRANSLATE(B131,""id"",""en"")"),"['buos',' boss', 'boss',' pulse ',' blm ',' transaction ',' purchase ',' call ',' worn ',' piece ',' cheek ',' history ',' History ',' missing ',' ']")</f>
        <v>['buos',' boss', 'boss',' pulse ',' blm ',' transaction ',' purchase ',' call ',' worn ',' piece ',' cheek ',' history ',' History ',' missing ',' ']</v>
      </c>
      <c r="D131" s="3">
        <v>2.0</v>
      </c>
    </row>
    <row r="132" ht="15.75" customHeight="1">
      <c r="A132" s="1">
        <v>130.0</v>
      </c>
      <c r="B132" s="3" t="s">
        <v>133</v>
      </c>
      <c r="C132" s="3" t="str">
        <f>IFERROR(__xludf.DUMMYFUNCTION("GOOGLETRANSLATE(B132,""id"",""en"")"),"['Package', 'Combo', 'Sakti', 'Normal', 'omitted', 'Network', 'ugly', 'Bonus',' Points', 'Lottery', 'Winner', 'Donation', ' Points', 'use', 'SKB', 'Change', 'Commissioner', 'love', 'star', '']")</f>
        <v>['Package', 'Combo', 'Sakti', 'Normal', 'omitted', 'Network', 'ugly', 'Bonus',' Points', 'Lottery', 'Winner', 'Donation', ' Points', 'use', 'SKB', 'Change', 'Commissioner', 'love', 'star', '']</v>
      </c>
      <c r="D132" s="3">
        <v>1.0</v>
      </c>
    </row>
    <row r="133" ht="15.75" customHeight="1">
      <c r="A133" s="1">
        <v>131.0</v>
      </c>
      <c r="B133" s="3" t="s">
        <v>134</v>
      </c>
      <c r="C133" s="3" t="str">
        <f>IFERROR(__xludf.DUMMYFUNCTION("GOOGLETRANSLATE(B133,""id"",""en"")"),"['Love', 'App', 'Not bad', 'biggest', 'area', 'signal', 'Telkomsel', 'lose', 'operator', 'note', 'works', 'as' Driver ',' cross', 'Java', 'Bali', 'Sumatra', 'loss',' natural ',' customers', 'Telkomsel', 'signal', 'difficult', 'really', 'Java' , 'West', 'R"&amp;"egion', 'Village', 'Sanding', 'Malangbong', 'Sousal', 'zero', 'Operator', 'Full', 'Please', 'Please', 'Fix', ' shortcomings', 'thank', 'love']")</f>
        <v>['Love', 'App', 'Not bad', 'biggest', 'area', 'signal', 'Telkomsel', 'lose', 'operator', 'note', 'works', 'as' Driver ',' cross', 'Java', 'Bali', 'Sumatra', 'loss',' natural ',' customers', 'Telkomsel', 'signal', 'difficult', 'really', 'Java' , 'West', 'Region', 'Village', 'Sanding', 'Malangbong', 'Sousal', 'zero', 'Operator', 'Full', 'Please', 'Please', 'Fix', ' shortcomings', 'thank', 'love']</v>
      </c>
      <c r="D133" s="3">
        <v>4.0</v>
      </c>
    </row>
    <row r="134" ht="15.75" customHeight="1">
      <c r="A134" s="1">
        <v>132.0</v>
      </c>
      <c r="B134" s="3" t="s">
        <v>135</v>
      </c>
      <c r="C134" s="3" t="str">
        <f>IFERROR(__xludf.DUMMYFUNCTION("GOOGLETRANSLATE(B134,""id"",""en"")"),"['Package', 'Different', 'Belongs', 'Sister', 'Package', 'GB', 'Saya', 'GB', 'Make', 'Gabisa', 'GMN', ""]")</f>
        <v>['Package', 'Different', 'Belongs', 'Sister', 'Package', 'GB', 'Saya', 'GB', 'Make', 'Gabisa', 'GMN', "]</v>
      </c>
      <c r="D134" s="3">
        <v>3.0</v>
      </c>
    </row>
    <row r="135" ht="15.75" customHeight="1">
      <c r="A135" s="1">
        <v>133.0</v>
      </c>
      <c r="B135" s="3" t="s">
        <v>136</v>
      </c>
      <c r="C135" s="3" t="str">
        <f>IFERROR(__xludf.DUMMYFUNCTION("GOOGLETRANSLATE(B135,""id"",""en"")"),"['Telkomsel', 'Price', 'Payment', 'Pulse', 'Package', 'Data', 'Merchant', 'Fungsiny', 'Credit', 'Buy', 'Quota', 'Kagak', ' fucek ',' quality ',' signal ',' area ',' mountains', 'lose', 'neighbor', 'next door', '']")</f>
        <v>['Telkomsel', 'Price', 'Payment', 'Pulse', 'Package', 'Data', 'Merchant', 'Fungsiny', 'Credit', 'Buy', 'Quota', 'Kagak', ' fucek ',' quality ',' signal ',' area ',' mountains', 'lose', 'neighbor', 'next door', '']</v>
      </c>
      <c r="D135" s="3">
        <v>1.0</v>
      </c>
    </row>
    <row r="136" ht="15.75" customHeight="1">
      <c r="A136" s="1">
        <v>134.0</v>
      </c>
      <c r="B136" s="3" t="s">
        <v>137</v>
      </c>
      <c r="C136" s="3" t="str">
        <f>IFERROR(__xludf.DUMMYFUNCTION("GOOGLETRANSLATE(B136,""id"",""en"")"),"['Hello', 'Option', 'Payment', 'Telkomsel', 'Credit', 'Buy', 'Package', 'Method', 'Paying', 'Credit', 'Use', 'Method', ' Link ',' already ',' update ',' pdhl ',' please ',' solution ',' thank ',' love ', ""]")</f>
        <v>['Hello', 'Option', 'Payment', 'Telkomsel', 'Credit', 'Buy', 'Package', 'Method', 'Paying', 'Credit', 'Use', 'Method', ' Link ',' already ',' update ',' pdhl ',' please ',' solution ',' thank ',' love ', "]</v>
      </c>
      <c r="D136" s="3">
        <v>2.0</v>
      </c>
    </row>
    <row r="137" ht="15.75" customHeight="1">
      <c r="A137" s="1">
        <v>135.0</v>
      </c>
      <c r="B137" s="3" t="s">
        <v>138</v>
      </c>
      <c r="C137" s="3" t="str">
        <f>IFERROR(__xludf.DUMMYFUNCTION("GOOGLETRANSLATE(B137,""id"",""en"")"),"['Please', 'Fix', 'Sousal', 'Strong', 'Where', 'Consumer', 'Disappointed', 'Wear', 'Card', 'Telkomsel', 'Please', 'Fix', ' thank you', '']")</f>
        <v>['Please', 'Fix', 'Sousal', 'Strong', 'Where', 'Consumer', 'Disappointed', 'Wear', 'Card', 'Telkomsel', 'Please', 'Fix', ' thank you', '']</v>
      </c>
      <c r="D137" s="3">
        <v>5.0</v>
      </c>
    </row>
    <row r="138" ht="15.75" customHeight="1">
      <c r="A138" s="1">
        <v>136.0</v>
      </c>
      <c r="B138" s="3" t="s">
        <v>139</v>
      </c>
      <c r="C138" s="3" t="str">
        <f>IFERROR(__xludf.DUMMYFUNCTION("GOOGLETRANSLATE(B138,""id"",""en"")"),"['Good', 'easy', 'suggest', 'derived', 'price', 'kouta', 'discount', 'card', 'monthly', 'discount', 'entry', 'sense', ' Please, 'Watch', 'Anime', 'Buy', 'Kouta', 'Rb', ""]")</f>
        <v>['Good', 'easy', 'suggest', 'derived', 'price', 'kouta', 'discount', 'card', 'monthly', 'discount', 'entry', 'sense', ' Please, 'Watch', 'Anime', 'Buy', 'Kouta', 'Rb', "]</v>
      </c>
      <c r="D138" s="3">
        <v>1.0</v>
      </c>
    </row>
    <row r="139" ht="15.75" customHeight="1">
      <c r="A139" s="1">
        <v>137.0</v>
      </c>
      <c r="B139" s="3" t="s">
        <v>140</v>
      </c>
      <c r="C139" s="3" t="str">
        <f>IFERROR(__xludf.DUMMYFUNCTION("GOOGLETRANSLATE(B139,""id"",""en"")"),"['Telkomsel', 'update', 'method', 'payment', 'link', 'ovo', 'gopay', 'appears',' payment ',' appears', 'payment', 'fill', ' pulses', 'first', 'features',' method ',' payment ',' mention ',' please ',' fix ',' features', 'love', 'perfect']")</f>
        <v>['Telkomsel', 'update', 'method', 'payment', 'link', 'ovo', 'gopay', 'appears',' payment ',' appears', 'payment', 'fill', ' pulses', 'first', 'features',' method ',' payment ',' mention ',' please ',' fix ',' features', 'love', 'perfect']</v>
      </c>
      <c r="D139" s="3">
        <v>2.0</v>
      </c>
    </row>
    <row r="140" ht="15.75" customHeight="1">
      <c r="A140" s="1">
        <v>138.0</v>
      </c>
      <c r="B140" s="3" t="s">
        <v>141</v>
      </c>
      <c r="C140" s="3" t="str">
        <f>IFERROR(__xludf.DUMMYFUNCTION("GOOGLETRANSLATE(B140,""id"",""en"")"),"['It's easy', 'customers',' buy ',' package ',' quota ',' internet ',' make it difficult ',' consumers', 'activation', 'package', 'internet', 'reduced', ' Activation ',' date ',' Jan ',' run out ',' date ',' Feb ',' makes it difficult ',' consumer ',' buy"&amp;" ',' package ',' ']")</f>
        <v>['It's easy', 'customers',' buy ',' package ',' quota ',' internet ',' make it difficult ',' consumers', 'activation', 'package', 'internet', 'reduced', ' Activation ',' date ',' Jan ',' run out ',' date ',' Feb ',' makes it difficult ',' consumer ',' buy ',' package ',' ']</v>
      </c>
      <c r="D140" s="3">
        <v>3.0</v>
      </c>
    </row>
    <row r="141" ht="15.75" customHeight="1">
      <c r="A141" s="1">
        <v>139.0</v>
      </c>
      <c r="B141" s="3" t="s">
        <v>142</v>
      </c>
      <c r="C141" s="3" t="str">
        <f>IFERROR(__xludf.DUMMYFUNCTION("GOOGLETRANSLATE(B141,""id"",""en"")"),"['signal', 'Internet', 'Telkomsel', 'Severe', 'please', 'Telkomsel', 'fix', 'network', 'internet', 'because', 'buy', 'internet', ' Telkomsel ',' expensive ',' network ',' price ',' expensive ',' quality ',' minimal ',' tks']")</f>
        <v>['signal', 'Internet', 'Telkomsel', 'Severe', 'please', 'Telkomsel', 'fix', 'network', 'internet', 'because', 'buy', 'internet', ' Telkomsel ',' expensive ',' network ',' price ',' expensive ',' quality ',' minimal ',' tks']</v>
      </c>
      <c r="D141" s="3">
        <v>1.0</v>
      </c>
    </row>
    <row r="142" ht="15.75" customHeight="1">
      <c r="A142" s="1">
        <v>140.0</v>
      </c>
      <c r="B142" s="3" t="s">
        <v>143</v>
      </c>
      <c r="C142" s="3" t="str">
        <f>IFERROR(__xludf.DUMMYFUNCTION("GOOGLETRANSLATE(B142,""id"",""en"")"),"['Star', 'collapsed', 'Telkomsel', 'network', 'slow', 'stable', 'price', 'package', 'quota', 'expensive', 'pay', 'quota', ' unlimited ',' writing ',' sorry ',' disorder ',' system ',' buy ',' package ',' quota ',' unlimited ']")</f>
        <v>['Star', 'collapsed', 'Telkomsel', 'network', 'slow', 'stable', 'price', 'package', 'quota', 'expensive', 'pay', 'quota', ' unlimited ',' writing ',' sorry ',' disorder ',' system ',' buy ',' package ',' quota ',' unlimited ']</v>
      </c>
      <c r="D142" s="3">
        <v>1.0</v>
      </c>
    </row>
    <row r="143" ht="15.75" customHeight="1">
      <c r="A143" s="1">
        <v>141.0</v>
      </c>
      <c r="B143" s="3" t="s">
        <v>144</v>
      </c>
      <c r="C143" s="3" t="str">
        <f>IFERROR(__xludf.DUMMYFUNCTION("GOOGLETRANSLATE(B143,""id"",""en"")"),"['Telkomsel', 'activate', 'package', 'emergency', 'Yesterday', 'night', 'clock', 'package', 'active', 'wtf', 'owe', 'comfortable', ' activate ',' package ',' emergency ',' active ',' mentang ',' contents', 'pulse', 'developer', 'please', 'card', 'card', '"&amp;"parents',' debt ' , 'buy', 'quota', 'promo', 'mada', 'yes', 'owe', 'haduuh', 'gaje', 'card', 'telkomsel']")</f>
        <v>['Telkomsel', 'activate', 'package', 'emergency', 'Yesterday', 'night', 'clock', 'package', 'active', 'wtf', 'owe', 'comfortable', ' activate ',' package ',' emergency ',' active ',' mentang ',' contents', 'pulse', 'developer', 'please', 'card', 'card', 'parents',' debt ' , 'buy', 'quota', 'promo', 'mada', 'yes', 'owe', 'haduuh', 'gaje', 'card', 'telkomsel']</v>
      </c>
      <c r="D143" s="3">
        <v>1.0</v>
      </c>
    </row>
    <row r="144" ht="15.75" customHeight="1">
      <c r="A144" s="1">
        <v>142.0</v>
      </c>
      <c r="B144" s="3" t="s">
        <v>145</v>
      </c>
      <c r="C144" s="3" t="str">
        <f>IFERROR(__xludf.DUMMYFUNCTION("GOOGLETRANSLATE(B144,""id"",""en"")"),"['Sorry', 'material', 'can', 'he not', 'buy', 'quota', 'Kenpa', 'quota', 'Telkomsel', 'fast', 'finished', 'use', ' The data ',' compared ',' network ',' oprator ',' have ',' speed ',' network ',' different ',' expensive ',' fast ',' run out ']")</f>
        <v>['Sorry', 'material', 'can', 'he not', 'buy', 'quota', 'Kenpa', 'quota', 'Telkomsel', 'fast', 'finished', 'use', ' The data ',' compared ',' network ',' oprator ',' have ',' speed ',' network ',' different ',' expensive ',' fast ',' run out ']</v>
      </c>
      <c r="D144" s="3">
        <v>1.0</v>
      </c>
    </row>
    <row r="145" ht="15.75" customHeight="1">
      <c r="A145" s="1">
        <v>143.0</v>
      </c>
      <c r="B145" s="3" t="s">
        <v>146</v>
      </c>
      <c r="C145" s="3" t="str">
        <f>IFERROR(__xludf.DUMMYFUNCTION("GOOGLETRANSLATE(B145,""id"",""en"")"),"['Honest', 'Network', 'Good', 'Sometimes',' Like ',' Lost ',' Already ',' Upgrade ',' Severe ',' Dead ',' Lights', 'Network', ' lost ',' price ',' quota ',' oklah ',' emang ',' expensive ',' normal ']")</f>
        <v>['Honest', 'Network', 'Good', 'Sometimes',' Like ',' Lost ',' Already ',' Upgrade ',' Severe ',' Dead ',' Lights', 'Network', ' lost ',' price ',' quota ',' oklah ',' emang ',' expensive ',' normal ']</v>
      </c>
      <c r="D145" s="3">
        <v>3.0</v>
      </c>
    </row>
    <row r="146" ht="15.75" customHeight="1">
      <c r="A146" s="1">
        <v>144.0</v>
      </c>
      <c r="B146" s="3" t="s">
        <v>147</v>
      </c>
      <c r="C146" s="3" t="str">
        <f>IFERROR(__xludf.DUMMYFUNCTION("GOOGLETRANSLATE(B146,""id"",""en"")"),"['Tsel', 'SPT', 'price', 'package', 'expensive', 'signal', 'stable', 'bad', 'quality', 'signal', 'acungi', 'thumb', ' Price ',' Problem ',' Nyesekkk ',' Fix ',' ']")</f>
        <v>['Tsel', 'SPT', 'price', 'package', 'expensive', 'signal', 'stable', 'bad', 'quality', 'signal', 'acungi', 'thumb', ' Price ',' Problem ',' Nyesekkk ',' Fix ',' ']</v>
      </c>
      <c r="D146" s="3">
        <v>1.0</v>
      </c>
    </row>
    <row r="147" ht="15.75" customHeight="1">
      <c r="A147" s="1">
        <v>145.0</v>
      </c>
      <c r="B147" s="3" t="s">
        <v>148</v>
      </c>
      <c r="C147" s="3" t="str">
        <f>IFERROR(__xludf.DUMMYFUNCTION("GOOGLETRANSLATE(B147,""id"",""en"")"),"['Determinency', 'users',' Tekomsel ',' please ',' Telkomsel ',' explanation ',' pulse ',' buy ',' truncated ',' wear ',' ugly ',' times', ' Play ',' Cut ',' Credit ',' Please ',' Udh ',' Third ',' TGL ',' Feb ',' Credit ',' Lost ',' Just ',' I think ' , "&amp;"'stop', 'NGK', 'Eat', 'pulse', 'Gini', 'wasted', 'Sia', 'pulses', ""]")</f>
        <v>['Determinency', 'users',' Tekomsel ',' please ',' Telkomsel ',' explanation ',' pulse ',' buy ',' truncated ',' wear ',' ugly ',' times', ' Play ',' Cut ',' Credit ',' Please ',' Udh ',' Third ',' TGL ',' Feb ',' Credit ',' Lost ',' Just ',' I think ' , 'stop', 'NGK', 'Eat', 'pulse', 'Gini', 'wasted', 'Sia', 'pulses', "]</v>
      </c>
      <c r="D147" s="3">
        <v>1.0</v>
      </c>
    </row>
    <row r="148" ht="15.75" customHeight="1">
      <c r="A148" s="1">
        <v>146.0</v>
      </c>
      <c r="B148" s="3" t="s">
        <v>149</v>
      </c>
      <c r="C148" s="3" t="str">
        <f>IFERROR(__xludf.DUMMYFUNCTION("GOOGLETRANSLATE(B148,""id"",""en"")"),"['network', 'internet', 'bad', 'price', 'expensive', 'comparable', 'dngn', 'service', 'rain', 'direct', 'ilang', 'electricity', ' go out ',' ilang ',' network ',' severe ',' location ',' dlu ',' signal ',' severe ',' rich ',' gini ',' tetep ',' change ','"&amp;" response ' , 'GTU', 'Doank', 'Solution', '']")</f>
        <v>['network', 'internet', 'bad', 'price', 'expensive', 'comparable', 'dngn', 'service', 'rain', 'direct', 'ilang', 'electricity', ' go out ',' ilang ',' network ',' severe ',' location ',' dlu ',' signal ',' severe ',' rich ',' gini ',' tetep ',' change ',' response ' , 'GTU', 'Doank', 'Solution', '']</v>
      </c>
      <c r="D148" s="3">
        <v>1.0</v>
      </c>
    </row>
    <row r="149" ht="15.75" customHeight="1">
      <c r="A149" s="1">
        <v>147.0</v>
      </c>
      <c r="B149" s="3" t="s">
        <v>150</v>
      </c>
      <c r="C149" s="3" t="str">
        <f>IFERROR(__xludf.DUMMYFUNCTION("GOOGLETRANSLATE(B149,""id"",""en"")"),"['Love', 'Karna', 'Sushes',' Dngan ',' The Network ',' Weak ',' Appeal ',' Klu ',' Region ',' Pedesa ',' Quality ',' Network ',' Strengthen ',' City ',' Strengthen ',' Karna ',' Village ',' Village ',' JGA ',' BNYAK ',' The wearer ',' Thank you ',' card '"&amp;",' MyTelkomsel ',' My ' , 'Wear', 'My', 'Telkomsel', 'The Info', 'Hopefully', 'Sokeses', 'MyTelkomsel', 'Jaya', 'Air', '']")</f>
        <v>['Love', 'Karna', 'Sushes',' Dngan ',' The Network ',' Weak ',' Appeal ',' Klu ',' Region ',' Pedesa ',' Quality ',' Network ',' Strengthen ',' City ',' Strengthen ',' Karna ',' Village ',' Village ',' JGA ',' BNYAK ',' The wearer ',' Thank you ',' card ',' MyTelkomsel ',' My ' , 'Wear', 'My', 'Telkomsel', 'The Info', 'Hopefully', 'Sokeses', 'MyTelkomsel', 'Jaya', 'Air', '']</v>
      </c>
      <c r="D149" s="3">
        <v>3.0</v>
      </c>
    </row>
    <row r="150" ht="15.75" customHeight="1">
      <c r="A150" s="1">
        <v>148.0</v>
      </c>
      <c r="B150" s="3" t="s">
        <v>151</v>
      </c>
      <c r="C150" s="3" t="str">
        <f>IFERROR(__xludf.DUMMYFUNCTION("GOOGLETRANSLATE(B150,""id"",""en"")"),"['signal', 'strange', 'sosmed', 'smooth', 'ngegame', 'difficult', 'please', 'devoloper', 'repaired', 'so thank you', ""]")</f>
        <v>['signal', 'strange', 'sosmed', 'smooth', 'ngegame', 'difficult', 'please', 'devoloper', 'repaired', 'so thank you', "]</v>
      </c>
      <c r="D150" s="3">
        <v>1.0</v>
      </c>
    </row>
    <row r="151" ht="15.75" customHeight="1">
      <c r="A151" s="1">
        <v>149.0</v>
      </c>
      <c r="B151" s="3" t="s">
        <v>152</v>
      </c>
      <c r="C151" s="3" t="str">
        <f>IFERROR(__xludf.DUMMYFUNCTION("GOOGLETRANSLATE(B151,""id"",""en"")"),"['signal', 'easy', 'slow', 'smooth', 'Jaya', 'Telkomsel', 'gini', 'right', 'zoom', 'broke', 'Hadeeeh', 'Please', ' Improvements', 'Take', 'OMG', 'GB', '']")</f>
        <v>['signal', 'easy', 'slow', 'smooth', 'Jaya', 'Telkomsel', 'gini', 'right', 'zoom', 'broke', 'Hadeeeh', 'Please', ' Improvements', 'Take', 'OMG', 'GB', '']</v>
      </c>
      <c r="D151" s="3">
        <v>3.0</v>
      </c>
    </row>
    <row r="152" ht="15.75" customHeight="1">
      <c r="A152" s="1">
        <v>150.0</v>
      </c>
      <c r="B152" s="3" t="s">
        <v>153</v>
      </c>
      <c r="C152" s="3" t="str">
        <f>IFERROR(__xludf.DUMMYFUNCTION("GOOGLETRANSLATE(B152,""id"",""en"")"),"['times',' disappointed ',' already ',' contents', 'pulse', 'buy', 'package', 'internet', 'ehh', 'package', 'no', 'entered', ' pulse ',' buy ',' package ',' according to ',' pulse ']")</f>
        <v>['times',' disappointed ',' already ',' contents', 'pulse', 'buy', 'package', 'internet', 'ehh', 'package', 'no', 'entered', ' pulse ',' buy ',' package ',' according to ',' pulse ']</v>
      </c>
      <c r="D152" s="3">
        <v>1.0</v>
      </c>
    </row>
    <row r="153" ht="15.75" customHeight="1">
      <c r="A153" s="1">
        <v>151.0</v>
      </c>
      <c r="B153" s="3" t="s">
        <v>154</v>
      </c>
      <c r="C153" s="3" t="str">
        <f>IFERROR(__xludf.DUMMYFUNCTION("GOOGLETRANSLATE(B153,""id"",""en"")"),"['Hallo', 'network', 'Telkomsel', 'already', 'weekly', 'Kenpa', 'down', 'really', 'severe', 'really', 'signalny', 'hub', ' Customer ',' Service ',' please ',' response ',' ']")</f>
        <v>['Hallo', 'network', 'Telkomsel', 'already', 'weekly', 'Kenpa', 'down', 'really', 'severe', 'really', 'signalny', 'hub', ' Customer ',' Service ',' please ',' response ',' ']</v>
      </c>
      <c r="D153" s="3">
        <v>2.0</v>
      </c>
    </row>
    <row r="154" ht="15.75" customHeight="1">
      <c r="A154" s="1">
        <v>152.0</v>
      </c>
      <c r="B154" s="3" t="s">
        <v>155</v>
      </c>
      <c r="C154" s="3" t="str">
        <f>IFERROR(__xludf.DUMMYFUNCTION("GOOGLETRANSLATE(B154,""id"",""en"")"),"['sorry', 'input', 'think', 'Telkomsel', 'rich', 'leech', 'land', 'price', 'written', 'comparable', 'payment', 'buy', ' package ',' daily ',' situ ',' price ',' rupiah ',' pay ',' active ',' no ',' active ',' in fact ',' Ludes', 'chat', 'telf' , 'Customer"&amp;"', 'run', 'provider', 'expensive', 'comfortable', 'customer']")</f>
        <v>['sorry', 'input', 'think', 'Telkomsel', 'rich', 'leech', 'land', 'price', 'written', 'comparable', 'payment', 'buy', ' package ',' daily ',' situ ',' price ',' rupiah ',' pay ',' active ',' no ',' active ',' in fact ',' Ludes', 'chat', 'telf' , 'Customer', 'run', 'provider', 'expensive', 'comfortable', 'customer']</v>
      </c>
      <c r="D154" s="3">
        <v>1.0</v>
      </c>
    </row>
    <row r="155" ht="15.75" customHeight="1">
      <c r="A155" s="1">
        <v>153.0</v>
      </c>
      <c r="B155" s="3" t="s">
        <v>156</v>
      </c>
      <c r="C155" s="3" t="str">
        <f>IFERROR(__xludf.DUMMYFUNCTION("GOOGLETRANSLATE(B155,""id"",""en"")"),"['ugly', 'quality', 'wifi', 'dikantor', 'pulse', 'main', 'taken', 'one hundred', 'rupiah', 'timber', 'try', 'explorer', ' Mengalain ',' data ',' cellular ',' take time ',' pulse ',' right ',' buy ',' package ',' description ',' network ',' error ',' wait "&amp;"',' minutes' , 'Overnight', 'Wait', 'rich', 'that's', 'Please', 'responded', 'fast']")</f>
        <v>['ugly', 'quality', 'wifi', 'dikantor', 'pulse', 'main', 'taken', 'one hundred', 'rupiah', 'timber', 'try', 'explorer', ' Mengalain ',' data ',' cellular ',' take time ',' pulse ',' right ',' buy ',' package ',' description ',' network ',' error ',' wait ',' minutes' , 'Overnight', 'Wait', 'rich', 'that's', 'Please', 'responded', 'fast']</v>
      </c>
      <c r="D155" s="3">
        <v>1.0</v>
      </c>
    </row>
    <row r="156" ht="15.75" customHeight="1">
      <c r="A156" s="1">
        <v>154.0</v>
      </c>
      <c r="B156" s="3" t="s">
        <v>157</v>
      </c>
      <c r="C156" s="3" t="str">
        <f>IFERROR(__xludf.DUMMYFUNCTION("GOOGLETRANSLATE(B156,""id"",""en"")"),"['number', 'blocked', 'open', 'verification', 'use', 'link', 'pdhal', 'expired', 'msh', 'jan', 'serious',' ask ',' screenshot ',' link ',' sent ',' via ',' sms', 'date', 'expired', 'msh', 'save', 'comment', 'upload', 'fig', ""]")</f>
        <v>['number', 'blocked', 'open', 'verification', 'use', 'link', 'pdhal', 'expired', 'msh', 'jan', 'serious',' ask ',' screenshot ',' link ',' sent ',' via ',' sms', 'date', 'expired', 'msh', 'save', 'comment', 'upload', 'fig', "]</v>
      </c>
      <c r="D156" s="3">
        <v>1.0</v>
      </c>
    </row>
    <row r="157" ht="15.75" customHeight="1">
      <c r="A157" s="1">
        <v>155.0</v>
      </c>
      <c r="B157" s="3" t="s">
        <v>158</v>
      </c>
      <c r="C157" s="3" t="str">
        <f>IFERROR(__xludf.DUMMYFUNCTION("GOOGLETRANSLATE(B157,""id"",""en"")"),"['Love', 'star', 'because of', 'it's',' disappointing ',' yaa ',' already ',' that's', 'times',' contents', 'pulses',' right ',' Cut ',' Rupiah ',' Tanmpa ',' Confirm ',' Whatever ',' Need ',' Discard ',' Change ',' Provider ', ""]")</f>
        <v>['Love', 'star', 'because of', 'it's',' disappointing ',' yaa ',' already ',' that's', 'times',' contents', 'pulses',' right ',' Cut ',' Rupiah ',' Tanmpa ',' Confirm ',' Whatever ',' Need ',' Discard ',' Change ',' Provider ', "]</v>
      </c>
      <c r="D157" s="3">
        <v>2.0</v>
      </c>
    </row>
    <row r="158" ht="15.75" customHeight="1">
      <c r="A158" s="1">
        <v>156.0</v>
      </c>
      <c r="B158" s="3" t="s">
        <v>159</v>
      </c>
      <c r="C158" s="3" t="str">
        <f>IFERROR(__xludf.DUMMYFUNCTION("GOOGLETRANSLATE(B158,""id"",""en"")"),"['Please', 'fix', 'network', 'signal', 'full', 'loading', 'really', 'zoom', 'meeting', 'can't see', 'really', ' already ',' send ',' email ',' response ',' ']")</f>
        <v>['Please', 'fix', 'network', 'signal', 'full', 'loading', 'really', 'zoom', 'meeting', 'can't see', 'really', ' already ',' send ',' email ',' response ',' ']</v>
      </c>
      <c r="D158" s="3">
        <v>1.0</v>
      </c>
    </row>
    <row r="159" ht="15.75" customHeight="1">
      <c r="A159" s="1">
        <v>157.0</v>
      </c>
      <c r="B159" s="3" t="s">
        <v>160</v>
      </c>
      <c r="C159" s="3" t="str">
        <f>IFERROR(__xludf.DUMMYFUNCTION("GOOGLETRANSLATE(B159,""id"",""en"")"),"['Notif', 'SMS', 'Direct', 'Click', 'Copy', 'Entering', 'Chrome', 'Keburu', 'second', 'Try', 'Enter', 'expiration', ' Uninstall ',' APK ',' Rich ',' Gini ',' mah ',' Malesin ',' Rudet ',' Ruwet ', ""]")</f>
        <v>['Notif', 'SMS', 'Direct', 'Click', 'Copy', 'Entering', 'Chrome', 'Keburu', 'second', 'Try', 'Enter', 'expiration', ' Uninstall ',' APK ',' Rich ',' Gini ',' mah ',' Malesin ',' Rudet ',' Ruwet ', "]</v>
      </c>
      <c r="D159" s="3">
        <v>1.0</v>
      </c>
    </row>
    <row r="160" ht="15.75" customHeight="1">
      <c r="A160" s="1">
        <v>158.0</v>
      </c>
      <c r="B160" s="3" t="s">
        <v>161</v>
      </c>
      <c r="C160" s="3" t="str">
        <f>IFERROR(__xludf.DUMMYFUNCTION("GOOGLETRANSLATE(B160,""id"",""en"")"),"['bad', 'buy', 'package', 'data', 'code', 'dial', 'apk', 'telkomsel', 'blm', 'activation', 'what', 'disappointed', ' really ',' oath ',' already ',' subscribe ',' rich ',' gini ',' lemottttttttttttttttttttttttttttt ',' harapp ',' readaaa ',' ']")</f>
        <v>['bad', 'buy', 'package', 'data', 'code', 'dial', 'apk', 'telkomsel', 'blm', 'activation', 'what', 'disappointed', ' really ',' oath ',' already ',' subscribe ',' rich ',' gini ',' lemottttttttttttttttttttttttttttt ',' harapp ',' readaaa ',' ']</v>
      </c>
      <c r="D160" s="3">
        <v>2.0</v>
      </c>
    </row>
    <row r="161" ht="15.75" customHeight="1">
      <c r="A161" s="1">
        <v>159.0</v>
      </c>
      <c r="B161" s="3" t="s">
        <v>162</v>
      </c>
      <c r="C161" s="3" t="str">
        <f>IFERROR(__xludf.DUMMYFUNCTION("GOOGLETRANSLATE(B161,""id"",""en"")"),"['disappointed', 'network', 'Telkomsel', 'slow', 'price', 'package', 'data', 'tetep', 'expensive', 'ngadu', 'suggestion', 'muter', ' Muter ',' results', 'contact', 'Veronica', 'suggestion', 'yaa', 'price', 'package', 'expensive', 'network', 'provided', 'g"&amp;"ood', 'lahh' , 'lucky', 'service', 'ugly', 'really', 'fix', 'yaaa', 'the network']")</f>
        <v>['disappointed', 'network', 'Telkomsel', 'slow', 'price', 'package', 'data', 'tetep', 'expensive', 'ngadu', 'suggestion', 'muter', ' Muter ',' results', 'contact', 'Veronica', 'suggestion', 'yaa', 'price', 'package', 'expensive', 'network', 'provided', 'good', 'lahh' , 'lucky', 'service', 'ugly', 'really', 'fix', 'yaaa', 'the network']</v>
      </c>
      <c r="D161" s="3">
        <v>1.0</v>
      </c>
    </row>
    <row r="162" ht="15.75" customHeight="1">
      <c r="A162" s="1">
        <v>160.0</v>
      </c>
      <c r="B162" s="3" t="s">
        <v>163</v>
      </c>
      <c r="C162" s="3" t="str">
        <f>IFERROR(__xludf.DUMMYFUNCTION("GOOGLETRANSLATE(B162,""id"",""en"")"),"['Telkomsel', 'already', 'kayak', 'cheats',' times', 'buy', 'package', 'transaction', 'success',' package ',' data ',' ngak ',' right ',' monitor ',' network ',' data ',' pulse ',' ties', 'company', 'BUMN', 'kayak', 'steal', 'money', 'user', 'seas' , 'rea"&amp;"lly', 'shortcomings', 'money', '']")</f>
        <v>['Telkomsel', 'already', 'kayak', 'cheats',' times', 'buy', 'package', 'transaction', 'success',' package ',' data ',' ngak ',' right ',' monitor ',' network ',' data ',' pulse ',' ties', 'company', 'BUMN', 'kayak', 'steal', 'money', 'user', 'seas' , 'really', 'shortcomings', 'money', '']</v>
      </c>
      <c r="D162" s="3">
        <v>1.0</v>
      </c>
    </row>
    <row r="163" ht="15.75" customHeight="1">
      <c r="A163" s="1">
        <v>161.0</v>
      </c>
      <c r="B163" s="3" t="s">
        <v>164</v>
      </c>
      <c r="C163" s="3" t="str">
        <f>IFERROR(__xludf.DUMMYFUNCTION("GOOGLETRANSLATE(B163,""id"",""en"")"),"['Please', 'noticed', 'quality', 'transmitter', 'in the area', 'kel', 'Cisaranten', 'Kulon', 'Kec', 'Arcamanik', 'City', 'Bandung', ' justified ',' fox ',' star ']")</f>
        <v>['Please', 'noticed', 'quality', 'transmitter', 'in the area', 'kel', 'Cisaranten', 'Kulon', 'Kec', 'Arcamanik', 'City', 'Bandung', ' justified ',' fox ',' star ']</v>
      </c>
      <c r="D163" s="3">
        <v>1.0</v>
      </c>
    </row>
    <row r="164" ht="15.75" customHeight="1">
      <c r="A164" s="1">
        <v>162.0</v>
      </c>
      <c r="B164" s="3" t="s">
        <v>165</v>
      </c>
      <c r="C164" s="3" t="str">
        <f>IFERROR(__xludf.DUMMYFUNCTION("GOOGLETRANSLATE(B164,""id"",""en"")"),"['Disappointed', 'because' package ',' weekly ',' daily ',' buy ',' appears ',' package ',' monthly ',' SJA ',' Telkomsel ',' Satisfied ',' use', '']")</f>
        <v>['Disappointed', 'because' package ',' weekly ',' daily ',' buy ',' appears ',' package ',' monthly ',' SJA ',' Telkomsel ',' Satisfied ',' use', '']</v>
      </c>
      <c r="D164" s="3">
        <v>1.0</v>
      </c>
    </row>
    <row r="165" ht="15.75" customHeight="1">
      <c r="A165" s="1">
        <v>163.0</v>
      </c>
      <c r="B165" s="3" t="s">
        <v>166</v>
      </c>
      <c r="C165" s="3" t="str">
        <f>IFERROR(__xludf.DUMMYFUNCTION("GOOGLETRANSLATE(B165,""id"",""en"")"),"['Telkomsel', 'network', 'good', 'ugly', 'network', 'student', 'disappointed', 'process',' learn ',' online ',' home ',' disturbed ',' Access', 'Application', 'Online', 'Searcing', 'Network', 'Taste', 'Forest', 'Really', 'Deceiving']")</f>
        <v>['Telkomsel', 'network', 'good', 'ugly', 'network', 'student', 'disappointed', 'process',' learn ',' online ',' home ',' disturbed ',' Access', 'Application', 'Online', 'Searcing', 'Network', 'Taste', 'Forest', 'Really', 'Deceiving']</v>
      </c>
      <c r="D165" s="3">
        <v>1.0</v>
      </c>
    </row>
    <row r="166" ht="15.75" customHeight="1">
      <c r="A166" s="1">
        <v>164.0</v>
      </c>
      <c r="B166" s="3" t="s">
        <v>167</v>
      </c>
      <c r="C166" s="3" t="str">
        <f>IFERROR(__xludf.DUMMYFUNCTION("GOOGLETRANSLATE(B166,""id"",""en"")"),"['Registered', 'package', 'contents',' quota ',' subscription ',' right ',' contents', 'pulse', 'direct', 'list', 'automatic', 'what', ' loss', 'really', 'signal', 'quota', 'list', 'automatically', 'coakes',' jadinua ',' waste ',' waste ',' pulse ',' plea"&amp;"se ',' balikin ' , 'pulse', '']")</f>
        <v>['Registered', 'package', 'contents',' quota ',' subscription ',' right ',' contents', 'pulse', 'direct', 'list', 'automatic', 'what', ' loss', 'really', 'signal', 'quota', 'list', 'automatically', 'coakes',' jadinua ',' waste ',' waste ',' pulse ',' please ',' balikin ' , 'pulse', '']</v>
      </c>
      <c r="D166" s="3">
        <v>1.0</v>
      </c>
    </row>
    <row r="167" ht="15.75" customHeight="1">
      <c r="A167" s="1">
        <v>165.0</v>
      </c>
      <c r="B167" s="3" t="s">
        <v>168</v>
      </c>
      <c r="C167" s="3" t="str">
        <f>IFERROR(__xludf.DUMMYFUNCTION("GOOGLETRANSLATE(B167,""id"",""en"")"),"['signal', 'RMH', 'regarding', 'card', 'Hello', 'crazy', 'really', 'price', 'regret', 'Udh', 'Telkomsel', 'card', ' Hello ',' regret ',' UDH ',' Customer ',' Telkomsel ',' so ',' bgtu ',' kluarga ',' invited ',' switch ',' price ',' expensive ',' no ' , '"&amp;"DPT', 'BONUS', 'Points', 'Points', 'Impossible', 'Get', 'Thank you', 'Telkomsel', ""]")</f>
        <v>['signal', 'RMH', 'regarding', 'card', 'Hello', 'crazy', 'really', 'price', 'regret', 'Udh', 'Telkomsel', 'card', ' Hello ',' regret ',' UDH ',' Customer ',' Telkomsel ',' so ',' bgtu ',' kluarga ',' invited ',' switch ',' price ',' expensive ',' no ' , 'DPT', 'BONUS', 'Points', 'Points', 'Impossible', 'Get', 'Thank you', 'Telkomsel', "]</v>
      </c>
      <c r="D167" s="3">
        <v>1.0</v>
      </c>
    </row>
    <row r="168" ht="15.75" customHeight="1">
      <c r="A168" s="1">
        <v>166.0</v>
      </c>
      <c r="B168" s="3" t="s">
        <v>169</v>
      </c>
      <c r="C168" s="3" t="str">
        <f>IFERROR(__xludf.DUMMYFUNCTION("GOOGLETRANSLATE(B168,""id"",""en"")"),"['Try', 'buy', 'package', 'data', 'expensive', 'network', 'supports',' buy ',' expensive ',' money ',' savings', 'network', ' broken ',' repaired ',' quality ',' according to ',' price ',' ']")</f>
        <v>['Try', 'buy', 'package', 'data', 'expensive', 'network', 'supports',' buy ',' expensive ',' money ',' savings', 'network', ' broken ',' repaired ',' quality ',' according to ',' price ',' ']</v>
      </c>
      <c r="D168" s="3">
        <v>1.0</v>
      </c>
    </row>
    <row r="169" ht="15.75" customHeight="1">
      <c r="A169" s="1">
        <v>167.0</v>
      </c>
      <c r="B169" s="3" t="s">
        <v>170</v>
      </c>
      <c r="C169" s="3" t="str">
        <f>IFERROR(__xludf.DUMMYFUNCTION("GOOGLETRANSLATE(B169,""id"",""en"")"),"['Package', 'Combo', 'Sakti', 'GB', 'Price', 'Access',' Game ',' Pubg ',' MaxStream ',' Description ',' Access', 'Quota', ' Main ',' Out ',' Fraud ',' ']")</f>
        <v>['Package', 'Combo', 'Sakti', 'GB', 'Price', 'Access',' Game ',' Pubg ',' MaxStream ',' Description ',' Access', 'Quota', ' Main ',' Out ',' Fraud ',' ']</v>
      </c>
      <c r="D169" s="3">
        <v>1.0</v>
      </c>
    </row>
    <row r="170" ht="15.75" customHeight="1">
      <c r="A170" s="1">
        <v>168.0</v>
      </c>
      <c r="B170" s="3" t="s">
        <v>171</v>
      </c>
      <c r="C170" s="3" t="str">
        <f>IFERROR(__xludf.DUMMYFUNCTION("GOOGLETRANSLATE(B170,""id"",""en"")"),"['Signal', 'price', 'package', 'quota', 'expensive', 'price', 'network', 'untk', 'pelnggan', 'loyal', 'Telkomsel', 'always',' Stay ',' Telkomsel ',' ']")</f>
        <v>['Signal', 'price', 'package', 'quota', 'expensive', 'price', 'network', 'untk', 'pelnggan', 'loyal', 'Telkomsel', 'always',' Stay ',' Telkomsel ',' ']</v>
      </c>
      <c r="D170" s="3">
        <v>3.0</v>
      </c>
    </row>
    <row r="171" ht="15.75" customHeight="1">
      <c r="A171" s="1">
        <v>169.0</v>
      </c>
      <c r="B171" s="3" t="s">
        <v>172</v>
      </c>
      <c r="C171" s="3" t="str">
        <f>IFERROR(__xludf.DUMMYFUNCTION("GOOGLETRANSLATE(B171,""id"",""en"")"),"['disappointed', 'heavy', 'Telkomsel', 'browsing', 'network', 'empty', 'changed', 'gajelas',' really ',' Telkomsel ',' stop ',' wear ',' Telkomsel ',' care ',' times', 'wear', 'card', 'emng', 'good', 'wear', 'card', 'disappointed', '']")</f>
        <v>['disappointed', 'heavy', 'Telkomsel', 'browsing', 'network', 'empty', 'changed', 'gajelas',' really ',' Telkomsel ',' stop ',' wear ',' Telkomsel ',' care ',' times', 'wear', 'card', 'emng', 'good', 'wear', 'card', 'disappointed', '']</v>
      </c>
      <c r="D171" s="3">
        <v>1.0</v>
      </c>
    </row>
    <row r="172" ht="15.75" customHeight="1">
      <c r="A172" s="1">
        <v>170.0</v>
      </c>
      <c r="B172" s="3" t="s">
        <v>173</v>
      </c>
      <c r="C172" s="3" t="str">
        <f>IFERROR(__xludf.DUMMYFUNCTION("GOOGLETRANSLATE(B172,""id"",""en"")"),"['Please', 'Network', 'Telkomsel', 'Fix', 'Network', 'Telkomsel', 'JLEK', 'Skali', 'Different', 'Skarang', 'Jued', 'Severe', ' Rich ',' Telkomsel ',' quota ',' expensive ',' network ',' JLEK ',' Kcewa ',' skali ']")</f>
        <v>['Please', 'Network', 'Telkomsel', 'Fix', 'Network', 'Telkomsel', 'JLEK', 'Skali', 'Different', 'Skarang', 'Jued', 'Severe', ' Rich ',' Telkomsel ',' quota ',' expensive ',' network ',' JLEK ',' Kcewa ',' skali ']</v>
      </c>
      <c r="D172" s="3">
        <v>1.0</v>
      </c>
    </row>
    <row r="173" ht="15.75" customHeight="1">
      <c r="A173" s="1">
        <v>171.0</v>
      </c>
      <c r="B173" s="3" t="s">
        <v>174</v>
      </c>
      <c r="C173" s="3" t="str">
        <f>IFERROR(__xludf.DUMMYFUNCTION("GOOGLETRANSLATE(B173,""id"",""en"")"),"['History', 'Purchase', 'Credit', 'Method', 'Payment', 'Shopee', 'Pay', 'Similar', 'Application', 'Telkomsel', 'Transaction', 'History', ' Cook ',' just ',' purchase ',' package ',' data ',' pay ',' use ',' pulse ',' history ',' error ',' right ',' buy ',"&amp;"' quota ' , 'application']")</f>
        <v>['History', 'Purchase', 'Credit', 'Method', 'Payment', 'Shopee', 'Pay', 'Similar', 'Application', 'Telkomsel', 'Transaction', 'History', ' Cook ',' just ',' purchase ',' package ',' data ',' pay ',' use ',' pulse ',' history ',' error ',' right ',' buy ',' quota ' , 'application']</v>
      </c>
      <c r="D173" s="3">
        <v>3.0</v>
      </c>
    </row>
    <row r="174" ht="15.75" customHeight="1">
      <c r="A174" s="1">
        <v>172.0</v>
      </c>
      <c r="B174" s="3" t="s">
        <v>175</v>
      </c>
      <c r="C174" s="3" t="str">
        <f>IFERROR(__xludf.DUMMYFUNCTION("GOOGLETRANSLATE(B174,""id"",""en"")"),"['already', 'packagein', 'call', 'all', 'operator', 'drained', 'pulse', 'main', 'finished', 'total', 'disappointed', 'Telkomsel', ' "", 'really', 'right', 'check', 'quota', 'all', 'operator', 'intact', 'activin', 'silly']")</f>
        <v>['already', 'packagein', 'call', 'all', 'operator', 'drained', 'pulse', 'main', 'finished', 'total', 'disappointed', 'Telkomsel', ' ", 'really', 'right', 'check', 'quota', 'all', 'operator', 'intact', 'activin', 'silly']</v>
      </c>
      <c r="D174" s="3">
        <v>1.0</v>
      </c>
    </row>
    <row r="175" ht="15.75" customHeight="1">
      <c r="A175" s="1">
        <v>173.0</v>
      </c>
      <c r="B175" s="3" t="s">
        <v>176</v>
      </c>
      <c r="C175" s="3" t="str">
        <f>IFERROR(__xludf.DUMMYFUNCTION("GOOGLETRANSLATE(B175,""id"",""en"")"),"['Dear', 'quota', 'leftover', 'active', 'run out', 'accumulated', 'quota', 'signal', 'ugly', 'suburb', 'city', 'ugly', ' Regions', 'Regions',' Modern ']")</f>
        <v>['Dear', 'quota', 'leftover', 'active', 'run out', 'accumulated', 'quota', 'signal', 'ugly', 'suburb', 'city', 'ugly', ' Regions', 'Regions',' Modern ']</v>
      </c>
      <c r="D175" s="3">
        <v>2.0</v>
      </c>
    </row>
    <row r="176" ht="15.75" customHeight="1">
      <c r="A176" s="1">
        <v>174.0</v>
      </c>
      <c r="B176" s="3" t="s">
        <v>177</v>
      </c>
      <c r="C176" s="3" t="str">
        <f>IFERROR(__xludf.DUMMYFUNCTION("GOOGLETRANSLATE(B176,""id"",""en"")"),"['boss',' fix ',' buy ',' card ',' connect ',' signal ',' run out ',' package ',' buy ',' card ',' tlkomsel ',' bgin ',' Males', 'Klau', 'Main', 'Game', 'What's',' Pin ',' Males', 'Klau', 'Litu', 'Jaringn', 'Tlkom']")</f>
        <v>['boss',' fix ',' buy ',' card ',' connect ',' signal ',' run out ',' package ',' buy ',' card ',' tlkomsel ',' bgin ',' Males', 'Klau', 'Main', 'Game', 'What's',' Pin ',' Males', 'Klau', 'Litu', 'Jaringn', 'Tlkom']</v>
      </c>
      <c r="D176" s="3">
        <v>1.0</v>
      </c>
    </row>
    <row r="177" ht="15.75" customHeight="1">
      <c r="A177" s="1">
        <v>175.0</v>
      </c>
      <c r="B177" s="3" t="s">
        <v>178</v>
      </c>
      <c r="C177" s="3" t="str">
        <f>IFERROR(__xludf.DUMMYFUNCTION("GOOGLETRANSLATE(B177,""id"",""en"")"),"['Please', 'signal', 'stabilin', 'diesa', 'difficult', 'signal', 'Telkomsel', 'network', 'LTE', 'slow', ""]")</f>
        <v>['Please', 'signal', 'stabilin', 'diesa', 'difficult', 'signal', 'Telkomsel', 'network', 'LTE', 'slow', "]</v>
      </c>
      <c r="D177" s="3">
        <v>3.0</v>
      </c>
    </row>
    <row r="178" ht="15.75" customHeight="1">
      <c r="A178" s="1">
        <v>176.0</v>
      </c>
      <c r="B178" s="3" t="s">
        <v>179</v>
      </c>
      <c r="C178" s="3" t="str">
        <f>IFERROR(__xludf.DUMMYFUNCTION("GOOGLETRANSLATE(B178,""id"",""en"")"),"['Minn', 'ask', 'update', 'daily', 'check', 'love', 'tmpat', 'already', 'rate', 'star', 'deh', 'please' Min ',' try ',' chat ',' my APK ',' ']")</f>
        <v>['Minn', 'ask', 'update', 'daily', 'check', 'love', 'tmpat', 'already', 'rate', 'star', 'deh', 'please' Min ',' try ',' chat ',' my APK ',' ']</v>
      </c>
      <c r="D178" s="3">
        <v>3.0</v>
      </c>
    </row>
    <row r="179" ht="15.75" customHeight="1">
      <c r="A179" s="1">
        <v>177.0</v>
      </c>
      <c r="B179" s="3" t="s">
        <v>180</v>
      </c>
      <c r="C179" s="3" t="str">
        <f>IFERROR(__xludf.DUMMYFUNCTION("GOOGLETRANSLATE(B179,""id"",""en"")"),"['The application', 'ngebug', 'bug', 'application', 'check', 'daily', 'stamp', 'sufficient', 'passes',' gift ',' bsa ',' exchange ',' Point ',' collected ',' according to ',' Point ',' Home ',' hope ',' repaired ', ""]")</f>
        <v>['The application', 'ngebug', 'bug', 'application', 'check', 'daily', 'stamp', 'sufficient', 'passes',' gift ',' bsa ',' exchange ',' Point ',' collected ',' according to ',' Point ',' Home ',' hope ',' repaired ', "]</v>
      </c>
      <c r="D179" s="3">
        <v>1.0</v>
      </c>
    </row>
    <row r="180" ht="15.75" customHeight="1">
      <c r="A180" s="1">
        <v>178.0</v>
      </c>
      <c r="B180" s="3" t="s">
        <v>181</v>
      </c>
      <c r="C180" s="3" t="str">
        <f>IFERROR(__xludf.DUMMYFUNCTION("GOOGLETRANSLATE(B180,""id"",""en"")"),"['application', 'use', 'buy', 'package', 'internet', 'weekly', 'price', 'pulse', 'right', 'buy', 'loss',' you ',' Boss', '']")</f>
        <v>['application', 'use', 'buy', 'package', 'internet', 'weekly', 'price', 'pulse', 'right', 'buy', 'loss',' you ',' Boss', '']</v>
      </c>
      <c r="D180" s="3">
        <v>1.0</v>
      </c>
    </row>
    <row r="181" ht="15.75" customHeight="1">
      <c r="A181" s="1">
        <v>179.0</v>
      </c>
      <c r="B181" s="3" t="s">
        <v>182</v>
      </c>
      <c r="C181" s="3" t="str">
        <f>IFERROR(__xludf.DUMMYFUNCTION("GOOGLETRANSLATE(B181,""id"",""en"")"),"['Sis',' please ',' fix ',' cuisine ',' buy ',' package ',' data ',' price ',' thousand ',' pulse ',' thousand ',' buy ',' just ',' SMS ',' pulse ',' sufficient ',' how ',' that's', 'numb', 'pulse', 'thousand', 'already', 'Pakeh', 'please', 'fix' , 'Seaso"&amp;"n', 'Sometimes', 'Sometimes', 'Error', 'MMI', 'Error', 'Bangat', 'Oath', 'Telkomsel']")</f>
        <v>['Sis',' please ',' fix ',' cuisine ',' buy ',' package ',' data ',' price ',' thousand ',' pulse ',' thousand ',' buy ',' just ',' SMS ',' pulse ',' sufficient ',' how ',' that's', 'numb', 'pulse', 'thousand', 'already', 'Pakeh', 'please', 'fix' , 'Season', 'Sometimes', 'Sometimes', 'Error', 'MMI', 'Error', 'Bangat', 'Oath', 'Telkomsel']</v>
      </c>
      <c r="D181" s="3">
        <v>1.0</v>
      </c>
    </row>
    <row r="182" ht="15.75" customHeight="1">
      <c r="A182" s="1">
        <v>180.0</v>
      </c>
      <c r="B182" s="3" t="s">
        <v>183</v>
      </c>
      <c r="C182" s="3" t="str">
        <f>IFERROR(__xludf.DUMMYFUNCTION("GOOGLETRANSLATE(B182,""id"",""en"")"),"['', 'Telkomsel', 'GMN', 'SIH', 'Yesterday', 'opened', 'SIH', 'POWER', 'Application', 'Try', 'Already', 'Pay', 'Expensive ',' Quality ',' deteriorating ',' ']")</f>
        <v>['', 'Telkomsel', 'GMN', 'SIH', 'Yesterday', 'opened', 'SIH', 'POWER', 'Application', 'Try', 'Already', 'Pay', 'Expensive ',' Quality ',' deteriorating ',' ']</v>
      </c>
      <c r="D182" s="3">
        <v>1.0</v>
      </c>
    </row>
    <row r="183" ht="15.75" customHeight="1">
      <c r="A183" s="1">
        <v>181.0</v>
      </c>
      <c r="B183" s="3" t="s">
        <v>184</v>
      </c>
      <c r="C183" s="3" t="str">
        <f>IFERROR(__xludf.DUMMYFUNCTION("GOOGLETRANSLATE(B183,""id"",""en"")"),"['slow', 'just', 'promo', 'promo', 'promo', 'no', 'try', 'kasih', 'setting', 'special', 'APN', 'Telkomsel', ' stable ',' city ',' district ',' village ',' use ',' APN ',' Defaul ',' weve ',' kenceng ',' TPI ',' slow ',' really ',' pdhal ' , 'package', 'so"&amp;"metimes', 'GB', 'Msih', 'slow', 'noon', 'just', 'night', 'decent']")</f>
        <v>['slow', 'just', 'promo', 'promo', 'promo', 'no', 'try', 'kasih', 'setting', 'special', 'APN', 'Telkomsel', ' stable ',' city ',' district ',' village ',' use ',' APN ',' Defaul ',' weve ',' kenceng ',' TPI ',' slow ',' really ',' pdhal ' , 'package', 'sometimes', 'GB', 'Msih', 'slow', 'noon', 'just', 'night', 'decent']</v>
      </c>
      <c r="D183" s="3">
        <v>1.0</v>
      </c>
    </row>
    <row r="184" ht="15.75" customHeight="1">
      <c r="A184" s="1">
        <v>182.0</v>
      </c>
      <c r="B184" s="3" t="s">
        <v>185</v>
      </c>
      <c r="C184" s="3" t="str">
        <f>IFERROR(__xludf.DUMMYFUNCTION("GOOGLETRANSLATE(B184,""id"",""en"")"),"['Speed', 'Ush', 'True', 'Since', 'Update', 'Login', 'Buy', 'Package', 'Claim', 'Gift', 'Kommmmmmm', 'Telkom', ' zzzzzzzzzzzzzzzzzzzzzzzzzzzzzzzzzzzzzzzzzzzzzzzzzzzzzzzz ']")</f>
        <v>['Speed', 'Ush', 'True', 'Since', 'Update', 'Login', 'Buy', 'Package', 'Claim', 'Gift', 'Kommmmmmm', 'Telkom', ' zzzzzzzzzzzzzzzzzzzzzzzzzzzzzzzzzzzzzzzzzzzzzzzzzzzzzzzz ']</v>
      </c>
      <c r="D184" s="3">
        <v>2.0</v>
      </c>
    </row>
    <row r="185" ht="15.75" customHeight="1">
      <c r="A185" s="1">
        <v>183.0</v>
      </c>
      <c r="B185" s="3" t="s">
        <v>186</v>
      </c>
      <c r="C185" s="3" t="str">
        <f>IFERROR(__xludf.DUMMYFUNCTION("GOOGLETRANSLATE(B185,""id"",""en"")"),"['application', 'detrimental', 'contents',' pulse ',' direct ',' sumps', 'run out', 'package', 'run out', 'subscribe', 'already', 'expensive', ' detrimental ',' how ',' pulse ',' fill in ',' pulse ',' money ',' boss', 'leaves',' ']")</f>
        <v>['application', 'detrimental', 'contents',' pulse ',' direct ',' sumps', 'run out', 'package', 'run out', 'subscribe', 'already', 'expensive', ' detrimental ',' how ',' pulse ',' fill in ',' pulse ',' money ',' boss', 'leaves',' ']</v>
      </c>
      <c r="D185" s="3">
        <v>1.0</v>
      </c>
    </row>
    <row r="186" ht="15.75" customHeight="1">
      <c r="A186" s="1">
        <v>184.0</v>
      </c>
      <c r="B186" s="3" t="s">
        <v>187</v>
      </c>
      <c r="C186" s="3" t="str">
        <f>IFERROR(__xludf.DUMMYFUNCTION("GOOGLETRANSLATE(B186,""id"",""en"")"),"['Sorry', 'how', 'updated', 'ugly', 'Daily', 'check', 'Dahal', 'Period', 'March', 'update', 'lost', 'then', ' Choice ',' Purchase ',' Package ',' Quota ',' Internet ',' Like ',' Change ',' Change ',' Clock ',' Sometimes', 'Like', 'Error', 'Transaction' , "&amp;"'']")</f>
        <v>['Sorry', 'how', 'updated', 'ugly', 'Daily', 'check', 'Dahal', 'Period', 'March', 'update', 'lost', 'then', ' Choice ',' Purchase ',' Package ',' Quota ',' Internet ',' Like ',' Change ',' Change ',' Clock ',' Sometimes', 'Like', 'Error', 'Transaction' , '']</v>
      </c>
      <c r="D186" s="3">
        <v>2.0</v>
      </c>
    </row>
    <row r="187" ht="15.75" customHeight="1">
      <c r="A187" s="1">
        <v>185.0</v>
      </c>
      <c r="B187" s="3" t="s">
        <v>188</v>
      </c>
      <c r="C187" s="3" t="str">
        <f>IFERROR(__xludf.DUMMYFUNCTION("GOOGLETRANSLATE(B187,""id"",""en"")"),"['network', 'slow', 'right', 'DIELP', 'Contact', 'Center', 'fix', 'network', 'completion', 'already', 'PKE', 'Telkomsel', ' Disappointed ',' Perfomance ',' Seketanggga ',' See ',' Telkomsel ']")</f>
        <v>['network', 'slow', 'right', 'DIELP', 'Contact', 'Center', 'fix', 'network', 'completion', 'already', 'PKE', 'Telkomsel', ' Disappointed ',' Perfomance ',' Seketanggga ',' See ',' Telkomsel ']</v>
      </c>
      <c r="D187" s="3">
        <v>2.0</v>
      </c>
    </row>
    <row r="188" ht="15.75" customHeight="1">
      <c r="A188" s="1">
        <v>186.0</v>
      </c>
      <c r="B188" s="3" t="s">
        <v>189</v>
      </c>
      <c r="C188" s="3" t="str">
        <f>IFERROR(__xludf.DUMMYFUNCTION("GOOGLETRANSLATE(B188,""id"",""en"")"),"['really', 'entry', 'application', 'writing', 'Something', 'Went', 'Wrong', 'then', 'told', 'Wait', 'for days',' use ',' Application ',' how ',' ']")</f>
        <v>['really', 'entry', 'application', 'writing', 'Something', 'Went', 'Wrong', 'then', 'told', 'Wait', 'for days',' use ',' Application ',' how ',' ']</v>
      </c>
      <c r="D188" s="3">
        <v>1.0</v>
      </c>
    </row>
    <row r="189" ht="15.75" customHeight="1">
      <c r="A189" s="1">
        <v>187.0</v>
      </c>
      <c r="B189" s="3" t="s">
        <v>190</v>
      </c>
      <c r="C189" s="3" t="str">
        <f>IFERROR(__xludf.DUMMYFUNCTION("GOOGLETRANSLATE(B189,""id"",""en"")"),"['Telkomsel', 'gini', 'times',' play ',' tower ',' Telkomsel ',' signal ',' full ',' ping ',' yellow ',' red ',' anjinc ',' Just ',' friend ',' Kabupaten ',' Kyk ',' Gini ',' Alamin ',' Ass', 'Buriq', 'Ijung']")</f>
        <v>['Telkomsel', 'gini', 'times',' play ',' tower ',' Telkomsel ',' signal ',' full ',' ping ',' yellow ',' red ',' anjinc ',' Just ',' friend ',' Kabupaten ',' Kyk ',' Gini ',' Alamin ',' Ass', 'Buriq', 'Ijung']</v>
      </c>
      <c r="D189" s="3">
        <v>1.0</v>
      </c>
    </row>
    <row r="190" ht="15.75" customHeight="1">
      <c r="A190" s="1">
        <v>188.0</v>
      </c>
      <c r="B190" s="3" t="s">
        <v>191</v>
      </c>
      <c r="C190" s="3" t="str">
        <f>IFERROR(__xludf.DUMMYFUNCTION("GOOGLETRANSLATE(B190,""id"",""en"")"),"['Season', 'really', 'apps',' buy ',' package ',' kaga ',' enter ',' enter ',' process', 'mulu', 'what', 'developer', ' ']")</f>
        <v>['Season', 'really', 'apps',' buy ',' package ',' kaga ',' enter ',' enter ',' process', 'mulu', 'what', 'developer', ' ']</v>
      </c>
      <c r="D190" s="3">
        <v>1.0</v>
      </c>
    </row>
    <row r="191" ht="15.75" customHeight="1">
      <c r="A191" s="1">
        <v>189.0</v>
      </c>
      <c r="B191" s="3" t="s">
        <v>192</v>
      </c>
      <c r="C191" s="3" t="str">
        <f>IFERROR(__xludf.DUMMYFUNCTION("GOOGLETRANSLATE(B191,""id"",""en"")"),"['cave', 'need', 'bonus',' cave ',' need ',' strength ',' signal ',' tsel ',' devil ',' price ',' doang ',' expensive ',' exorbitant ',' quality ',' kaga ',' signal ',' down ',' sometimes', 'ngetem', 'line', 'login', 'app', 'fail', 'mulu', 'refresh' , 're"&amp;"fresh', 'refresh', 'Benerinlah', 'Anjianggggg', 'Season', 'Bngt', 'cave', 'cave', 'burn', 'sim', 'tsel', 'family', ' Cave ',' told ',' Switch ',' Provider ',' Laen ',' Najisss', 'Cuihhh']")</f>
        <v>['cave', 'need', 'bonus',' cave ',' need ',' strength ',' signal ',' tsel ',' devil ',' price ',' doang ',' expensive ',' exorbitant ',' quality ',' kaga ',' signal ',' down ',' sometimes', 'ngetem', 'line', 'login', 'app', 'fail', 'mulu', 'refresh' , 'refresh', 'refresh', 'Benerinlah', 'Anjianggggg', 'Season', 'Bngt', 'cave', 'cave', 'burn', 'sim', 'tsel', 'family', ' Cave ',' told ',' Switch ',' Provider ',' Laen ',' Najisss', 'Cuihhh']</v>
      </c>
      <c r="D191" s="3">
        <v>1.0</v>
      </c>
    </row>
    <row r="192" ht="15.75" customHeight="1">
      <c r="A192" s="1">
        <v>190.0</v>
      </c>
      <c r="B192" s="3" t="s">
        <v>193</v>
      </c>
      <c r="C192" s="3" t="str">
        <f>IFERROR(__xludf.DUMMYFUNCTION("GOOGLETRANSLATE(B192,""id"",""en"")"),"['Mending', 'Moving', 'Provider', 'Season', 'Ama', 'Telkomsel', 'Boro', 'Check', 'Quota', 'Enter', 'Telkomsel', 'Hard', ' Real ',' refresh ',' many ',' times', 'price', 'package', 'expensive', 'no', 'ngotakk', 'mending', 'moved', 'indoosat', 'etc.' , '']")</f>
        <v>['Mending', 'Moving', 'Provider', 'Season', 'Ama', 'Telkomsel', 'Boro', 'Check', 'Quota', 'Enter', 'Telkomsel', 'Hard', ' Real ',' refresh ',' many ',' times', 'price', 'package', 'expensive', 'no', 'ngotakk', 'mending', 'moved', 'indoosat', 'etc.' , '']</v>
      </c>
      <c r="D192" s="3">
        <v>1.0</v>
      </c>
    </row>
    <row r="193" ht="15.75" customHeight="1">
      <c r="A193" s="1">
        <v>191.0</v>
      </c>
      <c r="B193" s="3" t="s">
        <v>194</v>
      </c>
      <c r="C193" s="3" t="str">
        <f>IFERROR(__xludf.DUMMYFUNCTION("GOOGLETRANSLATE(B193,""id"",""en"")"),"['checked', 'quota', 'like', 'connection', 'smooth', 'access', 'Youtube', 'sosmed', 'smooth', 'the application', 'disadvantage']")</f>
        <v>['checked', 'quota', 'like', 'connection', 'smooth', 'access', 'Youtube', 'sosmed', 'smooth', 'the application', 'disadvantage']</v>
      </c>
      <c r="D193" s="3">
        <v>1.0</v>
      </c>
    </row>
    <row r="194" ht="15.75" customHeight="1">
      <c r="A194" s="1">
        <v>192.0</v>
      </c>
      <c r="B194" s="3" t="s">
        <v>195</v>
      </c>
      <c r="C194" s="3" t="str">
        <f>IFERROR(__xludf.DUMMYFUNCTION("GOOGLETRANSLATE(B194,""id"",""en"")"),"['buy', 'package', 'already', 'ready', 'pulse', 'forget', 'open', 'telkomsel', 'sumps', 'pulse', 'package', 'how' Nyesek ',' Season ',' Please ',' Lock ',' Lock ',' Data ',' Package ',' Abis', 'Open', 'Telkomsel', 'Fear', 'Suck', 'Credit' , 'Feronika', ''"&amp;"]")</f>
        <v>['buy', 'package', 'already', 'ready', 'pulse', 'forget', 'open', 'telkomsel', 'sumps', 'pulse', 'package', 'how' Nyesek ',' Season ',' Please ',' Lock ',' Lock ',' Data ',' Package ',' Abis', 'Open', 'Telkomsel', 'Fear', 'Suck', 'Credit' , 'Feronika', '']</v>
      </c>
      <c r="D194" s="3">
        <v>1.0</v>
      </c>
    </row>
    <row r="195" ht="15.75" customHeight="1">
      <c r="A195" s="1">
        <v>193.0</v>
      </c>
      <c r="B195" s="3" t="s">
        <v>196</v>
      </c>
      <c r="C195" s="3" t="str">
        <f>IFERROR(__xludf.DUMMYFUNCTION("GOOGLETRANSLATE(B195,""id"",""en"")"),"['Satisfied', 'because', 'entry', 'application', 'bad', 'belkangan', 'network', 'Telkomsel', 'problematic', 'please', 'hand', 'user', ' Comfortable ',' Dlam ',' Application ',' Network ']")</f>
        <v>['Satisfied', 'because', 'entry', 'application', 'bad', 'belkangan', 'network', 'Telkomsel', 'problematic', 'please', 'hand', 'user', ' Comfortable ',' Dlam ',' Application ',' Network ']</v>
      </c>
      <c r="D195" s="3">
        <v>1.0</v>
      </c>
    </row>
    <row r="196" ht="15.75" customHeight="1">
      <c r="A196" s="1">
        <v>194.0</v>
      </c>
      <c r="B196" s="3" t="s">
        <v>197</v>
      </c>
      <c r="C196" s="3" t="str">
        <f>IFERROR(__xludf.DUMMYFUNCTION("GOOGLETRANSLATE(B196,""id"",""en"")"),"['Disappointed', 'Telkomsel', 'Week', 'Konenksi', 'Broken', 'unlimited', 'quota', 'normal', 'broken', 'network', 'yes',' open ',' YouTube ',' Buffring ',' Maen ',' Game ',' Serasa ',' Want ',' Banting ',' Tolonlah ',' Fix ',' Area ',' Airport ',' Radin ',"&amp;"' Inten ' , 'Lampung']")</f>
        <v>['Disappointed', 'Telkomsel', 'Week', 'Konenksi', 'Broken', 'unlimited', 'quota', 'normal', 'broken', 'network', 'yes',' open ',' YouTube ',' Buffring ',' Maen ',' Game ',' Serasa ',' Want ',' Banting ',' Tolonlah ',' Fix ',' Area ',' Airport ',' Radin ',' Inten ' , 'Lampung']</v>
      </c>
      <c r="D196" s="3">
        <v>1.0</v>
      </c>
    </row>
    <row r="197" ht="15.75" customHeight="1">
      <c r="A197" s="1">
        <v>195.0</v>
      </c>
      <c r="B197" s="3" t="s">
        <v>198</v>
      </c>
      <c r="C197" s="3" t="str">
        <f>IFERROR(__xludf.DUMMYFUNCTION("GOOGLETRANSLATE(B197,""id"",""en"")"),"['', 'price', 'quota', 'in the future', 'expensive', 'item', 'favorite', 'saved', 'package', 'quota', 'input', 'list', 'extended ',' network ',' internet ',' Please ',' fix ',' Expand ',' reach ',' network ',' difficult ',' use ',' quota ',' internet ',' "&amp;"fast ', 'Out', 'according to', 'speed', 'network', 'use', 'wifi', 'knp', 'quota', 'internet', 'cellphone', 'run out', 'Disable ',' Credit ',' Reduced ',' Where ',' Different ',' Card ',' Different ',' Promo ',' Loop ',' Cheap ', ""]")</f>
        <v>['', 'price', 'quota', 'in the future', 'expensive', 'item', 'favorite', 'saved', 'package', 'quota', 'input', 'list', 'extended ',' network ',' internet ',' Please ',' fix ',' Expand ',' reach ',' network ',' difficult ',' use ',' quota ',' internet ',' fast ', 'Out', 'according to', 'speed', 'network', 'use', 'wifi', 'knp', 'quota', 'internet', 'cellphone', 'run out', 'Disable ',' Credit ',' Reduced ',' Where ',' Different ',' Card ',' Different ',' Promo ',' Loop ',' Cheap ', "]</v>
      </c>
      <c r="D197" s="3">
        <v>1.0</v>
      </c>
    </row>
    <row r="198" ht="15.75" customHeight="1">
      <c r="A198" s="1">
        <v>196.0</v>
      </c>
      <c r="B198" s="3" t="s">
        <v>199</v>
      </c>
      <c r="C198" s="3" t="str">
        <f>IFERROR(__xludf.DUMMYFUNCTION("GOOGLETRANSLATE(B198,""id"",""en"")"),"['Customer', 'Stia', 'Telkomsel', 'right', 'card', 'Disappointed', 'Group', 'Slow', 'Severe', 'Kadangan', 'Open', 'Facebook', ' Loading ',' Tens', 'Trlkomsel', 'Comfortable', 'Ajah', 'Pas',' Telkomsel ',' NgrLuarin ',' Disappointed ',' Please ',' Looked '"&amp;",' The Line ']")</f>
        <v>['Customer', 'Stia', 'Telkomsel', 'right', 'card', 'Disappointed', 'Group', 'Slow', 'Severe', 'Kadangan', 'Open', 'Facebook', ' Loading ',' Tens', 'Trlkomsel', 'Comfortable', 'Ajah', 'Pas',' Telkomsel ',' NgrLuarin ',' Disappointed ',' Please ',' Looked ',' The Line ']</v>
      </c>
      <c r="D198" s="3">
        <v>3.0</v>
      </c>
    </row>
    <row r="199" ht="15.75" customHeight="1">
      <c r="A199" s="1">
        <v>197.0</v>
      </c>
      <c r="B199" s="3" t="s">
        <v>200</v>
      </c>
      <c r="C199" s="3" t="str">
        <f>IFERROR(__xludf.DUMMYFUNCTION("GOOGLETRANSLATE(B199,""id"",""en"")"),"['Disappointed', 'quota', 'buy', 'quota', 'GB', 'Unlimited', 'Soschat', 'MusicMax', 'Gamemax', 'Tiktok', 'Instagram', 'right', ' Open ',' application ',' Tiktok ',' Kirain ',' quota ',' main ',' scorched ',' quota ',' main ',' scorched ',' unlimited ',' u"&amp;"sed ', ""]")</f>
        <v>['Disappointed', 'quota', 'buy', 'quota', 'GB', 'Unlimited', 'Soschat', 'MusicMax', 'Gamemax', 'Tiktok', 'Instagram', 'right', ' Open ',' application ',' Tiktok ',' Kirain ',' quota ',' main ',' scorched ',' quota ',' main ',' scorched ',' unlimited ',' used ', "]</v>
      </c>
      <c r="D199" s="3">
        <v>3.0</v>
      </c>
    </row>
    <row r="200" ht="15.75" customHeight="1">
      <c r="A200" s="1">
        <v>198.0</v>
      </c>
      <c r="B200" s="3" t="s">
        <v>201</v>
      </c>
      <c r="C200" s="3" t="str">
        <f>IFERROR(__xludf.DUMMYFUNCTION("GOOGLETRANSLATE(B200,""id"",""en"")"),"['already', 'good', 'contents',' reset ',' package ',' quota ',' conference ',' education ',' roaming ',' Disney ',' monthly ',' weekly ',' Daily ',' yaa ',' forced ',' deh ',' fill ',' banking ',' data ']")</f>
        <v>['already', 'good', 'contents',' reset ',' package ',' quota ',' conference ',' education ',' roaming ',' Disney ',' monthly ',' weekly ',' Daily ',' yaa ',' forced ',' deh ',' fill ',' banking ',' data ']</v>
      </c>
      <c r="D200" s="3">
        <v>4.0</v>
      </c>
    </row>
    <row r="201" ht="15.75" customHeight="1">
      <c r="A201" s="1">
        <v>199.0</v>
      </c>
      <c r="B201" s="3" t="s">
        <v>202</v>
      </c>
      <c r="C201" s="3" t="str">
        <f>IFERROR(__xludf.DUMMYFUNCTION("GOOGLETRANSLATE(B201,""id"",""en"")"),"['Application', 'Complete', 'ugly', 'Ngebugs', 'Down', 'Slalu', 'Errr', 'Transaction', 'Ribet', 'oldaaaaaaaaaaa', ""]")</f>
        <v>['Application', 'Complete', 'ugly', 'Ngebugs', 'Down', 'Slalu', 'Errr', 'Transaction', 'Ribet', 'oldaaaaaaaaaaa', "]</v>
      </c>
      <c r="D201" s="3">
        <v>1.0</v>
      </c>
    </row>
    <row r="202" ht="15.75" customHeight="1">
      <c r="A202" s="1">
        <v>200.0</v>
      </c>
      <c r="B202" s="3" t="s">
        <v>203</v>
      </c>
      <c r="C202" s="3" t="str">
        <f>IFERROR(__xludf.DUMMYFUNCTION("GOOGLETRANSLATE(B202,""id"",""en"")"),"['Disappointed', 'AJG', 'Sometimes',' Maketin ',' Difficult ',' Reading ',' Package ',' Available ',' Location ',' Cave ',' Already ',' Maketin ',' Located ',' Dibilin ',' Ribet ',' Ajg ']")</f>
        <v>['Disappointed', 'AJG', 'Sometimes',' Maketin ',' Difficult ',' Reading ',' Package ',' Available ',' Location ',' Cave ',' Already ',' Maketin ',' Located ',' Dibilin ',' Ribet ',' Ajg ']</v>
      </c>
      <c r="D202" s="3">
        <v>1.0</v>
      </c>
    </row>
    <row r="203" ht="15.75" customHeight="1">
      <c r="A203" s="1">
        <v>201.0</v>
      </c>
      <c r="B203" s="3" t="s">
        <v>204</v>
      </c>
      <c r="C203" s="3" t="str">
        <f>IFERROR(__xludf.DUMMYFUNCTION("GOOGLETRANSLATE(B203,""id"",""en"")"),"['Sis',' Please ',' Sorry ',' Signal ',' Play ',' Game ',' Good ',' Disorders', 'YouTube', 'Current', 'Jaya', 'Please', ' Clarified ']")</f>
        <v>['Sis',' Please ',' Sorry ',' Signal ',' Play ',' Game ',' Good ',' Disorders', 'YouTube', 'Current', 'Jaya', 'Please', ' Clarified ']</v>
      </c>
      <c r="D203" s="3">
        <v>1.0</v>
      </c>
    </row>
    <row r="204" ht="15.75" customHeight="1">
      <c r="A204" s="1">
        <v>202.0</v>
      </c>
      <c r="B204" s="3" t="s">
        <v>205</v>
      </c>
      <c r="C204" s="3" t="str">
        <f>IFERROR(__xludf.DUMMYFUNCTION("GOOGLETRANSLATE(B204,""id"",""en"")"),"['complain', 'pulse', 'suck', 'skrng', 'buy', 'quota', 'writing', 'pulse', 'pulse', 'disappointed', 'Telkomsel', 'replace', ' Cards', 'Recommendations',' People ',' Buy ',' Telkomsel ', ""]")</f>
        <v>['complain', 'pulse', 'suck', 'skrng', 'buy', 'quota', 'writing', 'pulse', 'pulse', 'disappointed', 'Telkomsel', 'replace', ' Cards', 'Recommendations',' People ',' Buy ',' Telkomsel ', "]</v>
      </c>
      <c r="D204" s="3">
        <v>1.0</v>
      </c>
    </row>
    <row r="205" ht="15.75" customHeight="1">
      <c r="A205" s="1">
        <v>203.0</v>
      </c>
      <c r="B205" s="3" t="s">
        <v>206</v>
      </c>
      <c r="C205" s="3" t="str">
        <f>IFERROR(__xludf.DUMMYFUNCTION("GOOGLETRANSLATE(B205,""id"",""en"")"),"['Please', 'yahh', 'Ngadain', 'quota', 'unlimited', 'game', 'quota', 'main', 'leftover', 'unlimited', 'game', 'gabisa', ' play ',' game ',' quota ',' main ',' play ',' game ',' ngadin ',' unlimited ',' game ',' quota ',' main ',' lie ',' disappointed ' , "&amp;"'Telkom', ""]")</f>
        <v>['Please', 'yahh', 'Ngadain', 'quota', 'unlimited', 'game', 'quota', 'main', 'leftover', 'unlimited', 'game', 'gabisa', ' play ',' game ',' quota ',' main ',' play ',' game ',' ngadin ',' unlimited ',' game ',' quota ',' main ',' lie ',' disappointed ' , 'Telkom', "]</v>
      </c>
      <c r="D205" s="3">
        <v>1.0</v>
      </c>
    </row>
    <row r="206" ht="15.75" customHeight="1">
      <c r="A206" s="1">
        <v>204.0</v>
      </c>
      <c r="B206" s="3" t="s">
        <v>207</v>
      </c>
      <c r="C206" s="3" t="str">
        <f>IFERROR(__xludf.DUMMYFUNCTION("GOOGLETRANSLATE(B206,""id"",""en"")"),"['Region', 'province', 'Banten', 'Telkomsel', 'bad', 'price', 'package', 'expensive', 'quality', 'good', 'use', 'network', ' hours', 'hours',' good ']")</f>
        <v>['Region', 'province', 'Banten', 'Telkomsel', 'bad', 'price', 'package', 'expensive', 'quality', 'good', 'use', 'network', ' hours', 'hours',' good ']</v>
      </c>
      <c r="D206" s="3">
        <v>1.0</v>
      </c>
    </row>
    <row r="207" ht="15.75" customHeight="1">
      <c r="A207" s="1">
        <v>205.0</v>
      </c>
      <c r="B207" s="3" t="s">
        <v>208</v>
      </c>
      <c r="C207" s="3" t="str">
        <f>IFERROR(__xludf.DUMMYFUNCTION("GOOGLETRANSLATE(B207,""id"",""en"")"),"['Sya', 'Telkomsel', 'Makain', 'Litue', 'Quality', 'Network', 'Decreases', 'Please', 'Enhanced', 'Pelangan', 'Disappointed']")</f>
        <v>['Sya', 'Telkomsel', 'Makain', 'Litue', 'Quality', 'Network', 'Decreases', 'Please', 'Enhanced', 'Pelangan', 'Disappointed']</v>
      </c>
      <c r="D207" s="3">
        <v>1.0</v>
      </c>
    </row>
    <row r="208" ht="15.75" customHeight="1">
      <c r="A208" s="1">
        <v>206.0</v>
      </c>
      <c r="B208" s="3" t="s">
        <v>209</v>
      </c>
      <c r="C208" s="3" t="str">
        <f>IFERROR(__xludf.DUMMYFUNCTION("GOOGLETRANSLATE(B208,""id"",""en"")"),"['no', 'KARU', 'Telkomsel', 'expensive', 'Sets',' cheap ',' UDH ',' expensive ',' experience ',' down ',' quota ',' GB ',' quota ',' internet ',' run out ',' nggk ',' kecan ',' just ',' google ',' clasroom ']")</f>
        <v>['no', 'KARU', 'Telkomsel', 'expensive', 'Sets',' cheap ',' UDH ',' expensive ',' experience ',' down ',' quota ',' GB ',' quota ',' internet ',' run out ',' nggk ',' kecan ',' just ',' google ',' clasroom ']</v>
      </c>
      <c r="D208" s="3">
        <v>1.0</v>
      </c>
    </row>
    <row r="209" ht="15.75" customHeight="1">
      <c r="A209" s="1">
        <v>207.0</v>
      </c>
      <c r="B209" s="3" t="s">
        <v>210</v>
      </c>
      <c r="C209" s="3" t="str">
        <f>IFERROR(__xludf.DUMMYFUNCTION("GOOGLETRANSLATE(B209,""id"",""en"")"),"['Lazy', 'complain', 'Product', 'Chat', 'Robot', 'Help', 'Statue', 'Found', 'Kek', 'People', 'Crazy', 'Deh', ' Thinking ',' people ',' Drpd ',' advanced ',' Telkom ',' poor ',' service ',' use ',' use ',' Telkomsel ',' a year ',' tks', ""]")</f>
        <v>['Lazy', 'complain', 'Product', 'Chat', 'Robot', 'Help', 'Statue', 'Found', 'Kek', 'People', 'Crazy', 'Deh', ' Thinking ',' people ',' Drpd ',' advanced ',' Telkom ',' poor ',' service ',' use ',' use ',' Telkomsel ',' a year ',' tks', "]</v>
      </c>
      <c r="D209" s="3">
        <v>1.0</v>
      </c>
    </row>
    <row r="210" ht="15.75" customHeight="1">
      <c r="A210" s="1">
        <v>208.0</v>
      </c>
      <c r="B210" s="3" t="s">
        <v>211</v>
      </c>
      <c r="C210" s="3" t="str">
        <f>IFERROR(__xludf.DUMMYFUNCTION("GOOGLETRANSLATE(B210,""id"",""en"")"),"['Telkomsel', 'slow', 'really', 'deliberate', 'Telkomsel', 'fix', 'increases', 'power', 'internet', 'bad', 'Telkomsel', '']")</f>
        <v>['Telkomsel', 'slow', 'really', 'deliberate', 'Telkomsel', 'fix', 'increases', 'power', 'internet', 'bad', 'Telkomsel', '']</v>
      </c>
      <c r="D210" s="3">
        <v>1.0</v>
      </c>
    </row>
    <row r="211" ht="15.75" customHeight="1">
      <c r="A211" s="1">
        <v>209.0</v>
      </c>
      <c r="B211" s="3" t="s">
        <v>212</v>
      </c>
      <c r="C211" s="3" t="str">
        <f>IFERROR(__xludf.DUMMYFUNCTION("GOOGLETRANSLATE(B211,""id"",""en"")"),"['Disappointed', 'SKLI', 'Telkomsel', 'Check', 'Package', 'Yesterday', 'Package', 'Apply', 'Activate', 'Package', 'date', 'wit', ' Just now ',' check ',' package ',' apply ',' Bener ',' user ',' Telkomsel ',' happy ',' happy ',' hope ',' go bankrupt ']")</f>
        <v>['Disappointed', 'SKLI', 'Telkomsel', 'Check', 'Package', 'Yesterday', 'Package', 'Apply', 'Activate', 'Package', 'date', 'wit', ' Just now ',' check ',' package ',' apply ',' Bener ',' user ',' Telkomsel ',' happy ',' happy ',' hope ',' go bankrupt ']</v>
      </c>
      <c r="D211" s="3">
        <v>1.0</v>
      </c>
    </row>
    <row r="212" ht="15.75" customHeight="1">
      <c r="A212" s="1">
        <v>210.0</v>
      </c>
      <c r="B212" s="3" t="s">
        <v>213</v>
      </c>
      <c r="C212" s="3" t="str">
        <f>IFERROR(__xludf.DUMMYFUNCTION("GOOGLETRANSLATE(B212,""id"",""en"")"),"['Top', 'really', 'send', 'pulse', 'rupiah', 'number', 'directed', 'money', 'mulu', 'send', 'package', 'number', ' package ',' 'main', 'main', 'omg', 'package', 'night', 'fail', 'mulu', 'signal', 'ilang', 'twitter', 'telkomsel', 'escaped' , 'Chat', 'Aunt'"&amp;", 'Veronika', 'answer', 'kagak', 'Connect', ""]")</f>
        <v>['Top', 'really', 'send', 'pulse', 'rupiah', 'number', 'directed', 'money', 'mulu', 'send', 'package', 'number', ' package ',' 'main', 'main', 'omg', 'package', 'night', 'fail', 'mulu', 'signal', 'ilang', 'twitter', 'telkomsel', 'escaped' , 'Chat', 'Aunt', 'Veronika', 'answer', 'kagak', 'Connect', "]</v>
      </c>
      <c r="D212" s="3">
        <v>5.0</v>
      </c>
    </row>
    <row r="213" ht="15.75" customHeight="1">
      <c r="A213" s="1">
        <v>211.0</v>
      </c>
      <c r="B213" s="3" t="s">
        <v>214</v>
      </c>
      <c r="C213" s="3" t="str">
        <f>IFERROR(__xludf.DUMMYFUNCTION("GOOGLETRANSLATE(B213,""id"",""en"")"),"['price', 'package', 'expensive', 'expensive', 'consistent', 'price', 'capitalist', 'application', 'Dajjal', ""]")</f>
        <v>['price', 'package', 'expensive', 'expensive', 'consistent', 'price', 'capitalist', 'application', 'Dajjal', "]</v>
      </c>
      <c r="D213" s="3">
        <v>1.0</v>
      </c>
    </row>
    <row r="214" ht="15.75" customHeight="1">
      <c r="A214" s="1">
        <v>212.0</v>
      </c>
      <c r="B214" s="3" t="s">
        <v>215</v>
      </c>
      <c r="C214" s="3" t="str">
        <f>IFERROR(__xludf.DUMMYFUNCTION("GOOGLETRANSLATE(B214,""id"",""en"")"),"['GIMNA', 'Min', 'Since', 'Line', 'Telkomsel', 'Gali', 'Region', 'Malangbong', 'Garut', 'Karna', 'widening', 'Jalan', ' BERES ',' Network ',' LEG ',' Network ',' Strong ',' Main ',' Game ',' Network ',' Busy ',' Tired ',' Week ',' Already ',' Kesalll ' ]")</f>
        <v>['GIMNA', 'Min', 'Since', 'Line', 'Telkomsel', 'Gali', 'Region', 'Malangbong', 'Garut', 'Karna', 'widening', 'Jalan', ' BERES ',' Network ',' LEG ',' Network ',' Strong ',' Main ',' Game ',' Network ',' Busy ',' Tired ',' Week ',' Already ',' Kesalll ' ]</v>
      </c>
      <c r="D214" s="3">
        <v>1.0</v>
      </c>
    </row>
    <row r="215" ht="15.75" customHeight="1">
      <c r="A215" s="1">
        <v>213.0</v>
      </c>
      <c r="B215" s="3" t="s">
        <v>216</v>
      </c>
      <c r="C215" s="3" t="str">
        <f>IFERROR(__xludf.DUMMYFUNCTION("GOOGLETRANSLATE(B215,""id"",""en"")"),"['Dear', 'leader', 'Telkomsel', 'users',' service ',' Telkomsel ',' WFH ',' Condition ',' Emergency ',' SPRTI ',' Zoom ',' Cloud ',' Meeting ',' connection ',' activity ',' WFH ',' stable ',' connection ',' disconnected ',' at the time ',' emergency ',' u"&amp;"pset ',' buy ',' quota ',' effective ' , 'Please', 'repaired', 'service', 'network', 'signal', 'reinforced', 'please', 'responded', 'lose', 'try', 'compare', 'Indosat', ' lbh ',' stable ',' price ',' package ',' data ',' GB ',' tks']")</f>
        <v>['Dear', 'leader', 'Telkomsel', 'users',' service ',' Telkomsel ',' WFH ',' Condition ',' Emergency ',' SPRTI ',' Zoom ',' Cloud ',' Meeting ',' connection ',' activity ',' WFH ',' stable ',' connection ',' disconnected ',' at the time ',' emergency ',' upset ',' buy ',' quota ',' effective ' , 'Please', 'repaired', 'service', 'network', 'signal', 'reinforced', 'please', 'responded', 'lose', 'try', 'compare', 'Indosat', ' lbh ',' stable ',' price ',' package ',' data ',' GB ',' tks']</v>
      </c>
      <c r="D215" s="3">
        <v>2.0</v>
      </c>
    </row>
    <row r="216" ht="15.75" customHeight="1">
      <c r="A216" s="1">
        <v>214.0</v>
      </c>
      <c r="B216" s="3" t="s">
        <v>217</v>
      </c>
      <c r="C216" s="3" t="str">
        <f>IFERROR(__xludf.DUMMYFUNCTION("GOOGLETRANSLATE(B216,""id"",""en"")"),"['protection', 'pulse', 'pulse', 'cave', 'ilang', 'already', 'cave', 'package', 'anything', 'nganggin', 'pulse', 'cave', ' Inikan ',' application ',' application ',' customer ',' comfortable ',' pitur ',' good ']")</f>
        <v>['protection', 'pulse', 'pulse', 'cave', 'ilang', 'already', 'cave', 'package', 'anything', 'nganggin', 'pulse', 'cave', ' Inikan ',' application ',' application ',' customer ',' comfortable ',' pitur ',' good ']</v>
      </c>
      <c r="D216" s="3">
        <v>3.0</v>
      </c>
    </row>
    <row r="217" ht="15.75" customHeight="1">
      <c r="A217" s="1">
        <v>215.0</v>
      </c>
      <c r="B217" s="3" t="s">
        <v>218</v>
      </c>
      <c r="C217" s="3" t="str">
        <f>IFERROR(__xludf.DUMMYFUNCTION("GOOGLETRANSLATE(B217,""id"",""en"")"),"['Try', 'SCH', 'Telkomsel', 'package', 'expensive', 'connection', 'rich', 'snail', 'rich', 'gini', 'replace', 'next door' cheap ',' smooth ',' cave ',' anjurin ',' telkomsel ',' already ',' threat ',' connection ',' slow ',' severe ',' ']")</f>
        <v>['Try', 'SCH', 'Telkomsel', 'package', 'expensive', 'connection', 'rich', 'snail', 'rich', 'gini', 'replace', 'next door' cheap ',' smooth ',' cave ',' anjurin ',' telkomsel ',' already ',' threat ',' connection ',' slow ',' severe ',' ']</v>
      </c>
      <c r="D217" s="3">
        <v>2.0</v>
      </c>
    </row>
    <row r="218" ht="15.75" customHeight="1">
      <c r="A218" s="1">
        <v>216.0</v>
      </c>
      <c r="B218" s="3" t="s">
        <v>219</v>
      </c>
      <c r="C218" s="3" t="str">
        <f>IFERROR(__xludf.DUMMYFUNCTION("GOOGLETRANSLATE(B218,""id"",""en"")"),"['Disight', 'times',' strange ',' package ',' data ',' pulse ',' main ',' sumps', 'until', 'run out', 'Males',' Make ',' Telkomsel ',' signal ',' chaotic ', ""]")</f>
        <v>['Disight', 'times',' strange ',' package ',' data ',' pulse ',' main ',' sumps', 'until', 'run out', 'Males',' Make ',' Telkomsel ',' signal ',' chaotic ', "]</v>
      </c>
      <c r="D218" s="3">
        <v>1.0</v>
      </c>
    </row>
    <row r="219" ht="15.75" customHeight="1">
      <c r="A219" s="1">
        <v>217.0</v>
      </c>
      <c r="B219" s="3" t="s">
        <v>220</v>
      </c>
      <c r="C219" s="3" t="str">
        <f>IFERROR(__xludf.DUMMYFUNCTION("GOOGLETRANSLATE(B219,""id"",""en"")"),"['Application', 'fraud', 'heart', 'open', 'Telkomsel', 'quota', 'kine "",' my ',' internet ',' speed ',' open ',' do ',' In ',' cook ',' yeah ',' speed ',' already ',' kayak ',' streaming ',' dries', 'quota', '']")</f>
        <v>['Application', 'fraud', 'heart', 'open', 'Telkomsel', 'quota', 'kine ",' my ',' internet ',' speed ',' open ',' do ',' In ',' cook ',' yeah ',' speed ',' already ',' kayak ',' streaming ',' dries', 'quota', '']</v>
      </c>
      <c r="D219" s="3">
        <v>1.0</v>
      </c>
    </row>
    <row r="220" ht="15.75" customHeight="1">
      <c r="A220" s="1">
        <v>218.0</v>
      </c>
      <c r="B220" s="3" t="s">
        <v>221</v>
      </c>
      <c r="C220" s="3" t="str">
        <f>IFERROR(__xludf.DUMMYFUNCTION("GOOGLETRANSLATE(B220,""id"",""en"")"),"['Where', 'Loss',' Package ',' Cheerful ',' Have ',' Date ',' March ',' Buy ',' Cheerful ',' Disruption ',' Date ',' February ',' Telkomsel ',' left ',' Please ',' read ']")</f>
        <v>['Where', 'Loss',' Package ',' Cheerful ',' Have ',' Date ',' March ',' Buy ',' Cheerful ',' Disruption ',' Date ',' February ',' Telkomsel ',' left ',' Please ',' read ']</v>
      </c>
      <c r="D220" s="3">
        <v>1.0</v>
      </c>
    </row>
    <row r="221" ht="15.75" customHeight="1">
      <c r="A221" s="1">
        <v>219.0</v>
      </c>
      <c r="B221" s="3" t="s">
        <v>222</v>
      </c>
      <c r="C221" s="3" t="str">
        <f>IFERROR(__xludf.DUMMYFUNCTION("GOOGLETRANSLATE(B221,""id"",""en"")"),"['buy', 'Package', 'Combo', 'Sakti', 'Current', 'Buy', 'Combo', 'Sakti', 'Love', 'Notification', 'Location', 'According to', ' expensive ',' service ',' consumer ',' satisfying ',' please ',' fix ',' service ',' consumer ',' disappointed ']")</f>
        <v>['buy', 'Package', 'Combo', 'Sakti', 'Current', 'Buy', 'Combo', 'Sakti', 'Love', 'Notification', 'Location', 'According to', ' expensive ',' service ',' consumer ',' satisfying ',' please ',' fix ',' service ',' consumer ',' disappointed ']</v>
      </c>
      <c r="D221" s="3">
        <v>1.0</v>
      </c>
    </row>
    <row r="222" ht="15.75" customHeight="1">
      <c r="A222" s="1">
        <v>220.0</v>
      </c>
      <c r="B222" s="3" t="s">
        <v>223</v>
      </c>
      <c r="C222" s="3" t="str">
        <f>IFERROR(__xludf.DUMMYFUNCTION("GOOGLETRANSLATE(B222,""id"",""en"")"),"['Disappointed', 'Telkomsel', 'Story', 'Finish', 'Direct', 'told', 'Try', 'Guide', 'Guide', 'Card', 'Troubled', 'Card', ' Providers', 'Safe', 'Safe', 'Telkomsel', 'Troubled', 'Please', 'Noted', 'Responding', 'Customers']")</f>
        <v>['Disappointed', 'Telkomsel', 'Story', 'Finish', 'Direct', 'told', 'Try', 'Guide', 'Guide', 'Card', 'Troubled', 'Card', ' Providers', 'Safe', 'Safe', 'Telkomsel', 'Troubled', 'Please', 'Noted', 'Responding', 'Customers']</v>
      </c>
      <c r="D222" s="3">
        <v>1.0</v>
      </c>
    </row>
    <row r="223" ht="15.75" customHeight="1">
      <c r="A223" s="1">
        <v>221.0</v>
      </c>
      <c r="B223" s="3" t="s">
        <v>224</v>
      </c>
      <c r="C223" s="3" t="str">
        <f>IFERROR(__xludf.DUMMYFUNCTION("GOOGLETRANSLATE(B223,""id"",""en"")"),"['Please', 'sorry', 'complain', 'yesterday', 'entered', 'application', 'Telkomsel', 'network', 'down', 'connection', 'internet']")</f>
        <v>['Please', 'sorry', 'complain', 'yesterday', 'entered', 'application', 'Telkomsel', 'network', 'down', 'connection', 'internet']</v>
      </c>
      <c r="D223" s="3">
        <v>2.0</v>
      </c>
    </row>
    <row r="224" ht="15.75" customHeight="1">
      <c r="A224" s="1">
        <v>222.0</v>
      </c>
      <c r="B224" s="3" t="s">
        <v>225</v>
      </c>
      <c r="C224" s="3" t="str">
        <f>IFERROR(__xludf.DUMMYFUNCTION("GOOGLETRANSLATE(B224,""id"",""en"")"),"['Dear', 'Telkomsel', 'Customers',' Advertising ',' Telkomsel ',' Program ',' Internet ',' GB ',' Unlimited ',' Max ',' On ',' Quota ',' Check ',' Periodic ',' Changed ',' Please ',' Confirm ',' Tipu ',' Tipu ', ""]")</f>
        <v>['Dear', 'Telkomsel', 'Customers',' Advertising ',' Telkomsel ',' Program ',' Internet ',' GB ',' Unlimited ',' Max ',' On ',' Quota ',' Check ',' Periodic ',' Changed ',' Please ',' Confirm ',' Tipu ',' Tipu ', "]</v>
      </c>
      <c r="D224" s="3">
        <v>2.0</v>
      </c>
    </row>
    <row r="225" ht="15.75" customHeight="1">
      <c r="A225" s="1">
        <v>223.0</v>
      </c>
      <c r="B225" s="3" t="s">
        <v>226</v>
      </c>
      <c r="C225" s="3" t="str">
        <f>IFERROR(__xludf.DUMMYFUNCTION("GOOGLETRANSLATE(B225,""id"",""en"")"),"['min', 'gini', 'Telkomsel', 'price', 'quota', 'expensive', 'signal', 'weak', 'tower', 'km', 'house', 'what', ' Disappointed ',' really ',' oath ',' Telkomsel ', ""]")</f>
        <v>['min', 'gini', 'Telkomsel', 'price', 'quota', 'expensive', 'signal', 'weak', 'tower', 'km', 'house', 'what', ' Disappointed ',' really ',' oath ',' Telkomsel ', "]</v>
      </c>
      <c r="D225" s="3">
        <v>2.0</v>
      </c>
    </row>
    <row r="226" ht="15.75" customHeight="1">
      <c r="A226" s="1">
        <v>224.0</v>
      </c>
      <c r="B226" s="3" t="s">
        <v>227</v>
      </c>
      <c r="C226" s="3" t="str">
        <f>IFERROR(__xludf.DUMMYFUNCTION("GOOGLETRANSLATE(B226,""id"",""en"")"),"['easy', 'understand', 'multi', 'function', 'try', 'please', 'level', 'strength', 'signal', 'rain', 'building', 'strong', ' signal ',' thank you ']")</f>
        <v>['easy', 'understand', 'multi', 'function', 'try', 'please', 'level', 'strength', 'signal', 'rain', 'building', 'strong', ' signal ',' thank you ']</v>
      </c>
      <c r="D226" s="3">
        <v>5.0</v>
      </c>
    </row>
    <row r="227" ht="15.75" customHeight="1">
      <c r="A227" s="1">
        <v>225.0</v>
      </c>
      <c r="B227" s="3" t="s">
        <v>228</v>
      </c>
      <c r="C227" s="3" t="str">
        <f>IFERROR(__xludf.DUMMYFUNCTION("GOOGLETRANSLATE(B227,""id"",""en"")"),"['Talikin', 'pulse', 'package', 'GCERIA', 'GB', 'On', 'Yesterday', 'get', 'rates',' data ',' non ',' package ',' thousand ',' thousand ',' total ',' how ',' Telkomsel ', ""]")</f>
        <v>['Talikin', 'pulse', 'package', 'GCERIA', 'GB', 'On', 'Yesterday', 'get', 'rates',' data ',' non ',' package ',' thousand ',' thousand ',' total ',' how ',' Telkomsel ', "]</v>
      </c>
      <c r="D227" s="3">
        <v>1.0</v>
      </c>
    </row>
    <row r="228" ht="15.75" customHeight="1">
      <c r="A228" s="1">
        <v>226.0</v>
      </c>
      <c r="B228" s="3" t="s">
        <v>229</v>
      </c>
      <c r="C228" s="3" t="str">
        <f>IFERROR(__xludf.DUMMYFUNCTION("GOOGLETRANSLATE(B228,""id"",""en"")"),"['Package', 'cheerful', 'gabisa', 'bought', 'already', 'times',' buy ',' pulse ',' sufficient ',' ohh ',' come on ',' disappointed ',' Nyedot ',' Pulse ',' really ',' Ampe ',' because ',' Gada ',' quota ',' disappointed ', ""]")</f>
        <v>['Package', 'cheerful', 'gabisa', 'bought', 'already', 'times',' buy ',' pulse ',' sufficient ',' ohh ',' come on ',' disappointed ',' Nyedot ',' Pulse ',' really ',' Ampe ',' because ',' Gada ',' quota ',' disappointed ', "]</v>
      </c>
      <c r="D228" s="3">
        <v>4.0</v>
      </c>
    </row>
    <row r="229" ht="15.75" customHeight="1">
      <c r="A229" s="1">
        <v>227.0</v>
      </c>
      <c r="B229" s="3" t="s">
        <v>230</v>
      </c>
      <c r="C229" s="3" t="str">
        <f>IFERROR(__xludf.DUMMYFUNCTION("GOOGLETRANSLATE(B229,""id"",""en"")"),"['thank', 'love', 'listen', 'criticism', 'suggestion', 'love', 'package', 'unlimited', 'card', 'interested', 'customer', ' Telkomsel ']")</f>
        <v>['thank', 'love', 'listen', 'criticism', 'suggestion', 'love', 'package', 'unlimited', 'card', 'interested', 'customer', ' Telkomsel ']</v>
      </c>
      <c r="D229" s="3">
        <v>5.0</v>
      </c>
    </row>
    <row r="230" ht="15.75" customHeight="1">
      <c r="A230" s="1">
        <v>228.0</v>
      </c>
      <c r="B230" s="3" t="s">
        <v>231</v>
      </c>
      <c r="C230" s="3" t="str">
        <f>IFERROR(__xludf.DUMMYFUNCTION("GOOGLETRANSLATE(B230,""id"",""en"")"),"['Package', 'Combo', 'Sakti', 'Unlimited', 'Eliminated', 'City', 'Kota', 'Telkomsel', 'Network', 'Strong', 'Kota', 'Price', ' Package ',' expensive ',' usage ',' ']")</f>
        <v>['Package', 'Combo', 'Sakti', 'Unlimited', 'Eliminated', 'City', 'Kota', 'Telkomsel', 'Network', 'Strong', 'Kota', 'Price', ' Package ',' expensive ',' usage ',' ']</v>
      </c>
      <c r="D230" s="3">
        <v>1.0</v>
      </c>
    </row>
    <row r="231" ht="15.75" customHeight="1">
      <c r="A231" s="1">
        <v>229.0</v>
      </c>
      <c r="B231" s="3" t="s">
        <v>232</v>
      </c>
      <c r="C231" s="3" t="str">
        <f>IFERROR(__xludf.DUMMYFUNCTION("GOOGLETRANSLATE(B231,""id"",""en"")"),"['Good', 'Telkomsel', 'Points',' Exchange ',' Uangkn ',' Reedem ',' Fund ',' Ovo ',' Application ',' Roli ',' Telkomsel ',' Pamnan ',' Consumers', 'Pandemic', 'Kek', 'Gini', 'Lae', ""]")</f>
        <v>['Good', 'Telkomsel', 'Points',' Exchange ',' Uangkn ',' Reedem ',' Fund ',' Ovo ',' Application ',' Roli ',' Telkomsel ',' Pamnan ',' Consumers', 'Pandemic', 'Kek', 'Gini', 'Lae', "]</v>
      </c>
      <c r="D231" s="3">
        <v>5.0</v>
      </c>
    </row>
    <row r="232" ht="15.75" customHeight="1">
      <c r="A232" s="1">
        <v>230.0</v>
      </c>
      <c r="B232" s="3" t="s">
        <v>233</v>
      </c>
      <c r="C232" s="3" t="str">
        <f>IFERROR(__xludf.DUMMYFUNCTION("GOOGLETRANSLATE(B232,""id"",""en"")"),"['complaining', 'Telkomsel', 'UDH', 'buy', 'unlimited', 'signal', 'good', 'signal', 'kayak', '']")</f>
        <v>['complaining', 'Telkomsel', 'UDH', 'buy', 'unlimited', 'signal', 'good', 'signal', 'kayak', '']</v>
      </c>
      <c r="D232" s="3">
        <v>1.0</v>
      </c>
    </row>
    <row r="233" ht="15.75" customHeight="1">
      <c r="A233" s="1">
        <v>231.0</v>
      </c>
      <c r="B233" s="3" t="s">
        <v>234</v>
      </c>
      <c r="C233" s="3" t="str">
        <f>IFERROR(__xludf.DUMMYFUNCTION("GOOGLETRANSLATE(B233,""id"",""en"")"),"['Mian', 'Signal', 'Telkomsel', 'Aga', 'Troubled', 'Sometimes', 'Signal', 'Blank', 'Repair', 'Disturbing', ""]")</f>
        <v>['Mian', 'Signal', 'Telkomsel', 'Aga', 'Troubled', 'Sometimes', 'Signal', 'Blank', 'Repair', 'Disturbing', "]</v>
      </c>
      <c r="D233" s="3">
        <v>3.0</v>
      </c>
    </row>
    <row r="234" ht="15.75" customHeight="1">
      <c r="A234" s="1">
        <v>232.0</v>
      </c>
      <c r="B234" s="3" t="s">
        <v>235</v>
      </c>
      <c r="C234" s="3" t="str">
        <f>IFERROR(__xludf.DUMMYFUNCTION("GOOGLETRANSLATE(B234,""id"",""en"")"),"['Star', 'that's like', 'good', 'aspects', 'promotion', 'sms', 'promotion', 'check', 'application', 'available', '']")</f>
        <v>['Star', 'that's like', 'good', 'aspects', 'promotion', 'sms', 'promotion', 'check', 'application', 'available', '']</v>
      </c>
      <c r="D234" s="3">
        <v>4.0</v>
      </c>
    </row>
    <row r="235" ht="15.75" customHeight="1">
      <c r="A235" s="1">
        <v>233.0</v>
      </c>
      <c r="B235" s="3" t="s">
        <v>236</v>
      </c>
      <c r="C235" s="3" t="str">
        <f>IFERROR(__xludf.DUMMYFUNCTION("GOOGLETRANSLATE(B235,""id"",""en"")"),"['Masi', 'Safe', 'Login', 'Ditelkomsel', 'Depends',' Condition ',' Network ',' Lots', 'Promo', 'Quota', 'Internet', 'Dimasa', ' Pandemic ',' price ',' Rama ',' pocked ',' school ',' online ',' need ',' quota ',' think ',' condition ',' circles', 'economy'"&amp;", 'weak' , 'stingy']")</f>
        <v>['Masi', 'Safe', 'Login', 'Ditelkomsel', 'Depends',' Condition ',' Network ',' Lots', 'Promo', 'Quota', 'Internet', 'Dimasa', ' Pandemic ',' price ',' Rama ',' pocked ',' school ',' online ',' need ',' quota ',' think ',' condition ',' circles', 'economy', 'weak' , 'stingy']</v>
      </c>
      <c r="D235" s="3">
        <v>4.0</v>
      </c>
    </row>
    <row r="236" ht="15.75" customHeight="1">
      <c r="A236" s="1">
        <v>234.0</v>
      </c>
      <c r="B236" s="3" t="s">
        <v>237</v>
      </c>
      <c r="C236" s="3" t="str">
        <f>IFERROR(__xludf.DUMMYFUNCTION("GOOGLETRANSLATE(B236,""id"",""en"")"),"['Hello', 'Telkomsel', 'card', 'scorched', 'activated', 'verification', 'WhatsApp', 'Please', 'Banti', 'Thank', 'Love']")</f>
        <v>['Hello', 'Telkomsel', 'card', 'scorched', 'activated', 'verification', 'WhatsApp', 'Please', 'Banti', 'Thank', 'Love']</v>
      </c>
      <c r="D236" s="3">
        <v>5.0</v>
      </c>
    </row>
    <row r="237" ht="15.75" customHeight="1">
      <c r="A237" s="1">
        <v>235.0</v>
      </c>
      <c r="B237" s="3" t="s">
        <v>238</v>
      </c>
      <c r="C237" s="3" t="str">
        <f>IFERROR(__xludf.DUMMYFUNCTION("GOOGLETRANSLATE(B237,""id"",""en"")"),"['Telkomsel', 'please', 'joking', 'fill in', 'pulse', 'entry', 'buy', 'right', 'notif', 'entry', 'pulses', 'where']")</f>
        <v>['Telkomsel', 'please', 'joking', 'fill in', 'pulse', 'entry', 'buy', 'right', 'notif', 'entry', 'pulses', 'where']</v>
      </c>
      <c r="D237" s="3">
        <v>2.0</v>
      </c>
    </row>
    <row r="238" ht="15.75" customHeight="1">
      <c r="A238" s="1">
        <v>236.0</v>
      </c>
      <c r="B238" s="3" t="s">
        <v>239</v>
      </c>
      <c r="C238" s="3" t="str">
        <f>IFERROR(__xludf.DUMMYFUNCTION("GOOGLETRANSLATE(B238,""id"",""en"")"),"['system', 'change', 'significant', 'login', 'appears',' pop ',' mintak ',' rating ',' purpose ',' relevant ',' application ',' team ',' Research ',' wkwkwkwkwk ']")</f>
        <v>['system', 'change', 'significant', 'login', 'appears',' pop ',' mintak ',' rating ',' purpose ',' relevant ',' application ',' team ',' Research ',' wkwkwkwkwk ']</v>
      </c>
      <c r="D238" s="3">
        <v>1.0</v>
      </c>
    </row>
    <row r="239" ht="15.75" customHeight="1">
      <c r="A239" s="1">
        <v>237.0</v>
      </c>
      <c r="B239" s="3" t="s">
        <v>240</v>
      </c>
      <c r="C239" s="3" t="str">
        <f>IFERROR(__xludf.DUMMYFUNCTION("GOOGLETRANSLATE(B239,""id"",""en"")"),"['Thieves',' pulse ',' silent ',' silent ',' access', 'application', 'Telkomsel', 'buy', 'package', 'suck', 'contents',' package ',' Buy ',' Reduced ',' ugly ']")</f>
        <v>['Thieves',' pulse ',' silent ',' silent ',' access', 'application', 'Telkomsel', 'buy', 'package', 'suck', 'contents',' package ',' Buy ',' Reduced ',' ugly ']</v>
      </c>
      <c r="D239" s="3">
        <v>1.0</v>
      </c>
    </row>
    <row r="240" ht="15.75" customHeight="1">
      <c r="A240" s="1">
        <v>238.0</v>
      </c>
      <c r="B240" s="3" t="s">
        <v>241</v>
      </c>
      <c r="C240" s="3" t="str">
        <f>IFERROR(__xludf.DUMMYFUNCTION("GOOGLETRANSLATE(B240,""id"",""en"")"),"['routine', 'Daily', 'check', 'right', 'redeem', 'gift', 'failed', 'already', 'available', 'then', 'check out', 'prize', ' The tip ',' prize ',' Ribet ',' list ',' quota ',' family ',' NMR ',' rejected ',' check ',' grapari ',' say it ',' solution ',' try"&amp;" ' , 'TTEP', 'Telkomsel', 'slow', 'fast', 'Please', 'repaired']")</f>
        <v>['routine', 'Daily', 'check', 'right', 'redeem', 'gift', 'failed', 'already', 'available', 'then', 'check out', 'prize', ' The tip ',' prize ',' Ribet ',' list ',' quota ',' family ',' NMR ',' rejected ',' check ',' grapari ',' say it ',' solution ',' try ' , 'TTEP', 'Telkomsel', 'slow', 'fast', 'Please', 'repaired']</v>
      </c>
      <c r="D240" s="3">
        <v>1.0</v>
      </c>
    </row>
    <row r="241" ht="15.75" customHeight="1">
      <c r="A241" s="1">
        <v>239.0</v>
      </c>
      <c r="B241" s="3" t="s">
        <v>242</v>
      </c>
      <c r="C241" s="3" t="str">
        <f>IFERROR(__xludf.DUMMYFUNCTION("GOOGLETRANSLATE(B241,""id"",""en"")"),"['network', 'Telkomsel', 'poor', 'already', 'expensive', 'BERIK', 'network', 'lose', 'network', 'neighbor', 'next door', 'Disappointed', ' Baget ',' Please ',' Fix ',' Cepet ',' Repaired ',' Customer ',' Telkomsel ',' Move ',' Next to ',' Cheap ',' Networ"&amp;"k ',' Good ',' Sorry ' , 'Comparing', 'reality']")</f>
        <v>['network', 'Telkomsel', 'poor', 'already', 'expensive', 'BERIK', 'network', 'lose', 'network', 'neighbor', 'next door', 'Disappointed', ' Baget ',' Please ',' Fix ',' Cepet ',' Repaired ',' Customer ',' Telkomsel ',' Move ',' Next to ',' Cheap ',' Network ',' Good ',' Sorry ' , 'Comparing', 'reality']</v>
      </c>
      <c r="D241" s="3">
        <v>1.0</v>
      </c>
    </row>
    <row r="242" ht="15.75" customHeight="1">
      <c r="A242" s="1">
        <v>240.0</v>
      </c>
      <c r="B242" s="3" t="s">
        <v>243</v>
      </c>
      <c r="C242" s="3" t="str">
        <f>IFERROR(__xludf.DUMMYFUNCTION("GOOGLETRANSLATE(B242,""id"",""en"")"),"['card', 'Telkomsel', 'good', 'surfing', 'internet', 'signal', 'rare', 'internet', 'slow', 'please', 'make', 'attention']")</f>
        <v>['card', 'Telkomsel', 'good', 'surfing', 'internet', 'signal', 'rare', 'internet', 'slow', 'please', 'make', 'attention']</v>
      </c>
      <c r="D242" s="3">
        <v>3.0</v>
      </c>
    </row>
    <row r="243" ht="15.75" customHeight="1">
      <c r="A243" s="1">
        <v>241.0</v>
      </c>
      <c r="B243" s="3" t="s">
        <v>244</v>
      </c>
      <c r="C243" s="3" t="str">
        <f>IFERROR(__xludf.DUMMYFUNCTION("GOOGLETRANSLATE(B243,""id"",""en"")"),"['knp', 'ilang', 'signal', 'contents',' reset ',' grace ',' now ',' era ',' credit ',' use ',' data ',' confirm ',' Where ',' skrg ',' reasons', 'grace', 'grapari', 'solution', 'use', 'smaa', 'disappointed']")</f>
        <v>['knp', 'ilang', 'signal', 'contents',' reset ',' grace ',' now ',' era ',' credit ',' use ',' data ',' confirm ',' Where ',' skrg ',' reasons', 'grace', 'grapari', 'solution', 'use', 'smaa', 'disappointed']</v>
      </c>
      <c r="D243" s="3">
        <v>2.0</v>
      </c>
    </row>
    <row r="244" ht="15.75" customHeight="1">
      <c r="A244" s="1">
        <v>242.0</v>
      </c>
      <c r="B244" s="3" t="s">
        <v>245</v>
      </c>
      <c r="C244" s="3" t="str">
        <f>IFERROR(__xludf.DUMMYFUNCTION("GOOGLETRANSLATE(B244,""id"",""en"")"),"['Sis',' please ',' Telkomsel ',' like ',' internet ',' credit ',' active ',' good ',' kayak ',' buy ',' quota ',' clock ',' endless', 'clock', 'honest', 'kayak', 'Telkomsel', 'buy', 'quota', 'clock', 'night', 'endless',' clock ',' night ',' active ' , 'j"&amp;"ust', 'Jan', 'please', 'Sis', 'user', 'comfortable']")</f>
        <v>['Sis',' please ',' Telkomsel ',' like ',' internet ',' credit ',' active ',' good ',' kayak ',' buy ',' quota ',' clock ',' endless', 'clock', 'honest', 'kayak', 'Telkomsel', 'buy', 'quota', 'clock', 'night', 'endless',' clock ',' night ',' active ' , 'just', 'Jan', 'please', 'Sis', 'user', 'comfortable']</v>
      </c>
      <c r="D244" s="3">
        <v>1.0</v>
      </c>
    </row>
    <row r="245" ht="15.75" customHeight="1">
      <c r="A245" s="1">
        <v>243.0</v>
      </c>
      <c r="B245" s="3" t="s">
        <v>246</v>
      </c>
      <c r="C245" s="3" t="str">
        <f>IFERROR(__xludf.DUMMYFUNCTION("GOOGLETRANSLATE(B245,""id"",""en"")"),"['Congratulations', 'Morning', 'Telkomsel', 'Disorders', 'How', 'Suggestions', 'users', 'Telkomsel', 'repairs', 'Please', 'inform "",' Nyari ',' Signal ',' Thank you ']")</f>
        <v>['Congratulations', 'Morning', 'Telkomsel', 'Disorders', 'How', 'Suggestions', 'users', 'Telkomsel', 'repairs', 'Please', 'inform ",' Nyari ',' Signal ',' Thank you ']</v>
      </c>
      <c r="D245" s="3">
        <v>1.0</v>
      </c>
    </row>
    <row r="246" ht="15.75" customHeight="1">
      <c r="A246" s="1">
        <v>244.0</v>
      </c>
      <c r="B246" s="3" t="s">
        <v>247</v>
      </c>
      <c r="C246" s="3" t="str">
        <f>IFERROR(__xludf.DUMMYFUNCTION("GOOGLETRANSLATE(B246,""id"",""en"")"),"['', 'here', 'expensive', 'signal', 'ugly', 'like', 'Nge', 'lag', 'used', 'work', 'repeated', 'gegara', 'signal ',' ugly ',' please ',' fix ',' publication ',' loyal ',' price ',' ride ',' service ',' ugly ', ""]")</f>
        <v>['', 'here', 'expensive', 'signal', 'ugly', 'like', 'Nge', 'lag', 'used', 'work', 'repeated', 'gegara', 'signal ',' ugly ',' please ',' fix ',' publication ',' loyal ',' price ',' ride ',' service ',' ugly ', "]</v>
      </c>
      <c r="D246" s="3">
        <v>2.0</v>
      </c>
    </row>
    <row r="247" ht="15.75" customHeight="1">
      <c r="A247" s="1">
        <v>245.0</v>
      </c>
      <c r="B247" s="3" t="s">
        <v>248</v>
      </c>
      <c r="C247" s="3" t="str">
        <f>IFERROR(__xludf.DUMMYFUNCTION("GOOGLETRANSLATE(B247,""id"",""en"")"),"['enter', 'no', 'enter', 'number', 'verification', 'link', 'click', 'expiration', 'sms',' accepted ',' copy ',' patch ',' ']")</f>
        <v>['enter', 'no', 'enter', 'number', 'verification', 'link', 'click', 'expiration', 'sms',' accepted ',' copy ',' patch ',' ']</v>
      </c>
      <c r="D247" s="3">
        <v>2.0</v>
      </c>
    </row>
    <row r="248" ht="15.75" customHeight="1">
      <c r="A248" s="1">
        <v>246.0</v>
      </c>
      <c r="B248" s="3" t="s">
        <v>249</v>
      </c>
      <c r="C248" s="3" t="str">
        <f>IFERROR(__xludf.DUMMYFUNCTION("GOOGLETRANSLATE(B248,""id"",""en"")"),"['Telkomssn', 'forward', 'uda', 'network', 'weak', 'pulse', 'chopped', 'already', 'believe', 'card', 'cellular', 'tired', ' believe', '']")</f>
        <v>['Telkomssn', 'forward', 'uda', 'network', 'weak', 'pulse', 'chopped', 'already', 'believe', 'card', 'cellular', 'tired', ' believe', '']</v>
      </c>
      <c r="D248" s="3">
        <v>1.0</v>
      </c>
    </row>
    <row r="249" ht="15.75" customHeight="1">
      <c r="A249" s="1">
        <v>247.0</v>
      </c>
      <c r="B249" s="3" t="s">
        <v>250</v>
      </c>
      <c r="C249" s="3" t="str">
        <f>IFERROR(__xludf.DUMMYFUNCTION("GOOGLETRANSLATE(B249,""id"",""en"")"),"['entry', 'application', 'network', 'disappear', 'turn', 'application', 'Telkomsel', 'network', 'nongol', ""]")</f>
        <v>['entry', 'application', 'network', 'disappear', 'turn', 'application', 'Telkomsel', 'network', 'nongol', "]</v>
      </c>
      <c r="D249" s="3">
        <v>1.0</v>
      </c>
    </row>
    <row r="250" ht="15.75" customHeight="1">
      <c r="A250" s="1">
        <v>248.0</v>
      </c>
      <c r="B250" s="3" t="s">
        <v>251</v>
      </c>
      <c r="C250" s="3" t="str">
        <f>IFERROR(__xludf.DUMMYFUNCTION("GOOGLETRANSLATE(B250,""id"",""en"")"),"['happy', 'application', 'easy', 'check', 'credit', 'telkomsel', 'hope', 'install', 'hempond', ""]")</f>
        <v>['happy', 'application', 'easy', 'check', 'credit', 'telkomsel', 'hope', 'install', 'hempond', "]</v>
      </c>
      <c r="D250" s="3">
        <v>5.0</v>
      </c>
    </row>
    <row r="251" ht="15.75" customHeight="1">
      <c r="A251" s="1">
        <v>249.0</v>
      </c>
      <c r="B251" s="3" t="s">
        <v>252</v>
      </c>
      <c r="C251" s="3" t="str">
        <f>IFERROR(__xludf.DUMMYFUNCTION("GOOGLETRANSLATE(B251,""id"",""en"")"),"['knapa', 'buy', 'package', 'mlh', 'watch', 'play', 'game', 'knapa', 'signal', 'stable', 'network', 'full', ' Internet ',' Please ',' Min ',' Consumer ',' Betah ',' Wear ',' Telkom ',' Please ',' Fix ',' Klok ',' Fix ',' Move ',' Oprator ' , 'Network', 's"&amp;"table', 'Telkom', 'famous', 'strength', 'signal', 'fast', 'knapa', 'down', 'sinynya', 'so thank you']")</f>
        <v>['knapa', 'buy', 'package', 'mlh', 'watch', 'play', 'game', 'knapa', 'signal', 'stable', 'network', 'full', ' Internet ',' Please ',' Min ',' Consumer ',' Betah ',' Wear ',' Telkom ',' Please ',' Fix ',' Klok ',' Fix ',' Move ',' Oprator ' , 'Network', 'stable', 'Telkom', 'famous', 'strength', 'signal', 'fast', 'knapa', 'down', 'sinynya', 'so thank you']</v>
      </c>
      <c r="D251" s="3">
        <v>2.0</v>
      </c>
    </row>
    <row r="252" ht="15.75" customHeight="1">
      <c r="A252" s="1">
        <v>250.0</v>
      </c>
      <c r="B252" s="3" t="s">
        <v>253</v>
      </c>
      <c r="C252" s="3" t="str">
        <f>IFERROR(__xludf.DUMMYFUNCTION("GOOGLETRANSLATE(B252,""id"",""en"")"),"['MyTelkomsel', 'promo', 'cheerful', 'accessed', 'printed', 'sms',' active ',' TPI ',' purchase ',' purchase ',' package ',' entertainment ',' Gamemax ',' Silver ',' printed ',' Diamond ',' TPI ',' right ',' Purchase ',' Diamond ', ""]")</f>
        <v>['MyTelkomsel', 'promo', 'cheerful', 'accessed', 'printed', 'sms',' active ',' TPI ',' purchase ',' purchase ',' package ',' entertainment ',' Gamemax ',' Silver ',' printed ',' Diamond ',' TPI ',' right ',' Purchase ',' Diamond ', "]</v>
      </c>
      <c r="D252" s="3">
        <v>1.0</v>
      </c>
    </row>
    <row r="253" ht="15.75" customHeight="1">
      <c r="A253" s="1">
        <v>251.0</v>
      </c>
      <c r="B253" s="3" t="s">
        <v>254</v>
      </c>
      <c r="C253" s="3" t="str">
        <f>IFERROR(__xludf.DUMMYFUNCTION("GOOGLETRANSLATE(B253,""id"",""en"")"),"['I', 'like', 'Telkomsel', 'because', 'signal', 'good', 'price', 'expensive', 'dilapidated', 'game', 'lag', 'severe', ' YouTube ',' Dearth ',' Please ',' Price ',' Expensive ',' Satisfaction ',' Consumer ']")</f>
        <v>['I', 'like', 'Telkomsel', 'because', 'signal', 'good', 'price', 'expensive', 'dilapidated', 'game', 'lag', 'severe', ' YouTube ',' Dearth ',' Please ',' Price ',' Expensive ',' Satisfaction ',' Consumer ']</v>
      </c>
      <c r="D253" s="3">
        <v>1.0</v>
      </c>
    </row>
    <row r="254" ht="15.75" customHeight="1">
      <c r="A254" s="1">
        <v>252.0</v>
      </c>
      <c r="B254" s="3" t="s">
        <v>255</v>
      </c>
      <c r="C254" s="3" t="str">
        <f>IFERROR(__xludf.DUMMYFUNCTION("GOOGLETRANSLATE(B254,""id"",""en"")"),"['network', 'internet', 'slow', 'slow', 'location', 'ditch', 'Major', 'City', 'Pontianak', 'Kalimantan', 'West', 'Download', ' Application ',' Eat ',' Until ',' Minute ',' ']")</f>
        <v>['network', 'internet', 'slow', 'slow', 'location', 'ditch', 'Major', 'City', 'Pontianak', 'Kalimantan', 'West', 'Download', ' Application ',' Eat ',' Until ',' Minute ',' ']</v>
      </c>
      <c r="D254" s="3">
        <v>1.0</v>
      </c>
    </row>
    <row r="255" ht="15.75" customHeight="1">
      <c r="A255" s="1">
        <v>253.0</v>
      </c>
      <c r="B255" s="3" t="s">
        <v>256</v>
      </c>
      <c r="C255" s="3" t="str">
        <f>IFERROR(__xludf.DUMMYFUNCTION("GOOGLETRANSLATE(B255,""id"",""en"")"),"['Not bad', 'Msih', 'Disappointed', 'Telkomsel', 'skrang', 'wasteful', 'quota', 'card', 'network', 'slow', 'signal', 'full', ' Please ',' MANTAKIB ',' LGI ',' TRIMS ']")</f>
        <v>['Not bad', 'Msih', 'Disappointed', 'Telkomsel', 'skrang', 'wasteful', 'quota', 'card', 'network', 'slow', 'signal', 'full', ' Please ',' MANTAKIB ',' LGI ',' TRIMS ']</v>
      </c>
      <c r="D255" s="3">
        <v>5.0</v>
      </c>
    </row>
    <row r="256" ht="15.75" customHeight="1">
      <c r="A256" s="1">
        <v>254.0</v>
      </c>
      <c r="B256" s="3" t="s">
        <v>257</v>
      </c>
      <c r="C256" s="3" t="str">
        <f>IFERROR(__xludf.DUMMYFUNCTION("GOOGLETRANSLATE(B256,""id"",""en"")"),"['Please', 'Updated', 'Application', 'Features',' Locking ',' Pulses', 'Package', 'Out', 'Credit', 'Sucked', 'Harm', 'Consumer', ' Features ',' features ',' Diprovider ',' unfortunate ',' provider ',' as 'Telkomsel', 'have', 'thank', 'love', ""]")</f>
        <v>['Please', 'Updated', 'Application', 'Features',' Locking ',' Pulses', 'Package', 'Out', 'Credit', 'Sucked', 'Harm', 'Consumer', ' Features ',' features ',' Diprovider ',' unfortunate ',' provider ',' as 'Telkomsel', 'have', 'thank', 'love', "]</v>
      </c>
      <c r="D256" s="3">
        <v>1.0</v>
      </c>
    </row>
    <row r="257" ht="15.75" customHeight="1">
      <c r="A257" s="1">
        <v>255.0</v>
      </c>
      <c r="B257" s="3" t="s">
        <v>258</v>
      </c>
      <c r="C257" s="3" t="str">
        <f>IFERROR(__xludf.DUMMYFUNCTION("GOOGLETRANSLATE(B257,""id"",""en"")"),"['UDH', 'Collecting', 'Stamp', 'Receiving', 'Gift', 'Daily', 'Chek', 'Day', 'Ehh', 'pressed', 'Scorched', 'Ntah', ' Prizes', 'Daily', 'Chek', 'Onn', 'Ajah', 'Application', 'Try', 'Get', 'Ehh', 'Hangus',' Dehh ',' Huh ']")</f>
        <v>['UDH', 'Collecting', 'Stamp', 'Receiving', 'Gift', 'Daily', 'Chek', 'Day', 'Ehh', 'pressed', 'Scorched', 'Ntah', ' Prizes', 'Daily', 'Chek', 'Onn', 'Ajah', 'Application', 'Try', 'Get', 'Ehh', 'Hangus',' Dehh ',' Huh ']</v>
      </c>
      <c r="D257" s="3">
        <v>1.0</v>
      </c>
    </row>
    <row r="258" ht="15.75" customHeight="1">
      <c r="A258" s="1">
        <v>256.0</v>
      </c>
      <c r="B258" s="3" t="s">
        <v>259</v>
      </c>
      <c r="C258" s="3" t="str">
        <f>IFERROR(__xludf.DUMMYFUNCTION("GOOGLETRANSLATE(B258,""id"",""en"")"),"['signal', 'telkom', 'slow', 'right', 'rain', 'smooth', 'no', 'signal', 'gabisa', 'open', 'game', 'quota', ' disappointed ',' Telkomsel ',' card ',' secondly ',' telkom ',' rich ',' gini ',' mulu ',' move ',' card ',' ']")</f>
        <v>['signal', 'telkom', 'slow', 'right', 'rain', 'smooth', 'no', 'signal', 'gabisa', 'open', 'game', 'quota', ' disappointed ',' Telkomsel ',' card ',' secondly ',' telkom ',' rich ',' gini ',' mulu ',' move ',' card ',' ']</v>
      </c>
      <c r="D258" s="3">
        <v>1.0</v>
      </c>
    </row>
    <row r="259" ht="15.75" customHeight="1">
      <c r="A259" s="1">
        <v>257.0</v>
      </c>
      <c r="B259" s="3" t="s">
        <v>260</v>
      </c>
      <c r="C259" s="3" t="str">
        <f>IFERROR(__xludf.DUMMYFUNCTION("GOOGLETRANSLATE(B259,""id"",""en"")"),"['', 'Tsel', 'error', 'pop', 'play', 'Store', 'stop', 'message', 'stop', 'Samsung', 'positioning', 'stop', 'etc. ',' Biased ',' die ',' screen ',' black ',' UDH ',' Try ',' uninstall ',' then ',' install ',' difficult ',' open ',' in ' 'APK', 'Error', '']")</f>
        <v>['', 'Tsel', 'error', 'pop', 'play', 'Store', 'stop', 'message', 'stop', 'Samsung', 'positioning', 'stop', 'etc. ',' Biased ',' die ',' screen ',' black ',' UDH ',' Try ',' uninstall ',' then ',' install ',' difficult ',' open ',' in ' 'APK', 'Error', '']</v>
      </c>
      <c r="D259" s="3">
        <v>1.0</v>
      </c>
    </row>
    <row r="260" ht="15.75" customHeight="1">
      <c r="A260" s="1">
        <v>258.0</v>
      </c>
      <c r="B260" s="3" t="s">
        <v>261</v>
      </c>
      <c r="C260" s="3" t="str">
        <f>IFERROR(__xludf.DUMMYFUNCTION("GOOGLETRANSLATE(B260,""id"",""en"")"),"['Telkomsel', 'just', 'buy', 'package', 'combo', 'Sakti', 'check', 'Telkomsel', 'balance', 'Cut', 'Please', 'Return', ' Balance ',' ']")</f>
        <v>['Telkomsel', 'just', 'buy', 'package', 'combo', 'Sakti', 'check', 'Telkomsel', 'balance', 'Cut', 'Please', 'Return', ' Balance ',' ']</v>
      </c>
      <c r="D260" s="3">
        <v>1.0</v>
      </c>
    </row>
    <row r="261" ht="15.75" customHeight="1">
      <c r="A261" s="1">
        <v>259.0</v>
      </c>
      <c r="B261" s="3" t="s">
        <v>262</v>
      </c>
      <c r="C261" s="3" t="str">
        <f>IFERROR(__xludf.DUMMYFUNCTION("GOOGLETRANSLATE(B261,""id"",""en"")"),"['', 'guys',' application ',' Telkomsel ',' help ',' buy ',' package ',' internet ',' price ',' cheap ',' recommended ',' have ',' myriad ',' activity ',' use ',' Telkomsel ',' bonus', 'buy', 'product', '']")</f>
        <v>['', 'guys',' application ',' Telkomsel ',' help ',' buy ',' package ',' internet ',' price ',' cheap ',' recommended ',' have ',' myriad ',' activity ',' use ',' Telkomsel ',' bonus', 'buy', 'product', '']</v>
      </c>
      <c r="D261" s="3">
        <v>5.0</v>
      </c>
    </row>
    <row r="262" ht="15.75" customHeight="1">
      <c r="A262" s="1">
        <v>260.0</v>
      </c>
      <c r="B262" s="3" t="s">
        <v>263</v>
      </c>
      <c r="C262" s="3" t="str">
        <f>IFERROR(__xludf.DUMMYFUNCTION("GOOGLETRANSLATE(B262,""id"",""en"")"),"['Ralat', 'No.', 'Satisfied', 'Complaints',' Customer ',' Telkomsel ',' Mimin ',' Please ',' Sorry ',' Stale ',' Solution ',' Sorry ',' Sorry ',' Sorry ',' Sorry ',' ']")</f>
        <v>['Ralat', 'No.', 'Satisfied', 'Complaints',' Customer ',' Telkomsel ',' Mimin ',' Please ',' Sorry ',' Stale ',' Solution ',' Sorry ',' Sorry ',' Sorry ',' Sorry ',' ']</v>
      </c>
      <c r="D262" s="3">
        <v>1.0</v>
      </c>
    </row>
    <row r="263" ht="15.75" customHeight="1">
      <c r="A263" s="1">
        <v>261.0</v>
      </c>
      <c r="B263" s="3" t="s">
        <v>264</v>
      </c>
      <c r="C263" s="3" t="str">
        <f>IFERROR(__xludf.DUMMYFUNCTION("GOOGLETRANSLATE(B263,""id"",""en"")"),"['bsa', 'borrow', 'package', 'emergency', 'pdhl', 'udh', 'call', 'many', 'then', 'tkn', 'skali', 'bales',' Oprator ',' kelurkah ',' slnjut ',' sms', 'type', 'yes',' bgtu ',' bls', 'pdhl', 'paid', 'slh', '']")</f>
        <v>['bsa', 'borrow', 'package', 'emergency', 'pdhl', 'udh', 'call', 'many', 'then', 'tkn', 'skali', 'bales',' Oprator ',' kelurkah ',' slnjut ',' sms', 'type', 'yes',' bgtu ',' bls', 'pdhl', 'paid', 'slh', '']</v>
      </c>
      <c r="D263" s="3">
        <v>1.0</v>
      </c>
    </row>
    <row r="264" ht="15.75" customHeight="1">
      <c r="A264" s="1">
        <v>262.0</v>
      </c>
      <c r="B264" s="3" t="s">
        <v>265</v>
      </c>
      <c r="C264" s="3" t="str">
        <f>IFERROR(__xludf.DUMMYFUNCTION("GOOGLETRANSLATE(B264,""id"",""en"")"),"['Package', 'Dipake', 'Dipake', 'Explanation', 'Package', 'Sosmed', 'Kyk', 'Insta', 'WhatsApp', 'Dipake', ""]")</f>
        <v>['Package', 'Dipake', 'Dipake', 'Explanation', 'Package', 'Sosmed', 'Kyk', 'Insta', 'WhatsApp', 'Dipake', "]</v>
      </c>
      <c r="D264" s="3">
        <v>1.0</v>
      </c>
    </row>
    <row r="265" ht="15.75" customHeight="1">
      <c r="A265" s="1">
        <v>263.0</v>
      </c>
      <c r="B265" s="3" t="s">
        <v>266</v>
      </c>
      <c r="C265" s="3" t="str">
        <f>IFERROR(__xludf.DUMMYFUNCTION("GOOGLETRANSLATE(B265,""id"",""en"")"),"['Upgrade', 'Card', 'Telkomsel', 'Card', 'Hello', 'Network', 'Bad', 'Network', 'Good', 'Detiting', 'Detiting', 'Good', ' reality ',' ugly ',' gini ',' city ',' paying ',' bill ',' please ',' changed ',' card ',' Telkomsel ',' so, 'thank you']")</f>
        <v>['Upgrade', 'Card', 'Telkomsel', 'Card', 'Hello', 'Network', 'Bad', 'Network', 'Good', 'Detiting', 'Detiting', 'Good', ' reality ',' ugly ',' gini ',' city ',' paying ',' bill ',' please ',' changed ',' card ',' Telkomsel ',' so, 'thank you']</v>
      </c>
      <c r="D265" s="3">
        <v>1.0</v>
      </c>
    </row>
    <row r="266" ht="15.75" customHeight="1">
      <c r="A266" s="1">
        <v>264.0</v>
      </c>
      <c r="B266" s="3" t="s">
        <v>267</v>
      </c>
      <c r="C266" s="3" t="str">
        <f>IFERROR(__xludf.DUMMYFUNCTION("GOOGLETRANSLATE(B266,""id"",""en"")"),"['subscription', 'Package', 'Combo', 'Sakti', 'Unlimited', 'Clock', 'Internet', 'All', 'APK', 'PDAH', 'Quota', 'Voltage', ' quota ',' unlimited ',' solution ',' how ',' ']")</f>
        <v>['subscription', 'Package', 'Combo', 'Sakti', 'Unlimited', 'Clock', 'Internet', 'All', 'APK', 'PDAH', 'Quota', 'Voltage', ' quota ',' unlimited ',' solution ',' how ',' ']</v>
      </c>
      <c r="D266" s="3">
        <v>3.0</v>
      </c>
    </row>
    <row r="267" ht="15.75" customHeight="1">
      <c r="A267" s="1">
        <v>265.0</v>
      </c>
      <c r="B267" s="3" t="s">
        <v>268</v>
      </c>
      <c r="C267" s="3" t="str">
        <f>IFERROR(__xludf.DUMMYFUNCTION("GOOGLETRANSLATE(B267,""id"",""en"")"),"['Disappointed', 'APK', 'Telkomsel', 'Version', 'Buy', 'Package', 'Special', 'for', 'You', 'Try', 'Many', 'times',' Notifications', 'SMS', 'please', 'update', 'fix', 'purchase', 'package', 'special', 'for', 'You', 'bought']")</f>
        <v>['Disappointed', 'APK', 'Telkomsel', 'Version', 'Buy', 'Package', 'Special', 'for', 'You', 'Try', 'Many', 'times',' Notifications', 'SMS', 'please', 'update', 'fix', 'purchase', 'package', 'special', 'for', 'You', 'bought']</v>
      </c>
      <c r="D267" s="3">
        <v>1.0</v>
      </c>
    </row>
    <row r="268" ht="15.75" customHeight="1">
      <c r="A268" s="1">
        <v>266.0</v>
      </c>
      <c r="B268" s="3" t="s">
        <v>269</v>
      </c>
      <c r="C268" s="3" t="str">
        <f>IFERROR(__xludf.DUMMYFUNCTION("GOOGLETRANSLATE(B268,""id"",""en"")"),"['buy', 'quota', 'lap', 'youtube', 'pulse', 'run out', 'package', 'data', 'pulse', 'thousand', 'luded', 'please', ' ',' fix ',' promo ',' no ',' buy ',' buy ',' answer ',' pulse ',' price ',' package ',' thousand ',' pulse ',' contents' , 'thousand', 'ple"&amp;"ase', 'Keep', 'trust', 'disappointing']")</f>
        <v>['buy', 'quota', 'lap', 'youtube', 'pulse', 'run out', 'package', 'data', 'pulse', 'thousand', 'luded', 'please', ' ',' fix ',' promo ',' no ',' buy ',' buy ',' answer ',' pulse ',' price ',' package ',' thousand ',' pulse ',' contents' , 'thousand', 'please', 'Keep', 'trust', 'disappointing']</v>
      </c>
      <c r="D268" s="3">
        <v>1.0</v>
      </c>
    </row>
    <row r="269" ht="15.75" customHeight="1">
      <c r="A269" s="1">
        <v>267.0</v>
      </c>
      <c r="B269" s="3" t="s">
        <v>270</v>
      </c>
      <c r="C269" s="3" t="str">
        <f>IFERROR(__xludf.DUMMYFUNCTION("GOOGLETRANSLATE(B269,""id"",""en"")"),"['VirtueCecake', 'Karna', 'Application', 'Telkomsel', 'Lokc', 'Kuncian', 'Credit', 'Run', 'Data', 'Pulse', 'Sumpot', 'Ama', ' Telkomsel ',' Changing ',' loss', 'user', 'Tela', 'Sumpot', 'Credit', 'Point', 'Please', 'Read', 'Try', 'Try', 'Feel' , 'position"&amp;"', 'customer', 'seller', 'fortunate', 'chased', 'feeling', 'person', 'think', ""]")</f>
        <v>['VirtueCecake', 'Karna', 'Application', 'Telkomsel', 'Lokc', 'Kuncian', 'Credit', 'Run', 'Data', 'Pulse', 'Sumpot', 'Ama', ' Telkomsel ',' Changing ',' loss', 'user', 'Tela', 'Sumpot', 'Credit', 'Point', 'Please', 'Read', 'Try', 'Try', 'Feel' , 'position', 'customer', 'seller', 'fortunate', 'chased', 'feeling', 'person', 'think', "]</v>
      </c>
      <c r="D269" s="3">
        <v>1.0</v>
      </c>
    </row>
    <row r="270" ht="15.75" customHeight="1">
      <c r="A270" s="1">
        <v>268.0</v>
      </c>
      <c r="B270" s="3" t="s">
        <v>271</v>
      </c>
      <c r="C270" s="3" t="str">
        <f>IFERROR(__xludf.DUMMYFUNCTION("GOOGLETRANSLATE(B270,""id"",""en"")"),"['Disappointed', 'really', 'Provider', 'Game', 'Bener', 'Recommendation', 'then', 'Event', 'intention', 'his writing', 'Event', 'Sampe', ' March ',' already ',' provider ']")</f>
        <v>['Disappointed', 'really', 'Provider', 'Game', 'Bener', 'Recommendation', 'then', 'Event', 'intention', 'his writing', 'Event', 'Sampe', ' March ',' already ',' provider ']</v>
      </c>
      <c r="D270" s="3">
        <v>1.0</v>
      </c>
    </row>
    <row r="271" ht="15.75" customHeight="1">
      <c r="A271" s="1">
        <v>269.0</v>
      </c>
      <c r="B271" s="3" t="s">
        <v>272</v>
      </c>
      <c r="C271" s="3" t="str">
        <f>IFERROR(__xludf.DUMMYFUNCTION("GOOGLETRANSLATE(B271,""id"",""en"")"),"['good', 'comfortable', 'food', 'tasty', 'intoxicating', 'Heaven', 'Kayangan', 'Bae', 'The', 'Wai', 'World', 'Cepokorejo', ' Cross', 'Tuban', 'Jakarta', 'Indonesia', 'USA', 'China', 'America', 'United', 'Click']")</f>
        <v>['good', 'comfortable', 'food', 'tasty', 'intoxicating', 'Heaven', 'Kayangan', 'Bae', 'The', 'Wai', 'World', 'Cepokorejo', ' Cross', 'Tuban', 'Jakarta', 'Indonesia', 'USA', 'China', 'America', 'United', 'Click']</v>
      </c>
      <c r="D271" s="3">
        <v>3.0</v>
      </c>
    </row>
    <row r="272" ht="15.75" customHeight="1">
      <c r="A272" s="1">
        <v>270.0</v>
      </c>
      <c r="B272" s="3" t="s">
        <v>273</v>
      </c>
      <c r="C272" s="3" t="str">
        <f>IFERROR(__xludf.DUMMYFUNCTION("GOOGLETRANSLATE(B272,""id"",""en"")"),"['Rich', 'taik', 'cave', 'loyal', 'era', 'smp', 'ampe', 'package', 'expensive', 'tetep', 'loyal', 'napa', ' Ngegame ',' down ',' then ',' bangse ',' money ',' thinking ',' satisfaction ',' customer ',' bankrupt ', ""]")</f>
        <v>['Rich', 'taik', 'cave', 'loyal', 'era', 'smp', 'ampe', 'package', 'expensive', 'tetep', 'loyal', 'napa', ' Ngegame ',' down ',' then ',' bangse ',' money ',' thinking ',' satisfaction ',' customer ',' bankrupt ', "]</v>
      </c>
      <c r="D272" s="3">
        <v>1.0</v>
      </c>
    </row>
    <row r="273" ht="15.75" customHeight="1">
      <c r="A273" s="1">
        <v>271.0</v>
      </c>
      <c r="B273" s="3" t="s">
        <v>274</v>
      </c>
      <c r="C273" s="3" t="str">
        <f>IFERROR(__xludf.DUMMYFUNCTION("GOOGLETRANSLATE(B273,""id"",""en"")"),"['cave', 'pke', 'card', 'smpe', 'loop', 'until', 'Telkomsel', 'signal', 'jlek', 'iPhone', 'JLEK', 'OPPO', ' JLEK ',' PDHAL ',' TRBARU ',' cave ',' Ampe ',' confused ',' quota ',' pdhal ',' pke ',' unlimited ',' ttep ',' bapuk ',' suggestion ' , 'cave', 'd"&amp;"lu', 'appears',' bapuk ',' telkomsel ',' lose ',' operator ',' moved ',' city ',' village ',' easy ',' provider ',' Good ',' Telkomsel ',' ']")</f>
        <v>['cave', 'pke', 'card', 'smpe', 'loop', 'until', 'Telkomsel', 'signal', 'jlek', 'iPhone', 'JLEK', 'OPPO', ' JLEK ',' PDHAL ',' TRBARU ',' cave ',' Ampe ',' confused ',' quota ',' pdhal ',' pke ',' unlimited ',' ttep ',' bapuk ',' suggestion ' , 'cave', 'dlu', 'appears',' bapuk ',' telkomsel ',' lose ',' operator ',' moved ',' city ',' village ',' easy ',' provider ',' Good ',' Telkomsel ',' ']</v>
      </c>
      <c r="D273" s="3">
        <v>1.0</v>
      </c>
    </row>
    <row r="274" ht="15.75" customHeight="1">
      <c r="A274" s="1">
        <v>272.0</v>
      </c>
      <c r="B274" s="3" t="s">
        <v>275</v>
      </c>
      <c r="C274" s="3" t="str">
        <f>IFERROR(__xludf.DUMMYFUNCTION("GOOGLETRANSLATE(B274,""id"",""en"")"),"['Telkomsel', 'gini', 'origin', 'buy', 'package', 'data', 'smooth', 'morning', 'until', 'malem', 'told', 'waiting', ' process', 'purchase', 'until', 'wait', 'times',' poor ',' buy ',' package ',' data ',' until ',' times', 'click', 'no' , 'buy', 'process'"&amp;", 'no', 'enter', 'package', 'data', '']")</f>
        <v>['Telkomsel', 'gini', 'origin', 'buy', 'package', 'data', 'smooth', 'morning', 'until', 'malem', 'told', 'waiting', ' process', 'purchase', 'until', 'wait', 'times',' poor ',' buy ',' package ',' data ',' until ',' times', 'click', 'no' , 'buy', 'process', 'no', 'enter', 'package', 'data', '']</v>
      </c>
      <c r="D274" s="3">
        <v>1.0</v>
      </c>
    </row>
    <row r="275" ht="15.75" customHeight="1">
      <c r="A275" s="1">
        <v>273.0</v>
      </c>
      <c r="B275" s="3" t="s">
        <v>276</v>
      </c>
      <c r="C275" s="3" t="str">
        <f>IFERROR(__xludf.DUMMYFUNCTION("GOOGLETRANSLATE(B275,""id"",""en"")"),"['Stop', 'Package', 'Internet', 'Telkomsel', 'How', 'Ribet', 'Telkomsel', '']")</f>
        <v>['Stop', 'Package', 'Internet', 'Telkomsel', 'How', 'Ribet', 'Telkomsel', '']</v>
      </c>
      <c r="D275" s="3">
        <v>3.0</v>
      </c>
    </row>
    <row r="276" ht="15.75" customHeight="1">
      <c r="A276" s="1">
        <v>274.0</v>
      </c>
      <c r="B276" s="3" t="s">
        <v>277</v>
      </c>
      <c r="C276" s="3" t="str">
        <f>IFERROR(__xludf.DUMMYFUNCTION("GOOGLETRANSLATE(B276,""id"",""en"")"),"['Good', 'package', 'strangling', 'quota', 'UDH', 'expensive', 'get', 'a little', 'mentang', 'mentang', 'pjj', 'was removed', ' wasteful ',' really ',' crazy ',' rb ',' GB ',' doank ',' expensive ',' card ',' product ',' kek ',' follow ',' move ',' card '"&amp;" , 'Paketan', 'unlimited', 'punn', 'rb', 'ehh', 'persuaded', 'expensive', 'FUP', 'GB', 'RB', 'Most', 'people', ' fill in ',' Rb ',' spirit ',' Telkomsel ']")</f>
        <v>['Good', 'package', 'strangling', 'quota', 'UDH', 'expensive', 'get', 'a little', 'mentang', 'mentang', 'pjj', 'was removed', ' wasteful ',' really ',' crazy ',' rb ',' GB ',' doank ',' expensive ',' card ',' product ',' kek ',' follow ',' move ',' card ' , 'Paketan', 'unlimited', 'punn', 'rb', 'ehh', 'persuaded', 'expensive', 'FUP', 'GB', 'RB', 'Most', 'people', ' fill in ',' Rb ',' spirit ',' Telkomsel ']</v>
      </c>
      <c r="D276" s="3">
        <v>3.0</v>
      </c>
    </row>
    <row r="277" ht="15.75" customHeight="1">
      <c r="A277" s="1">
        <v>275.0</v>
      </c>
      <c r="B277" s="3" t="s">
        <v>278</v>
      </c>
      <c r="C277" s="3" t="str">
        <f>IFERROR(__xludf.DUMMYFUNCTION("GOOGLETRANSLATE(B277,""id"",""en"")"),"['Open', 'Application', 'Have', 'Login', 'Mulu', 'Mending', 'Kyk', 'Login', 'Ajah', 'Fraud', 'Promo', 'SMS', ' sms ',' written ',' promo ',' dated ',' March ',' dial ',' accessed ',' sorry ',' system ',' busy ',' busy ',' what 'do', 'take care' , 'DIAL', "&amp;"'SIGAP', 'PANTES', 'Rating', 'Application', 'JUBLOW', 'CUSTOMER', 'Comfortable', 'Signal', 'Benerin', 'Promo', 'Dial', ' Tel ',' Benerin ',' Team ',' Dev ',' People ',' Benerin ',' Bug ', ""]")</f>
        <v>['Open', 'Application', 'Have', 'Login', 'Mulu', 'Mending', 'Kyk', 'Login', 'Ajah', 'Fraud', 'Promo', 'SMS', ' sms ',' written ',' promo ',' dated ',' March ',' dial ',' accessed ',' sorry ',' system ',' busy ',' busy ',' what 'do', 'take care' , 'DIAL', 'SIGAP', 'PANTES', 'Rating', 'Application', 'JUBLOW', 'CUSTOMER', 'Comfortable', 'Signal', 'Benerin', 'Promo', 'Dial', ' Tel ',' Benerin ',' Team ',' Dev ',' People ',' Benerin ',' Bug ', "]</v>
      </c>
      <c r="D277" s="3">
        <v>1.0</v>
      </c>
    </row>
    <row r="278" ht="15.75" customHeight="1">
      <c r="A278" s="1">
        <v>276.0</v>
      </c>
      <c r="B278" s="3" t="s">
        <v>279</v>
      </c>
      <c r="C278" s="3" t="str">
        <f>IFERROR(__xludf.DUMMYFUNCTION("GOOGLETRANSLATE(B278,""id"",""en"")"),"['application', 'good', 'connection', 'network', 'ugly', 'bar', 'open', 'google', 'essence', 'disappointed', 'call', 'sms',' Voice ',' telephone ',' break up ',' SMS ',' Sent ']")</f>
        <v>['application', 'good', 'connection', 'network', 'ugly', 'bar', 'open', 'google', 'essence', 'disappointed', 'call', 'sms',' Voice ',' telephone ',' break up ',' SMS ',' Sent ']</v>
      </c>
      <c r="D278" s="3">
        <v>1.0</v>
      </c>
    </row>
    <row r="279" ht="15.75" customHeight="1">
      <c r="A279" s="1">
        <v>277.0</v>
      </c>
      <c r="B279" s="3" t="s">
        <v>280</v>
      </c>
      <c r="C279" s="3" t="str">
        <f>IFERROR(__xludf.DUMMYFUNCTION("GOOGLETRANSLATE(B279,""id"",""en"")"),"['', 'Telkomsel', 'and', 'The', 'leader', 'sorry', 'love', 'star', 'improvement', 'hopefully', 'tomorrow', 'normal', 'love ', 'star', '']")</f>
        <v>['', 'Telkomsel', 'and', 'The', 'leader', 'sorry', 'love', 'star', 'improvement', 'hopefully', 'tomorrow', 'normal', 'love ', 'star', '']</v>
      </c>
      <c r="D279" s="3">
        <v>2.0</v>
      </c>
    </row>
    <row r="280" ht="15.75" customHeight="1">
      <c r="A280" s="1">
        <v>278.0</v>
      </c>
      <c r="B280" s="3" t="s">
        <v>281</v>
      </c>
      <c r="C280" s="3" t="str">
        <f>IFERROR(__xludf.DUMMYFUNCTION("GOOGLETRANSLATE(B280,""id"",""en"")"),"['Severe', 'really', 'sympathy', 'signal', 'udh', 'rich', 'card', 'poor', 'please', 'return', 'signal', 'fast', ' rich ',' because ',' card ',' Sultan ',' sympathy ',' sympathy ',' battered ',' skrg ', ""]")</f>
        <v>['Severe', 'really', 'sympathy', 'signal', 'udh', 'rich', 'card', 'poor', 'please', 'return', 'signal', 'fast', ' rich ',' because ',' card ',' Sultan ',' sympathy ',' sympathy ',' battered ',' skrg ', "]</v>
      </c>
      <c r="D280" s="3">
        <v>1.0</v>
      </c>
    </row>
    <row r="281" ht="15.75" customHeight="1">
      <c r="A281" s="1">
        <v>279.0</v>
      </c>
      <c r="B281" s="3" t="s">
        <v>282</v>
      </c>
      <c r="C281" s="3" t="str">
        <f>IFERROR(__xludf.DUMMYFUNCTION("GOOGLETRANSLATE(B281,""id"",""en"")"),"['Good', 'network', 'internet', 'Sushans', 'wearing it', 'slow', 'slow', 'slow', 'basics', 'Bags', 'taikkkkleddik', ""]")</f>
        <v>['Good', 'network', 'internet', 'Sushans', 'wearing it', 'slow', 'slow', 'slow', 'basics', 'Bags', 'taikkkkleddik', "]</v>
      </c>
      <c r="D281" s="3">
        <v>5.0</v>
      </c>
    </row>
    <row r="282" ht="15.75" customHeight="1">
      <c r="A282" s="1">
        <v>280.0</v>
      </c>
      <c r="B282" s="3" t="s">
        <v>283</v>
      </c>
      <c r="C282" s="3" t="str">
        <f>IFERROR(__xludf.DUMMYFUNCTION("GOOGLETRANSLATE(B282,""id"",""en"")"),"['Please', 'center', 'Telkomsel', 'network', 'signal', 'bad', 'buy', 'kouta', 'kouta', 'signal', 'ugly', 'please', ' Center ',' Telkomsel ',' Jari ',' Signal ',' Region ',' Jakarta ',' East ']")</f>
        <v>['Please', 'center', 'Telkomsel', 'network', 'signal', 'bad', 'buy', 'kouta', 'kouta', 'signal', 'ugly', 'please', ' Center ',' Telkomsel ',' Jari ',' Signal ',' Region ',' Jakarta ',' East ']</v>
      </c>
      <c r="D282" s="3">
        <v>1.0</v>
      </c>
    </row>
    <row r="283" ht="15.75" customHeight="1">
      <c r="A283" s="1">
        <v>281.0</v>
      </c>
      <c r="B283" s="3" t="s">
        <v>284</v>
      </c>
      <c r="C283" s="3" t="str">
        <f>IFERROR(__xludf.DUMMYFUNCTION("GOOGLETRANSLATE(B283,""id"",""en"")"),"['Telkomsel', 'Please', 'Region', 'Sumatran', 'South', 'Lampung', 'East', 'please', 'MUPAINS', 'GENDU', 'Signal', 'Most', ' network ',' good ',' area ',' urban ',' village ',' network ',' affordable ',' stupid ',' multiply ',' substation ',' Telkomsel ','"&amp;" Sumatra ']")</f>
        <v>['Telkomsel', 'Please', 'Region', 'Sumatran', 'South', 'Lampung', 'East', 'please', 'MUPAINS', 'GENDU', 'Signal', 'Most', ' network ',' good ',' area ',' urban ',' village ',' network ',' affordable ',' stupid ',' multiply ',' substation ',' Telkomsel ',' Sumatra ']</v>
      </c>
      <c r="D283" s="3">
        <v>1.0</v>
      </c>
    </row>
    <row r="284" ht="15.75" customHeight="1">
      <c r="A284" s="1">
        <v>282.0</v>
      </c>
      <c r="B284" s="3" t="s">
        <v>285</v>
      </c>
      <c r="C284" s="3" t="str">
        <f>IFERROR(__xludf.DUMMYFUNCTION("GOOGLETRANSLATE(B284,""id"",""en"")"),"['Please', 'Makai', 'Telkomsel', 'already', 'signal', 'slow', 'times',' quota ',' GB ',' unlimited ',' lifting ',' download ',' Kec ',' Download ',' KB ',' Huuhhhh ']")</f>
        <v>['Please', 'Makai', 'Telkomsel', 'already', 'signal', 'slow', 'times',' quota ',' GB ',' unlimited ',' lifting ',' download ',' Kec ',' Download ',' KB ',' Huuhhhh ']</v>
      </c>
      <c r="D284" s="3">
        <v>1.0</v>
      </c>
    </row>
    <row r="285" ht="15.75" customHeight="1">
      <c r="A285" s="1">
        <v>283.0</v>
      </c>
      <c r="B285" s="3" t="s">
        <v>286</v>
      </c>
      <c r="C285" s="3" t="str">
        <f>IFERROR(__xludf.DUMMYFUNCTION("GOOGLETRANSLATE(B285,""id"",""en"")"),"['network', 'Telkomsel', 'ugly', 'play', 'game', 'leg', 'signal', 'dri', 'dlu', 'sya', 'customer', 'loyal', ' telkomsel ',' already ',' moved ',' profider ',' non ',' activated ',' KRTU ',' Telkomsel ',' network ',' ugly ',' soft ',' poko ',' satisfying '"&amp;" ]")</f>
        <v>['network', 'Telkomsel', 'ugly', 'play', 'game', 'leg', 'signal', 'dri', 'dlu', 'sya', 'customer', 'loyal', ' telkomsel ',' already ',' moved ',' profider ',' non ',' activated ',' KRTU ',' Telkomsel ',' network ',' ugly ',' soft ',' poko ',' satisfying ' ]</v>
      </c>
      <c r="D285" s="3">
        <v>1.0</v>
      </c>
    </row>
    <row r="286" ht="15.75" customHeight="1">
      <c r="A286" s="1">
        <v>284.0</v>
      </c>
      <c r="B286" s="3" t="s">
        <v>287</v>
      </c>
      <c r="C286" s="3" t="str">
        <f>IFERROR(__xludf.DUMMYFUNCTION("GOOGLETRANSLATE(B286,""id"",""en"")"),"['update', 'enter', 'verification', 'already', 'click', 'verification', 'told', 'copy', 'patch', 'boss',' try ',' eta ',' Explain ',' Enter ',' Install ',' Hadeuh ',' Menuh ',' Memory ',' Please ',' Sorry ',' Forced ',' Deh ',' Uninstall ',' Please ',' En"&amp;"lightenment ' , 'boss', '']")</f>
        <v>['update', 'enter', 'verification', 'already', 'click', 'verification', 'told', 'copy', 'patch', 'boss',' try ',' eta ',' Explain ',' Enter ',' Install ',' Hadeuh ',' Menuh ',' Memory ',' Please ',' Sorry ',' Forced ',' Deh ',' Uninstall ',' Please ',' Enlightenment ' , 'boss', '']</v>
      </c>
      <c r="D286" s="3">
        <v>1.0</v>
      </c>
    </row>
    <row r="287" ht="15.75" customHeight="1">
      <c r="A287" s="1">
        <v>285.0</v>
      </c>
      <c r="B287" s="3" t="s">
        <v>288</v>
      </c>
      <c r="C287" s="3" t="str">
        <f>IFERROR(__xludf.DUMMYFUNCTION("GOOGLETRANSLATE(B287,""id"",""en"")"),"['gloomy', 'Where', 'It's Out', 'Kouta', 'Internet', 'Money', 'Stay', 'APK', 'Promo', 'Internet', 'Kouta', 'GB', ' hesitant ',' buy ',' pulse ',' internet ',' buy ',' gasoline ',' run ',' motorbike ',' think ',' think ',' money ',' buy ',' pulses' , 'buy'"&amp;", 'package', 'package', 'error', 'buy', 'money', 'run out', 'buy', 'pulse', 'paketan', 'pulse', 'ran aground', ' finished', '']")</f>
        <v>['gloomy', 'Where', 'It's Out', 'Kouta', 'Internet', 'Money', 'Stay', 'APK', 'Promo', 'Internet', 'Kouta', 'GB', ' hesitant ',' buy ',' pulse ',' internet ',' buy ',' gasoline ',' run ',' motorbike ',' think ',' think ',' money ',' buy ',' pulses' , 'buy', 'package', 'package', 'error', 'buy', 'money', 'run out', 'buy', 'pulse', 'paketan', 'pulse', 'ran aground', ' finished', '']</v>
      </c>
      <c r="D287" s="3">
        <v>1.0</v>
      </c>
    </row>
    <row r="288" ht="15.75" customHeight="1">
      <c r="A288" s="1">
        <v>286.0</v>
      </c>
      <c r="B288" s="3" t="s">
        <v>289</v>
      </c>
      <c r="C288" s="3" t="str">
        <f>IFERROR(__xludf.DUMMYFUNCTION("GOOGLETRANSLATE(B288,""id"",""en"")"),"['Price', 'expensive', 'network', 'cheap', 'card', 'worst', 'Sumatran', 'Telkomsel', 'Naturally', 'Kelurga', 'Move', 'card', ' network ',' rotten ']")</f>
        <v>['Price', 'expensive', 'network', 'cheap', 'card', 'worst', 'Sumatran', 'Telkomsel', 'Naturally', 'Kelurga', 'Move', 'card', ' network ',' rotten ']</v>
      </c>
      <c r="D288" s="3">
        <v>1.0</v>
      </c>
    </row>
    <row r="289" ht="15.75" customHeight="1">
      <c r="A289" s="1">
        <v>287.0</v>
      </c>
      <c r="B289" s="3" t="s">
        <v>290</v>
      </c>
      <c r="C289" s="3" t="str">
        <f>IFERROR(__xludf.DUMMYFUNCTION("GOOGLETRANSLATE(B289,""id"",""en"")"),"['Please', 'sorry', 'Telkomsel', 'fix', 'network', 'udh', 'ugly', 'really', 'play', 'game', 'application', 'already', ' buy ',' quota ',' expensive ',' expensive ',' signal ',' good ',' please ',' Telkomsel ',' fix ',' use ',' telkom ']")</f>
        <v>['Please', 'sorry', 'Telkomsel', 'fix', 'network', 'udh', 'ugly', 'really', 'play', 'game', 'application', 'already', ' buy ',' quota ',' expensive ',' expensive ',' signal ',' good ',' please ',' Telkomsel ',' fix ',' use ',' telkom ']</v>
      </c>
      <c r="D289" s="3">
        <v>1.0</v>
      </c>
    </row>
    <row r="290" ht="15.75" customHeight="1">
      <c r="A290" s="1">
        <v>288.0</v>
      </c>
      <c r="B290" s="3" t="s">
        <v>291</v>
      </c>
      <c r="C290" s="3" t="str">
        <f>IFERROR(__xludf.DUMMYFUNCTION("GOOGLETRANSLATE(B290,""id"",""en"")"),"['Hi', 'admin', 'purchase', 'pulse', 'Points',' Telkomsel ',' entry ',' January ',' promo ',' pulse ',' unlimite ',' Please ',' given ',' price ',' standard ',' price ',' child ',' school ',' use ',' learn ',' online ',' help ',' offer ',' promo ',' price"&amp;" ' , 'Student', 'THSK']")</f>
        <v>['Hi', 'admin', 'purchase', 'pulse', 'Points',' Telkomsel ',' entry ',' January ',' promo ',' pulse ',' unlimite ',' Please ',' given ',' price ',' standard ',' price ',' child ',' school ',' use ',' learn ',' online ',' help ',' offer ',' promo ',' price ' , 'Student', 'THSK']</v>
      </c>
      <c r="D290" s="3">
        <v>2.0</v>
      </c>
    </row>
    <row r="291" ht="15.75" customHeight="1">
      <c r="A291" s="1">
        <v>289.0</v>
      </c>
      <c r="B291" s="3" t="s">
        <v>292</v>
      </c>
      <c r="C291" s="3" t="str">
        <f>IFERROR(__xludf.DUMMYFUNCTION("GOOGLETRANSLATE(B291,""id"",""en"")"),"['Please', 'repaired', 'signal', 'signal', 'ugly', 'Ujan', 'please', 'inniin', 'area', 'remote', 'price', ' Signal ',' ugly ',' Pulak ',' You ',' ']")</f>
        <v>['Please', 'repaired', 'signal', 'signal', 'ugly', 'Ujan', 'please', 'inniin', 'area', 'remote', 'price', ' Signal ',' ugly ',' Pulak ',' You ',' ']</v>
      </c>
      <c r="D291" s="3">
        <v>1.0</v>
      </c>
    </row>
    <row r="292" ht="15.75" customHeight="1">
      <c r="A292" s="1">
        <v>290.0</v>
      </c>
      <c r="B292" s="3" t="s">
        <v>293</v>
      </c>
      <c r="C292" s="3" t="str">
        <f>IFERROR(__xludf.DUMMYFUNCTION("GOOGLETRANSLATE(B292,""id"",""en"")"),"['Min', 'just' just 'buy', 'package', 'game', 'max', 'application', 'claim', 'voucher', 'terrest', 'already', 'like', ' So ',' bought ',' Voucher ',' Take ',' turn ',' Application ',' as a 'simple', 'Simple', 'Kayak', 'Gini', 'Harm', 'really', ""]")</f>
        <v>['Min', 'just' just 'buy', 'package', 'game', 'max', 'application', 'claim', 'voucher', 'terrest', 'already', 'like', ' So ',' bought ',' Voucher ',' Take ',' turn ',' Application ',' as a 'simple', 'Simple', 'Kayak', 'Gini', 'Harm', 'really', "]</v>
      </c>
      <c r="D292" s="3">
        <v>3.0</v>
      </c>
    </row>
    <row r="293" ht="15.75" customHeight="1">
      <c r="A293" s="1">
        <v>291.0</v>
      </c>
      <c r="B293" s="3" t="s">
        <v>294</v>
      </c>
      <c r="C293" s="3" t="str">
        <f>IFERROR(__xludf.DUMMYFUNCTION("GOOGLETRANSLATE(B293,""id"",""en"")"),"['Sorry', 'love', 'star', 'Telkomsel', 'poor', 'buy', 'package', 'failed', 'run out', 'promo', 'already', ' Show ',' cause ',' failed ',' ']")</f>
        <v>['Sorry', 'love', 'star', 'Telkomsel', 'poor', 'buy', 'package', 'failed', 'run out', 'promo', 'already', ' Show ',' cause ',' failed ',' ']</v>
      </c>
      <c r="D293" s="3">
        <v>1.0</v>
      </c>
    </row>
    <row r="294" ht="15.75" customHeight="1">
      <c r="A294" s="1">
        <v>292.0</v>
      </c>
      <c r="B294" s="3" t="s">
        <v>295</v>
      </c>
      <c r="C294" s="3" t="str">
        <f>IFERROR(__xludf.DUMMYFUNCTION("GOOGLETRANSLATE(B294,""id"",""en"")"),"['Please', 'Enlightenment', 'Min', 'APK', 'Telkomsel', 'Card', 'Telkomsel', 'Quota', 'Register', 'Package', 'Call', 'Telkomsel', ' Cards', 'cards',' internet ',' ']")</f>
        <v>['Please', 'Enlightenment', 'Min', 'APK', 'Telkomsel', 'Card', 'Telkomsel', 'Quota', 'Register', 'Package', 'Call', 'Telkomsel', ' Cards', 'cards',' internet ',' ']</v>
      </c>
      <c r="D294" s="3">
        <v>1.0</v>
      </c>
    </row>
    <row r="295" ht="15.75" customHeight="1">
      <c r="A295" s="1">
        <v>293.0</v>
      </c>
      <c r="B295" s="3" t="s">
        <v>296</v>
      </c>
      <c r="C295" s="3" t="str">
        <f>IFERROR(__xludf.DUMMYFUNCTION("GOOGLETRANSLATE(B295,""id"",""en"")"),"['many years', 'Telkomsel', 'happy', 'SMS', 'Package', 'GB', 'Lost', 'Please', 'Return', 'Package', ""]")</f>
        <v>['many years', 'Telkomsel', 'happy', 'SMS', 'Package', 'GB', 'Lost', 'Please', 'Return', 'Package', "]</v>
      </c>
      <c r="D295" s="3">
        <v>3.0</v>
      </c>
    </row>
    <row r="296" ht="15.75" customHeight="1">
      <c r="A296" s="1">
        <v>294.0</v>
      </c>
      <c r="B296" s="3" t="s">
        <v>297</v>
      </c>
      <c r="C296" s="3" t="str">
        <f>IFERROR(__xludf.DUMMYFUNCTION("GOOGLETRANSLATE(B296,""id"",""en"")"),"['really', 'really', 'application', 'like', 'network', 'Telkomsel', 'slow', 'forgiveness',' use ',' customer ',' loyal ',' thank you ',' Telkomsel ',' ']")</f>
        <v>['really', 'really', 'application', 'like', 'network', 'Telkomsel', 'slow', 'forgiveness',' use ',' customer ',' loyal ',' thank you ',' Telkomsel ',' ']</v>
      </c>
      <c r="D296" s="3">
        <v>1.0</v>
      </c>
    </row>
    <row r="297" ht="15.75" customHeight="1">
      <c r="A297" s="1">
        <v>295.0</v>
      </c>
      <c r="B297" s="3" t="s">
        <v>298</v>
      </c>
      <c r="C297" s="3" t="str">
        <f>IFERROR(__xludf.DUMMYFUNCTION("GOOGLETRANSLATE(B297,""id"",""en"")"),"['Package', 'buy', 'entry', 'feedbackny', 'please', 'fix', 'tsb', 'users',' move ',' provider ',' thank ',' love ',' ']")</f>
        <v>['Package', 'buy', 'entry', 'feedbackny', 'please', 'fix', 'tsb', 'users',' move ',' provider ',' thank ',' love ',' ']</v>
      </c>
      <c r="D297" s="3">
        <v>1.0</v>
      </c>
    </row>
    <row r="298" ht="15.75" customHeight="1">
      <c r="A298" s="1">
        <v>296.0</v>
      </c>
      <c r="B298" s="3" t="s">
        <v>299</v>
      </c>
      <c r="C298" s="3" t="str">
        <f>IFERROR(__xludf.DUMMYFUNCTION("GOOGLETRANSLATE(B298,""id"",""en"")"),"['Telkomsel', 'Kasi', 'cheerful', 'apply', 'March', 'check', 'system', 'busy', 'Wait', 'run out', 'pulse', 'told "" TOP ',' Bintang ',' Tuggu ',' Tomorrow ',' Busy ',' Colonine ',' Star ',' Already ',' All Day ',' Wait ',' Down ',' Star ', ""]")</f>
        <v>['Telkomsel', 'Kasi', 'cheerful', 'apply', 'March', 'check', 'system', 'busy', 'Wait', 'run out', 'pulse', 'told " TOP ',' Bintang ',' Tuggu ',' Tomorrow ',' Busy ',' Colonine ',' Star ',' Already ',' All Day ',' Wait ',' Down ',' Star ', "]</v>
      </c>
      <c r="D298" s="3">
        <v>1.0</v>
      </c>
    </row>
    <row r="299" ht="15.75" customHeight="1">
      <c r="A299" s="1">
        <v>297.0</v>
      </c>
      <c r="B299" s="3" t="s">
        <v>300</v>
      </c>
      <c r="C299" s="3" t="str">
        <f>IFERROR(__xludf.DUMMYFUNCTION("GOOGLETRANSLATE(B299,""id"",""en"")"),"['down', 'buy', 'package', 'leftover', 'balance', 'right', 'already', 'run out', 'quota', 'direct', 'buy', 'right', ' Buy ',' System ',' Error ',' Lansung ',' Liat ',' Noninal ',' Direct ',' Remnant ',' Quotes', 'Enter', 'That Sege', 'Thank you', ""]")</f>
        <v>['down', 'buy', 'package', 'leftover', 'balance', 'right', 'already', 'run out', 'quota', 'direct', 'buy', 'right', ' Buy ',' System ',' Error ',' Lansung ',' Liat ',' Noninal ',' Direct ',' Remnant ',' Quotes', 'Enter', 'That Sege', 'Thank you', "]</v>
      </c>
      <c r="D299" s="3">
        <v>1.0</v>
      </c>
    </row>
    <row r="300" ht="15.75" customHeight="1">
      <c r="A300" s="1">
        <v>298.0</v>
      </c>
      <c r="B300" s="3" t="s">
        <v>301</v>
      </c>
      <c r="C300" s="3" t="str">
        <f>IFERROR(__xludf.DUMMYFUNCTION("GOOGLETRANSLATE(B300,""id"",""en"")"),"['woi', 'fix', 'donk', 'network', 'jngan', 'left', 'so', 'jngan', 'take', 'luck', 'network', 'slow', ' quota ',' fast ',' abis', 'ugly', 'really', 'quality', '']")</f>
        <v>['woi', 'fix', 'donk', 'network', 'jngan', 'left', 'so', 'jngan', 'take', 'luck', 'network', 'slow', ' quota ',' fast ',' abis', 'ugly', 'really', 'quality', '']</v>
      </c>
      <c r="D300" s="3">
        <v>1.0</v>
      </c>
    </row>
    <row r="301" ht="15.75" customHeight="1">
      <c r="A301" s="1">
        <v>299.0</v>
      </c>
      <c r="B301" s="3" t="s">
        <v>302</v>
      </c>
      <c r="C301" s="3" t="str">
        <f>IFERROR(__xludf.DUMMYFUNCTION("GOOGLETRANSLATE(B301,""id"",""en"")"),"['updated', 'difficult', 'log', 'log', 'stop', 'verification', 'number', 'phone', 'run out', 'really', 'smakin', 'updated', ' Ksini ',' ugly ',' Performance ',' Telkomsel ']")</f>
        <v>['updated', 'difficult', 'log', 'log', 'stop', 'verification', 'number', 'phone', 'run out', 'really', 'smakin', 'updated', ' Ksini ',' ugly ',' Performance ',' Telkomsel ']</v>
      </c>
      <c r="D301" s="3">
        <v>1.0</v>
      </c>
    </row>
    <row r="302" ht="15.75" customHeight="1">
      <c r="A302" s="1">
        <v>300.0</v>
      </c>
      <c r="B302" s="3" t="s">
        <v>303</v>
      </c>
      <c r="C302" s="3" t="str">
        <f>IFERROR(__xludf.DUMMYFUNCTION("GOOGLETRANSLATE(B302,""id"",""en"")"),"['Not bad', 'good', 'APK', 'MyTelkomsel', 'Network', 'Widihh', 'smooth', 'matched', 'Min', 'want', 'Top', 'GME', ' Free ',' Fire ',' TOP ',' APK ',' MyTelkomsel ',' How ',' ']")</f>
        <v>['Not bad', 'good', 'APK', 'MyTelkomsel', 'Network', 'Widihh', 'smooth', 'matched', 'Min', 'want', 'Top', 'GME', ' Free ',' Fire ',' TOP ',' APK ',' MyTelkomsel ',' How ',' ']</v>
      </c>
      <c r="D302" s="3">
        <v>4.0</v>
      </c>
    </row>
    <row r="303" ht="15.75" customHeight="1">
      <c r="A303" s="1">
        <v>301.0</v>
      </c>
      <c r="B303" s="3" t="s">
        <v>304</v>
      </c>
      <c r="C303" s="3" t="str">
        <f>IFERROR(__xludf.DUMMYFUNCTION("GOOGLETRANSLATE(B303,""id"",""en"")"),"['Update', 'Mulu', 'Utamain', 'Satisfaction', 'Customer', 'Peachim', 'Woii', 'Massa', 'Number', 'Lost', 'Number', 'Number', ' Get ',' Mulu ',' Paketan ',' Price ',' Cheap ',' Value ',' Uda ',' Thn ',' Package ',' Combo ',' Sakti ',' Cuman ',' Get ' , 'Lov"&amp;"e', 'offer', 'good', 'that's', '']")</f>
        <v>['Update', 'Mulu', 'Utamain', 'Satisfaction', 'Customer', 'Peachim', 'Woii', 'Massa', 'Number', 'Lost', 'Number', 'Number', ' Get ',' Mulu ',' Paketan ',' Price ',' Cheap ',' Value ',' Uda ',' Thn ',' Package ',' Combo ',' Sakti ',' Cuman ',' Get ' , 'Love', 'offer', 'good', 'that's', '']</v>
      </c>
      <c r="D303" s="3">
        <v>1.0</v>
      </c>
    </row>
    <row r="304" ht="15.75" customHeight="1">
      <c r="A304" s="1">
        <v>302.0</v>
      </c>
      <c r="B304" s="3" t="s">
        <v>305</v>
      </c>
      <c r="C304" s="3" t="str">
        <f>IFERROR(__xludf.DUMMYFUNCTION("GOOGLETRANSLATE(B304,""id"",""en"")"),"['Telkomsel', 'burn', 'number', 'phone', 'use', 'purchase', 'quota', 'according to', 'ads',' price ',' advertised ',' Different ',' Price ',' buy ',' package ',' ']")</f>
        <v>['Telkomsel', 'burn', 'number', 'phone', 'use', 'purchase', 'quota', 'according to', 'ads',' price ',' advertised ',' Different ',' Price ',' buy ',' package ',' ']</v>
      </c>
      <c r="D304" s="3">
        <v>1.0</v>
      </c>
    </row>
    <row r="305" ht="15.75" customHeight="1">
      <c r="A305" s="1">
        <v>303.0</v>
      </c>
      <c r="B305" s="3" t="s">
        <v>306</v>
      </c>
      <c r="C305" s="3" t="str">
        <f>IFERROR(__xludf.DUMMYFUNCTION("GOOGLETRANSLATE(B305,""id"",""en"")"),"['Sousiny', 'ugly', 'really', 'unlimited', 'Nge', 'Game', 'Mending', 'Buy', 'Indosat', 'Good', 'YEGAK', 'TELKOM', ' ']")</f>
        <v>['Sousiny', 'ugly', 'really', 'unlimited', 'Nge', 'Game', 'Mending', 'Buy', 'Indosat', 'Good', 'YEGAK', 'TELKOM', ' ']</v>
      </c>
      <c r="D305" s="3">
        <v>1.0</v>
      </c>
    </row>
    <row r="306" ht="15.75" customHeight="1">
      <c r="A306" s="1">
        <v>304.0</v>
      </c>
      <c r="B306" s="3" t="s">
        <v>307</v>
      </c>
      <c r="C306" s="3" t="str">
        <f>IFERROR(__xludf.DUMMYFUNCTION("GOOGLETRANSLATE(B306,""id"",""en"")"),"['Please', 'help', 'Telkomsel', 'buy', 'package', 'cheerful', 'for' credit ',' buy ',' package ',' cheerful ',' Please ',' The BANT ',' Kendaan ',' Resolved ',' ']")</f>
        <v>['Please', 'help', 'Telkomsel', 'buy', 'package', 'cheerful', 'for' credit ',' buy ',' package ',' cheerful ',' Please ',' The BANT ',' Kendaan ',' Resolved ',' ']</v>
      </c>
      <c r="D306" s="3">
        <v>3.0</v>
      </c>
    </row>
    <row r="307" ht="15.75" customHeight="1">
      <c r="A307" s="1">
        <v>305.0</v>
      </c>
      <c r="B307" s="3" t="s">
        <v>308</v>
      </c>
      <c r="C307" s="3" t="str">
        <f>IFERROR(__xludf.DUMMYFUNCTION("GOOGLETRANSLATE(B307,""id"",""en"")"),"['Application', 'Fraud', 'Gue', 'Boong']")</f>
        <v>['Application', 'Fraud', 'Gue', 'Boong']</v>
      </c>
      <c r="D307" s="3">
        <v>1.0</v>
      </c>
    </row>
    <row r="308" ht="15.75" customHeight="1">
      <c r="A308" s="1">
        <v>306.0</v>
      </c>
      <c r="B308" s="3" t="s">
        <v>309</v>
      </c>
      <c r="C308" s="3" t="str">
        <f>IFERROR(__xludf.DUMMYFUNCTION("GOOGLETRANSLATE(B308,""id"",""en"")"),"['Love', 'Star', 'Pemacau', 'Telkomsel', 'Develop', 'Features',' Hold ',' Event ',' Reward ',' Interesting ',' Service ',' Interesting ',' Telkomsel ',' Undi ',' Undi ',' Happy ',' Happy ',' Following ',' The program ',' number ',' Telkomsel ',' Registere"&amp;"d ',' winner ',' please ',' his response ' , 'thank you', '']")</f>
        <v>['Love', 'Star', 'Pemacau', 'Telkomsel', 'Develop', 'Features',' Hold ',' Event ',' Reward ',' Interesting ',' Service ',' Interesting ',' Telkomsel ',' Undi ',' Undi ',' Happy ',' Happy ',' Following ',' The program ',' number ',' Telkomsel ',' Registered ',' winner ',' please ',' his response ' , 'thank you', '']</v>
      </c>
      <c r="D308" s="3">
        <v>5.0</v>
      </c>
    </row>
    <row r="309" ht="15.75" customHeight="1">
      <c r="A309" s="1">
        <v>307.0</v>
      </c>
      <c r="B309" s="3" t="s">
        <v>310</v>
      </c>
      <c r="C309" s="3" t="str">
        <f>IFERROR(__xludf.DUMMYFUNCTION("GOOGLETRANSLATE(B309,""id"",""en"")"),"['Iti', 'Exchange', 'Points', 'Credit', 'Exchange', 'Points', 'Diamond', 'Etc.', ""]")</f>
        <v>['Iti', 'Exchange', 'Points', 'Credit', 'Exchange', 'Points', 'Diamond', 'Etc.', "]</v>
      </c>
      <c r="D309" s="3">
        <v>2.0</v>
      </c>
    </row>
    <row r="310" ht="15.75" customHeight="1">
      <c r="A310" s="1">
        <v>308.0</v>
      </c>
      <c r="B310" s="3" t="s">
        <v>311</v>
      </c>
      <c r="C310" s="3" t="str">
        <f>IFERROR(__xludf.DUMMYFUNCTION("GOOGLETRANSLATE(B310,""id"",""en"")"),"['Kompenan', 'Telkomsel', 'Fill', 'Package', 'Thinking', 'MB', 'SMS', 'Enter', 'Congratulations',' Package ',' MB ',' SUCCESS ',' Turn on ',' cellular ',' runs', 'internet', 'non', 'package', 'as a result', 'pulse', 'run out', 'used', 'please', 'Telkomsel"&amp;"', 'reverse' , 'right', 'nominal', 'valuable', 'provider', 'professional', 'events',' like ',' many times', 'times',' complain ',' please ',' return ',' right']")</f>
        <v>['Kompenan', 'Telkomsel', 'Fill', 'Package', 'Thinking', 'MB', 'SMS', 'Enter', 'Congratulations',' Package ',' MB ',' SUCCESS ',' Turn on ',' cellular ',' runs', 'internet', 'non', 'package', 'as a result', 'pulse', 'run out', 'used', 'please', 'Telkomsel', 'reverse' , 'right', 'nominal', 'valuable', 'provider', 'professional', 'events',' like ',' many times', 'times',' complain ',' please ',' return ',' right']</v>
      </c>
      <c r="D310" s="3">
        <v>1.0</v>
      </c>
    </row>
    <row r="311" ht="15.75" customHeight="1">
      <c r="A311" s="1">
        <v>309.0</v>
      </c>
      <c r="B311" s="3" t="s">
        <v>312</v>
      </c>
      <c r="C311" s="3" t="str">
        <f>IFERROR(__xludf.DUMMYFUNCTION("GOOGLETRANSLATE(B311,""id"",""en"")"),"['Min', 'Please', 'Read', 'Comment', 'Paketan', 'Internet', 'Expensive', 'What', 'Kmaren', 'Check', 'Price', 'Check', ' Now ',' Paketan ',' Reduce ',' Local ',' JDI ',' Local ',' Expensive ',' ']")</f>
        <v>['Min', 'Please', 'Read', 'Comment', 'Paketan', 'Internet', 'Expensive', 'What', 'Kmaren', 'Check', 'Price', 'Check', ' Now ',' Paketan ',' Reduce ',' Local ',' JDI ',' Local ',' Expensive ',' ']</v>
      </c>
      <c r="D311" s="3">
        <v>3.0</v>
      </c>
    </row>
    <row r="312" ht="15.75" customHeight="1">
      <c r="A312" s="1">
        <v>310.0</v>
      </c>
      <c r="B312" s="3" t="s">
        <v>313</v>
      </c>
      <c r="C312" s="3" t="str">
        <f>IFERROR(__xludf.DUMMYFUNCTION("GOOGLETRANSLATE(B312,""id"",""en"")"),"['Telkomsel', 'ugly', 'network', 'use', 'Telkomsel', 'Disappointed', 'Ama', 'Telkomsel', 'The network', 'LEG', 'WELET', 'quota', ' Data ',' internet ',' expensive ',' CUGAK ',' Palembang ',' ']")</f>
        <v>['Telkomsel', 'ugly', 'network', 'use', 'Telkomsel', 'Disappointed', 'Ama', 'Telkomsel', 'The network', 'LEG', 'WELET', 'quota', ' Data ',' internet ',' expensive ',' CUGAK ',' Palembang ',' ']</v>
      </c>
      <c r="D312" s="3">
        <v>2.0</v>
      </c>
    </row>
    <row r="313" ht="15.75" customHeight="1">
      <c r="A313" s="1">
        <v>311.0</v>
      </c>
      <c r="B313" s="3" t="s">
        <v>314</v>
      </c>
      <c r="C313" s="3" t="str">
        <f>IFERROR(__xludf.DUMMYFUNCTION("GOOGLETRANSLATE(B313,""id"",""en"")"),"['quota', 'chat', 'music', 'games', 'sosmed', 'unlimited', 'play', 'game', 'pubg']")</f>
        <v>['quota', 'chat', 'music', 'games', 'sosmed', 'unlimited', 'play', 'game', 'pubg']</v>
      </c>
      <c r="D313" s="3">
        <v>1.0</v>
      </c>
    </row>
    <row r="314" ht="15.75" customHeight="1">
      <c r="A314" s="1">
        <v>312.0</v>
      </c>
      <c r="B314" s="3" t="s">
        <v>315</v>
      </c>
      <c r="C314" s="3" t="str">
        <f>IFERROR(__xludf.DUMMYFUNCTION("GOOGLETRANSLATE(B314,""id"",""en"")"),"['', 'application', 'stopped', 'his writing', 'opening it', 'version', 'jelekkk', 'the application', 'makes it easy', 'customer', 'troubles',' mending ',' change ',' Provider ']")</f>
        <v>['', 'application', 'stopped', 'his writing', 'opening it', 'version', 'jelekkk', 'the application', 'makes it easy', 'customer', 'troubles',' mending ',' change ',' Provider ']</v>
      </c>
      <c r="D314" s="3">
        <v>1.0</v>
      </c>
    </row>
    <row r="315" ht="15.75" customHeight="1">
      <c r="A315" s="1">
        <v>313.0</v>
      </c>
      <c r="B315" s="3" t="s">
        <v>316</v>
      </c>
      <c r="C315" s="3" t="str">
        <f>IFERROR(__xludf.DUMMYFUNCTION("GOOGLETRANSLATE(B315,""id"",""en"")"),"['SMS', 'Telkomsel', 'buy', 'quota', 'learn', 'rupiah', 'pulse', 'leftover', 'contents',' pulse ',' owe ',' hold ',' money ',' contents', 'credit', 'buy', 'quota', 'learn', 'reply', 'buy', 'quota', 'send', 'sms',' contents', 'pulses' , 'owe', 'people', 'b"&amp;"uy', 'pulse', 'difficult', '']")</f>
        <v>['SMS', 'Telkomsel', 'buy', 'quota', 'learn', 'rupiah', 'pulse', 'leftover', 'contents',' pulse ',' owe ',' hold ',' money ',' contents', 'credit', 'buy', 'quota', 'learn', 'reply', 'buy', 'quota', 'send', 'sms',' contents', 'pulses' , 'owe', 'people', 'buy', 'pulse', 'difficult', '']</v>
      </c>
      <c r="D315" s="3">
        <v>2.0</v>
      </c>
    </row>
    <row r="316" ht="15.75" customHeight="1">
      <c r="A316" s="1">
        <v>314.0</v>
      </c>
      <c r="B316" s="3" t="s">
        <v>317</v>
      </c>
      <c r="C316" s="3" t="str">
        <f>IFERROR(__xludf.DUMMYFUNCTION("GOOGLETRANSLATE(B316,""id"",""en"")"),"['Buy', 'Package', 'Kouta', 'Thinking', 'Since', 'Update', 'Sekrang', 'Buy', 'Buy', 'Money', 'Electronics',' Link ',' Since ',' Update ',' Access', 'Payment', 'Link', 'Disappointed', 'GPP', 'Moving', 'Subscriptions',' Telkomsel ',' Ribet ',' Consumers', '"&amp;"Dagangan' , 'Sell', 'Hopefully', 'Badkk', '']")</f>
        <v>['Buy', 'Package', 'Kouta', 'Thinking', 'Since', 'Update', 'Sekrang', 'Buy', 'Buy', 'Money', 'Electronics',' Link ',' Since ',' Update ',' Access', 'Payment', 'Link', 'Disappointed', 'GPP', 'Moving', 'Subscriptions',' Telkomsel ',' Ribet ',' Consumers', 'Dagangan' , 'Sell', 'Hopefully', 'Badkk', '']</v>
      </c>
      <c r="D316" s="3">
        <v>1.0</v>
      </c>
    </row>
    <row r="317" ht="15.75" customHeight="1">
      <c r="A317" s="1">
        <v>315.0</v>
      </c>
      <c r="B317" s="3" t="s">
        <v>318</v>
      </c>
      <c r="C317" s="3" t="str">
        <f>IFERROR(__xludf.DUMMYFUNCTION("GOOGLETRANSLATE(B317,""id"",""en"")"),"['Star', 'Min', 'users',' Telkomsel ',' gontain ',' replace ',' card ',' tsel ',' settled ',' smpai ',' promo ',' please ',' Different ',' price ',' package ',' call ',' price ',' right ',' buy ',' list ',' please ',' sorry ',' min ',' just ',' suggestion"&amp;" ' ]")</f>
        <v>['Star', 'Min', 'users',' Telkomsel ',' gontain ',' replace ',' card ',' tsel ',' settled ',' smpai ',' promo ',' please ',' Different ',' price ',' package ',' call ',' price ',' right ',' buy ',' list ',' please ',' sorry ',' min ',' just ',' suggestion ' ]</v>
      </c>
      <c r="D317" s="3">
        <v>3.0</v>
      </c>
    </row>
    <row r="318" ht="15.75" customHeight="1">
      <c r="A318" s="1">
        <v>316.0</v>
      </c>
      <c r="B318" s="3" t="s">
        <v>319</v>
      </c>
      <c r="C318" s="3" t="str">
        <f>IFERROR(__xludf.DUMMYFUNCTION("GOOGLETRANSLATE(B318,""id"",""en"")"),"['signal', 'bad', 'game', 'youtube', 'twitter', 'broken', 'how', 'confirm', 'love', 'star', 'ntar', 'signal', ' normal ',' love ',' star ',' Telkomsel ',' heart ',' yes', 'satisfaction', 'customer', 'main', 'pingin', 'customer', 'blur', 'card' , 'repaired"&amp;"', 'signal', '']")</f>
        <v>['signal', 'bad', 'game', 'youtube', 'twitter', 'broken', 'how', 'confirm', 'love', 'star', 'ntar', 'signal', ' normal ',' love ',' star ',' Telkomsel ',' heart ',' yes', 'satisfaction', 'customer', 'main', 'pingin', 'customer', 'blur', 'card' , 'repaired', 'signal', '']</v>
      </c>
      <c r="D318" s="3">
        <v>1.0</v>
      </c>
    </row>
    <row r="319" ht="15.75" customHeight="1">
      <c r="A319" s="1">
        <v>317.0</v>
      </c>
      <c r="B319" s="3" t="s">
        <v>320</v>
      </c>
      <c r="C319" s="3" t="str">
        <f>IFERROR(__xludf.DUMMYFUNCTION("GOOGLETRANSLATE(B319,""id"",""en"")"),"['Fix', 'signal', 'right', 'signal', 'area', 'entry', 'signal', 'area', 'slow', 'no', 'like', 'user', ' Telkomsel ',' complaining ',' ']")</f>
        <v>['Fix', 'signal', 'right', 'signal', 'area', 'entry', 'signal', 'area', 'slow', 'no', 'like', 'user', ' Telkomsel ',' complaining ',' ']</v>
      </c>
      <c r="D319" s="3">
        <v>1.0</v>
      </c>
    </row>
    <row r="320" ht="15.75" customHeight="1">
      <c r="A320" s="1">
        <v>318.0</v>
      </c>
      <c r="B320" s="3" t="s">
        <v>321</v>
      </c>
      <c r="C320" s="3" t="str">
        <f>IFERROR(__xludf.DUMMYFUNCTION("GOOGLETRANSLATE(B320,""id"",""en"")"),"['user', 'Telkomsel', 'already', 'really', 'card', 'Hello', 'see', 'details', 'bill', 'pass', 'already', 'according to' Failed ',' download ',' usage ',' bill ',' Asupalah ',' signal ',' really ',' recruitment ',' take ',' person ',' emg ',' competent ','"&amp;" capcipcup ' , 'system', 'repaired', '']")</f>
        <v>['user', 'Telkomsel', 'already', 'really', 'card', 'Hello', 'see', 'details', 'bill', 'pass', 'already', 'according to' Failed ',' download ',' usage ',' bill ',' Asupalah ',' signal ',' really ',' recruitment ',' take ',' person ',' emg ',' competent ',' capcipcup ' , 'system', 'repaired', '']</v>
      </c>
      <c r="D320" s="3">
        <v>1.0</v>
      </c>
    </row>
    <row r="321" ht="15.75" customHeight="1">
      <c r="A321" s="1">
        <v>319.0</v>
      </c>
      <c r="B321" s="3" t="s">
        <v>322</v>
      </c>
      <c r="C321" s="3" t="str">
        <f>IFERROR(__xludf.DUMMYFUNCTION("GOOGLETRANSLATE(B321,""id"",""en"")"),"['Hello', 'Congratulations',' Morning ',' MyTelkomsel ',' Name ',' Muhammad ',' Ibnu ',' Dwi ',' Saputro ',' complained ',' Kisah ',' Application ',' mytelkomsel ',' contents', 'pulse', 'counter', 'pulse', 'daily', 'check', 'claim', 'quota', 'GB', 'messag"&amp;"e', 'thank', 'love' , 'Meng', 'Claim', 'quota', 'GB', 'program', 'Daily', 'check', 'please', 'check', 'tomorrow', 'right', 'already', ' Claim ',' quota ',' enter ',' already ',' his writing ',' claim ',' quota ',' enter ']")</f>
        <v>['Hello', 'Congratulations',' Morning ',' MyTelkomsel ',' Name ',' Muhammad ',' Ibnu ',' Dwi ',' Saputro ',' complained ',' Kisah ',' Application ',' mytelkomsel ',' contents', 'pulse', 'counter', 'pulse', 'daily', 'check', 'claim', 'quota', 'GB', 'message', 'thank', 'love' , 'Meng', 'Claim', 'quota', 'GB', 'program', 'Daily', 'check', 'please', 'check', 'tomorrow', 'right', 'already', ' Claim ',' quota ',' enter ',' already ',' his writing ',' claim ',' quota ',' enter ']</v>
      </c>
      <c r="D321" s="3">
        <v>1.0</v>
      </c>
    </row>
    <row r="322" ht="15.75" customHeight="1">
      <c r="A322" s="1">
        <v>320.0</v>
      </c>
      <c r="B322" s="3" t="s">
        <v>323</v>
      </c>
      <c r="C322" s="3" t="str">
        <f>IFERROR(__xludf.DUMMYFUNCTION("GOOGLETRANSLATE(B322,""id"",""en"")"),"['happy', 'subscribe', 'Telkomsel', 'Karna', 'has',' wear ',' card ',' Telkomsel ',' easy ',' obtained ',' according to ',' needs', ' The user ',' economical ',' net ',' KTR ',' plain ',' land ',' lace ',' ocean ',' good ',' compare ',' Jaringa ',' accord"&amp;"ing to ',' existence ' , 'my stay', 'as always', 'Telkomsel', 'Jaya', ""]")</f>
        <v>['happy', 'subscribe', 'Telkomsel', 'Karna', 'has',' wear ',' card ',' Telkomsel ',' easy ',' obtained ',' according to ',' needs', ' The user ',' economical ',' net ',' KTR ',' plain ',' land ',' lace ',' ocean ',' good ',' compare ',' Jaringa ',' according to ',' existence ' , 'my stay', 'as always', 'Telkomsel', 'Jaya', "]</v>
      </c>
      <c r="D322" s="3">
        <v>5.0</v>
      </c>
    </row>
    <row r="323" ht="15.75" customHeight="1">
      <c r="A323" s="1">
        <v>321.0</v>
      </c>
      <c r="B323" s="3" t="s">
        <v>324</v>
      </c>
      <c r="C323" s="3" t="str">
        <f>IFERROR(__xludf.DUMMYFUNCTION("GOOGLETRANSLATE(B323,""id"",""en"")"),"['all', 'Features',' Please ',' Equipped ',' Feature ',' Fill ',' Re-reset ',' Voucher ',' Physical ',' Nomer ',' Install ',' Modem ',' difficulties', 'topup', 'vouchers',' data ',' free ',' card ',' installed ',' input ',' code ',' voucher ',' thank ',' "&amp;"love ', ""]")</f>
        <v>['all', 'Features',' Please ',' Equipped ',' Feature ',' Fill ',' Re-reset ',' Voucher ',' Physical ',' Nomer ',' Install ',' Modem ',' difficulties', 'topup', 'vouchers',' data ',' free ',' card ',' installed ',' input ',' code ',' voucher ',' thank ',' love ', "]</v>
      </c>
      <c r="D323" s="3">
        <v>5.0</v>
      </c>
    </row>
    <row r="324" ht="15.75" customHeight="1">
      <c r="A324" s="1">
        <v>322.0</v>
      </c>
      <c r="B324" s="3" t="s">
        <v>325</v>
      </c>
      <c r="C324" s="3" t="str">
        <f>IFERROR(__xludf.DUMMYFUNCTION("GOOGLETRANSLATE(B324,""id"",""en"")"),"['Star', 'times',' buy ',' package ',' pulse ',' application ',' sometimes', 'SUCCESS', 'Sometimes',' enter ',' balance ',' ovo ',' Reduced ',' Min ', ""]")</f>
        <v>['Star', 'times',' buy ',' package ',' pulse ',' application ',' sometimes', 'SUCCESS', 'Sometimes',' enter ',' balance ',' ovo ',' Reduced ',' Min ', "]</v>
      </c>
      <c r="D324" s="3">
        <v>2.0</v>
      </c>
    </row>
    <row r="325" ht="15.75" customHeight="1">
      <c r="A325" s="1">
        <v>323.0</v>
      </c>
      <c r="B325" s="3" t="s">
        <v>326</v>
      </c>
      <c r="C325" s="3" t="str">
        <f>IFERROR(__xludf.DUMMYFUNCTION("GOOGLETRANSLATE(B325,""id"",""en"")"),"['Capitalist', 'really', 'Telkomnyet', 'package', 'surprise', 'Deal', 'price', 'a month', 'My friend', 'price', 'info', 'promo', ' Unlimited ',' quota ',' palm ',' expensive ',' satisfied ',' service ',' Telkomsel ']")</f>
        <v>['Capitalist', 'really', 'Telkomnyet', 'package', 'surprise', 'Deal', 'price', 'a month', 'My friend', 'price', 'info', 'promo', ' Unlimited ',' quota ',' palm ',' expensive ',' satisfied ',' service ',' Telkomsel ']</v>
      </c>
      <c r="D325" s="3">
        <v>1.0</v>
      </c>
    </row>
    <row r="326" ht="15.75" customHeight="1">
      <c r="A326" s="1">
        <v>324.0</v>
      </c>
      <c r="B326" s="3" t="s">
        <v>327</v>
      </c>
      <c r="C326" s="3" t="str">
        <f>IFERROR(__xludf.DUMMYFUNCTION("GOOGLETRANSLATE(B326,""id"",""en"")"),"['buy', 'package', 'quota', 'application', 'Telkomsel', 'price', 'affordable', 'compare', 'price', 'quota', 'suits', 'need']")</f>
        <v>['buy', 'package', 'quota', 'application', 'Telkomsel', 'price', 'affordable', 'compare', 'price', 'quota', 'suits', 'need']</v>
      </c>
      <c r="D326" s="3">
        <v>5.0</v>
      </c>
    </row>
    <row r="327" ht="15.75" customHeight="1">
      <c r="A327" s="1">
        <v>325.0</v>
      </c>
      <c r="B327" s="3" t="s">
        <v>328</v>
      </c>
      <c r="C327" s="3" t="str">
        <f>IFERROR(__xludf.DUMMYFUNCTION("GOOGLETRANSLATE(B327,""id"",""en"")"),"['buy', 'package', 'data', 'subscribe', 'automatic', 'extended', 'pulse', 'rb', 'scorched', 'semalem', 'standby', 'used', ' Then ',' use ',' button ',' subscribe ',' ']")</f>
        <v>['buy', 'package', 'data', 'subscribe', 'automatic', 'extended', 'pulse', 'rb', 'scorched', 'semalem', 'standby', 'used', ' Then ',' use ',' button ',' subscribe ',' ']</v>
      </c>
      <c r="D327" s="3">
        <v>1.0</v>
      </c>
    </row>
    <row r="328" ht="15.75" customHeight="1">
      <c r="A328" s="1">
        <v>326.0</v>
      </c>
      <c r="B328" s="3" t="s">
        <v>329</v>
      </c>
      <c r="C328" s="3" t="str">
        <f>IFERROR(__xludf.DUMMYFUNCTION("GOOGLETRANSLATE(B328,""id"",""en"")"),"['Telkomsel', 'As',' Judgoo ',' Difficult ',' Long ',' Slow ',' Leet ',' Please ',' Repaired ',' Just ',' Open ',' YouTube ',' Be fast ',' slow ',' open ',' game ',' online ',' doang ',' complaint ', ""]")</f>
        <v>['Telkomsel', 'As',' Judgoo ',' Difficult ',' Long ',' Slow ',' Leet ',' Please ',' Repaired ',' Just ',' Open ',' YouTube ',' Be fast ',' slow ',' open ',' game ',' online ',' doang ',' complaint ', "]</v>
      </c>
      <c r="D328" s="3">
        <v>2.0</v>
      </c>
    </row>
    <row r="329" ht="15.75" customHeight="1">
      <c r="A329" s="1">
        <v>327.0</v>
      </c>
      <c r="B329" s="3" t="s">
        <v>330</v>
      </c>
      <c r="C329" s="3" t="str">
        <f>IFERROR(__xludf.DUMMYFUNCTION("GOOGLETRANSLATE(B329,""id"",""en"")"),"['bad', 'difficulty', 'buy', 'package', 'option', 'purchase', 'package', 'accessible', 'lwt', 'via', 'apk', 'notification', ' package ',' data ',' run out ',' slow ',' dilapidated ',' skali ',' provider ',' ']")</f>
        <v>['bad', 'difficulty', 'buy', 'package', 'option', 'purchase', 'package', 'accessible', 'lwt', 'via', 'apk', 'notification', ' package ',' data ',' run out ',' slow ',' dilapidated ',' skali ',' provider ',' ']</v>
      </c>
      <c r="D329" s="3">
        <v>1.0</v>
      </c>
    </row>
    <row r="330" ht="15.75" customHeight="1">
      <c r="A330" s="1">
        <v>328.0</v>
      </c>
      <c r="B330" s="3" t="s">
        <v>331</v>
      </c>
      <c r="C330" s="3" t="str">
        <f>IFERROR(__xludf.DUMMYFUNCTION("GOOGLETRANSLATE(B330,""id"",""en"")"),"['Increase', 'network', 'signal', 'stable', 'condition', 'anything', 'open', 'package', 'unlimited', 'monthly', 'please', 'work', ' psbb ',' thank ',' love ']")</f>
        <v>['Increase', 'network', 'signal', 'stable', 'condition', 'anything', 'open', 'package', 'unlimited', 'monthly', 'please', 'work', ' psbb ',' thank ',' love ']</v>
      </c>
      <c r="D330" s="3">
        <v>5.0</v>
      </c>
    </row>
    <row r="331" ht="15.75" customHeight="1">
      <c r="A331" s="1">
        <v>329.0</v>
      </c>
      <c r="B331" s="3" t="s">
        <v>332</v>
      </c>
      <c r="C331" s="3" t="str">
        <f>IFERROR(__xludf.DUMMYFUNCTION("GOOGLETRANSLATE(B331,""id"",""en"")"),"['Disappointed', 'Telkomsel', 'skarang', 'play', 'game', 'signal', 'support', 'really', 'please', 'level', 'comfortable', 'play', ' Game ',' ']")</f>
        <v>['Disappointed', 'Telkomsel', 'skarang', 'play', 'game', 'signal', 'support', 'really', 'please', 'level', 'comfortable', 'play', ' Game ',' ']</v>
      </c>
      <c r="D331" s="3">
        <v>3.0</v>
      </c>
    </row>
    <row r="332" ht="15.75" customHeight="1">
      <c r="A332" s="1">
        <v>330.0</v>
      </c>
      <c r="B332" s="3" t="s">
        <v>333</v>
      </c>
      <c r="C332" s="3" t="str">
        <f>IFERROR(__xludf.DUMMYFUNCTION("GOOGLETRANSLATE(B332,""id"",""en"")"),"['Network', 'Internet', 'LTE', 'Area', 'Neglasari', 'Tangerang', 'City', 'Tangerang', 'district', 'ugly', 'slow', 'slow', ' LEG ',' Do ',' Restart ',' Mobile ',' Unplug ',' Simcard ',' Setting ',' APN ',' Turn Off ',' Mobile ',' Minutes', 'Results',' Ojek"&amp;" ' , 'online', 'usage', 'network', 'internet', 'full', 'time', 'difficult', 'accept', 'orders',' network ',' internet ',' LTE ',' bad']")</f>
        <v>['Network', 'Internet', 'LTE', 'Area', 'Neglasari', 'Tangerang', 'City', 'Tangerang', 'district', 'ugly', 'slow', 'slow', ' LEG ',' Do ',' Restart ',' Mobile ',' Unplug ',' Simcard ',' Setting ',' APN ',' Turn Off ',' Mobile ',' Minutes', 'Results',' Ojek ' , 'online', 'usage', 'network', 'internet', 'full', 'time', 'difficult', 'accept', 'orders',' network ',' internet ',' LTE ',' bad']</v>
      </c>
      <c r="D332" s="3">
        <v>1.0</v>
      </c>
    </row>
    <row r="333" ht="15.75" customHeight="1">
      <c r="A333" s="1">
        <v>331.0</v>
      </c>
      <c r="B333" s="3" t="s">
        <v>334</v>
      </c>
      <c r="C333" s="3" t="str">
        <f>IFERROR(__xludf.DUMMYFUNCTION("GOOGLETRANSLATE(B333,""id"",""en"")"),"['here', 'signal', 'destroyed', 'edge', 'road', 'tetep', 'bad', 'condition', 'signal', 'down', 'buy', 'package', ' FUP ',' Tetep ',' down ',' solution ',' expensive ',' Doang ',' Performance ',' Customer ',' Disappointed ',' ']")</f>
        <v>['here', 'signal', 'destroyed', 'edge', 'road', 'tetep', 'bad', 'condition', 'signal', 'down', 'buy', 'package', ' FUP ',' Tetep ',' down ',' solution ',' expensive ',' Doang ',' Performance ',' Customer ',' Disappointed ',' ']</v>
      </c>
      <c r="D333" s="3">
        <v>1.0</v>
      </c>
    </row>
    <row r="334" ht="15.75" customHeight="1">
      <c r="A334" s="1">
        <v>332.0</v>
      </c>
      <c r="B334" s="3" t="s">
        <v>335</v>
      </c>
      <c r="C334" s="3" t="str">
        <f>IFERROR(__xludf.DUMMYFUNCTION("GOOGLETRANSLATE(B334,""id"",""en"")"),"['regretting', 'Telkomsel', 'slow', 'for example', 'delay', 'coming', 'notification', 'data', 'turned on', 'right', 'play', 'game', ' Online ',' ping ',' down ',' stable ',' area ',' supports', 'signal', 'Telkomsel', 'please', 'repaired', 'continuous',' r"&amp;"ating ',' doang ' , '']")</f>
        <v>['regretting', 'Telkomsel', 'slow', 'for example', 'delay', 'coming', 'notification', 'data', 'turned on', 'right', 'play', 'game', ' Online ',' ping ',' down ',' stable ',' area ',' supports', 'signal', 'Telkomsel', 'please', 'repaired', 'continuous',' rating ',' doang ' , '']</v>
      </c>
      <c r="D334" s="3">
        <v>1.0</v>
      </c>
    </row>
    <row r="335" ht="15.75" customHeight="1">
      <c r="A335" s="1">
        <v>333.0</v>
      </c>
      <c r="B335" s="3" t="s">
        <v>336</v>
      </c>
      <c r="C335" s="3" t="str">
        <f>IFERROR(__xludf.DUMMYFUNCTION("GOOGLETRANSLATE(B335,""id"",""en"")"),"['', 'love', 'star', 'satisfied', 'times',' purchase ',' quota ',' internet ',' for ',' cheerful ',' user ',' application ',' roli ',' quota ',' can ',' taken ',' every day ',' day ',' wktu ',' kndesak ',' buy ',' pulse ',' data ',' method ',' pmbyran ', "&amp;"'Application', 'Thank you', 'buy', 'Package', 'Data', 'Shopeepay', 'MnDptkan', 'Coin', 'Casback', 'Shopeepay', 'smg', 'mtde']")</f>
        <v>['', 'love', 'star', 'satisfied', 'times',' purchase ',' quota ',' internet ',' for ',' cheerful ',' user ',' application ',' roli ',' quota ',' can ',' taken ',' every day ',' day ',' wktu ',' kndesak ',' buy ',' pulse ',' data ',' method ',' pmbyran ', 'Application', 'Thank you', 'buy', 'Package', 'Data', 'Shopeepay', 'MnDptkan', 'Coin', 'Casback', 'Shopeepay', 'smg', 'mtde']</v>
      </c>
      <c r="D335" s="3">
        <v>4.0</v>
      </c>
    </row>
    <row r="336" ht="15.75" customHeight="1">
      <c r="A336" s="1">
        <v>334.0</v>
      </c>
      <c r="B336" s="3" t="s">
        <v>337</v>
      </c>
      <c r="C336" s="3" t="str">
        <f>IFERROR(__xludf.DUMMYFUNCTION("GOOGLETRANSLATE(B336,""id"",""en"")"),"['woi', 'Telkomsel', 'please', 'fix', 'network', 'signal', 'disappointing', 'customers',' Telkomsel ',' card ',' good ',' knp ',' skg ',' ugly ',' gini ',' signal ',' ']")</f>
        <v>['woi', 'Telkomsel', 'please', 'fix', 'network', 'signal', 'disappointing', 'customers',' Telkomsel ',' card ',' good ',' knp ',' skg ',' ugly ',' gini ',' signal ',' ']</v>
      </c>
      <c r="D336" s="3">
        <v>1.0</v>
      </c>
    </row>
    <row r="337" ht="15.75" customHeight="1">
      <c r="A337" s="1">
        <v>335.0</v>
      </c>
      <c r="B337" s="3" t="s">
        <v>338</v>
      </c>
      <c r="C337" s="3" t="str">
        <f>IFERROR(__xludf.DUMMYFUNCTION("GOOGLETRANSLATE(B337,""id"",""en"")"),"['connection', 'internet', 'stable', 'Benerin', 'WOI', 'connection', 'expensive', 'connection', 'bad', 'already', 'November', 'connection', ' Taik ',' smooth ',' smooth ',' until ',' connection ',' bad ',' customers', 'blur', 'Telkomsel', 'gamau', 'listen"&amp;"', 'complaints',' consumer ' , 'connection', 'mending', 'change', 'card', 'prime', 'recommended', 'star', 'pantes',' given ',' deh ',' telkomsel ',' kapok ',' Telkomsel ',' Good ',' Gausah ',' Telkomsel ', ""]")</f>
        <v>['connection', 'internet', 'stable', 'Benerin', 'WOI', 'connection', 'expensive', 'connection', 'bad', 'already', 'November', 'connection', ' Taik ',' smooth ',' smooth ',' until ',' connection ',' bad ',' customers', 'blur', 'Telkomsel', 'gamau', 'listen', 'complaints',' consumer ' , 'connection', 'mending', 'change', 'card', 'prime', 'recommended', 'star', 'pantes',' given ',' deh ',' telkomsel ',' kapok ',' Telkomsel ',' Good ',' Gausah ',' Telkomsel ', "]</v>
      </c>
      <c r="D337" s="3">
        <v>1.0</v>
      </c>
    </row>
    <row r="338" ht="15.75" customHeight="1">
      <c r="A338" s="1">
        <v>336.0</v>
      </c>
      <c r="B338" s="3" t="s">
        <v>339</v>
      </c>
      <c r="C338" s="3" t="str">
        <f>IFERROR(__xludf.DUMMYFUNCTION("GOOGLETRANSLATE(B338,""id"",""en"")"),"['Disappointed', 'Telkomsel', 'Because Card', 'Network', 'Weak', 'YouTube', 'Play', 'Game', 'Ping', 'Red', 'Thank you', ' Telkomsel ',' keep ',' work ',' price ',' expensive ',' network ',' internet ',' disappointing ',' ']")</f>
        <v>['Disappointed', 'Telkomsel', 'Because Card', 'Network', 'Weak', 'YouTube', 'Play', 'Game', 'Ping', 'Red', 'Thank you', ' Telkomsel ',' keep ',' work ',' price ',' expensive ',' network ',' internet ',' disappointing ',' ']</v>
      </c>
      <c r="D338" s="3">
        <v>1.0</v>
      </c>
    </row>
    <row r="339" ht="15.75" customHeight="1">
      <c r="A339" s="1">
        <v>337.0</v>
      </c>
      <c r="B339" s="3" t="s">
        <v>340</v>
      </c>
      <c r="C339" s="3" t="str">
        <f>IFERROR(__xludf.DUMMYFUNCTION("GOOGLETRANSLATE(B339,""id"",""en"")"),"['subscription', 'Telkomsel', 'already', 'Where', 'contents',' pulse ',' RB ',' network ',' slow ',' abis', 'taste', 'try', ' Change ',' card ',' first ']")</f>
        <v>['subscription', 'Telkomsel', 'already', 'Where', 'contents',' pulse ',' RB ',' network ',' slow ',' abis', 'taste', 'try', ' Change ',' card ',' first ']</v>
      </c>
      <c r="D339" s="3">
        <v>1.0</v>
      </c>
    </row>
    <row r="340" ht="15.75" customHeight="1">
      <c r="A340" s="1">
        <v>338.0</v>
      </c>
      <c r="B340" s="3" t="s">
        <v>341</v>
      </c>
      <c r="C340" s="3" t="str">
        <f>IFERROR(__xludf.DUMMYFUNCTION("GOOGLETRANSLATE(B340,""id"",""en"")"),"['Purchase', 'package', 'expensive', 'strangling', 'neck', 'expensive', 'network', 'signal', 'slow', 'forgiveness',' telephone ',' broke ',' expensive ',' signal ',' network ',' smooth ',' forgiveness', 'dehhhhhh', 'slow', 'asking', 'forgiveness',' Bloodh"&amp;"hh ',' please ',' his network ',' his tissue ',' Sinynya ' , 'repaired', 'HNY', 'Mahallll', 'Azaaaa', ""]")</f>
        <v>['Purchase', 'package', 'expensive', 'strangling', 'neck', 'expensive', 'network', 'signal', 'slow', 'forgiveness',' telephone ',' broke ',' expensive ',' signal ',' network ',' smooth ',' forgiveness', 'dehhhhhh', 'slow', 'asking', 'forgiveness',' Bloodhhh ',' please ',' his network ',' his tissue ',' Sinynya ' , 'repaired', 'HNY', 'Mahallll', 'Azaaaa', "]</v>
      </c>
      <c r="D340" s="3">
        <v>1.0</v>
      </c>
    </row>
    <row r="341" ht="15.75" customHeight="1">
      <c r="A341" s="1">
        <v>339.0</v>
      </c>
      <c r="B341" s="3" t="s">
        <v>342</v>
      </c>
      <c r="C341" s="3" t="str">
        <f>IFERROR(__xludf.DUMMYFUNCTION("GOOGLETRANSLATE(B341,""id"",""en"")"),"['signal', 'minus', 'value', 'network', 'missing', 'sudden', 'notification', 'slow', 'please', 'development', 'repair', 'trimakasih']")</f>
        <v>['signal', 'minus', 'value', 'network', 'missing', 'sudden', 'notification', 'slow', 'please', 'development', 'repair', 'trimakasih']</v>
      </c>
      <c r="D341" s="3">
        <v>1.0</v>
      </c>
    </row>
    <row r="342" ht="15.75" customHeight="1">
      <c r="A342" s="1">
        <v>340.0</v>
      </c>
      <c r="B342" s="3" t="s">
        <v>343</v>
      </c>
      <c r="C342" s="3" t="str">
        <f>IFERROR(__xludf.DUMMYFUNCTION("GOOGLETRANSLATE(B342,""id"",""en"")"),"['Min', 'please', 'BTS', 'Village', 'LEGK', 'Kampung', 'Solid', 'Residents',' bandwidth ',' Internet ',' Hope ',' Telkomsel ',' enhanced ',' quality ',' internet ',' sinya ',' good ',' slow ',' address', 'village', 'habau', 'upstream', 'kec', 'banua', 'ol"&amp;"d' , 'Kab', 'tabalong']")</f>
        <v>['Min', 'please', 'BTS', 'Village', 'LEGK', 'Kampung', 'Solid', 'Residents',' bandwidth ',' Internet ',' Hope ',' Telkomsel ',' enhanced ',' quality ',' internet ',' sinya ',' good ',' slow ',' address', 'village', 'habau', 'upstream', 'kec', 'banua', 'old' , 'Kab', 'tabalong']</v>
      </c>
      <c r="D342" s="3">
        <v>1.0</v>
      </c>
    </row>
    <row r="343" ht="15.75" customHeight="1">
      <c r="A343" s="1">
        <v>341.0</v>
      </c>
      <c r="B343" s="3" t="s">
        <v>344</v>
      </c>
      <c r="C343" s="3" t="str">
        <f>IFERROR(__xludf.DUMMYFUNCTION("GOOGLETRANSLATE(B343,""id"",""en"")"),"['many years',' use ',' Telkomsel ',' stop ',' service ',' bad ',' for example ',' package ',' run out ',' automatic ',' pulse ',' directly ',' run out ',' pull ',' aka ',' lgsg ',' run out ',' yesterday ',' try ',' use ',' telkomsel ',' sempet ',' happy "&amp;"',' sudh ',' cut ' , 'pulse', 'package', 'run out', 'now', 'get', 'in', 'BBRAPA', 'loss', 'sudh', 'hundreds', 'thousand', 'tired']")</f>
        <v>['many years',' use ',' Telkomsel ',' stop ',' service ',' bad ',' for example ',' package ',' run out ',' automatic ',' pulse ',' directly ',' run out ',' pull ',' aka ',' lgsg ',' run out ',' yesterday ',' try ',' use ',' telkomsel ',' sempet ',' happy ',' sudh ',' cut ' , 'pulse', 'package', 'run out', 'now', 'get', 'in', 'BBRAPA', 'loss', 'sudh', 'hundreds', 'thousand', 'tired']</v>
      </c>
      <c r="D343" s="3">
        <v>1.0</v>
      </c>
    </row>
    <row r="344" ht="15.75" customHeight="1">
      <c r="A344" s="1">
        <v>342.0</v>
      </c>
      <c r="B344" s="3" t="s">
        <v>345</v>
      </c>
      <c r="C344" s="3" t="str">
        <f>IFERROR(__xludf.DUMMYFUNCTION("GOOGLETRANSLATE(B344,""id"",""en"")"),"['The application', 'really', 'error', 'really', 'log', 'out', 'really', 'tell', 'check', 'network', 'blah', 'blah', ' blah ',' connection ',' smooth ',' Jaya ',' please ',' min ',' provider ',' class', 'Telkomsel', 'application', 'good']")</f>
        <v>['The application', 'really', 'error', 'really', 'log', 'out', 'really', 'tell', 'check', 'network', 'blah', 'blah', ' blah ',' connection ',' smooth ',' Jaya ',' please ',' min ',' provider ',' class', 'Telkomsel', 'application', 'good']</v>
      </c>
      <c r="D344" s="3">
        <v>1.0</v>
      </c>
    </row>
    <row r="345" ht="15.75" customHeight="1">
      <c r="A345" s="1">
        <v>343.0</v>
      </c>
      <c r="B345" s="3" t="s">
        <v>346</v>
      </c>
      <c r="C345" s="3" t="str">
        <f>IFERROR(__xludf.DUMMYFUNCTION("GOOGLETRANSLATE(B345,""id"",""en"")"),"['Ryesel', 'I', 'buy', 'card', 'sympathy', 'Telkomsel', 'already', 'expensive', 'pakek', 'play', 'game', 'melee', ' nyandet ',' expensive ',' smooth ',' already ',' expensive ',' pakek ',' play ',' game ',' crash ',' regret ',' really ',' boss', 'kapok' ,"&amp;" 'I', '']")</f>
        <v>['Ryesel', 'I', 'buy', 'card', 'sympathy', 'Telkomsel', 'already', 'expensive', 'pakek', 'play', 'game', 'melee', ' nyandet ',' expensive ',' smooth ',' already ',' expensive ',' pakek ',' play ',' game ',' crash ',' regret ',' really ',' boss', 'kapok' , 'I', '']</v>
      </c>
      <c r="D345" s="3">
        <v>1.0</v>
      </c>
    </row>
    <row r="346" ht="15.75" customHeight="1">
      <c r="A346" s="1">
        <v>344.0</v>
      </c>
      <c r="B346" s="3" t="s">
        <v>347</v>
      </c>
      <c r="C346" s="3" t="str">
        <f>IFERROR(__xludf.DUMMYFUNCTION("GOOGLETRANSLATE(B346,""id"",""en"")"),"['How', 'Telkomsel', 'rotten', 'price', 'quota', 'expensive', 'network', 'error', 'mulu', 'indihome', 'data', 'rot', ' Maen ',' Game ',' yes', 'Switch', 'Indosat', '']")</f>
        <v>['How', 'Telkomsel', 'rotten', 'price', 'quota', 'expensive', 'network', 'error', 'mulu', 'indihome', 'data', 'rot', ' Maen ',' Game ',' yes', 'Switch', 'Indosat', '']</v>
      </c>
      <c r="D346" s="3">
        <v>1.0</v>
      </c>
    </row>
    <row r="347" ht="15.75" customHeight="1">
      <c r="A347" s="1">
        <v>345.0</v>
      </c>
      <c r="B347" s="3" t="s">
        <v>348</v>
      </c>
      <c r="C347" s="3" t="str">
        <f>IFERROR(__xludf.DUMMYFUNCTION("GOOGLETRANSLATE(B347,""id"",""en"")"),"['ad', 'notification', 'package', 'used', 'package', 'left', 'download', 'see', 'quota', 'must', 'see', '']")</f>
        <v>['ad', 'notification', 'package', 'used', 'package', 'left', 'download', 'see', 'quota', 'must', 'see', '']</v>
      </c>
      <c r="D347" s="3">
        <v>1.0</v>
      </c>
    </row>
    <row r="348" ht="15.75" customHeight="1">
      <c r="A348" s="1">
        <v>346.0</v>
      </c>
      <c r="B348" s="3" t="s">
        <v>349</v>
      </c>
      <c r="C348" s="3" t="str">
        <f>IFERROR(__xludf.DUMMYFUNCTION("GOOGLETRANSLATE(B348,""id"",""en"")"),"['Quality', 'Network', 'Compared', 'Reversed', 'Price', 'Package', 'Internet', 'Network', 'Bad', 'GPRS', 'era', 'Jebot', ' Switch ',' competitors', 'reliable', '']")</f>
        <v>['Quality', 'Network', 'Compared', 'Reversed', 'Price', 'Package', 'Internet', 'Network', 'Bad', 'GPRS', 'era', 'Jebot', ' Switch ',' competitors', 'reliable', '']</v>
      </c>
      <c r="D348" s="3">
        <v>1.0</v>
      </c>
    </row>
    <row r="349" ht="15.75" customHeight="1">
      <c r="A349" s="1">
        <v>347.0</v>
      </c>
      <c r="B349" s="3" t="s">
        <v>350</v>
      </c>
      <c r="C349" s="3" t="str">
        <f>IFERROR(__xludf.DUMMYFUNCTION("GOOGLETRANSLATE(B349,""id"",""en"")"),"['activated', 'package', 'quota', 'study', 'child', 'GB', 'access',' learning ',' stagnant ',' situ ',' written ',' line ',' ZOOM ',' BBRP ',' Application ',' Learning ',' TTP ',' ACCESS ',' Please ',' Explanation ',' How ',' Useful ',' Quotes', ""]")</f>
        <v>['activated', 'package', 'quota', 'study', 'child', 'GB', 'access',' learning ',' stagnant ',' situ ',' written ',' line ',' ZOOM ',' BBRP ',' Application ',' Learning ',' TTP ',' ACCESS ',' Please ',' Explanation ',' How ',' Useful ',' Quotes', "]</v>
      </c>
      <c r="D349" s="3">
        <v>2.0</v>
      </c>
    </row>
    <row r="350" ht="15.75" customHeight="1">
      <c r="A350" s="1">
        <v>348.0</v>
      </c>
      <c r="B350" s="3" t="s">
        <v>351</v>
      </c>
      <c r="C350" s="3" t="str">
        <f>IFERROR(__xludf.DUMMYFUNCTION("GOOGLETRANSLATE(B350,""id"",""en"")"),"['slow', 'every time', 'open', 'Telkomsel', 'already', 'difficult', 'open', 'network', 'Telkomsel', 'super', 'slow', 'above', ' Hour ',' night ',' disappointed ',' Telkomsel ', ""]")</f>
        <v>['slow', 'every time', 'open', 'Telkomsel', 'already', 'difficult', 'open', 'network', 'Telkomsel', 'super', 'slow', 'above', ' Hour ',' night ',' disappointed ',' Telkomsel ', "]</v>
      </c>
      <c r="D350" s="3">
        <v>3.0</v>
      </c>
    </row>
    <row r="351" ht="15.75" customHeight="1">
      <c r="A351" s="1">
        <v>349.0</v>
      </c>
      <c r="B351" s="3" t="s">
        <v>352</v>
      </c>
      <c r="C351" s="3" t="str">
        <f>IFERROR(__xludf.DUMMYFUNCTION("GOOGLETRANSLATE(B351,""id"",""en"")"),"['Input', 'Application', 'Please', 'Addin', 'Lock', 'Button', 'Look', 'Credit', 'Kebablasan', 'Quota', 'Internet', 'Out', ' Vendors', 'Next to', 'Thank you', ""]")</f>
        <v>['Input', 'Application', 'Please', 'Addin', 'Lock', 'Button', 'Look', 'Credit', 'Kebablasan', 'Quota', 'Internet', 'Out', ' Vendors', 'Next to', 'Thank you', "]</v>
      </c>
      <c r="D351" s="3">
        <v>3.0</v>
      </c>
    </row>
    <row r="352" ht="15.75" customHeight="1">
      <c r="A352" s="1">
        <v>350.0</v>
      </c>
      <c r="B352" s="3" t="s">
        <v>353</v>
      </c>
      <c r="C352" s="3" t="str">
        <f>IFERROR(__xludf.DUMMYFUNCTION("GOOGLETRANSLATE(B352,""id"",""en"")"),"['Help', 'transact', 'purchase', 'package', 'internet', 'promo', 'tuk', 'complaint', 'tuk', 'application', 'linkaja', 'integrated', ' Telkomsel ',' Tuk ',' Method ',' Payment ',' Please ',' Help ',' Explanation ',' ']")</f>
        <v>['Help', 'transact', 'purchase', 'package', 'internet', 'promo', 'tuk', 'complaint', 'tuk', 'application', 'linkaja', 'integrated', ' Telkomsel ',' Tuk ',' Method ',' Payment ',' Please ',' Help ',' Explanation ',' ']</v>
      </c>
      <c r="D352" s="3">
        <v>5.0</v>
      </c>
    </row>
    <row r="353" ht="15.75" customHeight="1">
      <c r="A353" s="1">
        <v>351.0</v>
      </c>
      <c r="B353" s="3" t="s">
        <v>354</v>
      </c>
      <c r="C353" s="3" t="str">
        <f>IFERROR(__xludf.DUMMYFUNCTION("GOOGLETRANSLATE(B353,""id"",""en"")"),"['complaints',' price ',' quota ',' expensive ',' network ',' decreases', 'work', 'lt', 'network', 'choose', 'tsel', 'okay', ' Eastern ',' ']")</f>
        <v>['complaints',' price ',' quota ',' expensive ',' network ',' decreases', 'work', 'lt', 'network', 'choose', 'tsel', 'okay', ' Eastern ',' ']</v>
      </c>
      <c r="D353" s="3">
        <v>1.0</v>
      </c>
    </row>
    <row r="354" ht="15.75" customHeight="1">
      <c r="A354" s="1">
        <v>352.0</v>
      </c>
      <c r="B354" s="3" t="s">
        <v>355</v>
      </c>
      <c r="C354" s="3" t="str">
        <f>IFERROR(__xludf.DUMMYFUNCTION("GOOGLETRANSLATE(B354,""id"",""en"")"),"['Please', 'Telkomsel', 'The network', 'Ngak', 'stable', 'price', 'package', 'internet', 'ngak', 'expensive', 'expensive', 'price', ' hit ',' network ',' internet ',' problematic ']")</f>
        <v>['Please', 'Telkomsel', 'The network', 'Ngak', 'stable', 'price', 'package', 'internet', 'ngak', 'expensive', 'expensive', 'price', ' hit ',' network ',' internet ',' problematic ']</v>
      </c>
      <c r="D354" s="3">
        <v>1.0</v>
      </c>
    </row>
    <row r="355" ht="15.75" customHeight="1">
      <c r="A355" s="1">
        <v>353.0</v>
      </c>
      <c r="B355" s="3" t="s">
        <v>356</v>
      </c>
      <c r="C355" s="3" t="str">
        <f>IFERROR(__xludf.DUMMYFUNCTION("GOOGLETRANSLATE(B355,""id"",""en"")"),"['Telkomsel', 'quota', 'expensive', 'cheap', 'wait', 'night', 'all-round', 'cheap', 'like', 'internet', 'jago', '']")</f>
        <v>['Telkomsel', 'quota', 'expensive', 'cheap', 'wait', 'night', 'all-round', 'cheap', 'like', 'internet', 'jago', '']</v>
      </c>
      <c r="D355" s="3">
        <v>1.0</v>
      </c>
    </row>
    <row r="356" ht="15.75" customHeight="1">
      <c r="A356" s="1">
        <v>354.0</v>
      </c>
      <c r="B356" s="3" t="s">
        <v>357</v>
      </c>
      <c r="C356" s="3" t="str">
        <f>IFERROR(__xludf.DUMMYFUNCTION("GOOGLETRANSLATE(B356,""id"",""en"")"),"['updated', 'disappointing', 'friend', 'download', 'updated', 'mending', 'download', 'update', 'person', 'uda', 'delete', 'disappointing', ' ']")</f>
        <v>['updated', 'disappointing', 'friend', 'download', 'updated', 'mending', 'download', 'update', 'person', 'uda', 'delete', 'disappointing', ' ']</v>
      </c>
      <c r="D356" s="3">
        <v>1.0</v>
      </c>
    </row>
    <row r="357" ht="15.75" customHeight="1">
      <c r="A357" s="1">
        <v>355.0</v>
      </c>
      <c r="B357" s="3" t="s">
        <v>358</v>
      </c>
      <c r="C357" s="3" t="str">
        <f>IFERROR(__xludf.DUMMYFUNCTION("GOOGLETRANSLATE(B357,""id"",""en"")"),"['Yesterday', 'buy', 'package', 'internet', 'combo', 'unlimited', 'limit', 'speed', 'package', 'application', 'tick', 'speeding', ' slow ',' out ',' automatic ',' unlimited ',' network ',' slow ',' sometimes', 'network', 'missing', 'unlimited', 'limit', '"&amp;"speed', ""]")</f>
        <v>['Yesterday', 'buy', 'package', 'internet', 'combo', 'unlimited', 'limit', 'speed', 'package', 'application', 'tick', 'speeding', ' slow ',' out ',' automatic ',' unlimited ',' network ',' slow ',' sometimes', 'network', 'missing', 'unlimited', 'limit', 'speed', "]</v>
      </c>
      <c r="D357" s="3">
        <v>1.0</v>
      </c>
    </row>
    <row r="358" ht="15.75" customHeight="1">
      <c r="A358" s="1">
        <v>356.0</v>
      </c>
      <c r="B358" s="3" t="s">
        <v>359</v>
      </c>
      <c r="C358" s="3" t="str">
        <f>IFERROR(__xludf.DUMMYFUNCTION("GOOGLETRANSLATE(B358,""id"",""en"")"),"['TelkomTod', 'APK', 'Gajelas',' Package ',' Unlimited ',' Max ',' Internet ',' Max ',' Yesterday ',' APK ',' Skarang ',' Gaada ',' then ',' package ',' extra ',' unlimited ',' yesterday ',' buy ',' skarang ',' buy ',' no ',' wants', 'all', 'Diilangan', '"&amp;"tell' , 'Twitter', 'already', 'Twitter', 'Gadibalies', 'inbox', 'Connect', 'Muter', 'anjg', ""]")</f>
        <v>['TelkomTod', 'APK', 'Gajelas',' Package ',' Unlimited ',' Max ',' Internet ',' Max ',' Yesterday ',' APK ',' Skarang ',' Gaada ',' then ',' package ',' extra ',' unlimited ',' yesterday ',' buy ',' skarang ',' buy ',' no ',' wants', 'all', 'Diilangan', 'tell' , 'Twitter', 'already', 'Twitter', 'Gadibalies', 'inbox', 'Connect', 'Muter', 'anjg', "]</v>
      </c>
      <c r="D358" s="3">
        <v>1.0</v>
      </c>
    </row>
    <row r="359" ht="15.75" customHeight="1">
      <c r="A359" s="1">
        <v>357.0</v>
      </c>
      <c r="B359" s="3" t="s">
        <v>360</v>
      </c>
      <c r="C359" s="3" t="str">
        <f>IFERROR(__xludf.DUMMYFUNCTION("GOOGLETRANSLATE(B359,""id"",""en"")"),"['fast', 'cheap', 'skrg', 'ttp', 'telkomsel', 'difficulty', 'axses',' telkomsel ',' help ',' happy ',' update ',' help ',' Disappointed ',' service ',' good ',' ']")</f>
        <v>['fast', 'cheap', 'skrg', 'ttp', 'telkomsel', 'difficulty', 'axses',' telkomsel ',' help ',' happy ',' update ',' help ',' Disappointed ',' service ',' good ',' ']</v>
      </c>
      <c r="D359" s="3">
        <v>5.0</v>
      </c>
    </row>
    <row r="360" ht="15.75" customHeight="1">
      <c r="A360" s="1">
        <v>358.0</v>
      </c>
      <c r="B360" s="3" t="s">
        <v>361</v>
      </c>
      <c r="C360" s="3" t="str">
        <f>IFERROR(__xludf.DUMMYFUNCTION("GOOGLETRANSLATE(B360,""id"",""en"")"),"['Disappointed', 'buy', 'package', 'internet', 'failed', 'just', 'sorry', 'error', 'beg', 'check', 'connection', 'wait', ' minutes', 'already', 'cave', 'wait', 'minutes',' no ']")</f>
        <v>['Disappointed', 'buy', 'package', 'internet', 'failed', 'just', 'sorry', 'error', 'beg', 'check', 'connection', 'wait', ' minutes', 'already', 'cave', 'wait', 'minutes',' no ']</v>
      </c>
      <c r="D360" s="3">
        <v>1.0</v>
      </c>
    </row>
    <row r="361" ht="15.75" customHeight="1">
      <c r="A361" s="1">
        <v>359.0</v>
      </c>
      <c r="B361" s="3" t="s">
        <v>362</v>
      </c>
      <c r="C361" s="3" t="str">
        <f>IFERROR(__xludf.DUMMYFUNCTION("GOOGLETRANSLATE(B361,""id"",""en"")"),"['application', 'ugly', 'really', 'oath', 'ugly', 'application', '']")</f>
        <v>['application', 'ugly', 'really', 'oath', 'ugly', 'application', '']</v>
      </c>
      <c r="D361" s="3">
        <v>1.0</v>
      </c>
    </row>
    <row r="362" ht="15.75" customHeight="1">
      <c r="A362" s="1">
        <v>360.0</v>
      </c>
      <c r="B362" s="3" t="s">
        <v>363</v>
      </c>
      <c r="C362" s="3" t="str">
        <f>IFERROR(__xludf.DUMMYFUNCTION("GOOGLETRANSLATE(B362,""id"",""en"")"),"['Sorry', 'down', 'star', 'star', 'sympathy', 'signal', 'internet', 'ugly', 'really', 'signal', 'TPI', 'open', ' YouTube ',' please ',' signal ',' repaired ',' price ',' package ',' expensive ',' please ',' complaints', 'consumer', 'listened', 'thanks']")</f>
        <v>['Sorry', 'down', 'star', 'star', 'sympathy', 'signal', 'internet', 'ugly', 'really', 'signal', 'TPI', 'open', ' YouTube ',' please ',' signal ',' repaired ',' price ',' package ',' expensive ',' please ',' complaints', 'consumer', 'listened', 'thanks']</v>
      </c>
      <c r="D362" s="3">
        <v>2.0</v>
      </c>
    </row>
    <row r="363" ht="15.75" customHeight="1">
      <c r="A363" s="1">
        <v>361.0</v>
      </c>
      <c r="B363" s="3" t="s">
        <v>364</v>
      </c>
      <c r="C363" s="3" t="str">
        <f>IFERROR(__xludf.DUMMYFUNCTION("GOOGLETRANSLATE(B363,""id"",""en"")"),"['The application', 'good', 'easy', 'herdwives',' deferine ',' package ',' mudur ',' count ',' worry ',' network ',' internet ',' mercy ',' Jeleeekkk ',' really ',' exceeds', 'Propaidider', 'River', 'Internet', 'Network', 'Telkomsel', 'AXIS', 'Bagus',' Te"&amp;"lkomsel ',' Network ',' the widest ' , 'dilapidated', 'klu', 'need', 'bwat', 'business',' already ',' ane ',' replace ',' card ',' ngadu ',' customer ',' service ',' Jln ',' ']")</f>
        <v>['The application', 'good', 'easy', 'herdwives',' deferine ',' package ',' mudur ',' count ',' worry ',' network ',' internet ',' mercy ',' Jeleeekkk ',' really ',' exceeds', 'Propaidider', 'River', 'Internet', 'Network', 'Telkomsel', 'AXIS', 'Bagus',' Telkomsel ',' Network ',' the widest ' , 'dilapidated', 'klu', 'need', 'bwat', 'business',' already ',' ane ',' replace ',' card ',' ngadu ',' customer ',' service ',' Jln ',' ']</v>
      </c>
      <c r="D363" s="3">
        <v>5.0</v>
      </c>
    </row>
    <row r="364" ht="15.75" customHeight="1">
      <c r="A364" s="1">
        <v>362.0</v>
      </c>
      <c r="B364" s="3" t="s">
        <v>365</v>
      </c>
      <c r="C364" s="3" t="str">
        <f>IFERROR(__xludf.DUMMYFUNCTION("GOOGLETRANSLATE(B364,""id"",""en"")"),"['Congratulations',' Afternoon ',' Sekeder ',' Give ',' Suggestion ',' Telkomsel ',' Network ',' Region ',' Border ',' Java ',' Javanese ',' West ',' Sharpen ',' Area ',' Tengkuli ',' County ',' Brebes', 'Java', 'The Network', 'Difficult', 'Really', 'Than"&amp;"k you', ""]")</f>
        <v>['Congratulations',' Afternoon ',' Sekeder ',' Give ',' Suggestion ',' Telkomsel ',' Network ',' Region ',' Border ',' Java ',' Javanese ',' West ',' Sharpen ',' Area ',' Tengkuli ',' County ',' Brebes', 'Java', 'The Network', 'Difficult', 'Really', 'Thank you', "]</v>
      </c>
      <c r="D364" s="3">
        <v>2.0</v>
      </c>
    </row>
    <row r="365" ht="15.75" customHeight="1">
      <c r="A365" s="1">
        <v>363.0</v>
      </c>
      <c r="B365" s="3" t="s">
        <v>366</v>
      </c>
      <c r="C365" s="3" t="str">
        <f>IFERROR(__xludf.DUMMYFUNCTION("GOOGLETRANSLATE(B365,""id"",""en"")"),"['Telkomsel', 'Sangangkin', 'here', 'Sumbin', 'Ngeselin', 'Cook', 'Download', 'Video', 'Telebgram', 'Lemot', 'Very', 'Pay', ' expensive ',' quality ',' feel ',' want ',' ber ',' over ',' card ',' plis', 'fix', 'pay', 'expensive', 'quality', 'according to'"&amp;" , 'Telkomsel', 'ngak', 'as soon as',' Telkomsel ',' smooth ',' really ',' tasty ',' pay ',' expensive ',' ngak ',' loss', 'feel', ' Ngak ',' comfortable ',' Telkomsel ',' want ',' moved ',' Haluan ',' Ahhhh ', ""]")</f>
        <v>['Telkomsel', 'Sangangkin', 'here', 'Sumbin', 'Ngeselin', 'Cook', 'Download', 'Video', 'Telebgram', 'Lemot', 'Very', 'Pay', ' expensive ',' quality ',' feel ',' want ',' ber ',' over ',' card ',' plis', 'fix', 'pay', 'expensive', 'quality', 'according to' , 'Telkomsel', 'ngak', 'as soon as',' Telkomsel ',' smooth ',' really ',' tasty ',' pay ',' expensive ',' ngak ',' loss', 'feel', ' Ngak ',' comfortable ',' Telkomsel ',' want ',' moved ',' Haluan ',' Ahhhh ', "]</v>
      </c>
      <c r="D365" s="3">
        <v>1.0</v>
      </c>
    </row>
    <row r="366" ht="15.75" customHeight="1">
      <c r="A366" s="1">
        <v>364.0</v>
      </c>
      <c r="B366" s="3" t="s">
        <v>367</v>
      </c>
      <c r="C366" s="3" t="str">
        <f>IFERROR(__xludf.DUMMYFUNCTION("GOOGLETRANSLATE(B366,""id"",""en"")"),"['Wonder', 'Products',' Telkomsel ',' Accessible ',' Account ',' Telkomsel ',' Example ',' Products', 'Cheerful', 'Accessible', 'Account', 'Child', ' Wear ',' card ',' application ',' product ',' mmg ',' product ',' Telkomsel ',' ']")</f>
        <v>['Wonder', 'Products',' Telkomsel ',' Accessible ',' Account ',' Telkomsel ',' Example ',' Products', 'Cheerful', 'Accessible', 'Account', 'Child', ' Wear ',' card ',' application ',' product ',' mmg ',' product ',' Telkomsel ',' ']</v>
      </c>
      <c r="D366" s="3">
        <v>1.0</v>
      </c>
    </row>
    <row r="367" ht="15.75" customHeight="1">
      <c r="A367" s="1">
        <v>365.0</v>
      </c>
      <c r="B367" s="3" t="s">
        <v>368</v>
      </c>
      <c r="C367" s="3" t="str">
        <f>IFERROR(__xludf.DUMMYFUNCTION("GOOGLETRANSLATE(B367,""id"",""en"")"),"['buy', 'pulse', 'buy', 'Kombo', 'Sakti', 'Telkomsel', 'Nggk', 'right', 'check', 'pulse', 'already', 'open', ' APK ',' Telkomsel ',' Doang ',' Sumpot ',' Disappointed ',' ']")</f>
        <v>['buy', 'pulse', 'buy', 'Kombo', 'Sakti', 'Telkomsel', 'Nggk', 'right', 'check', 'pulse', 'already', 'open', ' APK ',' Telkomsel ',' Doang ',' Sumpot ',' Disappointed ',' ']</v>
      </c>
      <c r="D367" s="3">
        <v>1.0</v>
      </c>
    </row>
    <row r="368" ht="15.75" customHeight="1">
      <c r="A368" s="1">
        <v>366.0</v>
      </c>
      <c r="B368" s="3" t="s">
        <v>369</v>
      </c>
      <c r="C368" s="3" t="str">
        <f>IFERROR(__xludf.DUMMYFUNCTION("GOOGLETRANSLATE(B368,""id"",""en"")"),"['Lazy', 'Telkomsel', 'buy', 'Package', 'Giga', 'Max', 'Open', 'Application', 'YouTube', 'Media', 'Social', 'Speed', ' Restricted ',' quota ',' internet ',' buy ',' package ',' internet ',' speed ',' restricted ',' please ',' emotion ',' like ',' gini ','"&amp;" bought ' , 'Package', 'cheap', '']")</f>
        <v>['Lazy', 'Telkomsel', 'buy', 'Package', 'Giga', 'Max', 'Open', 'Application', 'YouTube', 'Media', 'Social', 'Speed', ' Restricted ',' quota ',' internet ',' buy ',' package ',' internet ',' speed ',' restricted ',' please ',' emotion ',' like ',' gini ',' bought ' , 'Package', 'cheap', '']</v>
      </c>
      <c r="D368" s="3">
        <v>4.0</v>
      </c>
    </row>
    <row r="369" ht="15.75" customHeight="1">
      <c r="A369" s="1">
        <v>367.0</v>
      </c>
      <c r="B369" s="3" t="s">
        <v>370</v>
      </c>
      <c r="C369" s="3" t="str">
        <f>IFERROR(__xludf.DUMMYFUNCTION("GOOGLETRANSLATE(B369,""id"",""en"")"),"['Buy', 'Package', 'Combo', 'Sakti', 'Telkomsel', 'MyTelkomsel', 'Enter', 'Ovo', 'Successful', 'Payment', 'Please', 'Segara', ' Overcome ',' complain ',' Gaada ',' results']")</f>
        <v>['Buy', 'Package', 'Combo', 'Sakti', 'Telkomsel', 'MyTelkomsel', 'Enter', 'Ovo', 'Successful', 'Payment', 'Please', 'Segara', ' Overcome ',' complain ',' Gaada ',' results']</v>
      </c>
      <c r="D369" s="3">
        <v>1.0</v>
      </c>
    </row>
    <row r="370" ht="15.75" customHeight="1">
      <c r="A370" s="1">
        <v>368.0</v>
      </c>
      <c r="B370" s="3" t="s">
        <v>371</v>
      </c>
      <c r="C370" s="3" t="str">
        <f>IFERROR(__xludf.DUMMYFUNCTION("GOOGLETRANSLATE(B370,""id"",""en"")"),"['application', 'fraud', 'this is',' cave ',' buy ',' package ',' unlimited ',' youtube ',' kgk ',' mlh ',' pulse ',' cave ',' ilang ',' all ',' loss', 'cave', 'please', 'repair', 'auto', 'unistal', 'application', 'hoakkkkkkkkkkkkkkkkkkkkkkkkk', '']")</f>
        <v>['application', 'fraud', 'this is',' cave ',' buy ',' package ',' unlimited ',' youtube ',' kgk ',' mlh ',' pulse ',' cave ',' ilang ',' all ',' loss', 'cave', 'please', 'repair', 'auto', 'unistal', 'application', 'hoakkkkkkkkkkkkkkkkkkkkkkkkk', '']</v>
      </c>
      <c r="D370" s="3">
        <v>1.0</v>
      </c>
    </row>
    <row r="371" ht="15.75" customHeight="1">
      <c r="A371" s="1">
        <v>369.0</v>
      </c>
      <c r="B371" s="3" t="s">
        <v>372</v>
      </c>
      <c r="C371" s="3" t="str">
        <f>IFERROR(__xludf.DUMMYFUNCTION("GOOGLETRANSLATE(B371,""id"",""en"")"),"['ngalamin', 'contents',' pulse ',' balance ',' cheek ',' notif ',' success', 'pulse', 'entry', 'naturally', 'many', 'charging', ' rb ',' rb ',' rb ',' please ',' fix ',' system ',' telkomsel ',' already ',' report ',' veronica ',' answer ',' service ',' "&amp;"bad ' , '']")</f>
        <v>['ngalamin', 'contents',' pulse ',' balance ',' cheek ',' notif ',' success', 'pulse', 'entry', 'naturally', 'many', 'charging', ' rb ',' rb ',' rb ',' please ',' fix ',' system ',' telkomsel ',' already ',' report ',' veronica ',' answer ',' service ',' bad ' , '']</v>
      </c>
      <c r="D371" s="3">
        <v>1.0</v>
      </c>
    </row>
    <row r="372" ht="15.75" customHeight="1">
      <c r="A372" s="1">
        <v>370.0</v>
      </c>
      <c r="B372" s="3" t="s">
        <v>373</v>
      </c>
      <c r="C372" s="3" t="str">
        <f>IFERROR(__xludf.DUMMYFUNCTION("GOOGLETRANSLATE(B372,""id"",""en"")"),"['Want', 'replace', 'provider', 'provider', 'pulp', 'already', 'please', 'fix', 'quality', 'dri', 'stable', 'etc.', ' Okay ',' Sip ',' that's', '']")</f>
        <v>['Want', 'replace', 'provider', 'provider', 'pulp', 'already', 'please', 'fix', 'quality', 'dri', 'stable', 'etc.', ' Okay ',' Sip ',' that's', '']</v>
      </c>
      <c r="D372" s="3">
        <v>1.0</v>
      </c>
    </row>
    <row r="373" ht="15.75" customHeight="1">
      <c r="A373" s="1">
        <v>371.0</v>
      </c>
      <c r="B373" s="3" t="s">
        <v>374</v>
      </c>
      <c r="C373" s="3" t="str">
        <f>IFERROR(__xludf.DUMMYFUNCTION("GOOGLETRANSLATE(B373,""id"",""en"")"),"['Nggk', 'good', 'seh', 'signal', 'telkomsel', 'price', 'quota', 'expensive', 'nggk', 'comparable', 'network', 'good', ' Repaired ',' Network ',' Taman ',' veins', 'Season', 'Quota', 'Full', 'Network', 'Rich', 'Tauuu', 'Want', 'Buru', 'Move' , 'Provider']")</f>
        <v>['Nggk', 'good', 'seh', 'signal', 'telkomsel', 'price', 'quota', 'expensive', 'nggk', 'comparable', 'network', 'good', ' Repaired ',' Network ',' Taman ',' veins', 'Season', 'Quota', 'Full', 'Network', 'Rich', 'Tauuu', 'Want', 'Buru', 'Move' , 'Provider']</v>
      </c>
      <c r="D373" s="3">
        <v>1.0</v>
      </c>
    </row>
    <row r="374" ht="15.75" customHeight="1">
      <c r="A374" s="1">
        <v>372.0</v>
      </c>
      <c r="B374" s="3" t="s">
        <v>375</v>
      </c>
      <c r="C374" s="3" t="str">
        <f>IFERROR(__xludf.DUMMYFUNCTION("GOOGLETRANSLATE(B374,""id"",""en"")"),"['here', 'signal', 'ilang', 'yaa', 'stay', 'crashed', 'dipamulang', 'forest', 'please', 'fix', 'lose', 'next door' Rain ',' network ',' TTP ',' stable ',' users', 'many years',' Telkomsel ']")</f>
        <v>['here', 'signal', 'ilang', 'yaa', 'stay', 'crashed', 'dipamulang', 'forest', 'please', 'fix', 'lose', 'next door' Rain ',' network ',' TTP ',' stable ',' users', 'many years',' Telkomsel ']</v>
      </c>
      <c r="D374" s="3">
        <v>1.0</v>
      </c>
    </row>
    <row r="375" ht="15.75" customHeight="1">
      <c r="A375" s="1">
        <v>373.0</v>
      </c>
      <c r="B375" s="3" t="s">
        <v>376</v>
      </c>
      <c r="C375" s="3" t="str">
        <f>IFERROR(__xludf.DUMMYFUNCTION("GOOGLETRANSLATE(B375,""id"",""en"")"),"['Network', 'Telkomsel', 'Bener', 'Bener', 'Severe', 'Provider', 'Telkomsel', 'Quality', 'Network', 'Bad', 'Deliberate', 'Buy', ' quota ',' game ',' nggame ',' smooth ',' kek ',' lined ',' network ',' stable ',' speed ',' low ',' bad ',' severe ',' once '"&amp;" , 'Pemperi', 'smooth', 'Must', 'night', 'quota', 'game', 'midnight', 'severe', 'really', 'Telkomsel', 'expensive', 'doang', ' Network ',' rotten ',' ']")</f>
        <v>['Network', 'Telkomsel', 'Bener', 'Bener', 'Severe', 'Provider', 'Telkomsel', 'Quality', 'Network', 'Bad', 'Deliberate', 'Buy', ' quota ',' game ',' nggame ',' smooth ',' kek ',' lined ',' network ',' stable ',' speed ',' low ',' bad ',' severe ',' once ' , 'Pemperi', 'smooth', 'Must', 'night', 'quota', 'game', 'midnight', 'severe', 'really', 'Telkomsel', 'expensive', 'doang', ' Network ',' rotten ',' ']</v>
      </c>
      <c r="D375" s="3">
        <v>1.0</v>
      </c>
    </row>
    <row r="376" ht="15.75" customHeight="1">
      <c r="A376" s="1">
        <v>374.0</v>
      </c>
      <c r="B376" s="3" t="s">
        <v>377</v>
      </c>
      <c r="C376" s="3" t="str">
        <f>IFERROR(__xludf.DUMMYFUNCTION("GOOGLETRANSLATE(B376,""id"",""en"")"),"['satisfying', 'agree', 'wrong', 'package', 'subscription', 'like', 'lost', 'replaced', 'signal', 'like', 'slow', ' signal ',' strong ',' good ',' ']")</f>
        <v>['satisfying', 'agree', 'wrong', 'package', 'subscription', 'like', 'lost', 'replaced', 'signal', 'like', 'slow', ' signal ',' strong ',' good ',' ']</v>
      </c>
      <c r="D376" s="3">
        <v>4.0</v>
      </c>
    </row>
    <row r="377" ht="15.75" customHeight="1">
      <c r="A377" s="1">
        <v>375.0</v>
      </c>
      <c r="B377" s="3" t="s">
        <v>378</v>
      </c>
      <c r="C377" s="3" t="str">
        <f>IFERROR(__xludf.DUMMYFUNCTION("GOOGLETRANSLATE(B377,""id"",""en"")"),"['Disappointed', 'Telkomsel', 'signal', 'already', 'ngeleg', 'quota', 'disappointed', 'felt', 'ngellag', 'TPI', 'ngelag', 'signal', ' Already ',' good ',' so ',' ']")</f>
        <v>['Disappointed', 'Telkomsel', 'signal', 'already', 'ngeleg', 'quota', 'disappointed', 'felt', 'ngellag', 'TPI', 'ngelag', 'signal', ' Already ',' good ',' so ',' ']</v>
      </c>
      <c r="D377" s="3">
        <v>1.0</v>
      </c>
    </row>
    <row r="378" ht="15.75" customHeight="1">
      <c r="A378" s="1">
        <v>376.0</v>
      </c>
      <c r="B378" s="3" t="s">
        <v>379</v>
      </c>
      <c r="C378" s="3" t="str">
        <f>IFERROR(__xludf.DUMMYFUNCTION("GOOGLETRANSLATE(B378,""id"",""en"")"),"['signal', 'broke', 'signal', 'good', 'please', 'responded', 'serious', 'Telkomsel', ""]")</f>
        <v>['signal', 'broke', 'signal', 'good', 'please', 'responded', 'serious', 'Telkomsel', "]</v>
      </c>
      <c r="D378" s="3">
        <v>2.0</v>
      </c>
    </row>
    <row r="379" ht="15.75" customHeight="1">
      <c r="A379" s="1">
        <v>377.0</v>
      </c>
      <c r="B379" s="3" t="s">
        <v>380</v>
      </c>
      <c r="C379" s="3" t="str">
        <f>IFERROR(__xludf.DUMMYFUNCTION("GOOGLETRANSLATE(B379,""id"",""en"")"),"['Data', 'Turn Off', 'Eat', 'Pulse', 'Kasian', 'Search', 'Money', 'Sampe', 'Steal', 'Credit', 'Already', 'That's',' Look ',' detail ',' usage ',' cut ',' pulse ',' smooth ',' thieves']")</f>
        <v>['Data', 'Turn Off', 'Eat', 'Pulse', 'Kasian', 'Search', 'Money', 'Sampe', 'Steal', 'Credit', 'Already', 'That's',' Look ',' detail ',' usage ',' cut ',' pulse ',' smooth ',' thieves']</v>
      </c>
      <c r="D379" s="3">
        <v>1.0</v>
      </c>
    </row>
    <row r="380" ht="15.75" customHeight="1">
      <c r="A380" s="1">
        <v>378.0</v>
      </c>
      <c r="B380" s="3" t="s">
        <v>381</v>
      </c>
      <c r="C380" s="3" t="str">
        <f>IFERROR(__xludf.DUMMYFUNCTION("GOOGLETRANSLATE(B380,""id"",""en"")"),"['The application', 'slow', 'loading', 'Kasi', 'star', 'Karna', 'Sorry', 'the application', 'good', 'Link', 'right', 'click', ' error ',' no ',' list ',' application ',' Telkomsel ',' check ',' pulse ',' use ',' manual ',' thank ',' love ', ""]")</f>
        <v>['The application', 'slow', 'loading', 'Kasi', 'star', 'Karna', 'Sorry', 'the application', 'good', 'Link', 'right', 'click', ' error ',' no ',' list ',' application ',' Telkomsel ',' check ',' pulse ',' use ',' manual ',' thank ',' love ', "]</v>
      </c>
      <c r="D380" s="3">
        <v>1.0</v>
      </c>
    </row>
    <row r="381" ht="15.75" customHeight="1">
      <c r="A381" s="1">
        <v>379.0</v>
      </c>
      <c r="B381" s="3" t="s">
        <v>382</v>
      </c>
      <c r="C381" s="3" t="str">
        <f>IFERROR(__xludf.DUMMYFUNCTION("GOOGLETRANSLATE(B381,""id"",""en"")"),"['Helpful', 'suggestion', 'MyTelkomsel', 'opened', 'has', 'quota', 'internet', 'buy', 'package', 'internet', 'connection', 'internet']")</f>
        <v>['Helpful', 'suggestion', 'MyTelkomsel', 'opened', 'has', 'quota', 'internet', 'buy', 'package', 'internet', 'connection', 'internet']</v>
      </c>
      <c r="D381" s="3">
        <v>5.0</v>
      </c>
    </row>
    <row r="382" ht="15.75" customHeight="1">
      <c r="A382" s="1">
        <v>380.0</v>
      </c>
      <c r="B382" s="3" t="s">
        <v>383</v>
      </c>
      <c r="C382" s="3" t="str">
        <f>IFERROR(__xludf.DUMMYFUNCTION("GOOGLETRANSLATE(B382,""id"",""en"")"),"['Telkomsel', 'severe', 'signal', 'lost', 'era', 'sophisticated', 'signal', 'kayak', 'era', 'colonial', 'hello', 'team', ' Telkomsel ',' down ',' team ',' good ',' Java ',' remote ',' signal ',' bad ',' belonging ',' state ',' bad ',' signal ',' corruptio"&amp;"n ' , 'Talk', 'show', 'quality', '']")</f>
        <v>['Telkomsel', 'severe', 'signal', 'lost', 'era', 'sophisticated', 'signal', 'kayak', 'era', 'colonial', 'hello', 'team', ' Telkomsel ',' down ',' team ',' good ',' Java ',' remote ',' signal ',' bad ',' belonging ',' state ',' bad ',' signal ',' corruption ' , 'Talk', 'show', 'quality', '']</v>
      </c>
      <c r="D382" s="3">
        <v>1.0</v>
      </c>
    </row>
    <row r="383" ht="15.75" customHeight="1">
      <c r="A383" s="1">
        <v>381.0</v>
      </c>
      <c r="B383" s="3" t="s">
        <v>384</v>
      </c>
      <c r="C383" s="3" t="str">
        <f>IFERROR(__xludf.DUMMYFUNCTION("GOOGLETRANSLATE(B383,""id"",""en"")"),"['salute', 'Telkomsel', 'quality', 'network', 'internet', 'stable', 'distance', 'home', 'bts', 'just', 'meter', 'then' Offers', 'Program', 'Lottery', 'Customers',' Buy ',' Quota ',' Want ',' Donk ',' Great ',' Winner ',' Lottery ',' Hadeheh ', ""]")</f>
        <v>['salute', 'Telkomsel', 'quality', 'network', 'internet', 'stable', 'distance', 'home', 'bts', 'just', 'meter', 'then' Offers', 'Program', 'Lottery', 'Customers',' Buy ',' Quota ',' Want ',' Donk ',' Great ',' Winner ',' Lottery ',' Hadeheh ', "]</v>
      </c>
      <c r="D383" s="3">
        <v>5.0</v>
      </c>
    </row>
    <row r="384" ht="15.75" customHeight="1">
      <c r="A384" s="1">
        <v>382.0</v>
      </c>
      <c r="B384" s="3" t="s">
        <v>385</v>
      </c>
      <c r="C384" s="3" t="str">
        <f>IFERROR(__xludf.DUMMYFUNCTION("GOOGLETRANSLATE(B384,""id"",""en"")"),"['Maap', 'stingy', 'star', 'HHH', 'Yesterday', 'love', 'symptoms',' telkom ',' pulse ',' orng ',' rare ',' control ',' SPRTI ',' likes', 'Collong', 'Credit', 'Nga', 'Krna', 'Buy', 'Credit', 'HHH', 'Direct', 'Contents',' Quota ',' Knpa ' , 'Krna', 'credit'"&amp;", 'repeated', 'understand', 'spirit', ""]")</f>
        <v>['Maap', 'stingy', 'star', 'HHH', 'Yesterday', 'love', 'symptoms',' telkom ',' pulse ',' orng ',' rare ',' control ',' SPRTI ',' likes', 'Collong', 'Credit', 'Nga', 'Krna', 'Buy', 'Credit', 'HHH', 'Direct', 'Contents',' Quota ',' Knpa ' , 'Krna', 'credit', 'repeated', 'understand', 'spirit', "]</v>
      </c>
      <c r="D384" s="3">
        <v>4.0</v>
      </c>
    </row>
    <row r="385" ht="15.75" customHeight="1">
      <c r="A385" s="1">
        <v>383.0</v>
      </c>
      <c r="B385" s="3" t="s">
        <v>386</v>
      </c>
      <c r="C385" s="3" t="str">
        <f>IFERROR(__xludf.DUMMYFUNCTION("GOOGLETRANSLATE(B385,""id"",""en"")"),"['Telkomsel', 'give', 'middle', 'medium', 'kebawa', 'feel', 'wear', 'network', 'Telkomsel', 'love', 'wisdom', 'a month', ' Promo ',' cheap ',' ']")</f>
        <v>['Telkomsel', 'give', 'middle', 'medium', 'kebawa', 'feel', 'wear', 'network', 'Telkomsel', 'love', 'wisdom', 'a month', ' Promo ',' cheap ',' ']</v>
      </c>
      <c r="D385" s="3">
        <v>1.0</v>
      </c>
    </row>
    <row r="386" ht="15.75" customHeight="1">
      <c r="A386" s="1">
        <v>384.0</v>
      </c>
      <c r="B386" s="3" t="s">
        <v>387</v>
      </c>
      <c r="C386" s="3" t="str">
        <f>IFERROR(__xludf.DUMMYFUNCTION("GOOGLETRANSLATE(B386,""id"",""en"")"),"['internet', 'skg', 'slow', 'kbps',' minus', 'speed', 'network', 'signal', 'slow', 'different', 'sprti', 'BBRAPA', ' price ',' package ',' quota ',' expensive ',' expensive ',' slow ',' speed ',' kbps', 'reduce', 'jdi', 'soft', 'paraaaah', ""]")</f>
        <v>['internet', 'skg', 'slow', 'kbps',' minus', 'speed', 'network', 'signal', 'slow', 'different', 'sprti', 'BBRAPA', ' price ',' package ',' quota ',' expensive ',' expensive ',' slow ',' speed ',' kbps', 'reduce', 'jdi', 'soft', 'paraaaah', "]</v>
      </c>
      <c r="D386" s="3">
        <v>2.0</v>
      </c>
    </row>
    <row r="387" ht="15.75" customHeight="1">
      <c r="A387" s="1">
        <v>385.0</v>
      </c>
      <c r="B387" s="3" t="s">
        <v>388</v>
      </c>
      <c r="C387" s="3" t="str">
        <f>IFERROR(__xludf.DUMMYFUNCTION("GOOGLETRANSLATE(B387,""id"",""en"")"),"['application', 'buy', 'quota', 'package', 'GB', 'Conference', 'GB', 'Internet', 'quota', 'local', 'stay', 'Palembang', ' Detected ',' activation ',' quota ',' Banyuasin ',' As a result ',' quota ',' local ',' enter ',' Banyuasin ',' please ',' repaired '"&amp;",' quality ',' his satellite ' , 'already', 'complain', 'GraPARI', 'Friday', 'told him', 'Waiting', 'Watch', 'Saturday', 'Week', 'Calculated', 'Thanks',' Center ',' Jakarta ',' Friday ',' Internet ',' On ',' Loss', '']")</f>
        <v>['application', 'buy', 'quota', 'package', 'GB', 'Conference', 'GB', 'Internet', 'quota', 'local', 'stay', 'Palembang', ' Detected ',' activation ',' quota ',' Banyuasin ',' As a result ',' quota ',' local ',' enter ',' Banyuasin ',' please ',' repaired ',' quality ',' his satellite ' , 'already', 'complain', 'GraPARI', 'Friday', 'told him', 'Waiting', 'Watch', 'Saturday', 'Week', 'Calculated', 'Thanks',' Center ',' Jakarta ',' Friday ',' Internet ',' On ',' Loss', '']</v>
      </c>
      <c r="D387" s="3">
        <v>2.0</v>
      </c>
    </row>
    <row r="388" ht="15.75" customHeight="1">
      <c r="A388" s="1">
        <v>386.0</v>
      </c>
      <c r="B388" s="3" t="s">
        <v>389</v>
      </c>
      <c r="C388" s="3" t="str">
        <f>IFERROR(__xludf.DUMMYFUNCTION("GOOGLETRANSLATE(B388,""id"",""en"")"),"['signal', 'good', 'wifi', 'bula', 'application', 'smooth', 'right', 'open', 'application', 'difficult', 'really', 'enter', ' Buru ',' Buru ',' Buy ',' Package ',' Phone ',' Login ',' Must ',' SMS ',' Hadeeh ']")</f>
        <v>['signal', 'good', 'wifi', 'bula', 'application', 'smooth', 'right', 'open', 'application', 'difficult', 'really', 'enter', ' Buru ',' Buru ',' Buy ',' Package ',' Phone ',' Login ',' Must ',' SMS ',' Hadeeh ']</v>
      </c>
      <c r="D388" s="3">
        <v>3.0</v>
      </c>
    </row>
    <row r="389" ht="15.75" customHeight="1">
      <c r="A389" s="1">
        <v>387.0</v>
      </c>
      <c r="B389" s="3" t="s">
        <v>390</v>
      </c>
      <c r="C389" s="3" t="str">
        <f>IFERROR(__xludf.DUMMYFUNCTION("GOOGLETRANSLATE(B389,""id"",""en"")"),"['Package', 'allimitid', 'sympathy', 'expensive', 'core', 'package', 'sympathy', 'expensive', 'package', 'allimitid', 'rb', 'rb', ' Skrng ',' Mending ',' Switch ',' Card ',' Klu ',' Gini ', ""]")</f>
        <v>['Package', 'allimitid', 'sympathy', 'expensive', 'core', 'package', 'sympathy', 'expensive', 'package', 'allimitid', 'rb', 'rb', ' Skrng ',' Mending ',' Switch ',' Card ',' Klu ',' Gini ', "]</v>
      </c>
      <c r="D389" s="3">
        <v>1.0</v>
      </c>
    </row>
    <row r="390" ht="15.75" customHeight="1">
      <c r="A390" s="1">
        <v>388.0</v>
      </c>
      <c r="B390" s="3" t="s">
        <v>391</v>
      </c>
      <c r="C390" s="3" t="str">
        <f>IFERROR(__xludf.DUMMYFUNCTION("GOOGLETRANSLATE(B390,""id"",""en"")"),"['service', 'bad', 'package', 'promo', 'expensive', 'signal', 'weak', 'signal', 'lost', 'gprs',' cut ',' pulse ',' Help ',' Chat ',' Veronica ',' Response ',' Switch ',' Operator ', ""]")</f>
        <v>['service', 'bad', 'package', 'promo', 'expensive', 'signal', 'weak', 'signal', 'lost', 'gprs',' cut ',' pulse ',' Help ',' Chat ',' Veronica ',' Response ',' Switch ',' Operator ', "]</v>
      </c>
      <c r="D390" s="3">
        <v>1.0</v>
      </c>
    </row>
    <row r="391" ht="15.75" customHeight="1">
      <c r="A391" s="1">
        <v>389.0</v>
      </c>
      <c r="B391" s="3" t="s">
        <v>392</v>
      </c>
      <c r="C391" s="3" t="str">
        <f>IFERROR(__xludf.DUMMYFUNCTION("GOOGLETRANSLATE(B391,""id"",""en"")"),"['It's easy', 'save', 'costs',' power ',' Imagine ',' Komar ',' buy ',' pulse ',' onkos', 'oplet', 'accident', 'rain', ' dizziness', 'etc.']")</f>
        <v>['It's easy', 'save', 'costs',' power ',' Imagine ',' Komar ',' buy ',' pulse ',' onkos', 'oplet', 'accident', 'rain', ' dizziness', 'etc.']</v>
      </c>
      <c r="D391" s="3">
        <v>5.0</v>
      </c>
    </row>
    <row r="392" ht="15.75" customHeight="1">
      <c r="A392" s="1">
        <v>390.0</v>
      </c>
      <c r="B392" s="3" t="s">
        <v>393</v>
      </c>
      <c r="C392" s="3" t="str">
        <f>IFERROR(__xludf.DUMMYFUNCTION("GOOGLETRANSLATE(B392,""id"",""en"")"),"['Telkomsel', 'maximizing', 'network', 'city', 'network', 'slow', 'right', 'play', 'game', 'signal', 'yellow', 'red', ' Please, 'the network', 'maximize', 'promo', 'run', 'network', 'bad', 'promo', 'squeeze', 'treasure', 'person', 'Stop', 'subscribe' , 'T"&amp;"elkomsel', 'Network', 'bad', 'promo', 'expensive', 'unclean', 'sorry', 'star', ""]")</f>
        <v>['Telkomsel', 'maximizing', 'network', 'city', 'network', 'slow', 'right', 'play', 'game', 'signal', 'yellow', 'red', ' Please, 'the network', 'maximize', 'promo', 'run', 'network', 'bad', 'promo', 'squeeze', 'treasure', 'person', 'Stop', 'subscribe' , 'Telkomsel', 'Network', 'bad', 'promo', 'expensive', 'unclean', 'sorry', 'star', "]</v>
      </c>
      <c r="D392" s="3">
        <v>1.0</v>
      </c>
    </row>
    <row r="393" ht="15.75" customHeight="1">
      <c r="A393" s="1">
        <v>391.0</v>
      </c>
      <c r="B393" s="3" t="s">
        <v>394</v>
      </c>
      <c r="C393" s="3" t="str">
        <f>IFERROR(__xludf.DUMMYFUNCTION("GOOGLETRANSLATE(B393,""id"",""en"")"),"['min', 'kgk', 'udh', 'login', 'refresh', 'unstable', 'connection', 'signal', 'strong', 'and', 'knp', 'gabisa', ' check ',' pulse ',' sorry ',' request ',' process', 'please', 'try', 'Udh', 'repeated', 'until', 'pegel', 'please', 'help' ]")</f>
        <v>['min', 'kgk', 'udh', 'login', 'refresh', 'unstable', 'connection', 'signal', 'strong', 'and', 'knp', 'gabisa', ' check ',' pulse ',' sorry ',' request ',' process', 'please', 'try', 'Udh', 'repeated', 'until', 'pegel', 'please', 'help' ]</v>
      </c>
      <c r="D393" s="3">
        <v>2.0</v>
      </c>
    </row>
    <row r="394" ht="15.75" customHeight="1">
      <c r="A394" s="1">
        <v>392.0</v>
      </c>
      <c r="B394" s="3" t="s">
        <v>395</v>
      </c>
      <c r="C394" s="3" t="str">
        <f>IFERROR(__xludf.DUMMYFUNCTION("GOOGLETRANSLATE(B394,""id"",""en"")"),"['Network', 'Increase', 'ugly', 'Network', 'Region', 'Semarang', 'Price', 'Package', 'Quality', 'Balanced', 'Network', 'Down', ' stable', '']")</f>
        <v>['Network', 'Increase', 'ugly', 'Network', 'Region', 'Semarang', 'Price', 'Package', 'Quality', 'Balanced', 'Network', 'Down', ' stable', '']</v>
      </c>
      <c r="D394" s="3">
        <v>1.0</v>
      </c>
    </row>
    <row r="395" ht="15.75" customHeight="1">
      <c r="A395" s="1">
        <v>393.0</v>
      </c>
      <c r="B395" s="3" t="s">
        <v>396</v>
      </c>
      <c r="C395" s="3" t="str">
        <f>IFERROR(__xludf.DUMMYFUNCTION("GOOGLETRANSLATE(B395,""id"",""en"")"),"['promotion', 'offer', 'after', 'Try', 'repeat', 'times',' purchase ',' processed ',' sms', 'notification', 'enter', 'offer', ' unlimited ',' already ',' buy ',' pulse ',' buy ',' pulses', 'fill', 'reset', 'buy', 'message', 'confirm', 'enter', 'right' , '"&amp;"disappointed', 'really', 'chat', 'hub', 'veronika', 'report', 'ttp', 'info']")</f>
        <v>['promotion', 'offer', 'after', 'Try', 'repeat', 'times',' purchase ',' processed ',' sms', 'notification', 'enter', 'offer', ' unlimited ',' already ',' buy ',' pulse ',' buy ',' pulses', 'fill', 'reset', 'buy', 'message', 'confirm', 'enter', 'right' , 'disappointed', 'really', 'chat', 'hub', 'veronika', 'report', 'ttp', 'info']</v>
      </c>
      <c r="D395" s="3">
        <v>1.0</v>
      </c>
    </row>
    <row r="396" ht="15.75" customHeight="1">
      <c r="A396" s="1">
        <v>394.0</v>
      </c>
      <c r="B396" s="3" t="s">
        <v>397</v>
      </c>
      <c r="C396" s="3" t="str">
        <f>IFERROR(__xludf.DUMMYFUNCTION("GOOGLETRANSLATE(B396,""id"",""en"")"),"['Season', 'really', 'Daily', 'check', 'already', 'claim', 'gift', 'really', 'Cancel', 'Telkomsel', 'gift', 'already', ' ilang ',' Telkomsel ',' sorry ',' system ',' busy ',' point ',' return ',' aneeeeeehhh ',' gift ',' claims', 'people', 'emotion', ""]")</f>
        <v>['Season', 'really', 'Daily', 'check', 'already', 'claim', 'gift', 'really', 'Cancel', 'Telkomsel', 'gift', 'already', ' ilang ',' Telkomsel ',' sorry ',' system ',' busy ',' point ',' return ',' aneeeeeehhh ',' gift ',' claims', 'people', 'emotion', "]</v>
      </c>
      <c r="D396" s="3">
        <v>1.0</v>
      </c>
    </row>
    <row r="397" ht="15.75" customHeight="1">
      <c r="A397" s="1">
        <v>395.0</v>
      </c>
      <c r="B397" s="3" t="s">
        <v>398</v>
      </c>
      <c r="C397" s="3" t="str">
        <f>IFERROR(__xludf.DUMMYFUNCTION("GOOGLETRANSLATE(B397,""id"",""en"")"),"['signal', 'good', 'ugly', 'already', 'that's',' expensive ',' expensive ',' good ',' games', 'already', 'expensive', 'ugly', ' Sousal ',' ']")</f>
        <v>['signal', 'good', 'ugly', 'already', 'that's',' expensive ',' expensive ',' good ',' games', 'already', 'expensive', 'ugly', ' Sousal ',' ']</v>
      </c>
      <c r="D397" s="3">
        <v>2.0</v>
      </c>
    </row>
    <row r="398" ht="15.75" customHeight="1">
      <c r="A398" s="1">
        <v>396.0</v>
      </c>
      <c r="B398" s="3" t="s">
        <v>399</v>
      </c>
      <c r="C398" s="3" t="str">
        <f>IFERROR(__xludf.DUMMYFUNCTION("GOOGLETRANSLATE(B398,""id"",""en"")"),"['quota', 'leftover', 'notice', 'laah', 'mentang', 'mentang', 'pulse', 'notification', 'pulse', 'run out', 'abis',' pulses', ' thousand ',' provider ',' BURIK ',' snack ']")</f>
        <v>['quota', 'leftover', 'notice', 'laah', 'mentang', 'mentang', 'pulse', 'notification', 'pulse', 'run out', 'abis',' pulses', ' thousand ',' provider ',' BURIK ',' snack ']</v>
      </c>
      <c r="D398" s="3">
        <v>1.0</v>
      </c>
    </row>
    <row r="399" ht="15.75" customHeight="1">
      <c r="A399" s="1">
        <v>397.0</v>
      </c>
      <c r="B399" s="3" t="s">
        <v>400</v>
      </c>
      <c r="C399" s="3" t="str">
        <f>IFERROR(__xludf.DUMMYFUNCTION("GOOGLETRANSLATE(B399,""id"",""en"")"),"['Please', 'connection', 'game', 'online', 'good', 'buy', 'package', 'game', 'login', 'mentang', 'cheap', 'cheap', ' disappointing ',' package ',' game ',' threat ',' buy ',' package ',' game ',' gunain ',' mah ',' disappointed ', ""]")</f>
        <v>['Please', 'connection', 'game', 'online', 'good', 'buy', 'package', 'game', 'login', 'mentang', 'cheap', 'cheap', ' disappointing ',' package ',' game ',' threat ',' buy ',' package ',' game ',' gunain ',' mah ',' disappointed ', "]</v>
      </c>
      <c r="D399" s="3">
        <v>1.0</v>
      </c>
    </row>
    <row r="400" ht="15.75" customHeight="1">
      <c r="A400" s="1">
        <v>398.0</v>
      </c>
      <c r="B400" s="3" t="s">
        <v>401</v>
      </c>
      <c r="C400" s="3" t="str">
        <f>IFERROR(__xludf.DUMMYFUNCTION("GOOGLETRANSLATE(B400,""id"",""en"")"),"['Please', 'Telkomsel', 'Restore', 'Credit', 'Lost', 'Karna', 'Buy', 'Package', 'Data', 'Telkomsel', 'Package', 'Data', ' buy ',' package ',' internet ',' GB ',' for ',' Rp ',' pulse ',' cut ',' Rp ',' package ',' data ',' registered ',' report ' , 'FAIL'"&amp;", 'Purchase', 'via', 'SMS', 'Applicable', 'Telkomsel', 'Confirm', 'Success',' Success', 'Purchase', 'Credit', 'That Sege', ' Nominal ',' ']")</f>
        <v>['Please', 'Telkomsel', 'Restore', 'Credit', 'Lost', 'Karna', 'Buy', 'Package', 'Data', 'Telkomsel', 'Package', 'Data', ' buy ',' package ',' internet ',' GB ',' for ',' Rp ',' pulse ',' cut ',' Rp ',' package ',' data ',' registered ',' report ' , 'FAIL', 'Purchase', 'via', 'SMS', 'Applicable', 'Telkomsel', 'Confirm', 'Success',' Success', 'Purchase', 'Credit', 'That Sege', ' Nominal ',' ']</v>
      </c>
      <c r="D400" s="3">
        <v>1.0</v>
      </c>
    </row>
    <row r="401" ht="15.75" customHeight="1">
      <c r="A401" s="1">
        <v>399.0</v>
      </c>
      <c r="B401" s="3" t="s">
        <v>402</v>
      </c>
      <c r="C401" s="3" t="str">
        <f>IFERROR(__xludf.DUMMYFUNCTION("GOOGLETRANSLATE(B401,""id"",""en"")"),"['Telkomsel', 'severe', 'signal', 'yes',' signal ',' good ',' doang ',' turn ',' rmh ',' ugly ',' signal ',' tenga ',' night ',' signal ',' msh ',' ugly ',' lose ',' ama ',' neighbor ',' before ',' signal ',' bagua ',' morning ',' afternoon ',' afternoon "&amp;"' , 'night', 'card', 'next door', 'obstacle', 'pantes',' friend ',' org ',' change ',' number ',' signal ',' severe ',' Maen ',' game ']")</f>
        <v>['Telkomsel', 'severe', 'signal', 'yes',' signal ',' good ',' doang ',' turn ',' rmh ',' ugly ',' signal ',' tenga ',' night ',' signal ',' msh ',' ugly ',' lose ',' ama ',' neighbor ',' before ',' signal ',' bagua ',' morning ',' afternoon ',' afternoon ' , 'night', 'card', 'next door', 'obstacle', 'pantes',' friend ',' org ',' change ',' number ',' signal ',' severe ',' Maen ',' game ']</v>
      </c>
      <c r="D401" s="3">
        <v>1.0</v>
      </c>
    </row>
    <row r="402" ht="15.75" customHeight="1">
      <c r="A402" s="1">
        <v>400.0</v>
      </c>
      <c r="B402" s="3" t="s">
        <v>403</v>
      </c>
      <c r="C402" s="3" t="str">
        <f>IFERROR(__xludf.DUMMYFUNCTION("GOOGLETRANSLATE(B402,""id"",""en"")"),"['', 'Telkomsel', 'Network', 'Data', 'Signal', 'Region', 'Jakarta', 'North', 'Bandengan', 'North', 'South', 'Jakarta', 'West ',' Region ',' Tambora ',' Territory ',' Tangerang ',' South ',' Leisana ',' Network ',' Data ',' Telkomsel ',' Region ',' Indones"&amp;"ia ',' Rain ', 'Knp', 'signal', 'card', 'lost', 'data', 'walk', 'quota', 'jdi', 'telkomsel', 'sympathy', 'please', 'fix', 'all ',' network ',' card ',' data ',' thank ',' love ',' ']")</f>
        <v>['', 'Telkomsel', 'Network', 'Data', 'Signal', 'Region', 'Jakarta', 'North', 'Bandengan', 'North', 'South', 'Jakarta', 'West ',' Region ',' Tambora ',' Territory ',' Tangerang ',' South ',' Leisana ',' Network ',' Data ',' Telkomsel ',' Region ',' Indonesia ',' Rain ', 'Knp', 'signal', 'card', 'lost', 'data', 'walk', 'quota', 'jdi', 'telkomsel', 'sympathy', 'please', 'fix', 'all ',' network ',' card ',' data ',' thank ',' love ',' ']</v>
      </c>
      <c r="D402" s="3">
        <v>1.0</v>
      </c>
    </row>
    <row r="403" ht="15.75" customHeight="1">
      <c r="A403" s="1">
        <v>401.0</v>
      </c>
      <c r="B403" s="3" t="s">
        <v>404</v>
      </c>
      <c r="C403" s="3" t="str">
        <f>IFERROR(__xludf.DUMMYFUNCTION("GOOGLETRANSLATE(B403,""id"",""en"")"),"['Price', 'Promotion', 'Knp', 'Expensive', 'Expensive', 'Think', 'Customer', 'Betah', 'Wear', 'Operator', 'Promotions',' Rare ',' Purchases', 'pulses',' cut ',' operators', 'cunning', 'pulses',' leftover ',' customers', 'cunning', 'profit', 'detrimental',"&amp;" 'customers']")</f>
        <v>['Price', 'Promotion', 'Knp', 'Expensive', 'Expensive', 'Think', 'Customer', 'Betah', 'Wear', 'Operator', 'Promotions',' Rare ',' Purchases', 'pulses',' cut ',' operators', 'cunning', 'pulses',' leftover ',' customers', 'cunning', 'profit', 'detrimental', 'customers']</v>
      </c>
      <c r="D403" s="3">
        <v>1.0</v>
      </c>
    </row>
    <row r="404" ht="15.75" customHeight="1">
      <c r="A404" s="1">
        <v>402.0</v>
      </c>
      <c r="B404" s="3" t="s">
        <v>405</v>
      </c>
      <c r="C404" s="3" t="str">
        <f>IFERROR(__xludf.DUMMYFUNCTION("GOOGLETRANSLATE(B404,""id"",""en"")"),"['Pay', 'Bill', 'Hello', 'Application', 'Method', 'Payment', 'Shopeepay', 'Balance', 'Cut', 'Status',' Success', 'said', ' Pay ',' as a result ',' number ',' Block ',' Season ',' ']")</f>
        <v>['Pay', 'Bill', 'Hello', 'Application', 'Method', 'Payment', 'Shopeepay', 'Balance', 'Cut', 'Status',' Success', 'said', ' Pay ',' as a result ',' number ',' Block ',' Season ',' ']</v>
      </c>
      <c r="D404" s="3">
        <v>1.0</v>
      </c>
    </row>
    <row r="405" ht="15.75" customHeight="1">
      <c r="A405" s="1">
        <v>403.0</v>
      </c>
      <c r="B405" s="3" t="s">
        <v>406</v>
      </c>
      <c r="C405" s="3" t="str">
        <f>IFERROR(__xludf.DUMMYFUNCTION("GOOGLETRANSLATE(B405,""id"",""en"")"),"['change', 'mind', 'application', 'good', 'please', 'price', 'package', 'internet', 'cheap', 'area', 'ciamis',' Java ',' West', '']")</f>
        <v>['change', 'mind', 'application', 'good', 'please', 'price', 'package', 'internet', 'cheap', 'area', 'ciamis',' Java ',' West', '']</v>
      </c>
      <c r="D405" s="3">
        <v>4.0</v>
      </c>
    </row>
    <row r="406" ht="15.75" customHeight="1">
      <c r="A406" s="1">
        <v>404.0</v>
      </c>
      <c r="B406" s="3" t="s">
        <v>407</v>
      </c>
      <c r="C406" s="3" t="str">
        <f>IFERROR(__xludf.DUMMYFUNCTION("GOOGLETRANSLATE(B406,""id"",""en"")"),"['Suggestion', 'please', 'Lower', 'price', 'package', 'internet', 'Telkomsel', 'Kasian', 'community', 'price', 'package', 'expensive', ' Access', 'Network', 'Lemot', 'Learning', 'Child', 'School', 'Online', 'Eating', 'Costs',' Learning ',' Please ',' Poli"&amp;"cy ',' Hoping ' , 'Telkomsel', 'understand it', 'thank you', ""]")</f>
        <v>['Suggestion', 'please', 'Lower', 'price', 'package', 'internet', 'Telkomsel', 'Kasian', 'community', 'price', 'package', 'expensive', ' Access', 'Network', 'Lemot', 'Learning', 'Child', 'School', 'Online', 'Eating', 'Costs',' Learning ',' Please ',' Policy ',' Hoping ' , 'Telkomsel', 'understand it', 'thank you', "]</v>
      </c>
      <c r="D406" s="3">
        <v>3.0</v>
      </c>
    </row>
    <row r="407" ht="15.75" customHeight="1">
      <c r="A407" s="1">
        <v>405.0</v>
      </c>
      <c r="B407" s="3" t="s">
        <v>408</v>
      </c>
      <c r="C407" s="3" t="str">
        <f>IFERROR(__xludf.DUMMYFUNCTION("GOOGLETRANSLATE(B407,""id"",""en"")"),"['application', 'crash', 'price', 'product', 'quality', 'application', 'kagak', 'star', 'application', 'telkom', ""]")</f>
        <v>['application', 'crash', 'price', 'product', 'quality', 'application', 'kagak', 'star', 'application', 'telkom', "]</v>
      </c>
      <c r="D407" s="3">
        <v>1.0</v>
      </c>
    </row>
    <row r="408" ht="15.75" customHeight="1">
      <c r="A408" s="1">
        <v>406.0</v>
      </c>
      <c r="B408" s="3" t="s">
        <v>409</v>
      </c>
      <c r="C408" s="3" t="str">
        <f>IFERROR(__xludf.DUMMYFUNCTION("GOOGLETRANSLATE(B408,""id"",""en"")"),"['Assalamualaikum', 'buy', 'quota', 'unlimited', 'chat', 'game', 'sosmed', 'Tiktok', 'sucked', 'quota', 'main', 'parahsih', ' experiments', 'many', 'times',' results', 'quota', 'main', 'sucked', 'Please', 'sorry', 'error', 'read', 'package', 'detail' , 'a"&amp;"pplication', 'MyTelkomsel', 'see', 'see', 'quota', 'unlimited', 'buy', 'used', 'quota', 'internet', 'run out', 'request', ' Sorry ',' love ',' star ']")</f>
        <v>['Assalamualaikum', 'buy', 'quota', 'unlimited', 'chat', 'game', 'sosmed', 'Tiktok', 'sucked', 'quota', 'main', 'parahsih', ' experiments', 'many', 'times',' results', 'quota', 'main', 'sucked', 'Please', 'sorry', 'error', 'read', 'package', 'detail' , 'application', 'MyTelkomsel', 'see', 'see', 'quota', 'unlimited', 'buy', 'used', 'quota', 'internet', 'run out', 'request', ' Sorry ',' love ',' star ']</v>
      </c>
      <c r="D408" s="3">
        <v>5.0</v>
      </c>
    </row>
    <row r="409" ht="15.75" customHeight="1">
      <c r="A409" s="1">
        <v>407.0</v>
      </c>
      <c r="B409" s="3" t="s">
        <v>410</v>
      </c>
      <c r="C409" s="3" t="str">
        <f>IFERROR(__xludf.DUMMYFUNCTION("GOOGLETRANSLATE(B409,""id"",""en"")"),"['Please', 'Telkomsel', 'Change', 'Change', 'Menu', 'Package', 'Buy', 'GPP', 'Type', 'Expensive', 'Please', 'Change', ' The menu ',' package ',' expensive ',' cheap ',' expensive ',' Telkomsel ',' ']")</f>
        <v>['Please', 'Telkomsel', 'Change', 'Change', 'Menu', 'Package', 'Buy', 'GPP', 'Type', 'Expensive', 'Please', 'Change', ' The menu ',' package ',' expensive ',' cheap ',' expensive ',' Telkomsel ',' ']</v>
      </c>
      <c r="D409" s="3">
        <v>1.0</v>
      </c>
    </row>
    <row r="410" ht="15.75" customHeight="1">
      <c r="A410" s="1">
        <v>408.0</v>
      </c>
      <c r="B410" s="3" t="s">
        <v>411</v>
      </c>
      <c r="C410" s="3" t="str">
        <f>IFERROR(__xludf.DUMMYFUNCTION("GOOGLETRANSLATE(B410,""id"",""en"")"),"['Telkomsel', 'Help', 'Klok', 'Monetary', 'Purchase', 'given', 'Cumok', 'Cuman', 'Call', 'Doank', 'Buy', 'Package', ' Combo ',' Please ',' Klok ',' Monetary ',' Relevant ']")</f>
        <v>['Telkomsel', 'Help', 'Klok', 'Monetary', 'Purchase', 'given', 'Cumok', 'Cuman', 'Call', 'Doank', 'Buy', 'Package', ' Combo ',' Please ',' Klok ',' Monetary ',' Relevant ']</v>
      </c>
      <c r="D410" s="3">
        <v>1.0</v>
      </c>
    </row>
    <row r="411" ht="15.75" customHeight="1">
      <c r="A411" s="1">
        <v>409.0</v>
      </c>
      <c r="B411" s="3" t="s">
        <v>412</v>
      </c>
      <c r="C411" s="3" t="str">
        <f>IFERROR(__xludf.DUMMYFUNCTION("GOOGLETRANSLATE(B411,""id"",""en"")"),"['Please', 'Telkomsel', 'The application', 'user', 'Oppo', 'version', 'Lite', 'KEK', 'Trash', 'Buy', 'Package', 'Available', ' ']")</f>
        <v>['Please', 'Telkomsel', 'The application', 'user', 'Oppo', 'version', 'Lite', 'KEK', 'Trash', 'Buy', 'Package', 'Available', ' ']</v>
      </c>
      <c r="D411" s="3">
        <v>1.0</v>
      </c>
    </row>
    <row r="412" ht="15.75" customHeight="1">
      <c r="A412" s="1">
        <v>410.0</v>
      </c>
      <c r="B412" s="3" t="s">
        <v>413</v>
      </c>
      <c r="C412" s="3" t="str">
        <f>IFERROR(__xludf.DUMMYFUNCTION("GOOGLETRANSLATE(B412,""id"",""en"")"),"['woiii', 'Telkomsel', 'please', 'please', 'level', 'quality', 'network', 'already', 'corona', 'pandemic', 'learn', 'online', ' Ngellag ',' Damaged ',' Mulu ',' Cave ',' UDH ',' Diggur ',' Teacher ',' Alsn ',' Signal ',' Mah ',' Kgak ',' Prakust ' , 'Telk"&amp;"omsel', 'heart', 'arrogant', ""]")</f>
        <v>['woiii', 'Telkomsel', 'please', 'please', 'level', 'quality', 'network', 'already', 'corona', 'pandemic', 'learn', 'online', ' Ngellag ',' Damaged ',' Mulu ',' Cave ',' UDH ',' Diggur ',' Teacher ',' Alsn ',' Signal ',' Mah ',' Kgak ',' Prakust ' , 'Telkomsel', 'heart', 'arrogant', "]</v>
      </c>
      <c r="D412" s="3">
        <v>5.0</v>
      </c>
    </row>
    <row r="413" ht="15.75" customHeight="1">
      <c r="A413" s="1">
        <v>411.0</v>
      </c>
      <c r="B413" s="3" t="s">
        <v>414</v>
      </c>
      <c r="C413" s="3" t="str">
        <f>IFERROR(__xludf.DUMMYFUNCTION("GOOGLETRANSLATE(B413,""id"",""en"")"),"['network', 'Telkomsel', 'ilang', 'bagusan', 'progress',' setbacks', 'expensive', 'doang', 'fix', 'buy', 'package', 'price', ' Change ',' Belom ',' forced ']")</f>
        <v>['network', 'Telkomsel', 'ilang', 'bagusan', 'progress',' setbacks', 'expensive', 'doang', 'fix', 'buy', 'package', 'price', ' Change ',' Belom ',' forced ']</v>
      </c>
      <c r="D413" s="3">
        <v>1.0</v>
      </c>
    </row>
    <row r="414" ht="15.75" customHeight="1">
      <c r="A414" s="1">
        <v>412.0</v>
      </c>
      <c r="B414" s="3" t="s">
        <v>415</v>
      </c>
      <c r="C414" s="3" t="str">
        <f>IFERROR(__xludf.DUMMYFUNCTION("GOOGLETRANSLATE(B414,""id"",""en"")"),"['Telkomsel', 'Since', 'Unlimited', 'Network', 'ugly', 'Open', 'ICT', 'Tok', 'Facebook', 'Severe', 'Main', 'Game', ' ngellak ',' network ',' severe ',' unlimited ',' its network ',' ugly ']")</f>
        <v>['Telkomsel', 'Since', 'Unlimited', 'Network', 'ugly', 'Open', 'ICT', 'Tok', 'Facebook', 'Severe', 'Main', 'Game', ' ngellak ',' network ',' severe ',' unlimited ',' its network ',' ugly ']</v>
      </c>
      <c r="D414" s="3">
        <v>1.0</v>
      </c>
    </row>
    <row r="415" ht="15.75" customHeight="1">
      <c r="A415" s="1">
        <v>413.0</v>
      </c>
      <c r="B415" s="3" t="s">
        <v>416</v>
      </c>
      <c r="C415" s="3" t="str">
        <f>IFERROR(__xludf.DUMMYFUNCTION("GOOGLETRANSLATE(B415,""id"",""en"")"),"['service', 'good', 'destroyed', 'Different', 'price', 'package', 'cheap', 'speed', 'internet', 'cheap', 'darling', 'number', ' number ',' already ',' replace ',' dlu ',' Telkomsel ',' until ',' slow ',' ']")</f>
        <v>['service', 'good', 'destroyed', 'Different', 'price', 'package', 'cheap', 'speed', 'internet', 'cheap', 'darling', 'number', ' number ',' already ',' replace ',' dlu ',' Telkomsel ',' until ',' slow ',' ']</v>
      </c>
      <c r="D415" s="3">
        <v>1.0</v>
      </c>
    </row>
    <row r="416" ht="15.75" customHeight="1">
      <c r="A416" s="1">
        <v>414.0</v>
      </c>
      <c r="B416" s="3" t="s">
        <v>417</v>
      </c>
      <c r="C416" s="3" t="str">
        <f>IFERROR(__xludf.DUMMYFUNCTION("GOOGLETRANSLATE(B416,""id"",""en"")"),"['already', 'loyal', 'Telkomsel', 'price', 'quota', 'fair', 'expensive', 'buy', 'network', 'good', 'network', 'severe' Really ',' break up ',' buy ',' quota ',' GB ',' Satisfied ',' Disappointed ']")</f>
        <v>['already', 'loyal', 'Telkomsel', 'price', 'quota', 'fair', 'expensive', 'buy', 'network', 'good', 'network', 'severe' Really ',' break up ',' buy ',' quota ',' GB ',' Satisfied ',' Disappointed ']</v>
      </c>
      <c r="D416" s="3">
        <v>1.0</v>
      </c>
    </row>
    <row r="417" ht="15.75" customHeight="1">
      <c r="A417" s="1">
        <v>415.0</v>
      </c>
      <c r="B417" s="3" t="s">
        <v>418</v>
      </c>
      <c r="C417" s="3" t="str">
        <f>IFERROR(__xludf.DUMMYFUNCTION("GOOGLETRANSLATE(B417,""id"",""en"")"),"['Data', 'Internet', 'Telkomsel', 'Network', 'Leet', 'Hopefully', 'In the future', 'Telkomsel', 'Bravo', 'Telkomsel', 'Believe', 'Telkomsel', ' Bravo ',' Telkomsel ',' ']")</f>
        <v>['Data', 'Internet', 'Telkomsel', 'Network', 'Leet', 'Hopefully', 'In the future', 'Telkomsel', 'Bravo', 'Telkomsel', 'Believe', 'Telkomsel', ' Bravo ',' Telkomsel ',' ']</v>
      </c>
      <c r="D417" s="3">
        <v>3.0</v>
      </c>
    </row>
    <row r="418" ht="15.75" customHeight="1">
      <c r="A418" s="1">
        <v>416.0</v>
      </c>
      <c r="B418" s="3" t="s">
        <v>419</v>
      </c>
      <c r="C418" s="3" t="str">
        <f>IFERROR(__xludf.DUMMYFUNCTION("GOOGLETRANSLATE(B418,""id"",""en"")"),"['Please', 'Increase', 'Quality', 'Signal', 'Internet', 'Karna', 'Price', 'Provider', 'Laen', 'Quality', 'Signal', 'Internet', ' According to ',' price ',' ']")</f>
        <v>['Please', 'Increase', 'Quality', 'Signal', 'Internet', 'Karna', 'Price', 'Provider', 'Laen', 'Quality', 'Signal', 'Internet', ' According to ',' price ',' ']</v>
      </c>
      <c r="D418" s="3">
        <v>1.0</v>
      </c>
    </row>
    <row r="419" ht="15.75" customHeight="1">
      <c r="A419" s="1">
        <v>417.0</v>
      </c>
      <c r="B419" s="3" t="s">
        <v>420</v>
      </c>
      <c r="C419" s="3" t="str">
        <f>IFERROR(__xludf.DUMMYFUNCTION("GOOGLETRANSLATE(B419,""id"",""en"")"),"['quota', 'signal', 'use', 'Telkomsel', 'change', 'signal', ""]")</f>
        <v>['quota', 'signal', 'use', 'Telkomsel', 'change', 'signal', "]</v>
      </c>
      <c r="D419" s="3">
        <v>1.0</v>
      </c>
    </row>
    <row r="420" ht="15.75" customHeight="1">
      <c r="A420" s="1">
        <v>418.0</v>
      </c>
      <c r="B420" s="3" t="s">
        <v>421</v>
      </c>
      <c r="C420" s="3" t="str">
        <f>IFERROR(__xludf.DUMMYFUNCTION("GOOGLETRANSLATE(B420,""id"",""en"")"),"['Dahlah', 'Forget', 'complain', 'Kemain', 'Min', 'Change', 'Operator', 'Thanks',' Thn ',' Telkomsel ',' already ',' Nemenin ',' My ',' wherever ',' Ngekuin ',' activity ',' anything ',' like ',' like ',' top ',' pub ',' Dias', 'Love', 'Nikki', 'pulses' ,"&amp;" 'The point', 'Telkomsel', 'UDH', 'Nemenin', 'like', 'sorrow', 'Thanks', 'Bye', ""]")</f>
        <v>['Dahlah', 'Forget', 'complain', 'Kemain', 'Min', 'Change', 'Operator', 'Thanks',' Thn ',' Telkomsel ',' already ',' Nemenin ',' My ',' wherever ',' Ngekuin ',' activity ',' anything ',' like ',' like ',' top ',' pub ',' Dias', 'Love', 'Nikki', 'pulses' , 'The point', 'Telkomsel', 'UDH', 'Nemenin', 'like', 'sorrow', 'Thanks', 'Bye', "]</v>
      </c>
      <c r="D420" s="3">
        <v>1.0</v>
      </c>
    </row>
    <row r="421" ht="15.75" customHeight="1">
      <c r="A421" s="1">
        <v>419.0</v>
      </c>
      <c r="B421" s="3" t="s">
        <v>422</v>
      </c>
      <c r="C421" s="3" t="str">
        <f>IFERROR(__xludf.DUMMYFUNCTION("GOOGLETRANSLATE(B421,""id"",""en"")"),"['crazy', 'oath', 'tissue', 'slow', 'worked', 'task', 'forgiveness',' sometimes', 'the network', 'ilang', 'tower', 'Telkomsel', ' Fast ',' Ngejai ',' Task ',' Plis', 'Please', 'Repaired', 'Buy', 'Package', 'Telkomsel', 'Expensive', 'Time', 'According to',"&amp;" 'Speed' , 'My friend', 'Change', 'card', 'Gara', 'gini', 'slow', 'please', 'repaired', ""]")</f>
        <v>['crazy', 'oath', 'tissue', 'slow', 'worked', 'task', 'forgiveness',' sometimes', 'the network', 'ilang', 'tower', 'Telkomsel', ' Fast ',' Ngejai ',' Task ',' Plis', 'Please', 'Repaired', 'Buy', 'Package', 'Telkomsel', 'Expensive', 'Time', 'According to', 'Speed' , 'My friend', 'Change', 'card', 'Gara', 'gini', 'slow', 'please', 'repaired', "]</v>
      </c>
      <c r="D421" s="3">
        <v>1.0</v>
      </c>
    </row>
    <row r="422" ht="15.75" customHeight="1">
      <c r="A422" s="1">
        <v>420.0</v>
      </c>
      <c r="B422" s="3" t="s">
        <v>423</v>
      </c>
      <c r="C422" s="3" t="str">
        <f>IFERROR(__xludf.DUMMYFUNCTION("GOOGLETRANSLATE(B422,""id"",""en"")"),"['Severe', 'slow', 'Karuan', 'Lose', 'Provider', 'AXIS', 'Tri', 'Severe', 'Severe', 'Disappointed', 'Really', 'Upgrade', ' cards', 'hello', 'postpaid', 'good', 'severe', 'severe', 'worse', 'brought', 'disappointed', 'Telkomsel', 'already', 'many years',' "&amp;"bodo ' , 'blocked', 'search', 'quality', 'good', 'dahlah', 'below', 'star', 'love', 'below', 'star', 'harm', ' Impact ',' work ', ""]")</f>
        <v>['Severe', 'slow', 'Karuan', 'Lose', 'Provider', 'AXIS', 'Tri', 'Severe', 'Severe', 'Disappointed', 'Really', 'Upgrade', ' cards', 'hello', 'postpaid', 'good', 'severe', 'severe', 'worse', 'brought', 'disappointed', 'Telkomsel', 'already', 'many years',' bodo ' , 'blocked', 'search', 'quality', 'good', 'dahlah', 'below', 'star', 'love', 'below', 'star', 'harm', ' Impact ',' work ', "]</v>
      </c>
      <c r="D422" s="3">
        <v>1.0</v>
      </c>
    </row>
    <row r="423" ht="15.75" customHeight="1">
      <c r="A423" s="1">
        <v>421.0</v>
      </c>
      <c r="B423" s="3" t="s">
        <v>424</v>
      </c>
      <c r="C423" s="3" t="str">
        <f>IFERROR(__xludf.DUMMYFUNCTION("GOOGLETRANSLATE(B423,""id"",""en"")"),"['Disappointed', 'Telkomsel', 'buy', 'subscribe', 'quota', 'internet', 'RB', 'Telkomsel', 'play', 'Cut', 'pulses', ""]")</f>
        <v>['Disappointed', 'Telkomsel', 'buy', 'subscribe', 'quota', 'internet', 'RB', 'Telkomsel', 'play', 'Cut', 'pulses', "]</v>
      </c>
      <c r="D423" s="3">
        <v>1.0</v>
      </c>
    </row>
    <row r="424" ht="15.75" customHeight="1">
      <c r="A424" s="1">
        <v>422.0</v>
      </c>
      <c r="B424" s="3" t="s">
        <v>425</v>
      </c>
      <c r="C424" s="3" t="str">
        <f>IFERROR(__xludf.DUMMYFUNCTION("GOOGLETRANSLATE(B424,""id"",""en"")"),"['', 'card', 'deh', 'game', 'lag', 'trs',' person ',' TPI ',' bot ',' loyal ',' ama ',' network ',' cmn ',' Please ',' Kencengin ',' The Network ',' Buy ',' Expensive ',' Expensive ',' TPI ',' Lagg ']")</f>
        <v>['', 'card', 'deh', 'game', 'lag', 'trs',' person ',' TPI ',' bot ',' loyal ',' ama ',' network ',' cmn ',' Please ',' Kencengin ',' The Network ',' Buy ',' Expensive ',' Expensive ',' TPI ',' Lagg ']</v>
      </c>
      <c r="D424" s="3">
        <v>1.0</v>
      </c>
    </row>
    <row r="425" ht="15.75" customHeight="1">
      <c r="A425" s="1">
        <v>423.0</v>
      </c>
      <c r="B425" s="3" t="s">
        <v>426</v>
      </c>
      <c r="C425" s="3" t="str">
        <f>IFERROR(__xludf.DUMMYFUNCTION("GOOGLETRANSLATE(B425,""id"",""en"")"),"['buy', 'to' youtube ',' use ',' darling ',' pulse ',' buy ',' package ',' story ',' buy ',' please ']")</f>
        <v>['buy', 'to' youtube ',' use ',' darling ',' pulse ',' buy ',' package ',' story ',' buy ',' please ']</v>
      </c>
      <c r="D425" s="3">
        <v>3.0</v>
      </c>
    </row>
    <row r="426" ht="15.75" customHeight="1">
      <c r="A426" s="1">
        <v>424.0</v>
      </c>
      <c r="B426" s="3" t="s">
        <v>427</v>
      </c>
      <c r="C426" s="3" t="str">
        <f>IFERROR(__xludf.DUMMYFUNCTION("GOOGLETRANSLATE(B426,""id"",""en"")"),"['application', 'makes it easier', 'check', 'quota', 'buy', 'package', 'data', 'harqp', 'hope', 'price', 'package', ' Affordable ',' circles', 'circles',' medium ']")</f>
        <v>['application', 'makes it easier', 'check', 'quota', 'buy', 'package', 'data', 'harqp', 'hope', 'price', 'package', ' Affordable ',' circles', 'circles',' medium ']</v>
      </c>
      <c r="D426" s="3">
        <v>5.0</v>
      </c>
    </row>
    <row r="427" ht="15.75" customHeight="1">
      <c r="A427" s="1">
        <v>425.0</v>
      </c>
      <c r="B427" s="3" t="s">
        <v>428</v>
      </c>
      <c r="C427" s="3" t="str">
        <f>IFERROR(__xludf.DUMMYFUNCTION("GOOGLETRANSLATE(B427,""id"",""en"")"),"['Good', 'Application', 'Features',' Gift ',' Interesting ',' Sorry ',' Open ',' Application ',' Heavy ',' Need ',' Please ',' Fix ',' safe ',' comfortable ']")</f>
        <v>['Good', 'Application', 'Features',' Gift ',' Interesting ',' Sorry ',' Open ',' Application ',' Heavy ',' Need ',' Please ',' Fix ',' safe ',' comfortable ']</v>
      </c>
      <c r="D427" s="3">
        <v>1.0</v>
      </c>
    </row>
    <row r="428" ht="15.75" customHeight="1">
      <c r="A428" s="1">
        <v>426.0</v>
      </c>
      <c r="B428" s="3" t="s">
        <v>429</v>
      </c>
      <c r="C428" s="3" t="str">
        <f>IFERROR(__xludf.DUMMYFUNCTION("GOOGLETRANSLATE(B428,""id"",""en"")"),"['Telkomsel', 'slow', 'network', 'change', 'right', 'play', 'game', 'comfortable', 'right', 'please', 'already', 'Bela', ' In ',' buy ',' package ',' Telkomsel ',' all-round ',' expensive ',' skrang ',' severe ',' card ',' prime ',' disappointed ',' ']")</f>
        <v>['Telkomsel', 'slow', 'network', 'change', 'right', 'play', 'game', 'comfortable', 'right', 'please', 'already', 'Bela', ' In ',' buy ',' package ',' Telkomsel ',' all-round ',' expensive ',' skrang ',' severe ',' card ',' prime ',' disappointed ',' ']</v>
      </c>
      <c r="D428" s="3">
        <v>1.0</v>
      </c>
    </row>
    <row r="429" ht="15.75" customHeight="1">
      <c r="A429" s="1">
        <v>427.0</v>
      </c>
      <c r="B429" s="3" t="s">
        <v>430</v>
      </c>
      <c r="C429" s="3" t="str">
        <f>IFERROR(__xludf.DUMMYFUNCTION("GOOGLETRANSLATE(B429,""id"",""en"")"),"['Download', 'Telkomsel', 'buy', 'package', 'ask', 'ask', 'package', 'Kombo', 'Sakti', 'Telkomsel', 'GB', 'unlimited', ' Teeth ',' UDH ',' Out ',' Quota ',' Unlimited ',' Game ',' Music ',' Tok ',' Etc. ',' trs', 'quota', 'main', 'Udh' , 'Out', 'Access', "&amp;"'Internet', 'Application', 'Speed', 'Internet', 'Kbps', 'YouTube', 'Zoom', 'Download', 'Application', '']")</f>
        <v>['Download', 'Telkomsel', 'buy', 'package', 'ask', 'ask', 'package', 'Kombo', 'Sakti', 'Telkomsel', 'GB', 'unlimited', ' Teeth ',' UDH ',' Out ',' Quota ',' Unlimited ',' Game ',' Music ',' Tok ',' Etc. ',' trs', 'quota', 'main', 'Udh' , 'Out', 'Access', 'Internet', 'Application', 'Speed', 'Internet', 'Kbps', 'YouTube', 'Zoom', 'Download', 'Application', '']</v>
      </c>
      <c r="D429" s="3">
        <v>5.0</v>
      </c>
    </row>
    <row r="430" ht="15.75" customHeight="1">
      <c r="A430" s="1">
        <v>428.0</v>
      </c>
      <c r="B430" s="3" t="s">
        <v>431</v>
      </c>
      <c r="C430" s="3" t="str">
        <f>IFERROR(__xludf.DUMMYFUNCTION("GOOGLETRANSLATE(B430,""id"",""en"")"),"['Dilemma', 'really', 'Review', 'Telkomsel', 'okay', 'outside', 'zone', 'home', 'best', 'really', 'right', 'pandemic', ' Gini ',' signal ',' at home ',' too far ',' poor ',' difficulty ',' meeting ',' online ', ""]")</f>
        <v>['Dilemma', 'really', 'Review', 'Telkomsel', 'okay', 'outside', 'zone', 'home', 'best', 'really', 'right', 'pandemic', ' Gini ',' signal ',' at home ',' too far ',' poor ',' difficulty ',' meeting ',' online ', "]</v>
      </c>
      <c r="D430" s="3">
        <v>1.0</v>
      </c>
    </row>
    <row r="431" ht="15.75" customHeight="1">
      <c r="A431" s="1">
        <v>429.0</v>
      </c>
      <c r="B431" s="3" t="s">
        <v>432</v>
      </c>
      <c r="C431" s="3" t="str">
        <f>IFERROR(__xludf.DUMMYFUNCTION("GOOGLETRANSLATE(B431,""id"",""en"")"),"['January', 'signal', 'bad', 'area', 'Cikupa', 'Tangerang', 'quota', 'internet', 'signal', 'bad', 'internet', 'like', ' Road ',' Pelangement ',' Disappointed ',' Auto ',' Move ',' Neighbor ',' Next to ', ""]")</f>
        <v>['January', 'signal', 'bad', 'area', 'Cikupa', 'Tangerang', 'quota', 'internet', 'signal', 'bad', 'internet', 'like', ' Road ',' Pelangement ',' Disappointed ',' Auto ',' Move ',' Neighbor ',' Next to ', "]</v>
      </c>
      <c r="D431" s="3">
        <v>1.0</v>
      </c>
    </row>
    <row r="432" ht="15.75" customHeight="1">
      <c r="A432" s="1">
        <v>430.0</v>
      </c>
      <c r="B432" s="3" t="s">
        <v>433</v>
      </c>
      <c r="C432" s="3" t="str">
        <f>IFERROR(__xludf.DUMMYFUNCTION("GOOGLETRANSLATE(B432,""id"",""en"")"),"['Please', 'Signal', 'fix', 'a week', 'signal', 'ugly', 'really', 'buy', 'package', 'expensive', 'signal', 'ugly', ' really ',' Gini ',' please ',' fast ',' response ',' because ',' disturbed ']")</f>
        <v>['Please', 'Signal', 'fix', 'a week', 'signal', 'ugly', 'really', 'buy', 'package', 'expensive', 'signal', 'ugly', ' really ',' Gini ',' please ',' fast ',' response ',' because ',' disturbed ']</v>
      </c>
      <c r="D432" s="3">
        <v>1.0</v>
      </c>
    </row>
    <row r="433" ht="15.75" customHeight="1">
      <c r="A433" s="1">
        <v>431.0</v>
      </c>
      <c r="B433" s="3" t="s">
        <v>434</v>
      </c>
      <c r="C433" s="3" t="str">
        <f>IFERROR(__xludf.DUMMYFUNCTION("GOOGLETRANSLATE(B433,""id"",""en"")"),"['application', 'Telkomsel', 'buy', 'package', 'internet', 'pulse', 'buy', 'package', 'internet', 'package', 'internet', 'lost', ' Application ',' Please ',' Fix ',' Thank you ', ""]")</f>
        <v>['application', 'Telkomsel', 'buy', 'package', 'internet', 'pulse', 'buy', 'package', 'internet', 'package', 'internet', 'lost', ' Application ',' Please ',' Fix ',' Thank you ', "]</v>
      </c>
      <c r="D433" s="3">
        <v>5.0</v>
      </c>
    </row>
    <row r="434" ht="15.75" customHeight="1">
      <c r="A434" s="1">
        <v>432.0</v>
      </c>
      <c r="B434" s="3" t="s">
        <v>435</v>
      </c>
      <c r="C434" s="3" t="str">
        <f>IFERROR(__xludf.DUMMYFUNCTION("GOOGLETRANSLATE(B434,""id"",""en"")"),"['Application', 'Slow', 'Response', 'Buy', 'Package', 'Application', 'Pay', 'Shopeepay', 'Already', 'For', 'Sent', 'Udh', ' TLP ',' UDH ',' Bener ',' Msih ',' told ',' Send ',' proof ',' payment ',' already ',' sent ',' proof ',' until ',' skrg ' , 'BLM',"&amp;" 'clarity', '']")</f>
        <v>['Application', 'Slow', 'Response', 'Buy', 'Package', 'Application', 'Pay', 'Shopeepay', 'Already', 'For', 'Sent', 'Udh', ' TLP ',' UDH ',' Bener ',' Msih ',' told ',' Send ',' proof ',' payment ',' already ',' sent ',' proof ',' until ',' skrg ' , 'BLM', 'clarity', '']</v>
      </c>
      <c r="D434" s="3">
        <v>1.0</v>
      </c>
    </row>
    <row r="435" ht="15.75" customHeight="1">
      <c r="A435" s="1">
        <v>433.0</v>
      </c>
      <c r="B435" s="3" t="s">
        <v>436</v>
      </c>
      <c r="C435" s="3" t="str">
        <f>IFERROR(__xludf.DUMMYFUNCTION("GOOGLETRANSLATE(B435,""id"",""en"")"),"['menu', 'Package', 'Telkomsel', 'skrg', 'lost', 'all', 'package', 'unlimited', 'many years',' pakek ',' Telkomsel ',' disappointed ',' bad']")</f>
        <v>['menu', 'Package', 'Telkomsel', 'skrg', 'lost', 'all', 'package', 'unlimited', 'many years',' pakek ',' Telkomsel ',' disappointed ',' bad']</v>
      </c>
      <c r="D435" s="3">
        <v>1.0</v>
      </c>
    </row>
    <row r="436" ht="15.75" customHeight="1">
      <c r="A436" s="1">
        <v>434.0</v>
      </c>
      <c r="B436" s="3" t="s">
        <v>437</v>
      </c>
      <c r="C436" s="3" t="str">
        <f>IFERROR(__xludf.DUMMYFUNCTION("GOOGLETRANSLATE(B436,""id"",""en"")"),"['Hi', 'Sis',' Please ',' Sorry ',' Assessment ',' Review ',' Cause ',' Network ',' Please ',' Imprecial ',' Network ',' Play ',' Game ',' right ',' War ',' EEH ',' Network ',' slow ',' Season ',' ']")</f>
        <v>['Hi', 'Sis',' Please ',' Sorry ',' Assessment ',' Review ',' Cause ',' Network ',' Please ',' Imprecial ',' Network ',' Play ',' Game ',' right ',' War ',' EEH ',' Network ',' slow ',' Season ',' ']</v>
      </c>
      <c r="D436" s="3">
        <v>1.0</v>
      </c>
    </row>
    <row r="437" ht="15.75" customHeight="1">
      <c r="A437" s="1">
        <v>435.0</v>
      </c>
      <c r="B437" s="3" t="s">
        <v>438</v>
      </c>
      <c r="C437" s="3" t="str">
        <f>IFERROR(__xludf.DUMMYFUNCTION("GOOGLETRANSLATE(B437,""id"",""en"")"),"['quality', 'signal', 'internet', 'Telkomsel', 'skrng', 'stable', 'bar', 'signal', 'access',' like ',' slow ',' balanced ',' Price ',' package ',' internet ']")</f>
        <v>['quality', 'signal', 'internet', 'Telkomsel', 'skrng', 'stable', 'bar', 'signal', 'access',' like ',' slow ',' balanced ',' Price ',' package ',' internet ']</v>
      </c>
      <c r="D437" s="3">
        <v>4.0</v>
      </c>
    </row>
    <row r="438" ht="15.75" customHeight="1">
      <c r="A438" s="1">
        <v>436.0</v>
      </c>
      <c r="B438" s="3" t="s">
        <v>439</v>
      </c>
      <c r="C438" s="3" t="str">
        <f>IFERROR(__xludf.DUMMYFUNCTION("GOOGLETRANSLATE(B438,""id"",""en"")"),"['Woyy', 'application', 'means', 'what' what ',' contents ',' credit ',' rb ',' direct ',' jadiin ',' kuotaa ',' needs ',' damn ',' God ',' Developer ',' Terbang ',' No "", 'sincere', 'conted', 'email', 'soonaaaa', '']")</f>
        <v>['Woyy', 'application', 'means', 'what' what ',' contents ',' credit ',' rb ',' direct ',' jadiin ',' kuotaa ',' needs ',' damn ',' God ',' Developer ',' Terbang ',' No ", 'sincere', 'conted', 'email', 'soonaaaa', '']</v>
      </c>
      <c r="D438" s="3">
        <v>1.0</v>
      </c>
    </row>
    <row r="439" ht="15.75" customHeight="1">
      <c r="A439" s="1">
        <v>437.0</v>
      </c>
      <c r="B439" s="3" t="s">
        <v>440</v>
      </c>
      <c r="C439" s="3" t="str">
        <f>IFERROR(__xludf.DUMMYFUNCTION("GOOGLETRANSLATE(B439,""id"",""en"")"),"['thank', 'package', 'WhatsApp', 'pulse', 'mainly', 'kineas',' run out ',' where ',' check ',' use ',' internet ',' kecan ',' The rest ',' shocked ',' run out ',' Where ',' puts', 'reset', 'leftover', 'credit', 'check', 'pulses',' Telkomsel ',' dilapuk ',"&amp;"' Have ' , 'detrimental', 'email', 'many', 'response', 'replace', 'card', 'please', 'repaired', ""]")</f>
        <v>['thank', 'package', 'WhatsApp', 'pulse', 'mainly', 'kineas',' run out ',' where ',' check ',' use ',' internet ',' kecan ',' The rest ',' shocked ',' run out ',' Where ',' puts', 'reset', 'leftover', 'credit', 'check', 'pulses',' Telkomsel ',' dilapuk ',' Have ' , 'detrimental', 'email', 'many', 'response', 'replace', 'card', 'please', 'repaired', "]</v>
      </c>
      <c r="D439" s="3">
        <v>1.0</v>
      </c>
    </row>
    <row r="440" ht="15.75" customHeight="1">
      <c r="A440" s="1">
        <v>438.0</v>
      </c>
      <c r="B440" s="3" t="s">
        <v>441</v>
      </c>
      <c r="C440" s="3" t="str">
        <f>IFERROR(__xludf.DUMMYFUNCTION("GOOGLETRANSLATE(B440,""id"",""en"")"),"['Please', 'Network', 'Main', 'Game', 'Mobile', 'Fix', 'Suggestion', 'Like', 'Play', 'Game', 'Online', 'Mending', ' Telkomsel ',' the network ',' ugly ',' really ',' play ',' game ',' according to ',' price ',' package ', ""]")</f>
        <v>['Please', 'Network', 'Main', 'Game', 'Mobile', 'Fix', 'Suggestion', 'Like', 'Play', 'Game', 'Online', 'Mending', ' Telkomsel ',' the network ',' ugly ',' really ',' play ',' game ',' according to ',' price ',' package ', "]</v>
      </c>
      <c r="D440" s="3">
        <v>1.0</v>
      </c>
    </row>
    <row r="441" ht="15.75" customHeight="1">
      <c r="A441" s="1">
        <v>439.0</v>
      </c>
      <c r="B441" s="3" t="s">
        <v>442</v>
      </c>
      <c r="C441" s="3" t="str">
        <f>IFERROR(__xludf.DUMMYFUNCTION("GOOGLETRANSLATE(B441,""id"",""en"")"),"['ttaaiii', 'fraudsters',' fill in ',' pulse ',' cashback ',' TPI ',' UDH ',' fill ',' cashback ',' then ',' package ',' run out ',' run out ',' pulses', 'sucked', '']")</f>
        <v>['ttaaiii', 'fraudsters',' fill in ',' pulse ',' cashback ',' TPI ',' UDH ',' fill ',' cashback ',' then ',' package ',' run out ',' run out ',' pulses', 'sucked', '']</v>
      </c>
      <c r="D441" s="3">
        <v>1.0</v>
      </c>
    </row>
    <row r="442" ht="15.75" customHeight="1">
      <c r="A442" s="1">
        <v>440.0</v>
      </c>
      <c r="B442" s="3" t="s">
        <v>443</v>
      </c>
      <c r="C442" s="3" t="str">
        <f>IFERROR(__xludf.DUMMYFUNCTION("GOOGLETRANSLATE(B442,""id"",""en"")"),"['Signal', 'Good', 'Provider', 'Since', 'Satellite', 'Telkom', 'Damaged', 'Since', 'Quality', 'Signal', 'Down', 'Drastic', ' sya ',' can ',' price ',' quota ',' special ',' apps', 'skrg', 'survive', 'use', 'telkomsel', 'signal', 'sya', 'star' , 'Differenc"&amp;"e', 'Provider', '']")</f>
        <v>['Signal', 'Good', 'Provider', 'Since', 'Satellite', 'Telkom', 'Damaged', 'Since', 'Quality', 'Signal', 'Down', 'Drastic', ' sya ',' can ',' price ',' quota ',' special ',' apps', 'skrg', 'survive', 'use', 'telkomsel', 'signal', 'sya', 'star' , 'Difference', 'Provider', '']</v>
      </c>
      <c r="D442" s="3">
        <v>1.0</v>
      </c>
    </row>
    <row r="443" ht="15.75" customHeight="1">
      <c r="A443" s="1">
        <v>441.0</v>
      </c>
      <c r="B443" s="3" t="s">
        <v>444</v>
      </c>
      <c r="C443" s="3" t="str">
        <f>IFERROR(__xludf.DUMMYFUNCTION("GOOGLETRANSLATE(B443,""id"",""en"")"),"['Telkomsel', 'fill in', 'credit', 'directly', 'run out', 'pulses',' like ',' sumps', 'where', 'umpteenth', 'times',' try ',' Try ',' Telkomsel ',' Gini ',' Mulu ',' Hopefully ',' Cepet ',' repent ',' kid ', ""]")</f>
        <v>['Telkomsel', 'fill in', 'credit', 'directly', 'run out', 'pulses',' like ',' sumps', 'where', 'umpteenth', 'times',' try ',' Try ',' Telkomsel ',' Gini ',' Mulu ',' Hopefully ',' Cepet ',' repent ',' kid ', "]</v>
      </c>
      <c r="D443" s="3">
        <v>1.0</v>
      </c>
    </row>
    <row r="444" ht="15.75" customHeight="1">
      <c r="A444" s="1">
        <v>442.0</v>
      </c>
      <c r="B444" s="3" t="s">
        <v>445</v>
      </c>
      <c r="C444" s="3" t="str">
        <f>IFERROR(__xludf.DUMMYFUNCTION("GOOGLETRANSLATE(B444,""id"",""en"")"),"['buy', 'pulse', 'thousand', 'keep', 'a week', 'already', 'run out', 'stay', 'pulse', 'package', 'data', 'wonder', ' the heart ',' rich ',' that's', 'sucked', 'pulse', 'explanation', 'develop', 'beg', 'clarity', 'pulse', 'sumps',' card ',' contents' , 'pu"&amp;"lse', 'no', 'subscription', 'package', 'anything', 'still', 'sumps',' sumps', 'imagine', 'where', 'pulse', 'taking', ' Shut up ',' Action ',' Proceeded ']")</f>
        <v>['buy', 'pulse', 'thousand', 'keep', 'a week', 'already', 'run out', 'stay', 'pulse', 'package', 'data', 'wonder', ' the heart ',' rich ',' that's', 'sucked', 'pulse', 'explanation', 'develop', 'beg', 'clarity', 'pulse', 'sumps',' card ',' contents' , 'pulse', 'no', 'subscription', 'package', 'anything', 'still', 'sumps',' sumps', 'imagine', 'where', 'pulse', 'taking', ' Shut up ',' Action ',' Proceeded ']</v>
      </c>
      <c r="D444" s="3">
        <v>1.0</v>
      </c>
    </row>
    <row r="445" ht="15.75" customHeight="1">
      <c r="A445" s="1">
        <v>443.0</v>
      </c>
      <c r="B445" s="3" t="s">
        <v>446</v>
      </c>
      <c r="C445" s="3" t="str">
        <f>IFERROR(__xludf.DUMMYFUNCTION("GOOGLETRANSLATE(B445,""id"",""en"")"),"['service', 'Telkomsel', 'pling', 'dilapidated', 'price', 'SELAGIT', 'Weather', 'Good', 'alternating', 'work', 'Deli', 'Serdang', ' aware ',' comment ',' complaints', 'answer', 'bot', 'answer', 'wkwkkw', 'love', 'star', 'work']")</f>
        <v>['service', 'Telkomsel', 'pling', 'dilapidated', 'price', 'SELAGIT', 'Weather', 'Good', 'alternating', 'work', 'Deli', 'Serdang', ' aware ',' comment ',' complaints', 'answer', 'bot', 'answer', 'wkwkkw', 'love', 'star', 'work']</v>
      </c>
      <c r="D445" s="3">
        <v>1.0</v>
      </c>
    </row>
    <row r="446" ht="15.75" customHeight="1">
      <c r="A446" s="1">
        <v>444.0</v>
      </c>
      <c r="B446" s="3" t="s">
        <v>447</v>
      </c>
      <c r="C446" s="3" t="str">
        <f>IFERROR(__xludf.DUMMYFUNCTION("GOOGLETRANSLATE(B446,""id"",""en"")"),"['oath', 'Telkomsel', 'comfortable', 'network', 'sometimes',' edge ',' little ',' little ',' buffering ',' mending ',' go ',' provider ',' network ',' ugly ',' poor ',' destroyed ',' already ',' paid ',' expensive ',' expensive ',' network ',' stable ',' "&amp;"disappointed ',' customers', 'Telkomsel' , 'hear', '']")</f>
        <v>['oath', 'Telkomsel', 'comfortable', 'network', 'sometimes',' edge ',' little ',' little ',' buffering ',' mending ',' go ',' provider ',' network ',' ugly ',' poor ',' destroyed ',' already ',' paid ',' expensive ',' expensive ',' network ',' stable ',' disappointed ',' customers', 'Telkomsel' , 'hear', '']</v>
      </c>
      <c r="D446" s="3">
        <v>1.0</v>
      </c>
    </row>
    <row r="447" ht="15.75" customHeight="1">
      <c r="A447" s="1">
        <v>445.0</v>
      </c>
      <c r="B447" s="3" t="s">
        <v>448</v>
      </c>
      <c r="C447" s="3" t="str">
        <f>IFERROR(__xludf.DUMMYFUNCTION("GOOGLETRANSLATE(B447,""id"",""en"")"),"['Rian', 'last night', 'buy', 'credit', 'family', 'GB', 'pulse', 'telephone', 'mnit', 'just', 'telephone', 'said', ' pulse ',' sufficient ',' pulse ',' mnit ',' mhon ',' explanation ',' sya ',' call ',' blasi ',' no ',' call ', ""]")</f>
        <v>['Rian', 'last night', 'buy', 'credit', 'family', 'GB', 'pulse', 'telephone', 'mnit', 'just', 'telephone', 'said', ' pulse ',' sufficient ',' pulse ',' mnit ',' mhon ',' explanation ',' sya ',' call ',' blasi ',' no ',' call ', "]</v>
      </c>
      <c r="D447" s="3">
        <v>1.0</v>
      </c>
    </row>
    <row r="448" ht="15.75" customHeight="1">
      <c r="A448" s="1">
        <v>446.0</v>
      </c>
      <c r="B448" s="3" t="s">
        <v>449</v>
      </c>
      <c r="C448" s="3" t="str">
        <f>IFERROR(__xludf.DUMMYFUNCTION("GOOGLETRANSLATE(B448,""id"",""en"")"),"['Sampe', 'use', 'Telkomsel', 'Safe', 'Akir', 'Sousal', 'ugly', 'Bangrt', 'Slalu', 'Pakek', 'Package', 'thousand', ' TPI ',' result ',' disappointing ']")</f>
        <v>['Sampe', 'use', 'Telkomsel', 'Safe', 'Akir', 'Sousal', 'ugly', 'Bangrt', 'Slalu', 'Pakek', 'Package', 'thousand', ' TPI ',' result ',' disappointing ']</v>
      </c>
      <c r="D448" s="3">
        <v>1.0</v>
      </c>
    </row>
    <row r="449" ht="15.75" customHeight="1">
      <c r="A449" s="1">
        <v>447.0</v>
      </c>
      <c r="B449" s="3" t="s">
        <v>450</v>
      </c>
      <c r="C449" s="3" t="str">
        <f>IFERROR(__xludf.DUMMYFUNCTION("GOOGLETRANSLATE(B449,""id"",""en"")"),"['Mon', 'sorry', 'min', 'January', 'complaint', 'email', 'krna', 'feel', 'privacy', 'January', 'February', 'try', ' buy ',' quota ',' internet ',' tetep ',' get ',' reply ',' sorry ',' system ',' busy ',' please ',' try ',' pdhal ',' kyk ' , 'Gini', 'Janu"&amp;"ary', 'KNPA', 'Tetep', 'Kyk', 'Gini', 'Woooyyy', 'BRRTI', 'Complaints',' Gubris', 'Skali', 'Yaa', ' Weve ',' Get ',' Balesan ',' Email ',' Tetep ',' Kek ',' Gini ']")</f>
        <v>['Mon', 'sorry', 'min', 'January', 'complaint', 'email', 'krna', 'feel', 'privacy', 'January', 'February', 'try', ' buy ',' quota ',' internet ',' tetep ',' get ',' reply ',' sorry ',' system ',' busy ',' please ',' try ',' pdhal ',' kyk ' , 'Gini', 'January', 'KNPA', 'Tetep', 'Kyk', 'Gini', 'Woooyyy', 'BRRTI', 'Complaints',' Gubris', 'Skali', 'Yaa', ' Weve ',' Get ',' Balesan ',' Email ',' Tetep ',' Kek ',' Gini ']</v>
      </c>
      <c r="D449" s="3">
        <v>1.0</v>
      </c>
    </row>
    <row r="450" ht="15.75" customHeight="1">
      <c r="A450" s="1">
        <v>448.0</v>
      </c>
      <c r="B450" s="3" t="s">
        <v>451</v>
      </c>
      <c r="C450" s="3" t="str">
        <f>IFERROR(__xludf.DUMMYFUNCTION("GOOGLETRANSLATE(B450,""id"",""en"")"),"['signal', 'Telkomsel', 'ugly', 'in place', 'stay', 'amid "",' city ',' complaint ',' answer ',' repair ',' network ',' number ',' already ',' already ',' replace ',' number ',' ']")</f>
        <v>['signal', 'Telkomsel', 'ugly', 'in place', 'stay', 'amid ",' city ',' complaint ',' answer ',' repair ',' network ',' number ',' already ',' already ',' replace ',' number ',' ']</v>
      </c>
      <c r="D450" s="3">
        <v>1.0</v>
      </c>
    </row>
    <row r="451" ht="15.75" customHeight="1">
      <c r="A451" s="1">
        <v>449.0</v>
      </c>
      <c r="B451" s="3" t="s">
        <v>452</v>
      </c>
      <c r="C451" s="3" t="str">
        <f>IFERROR(__xludf.DUMMYFUNCTION("GOOGLETRANSLATE(B451,""id"",""en"")"),"['buy', 'quota', 'GB', 'unlimited', 'sosmed', 'used', 'notification', 'quota', 'out', 'GB', 'used', 'internet', ' try ',' solution ',' email ',' Telkomsel ',' improvement ',' network ',' solution ',' week ',' use ',' solution ',' help ',' finish ']")</f>
        <v>['buy', 'quota', 'GB', 'unlimited', 'sosmed', 'used', 'notification', 'quota', 'out', 'GB', 'used', 'internet', ' try ',' solution ',' email ',' Telkomsel ',' improvement ',' network ',' solution ',' week ',' use ',' solution ',' help ',' finish ']</v>
      </c>
      <c r="D451" s="3">
        <v>1.0</v>
      </c>
    </row>
    <row r="452" ht="15.75" customHeight="1">
      <c r="A452" s="1">
        <v>450.0</v>
      </c>
      <c r="B452" s="3" t="s">
        <v>453</v>
      </c>
      <c r="C452" s="3" t="str">
        <f>IFERROR(__xludf.DUMMYFUNCTION("GOOGLETRANSLATE(B452,""id"",""en"")"),"['ugly', 'ugly', 'slow', 'right', 'rain', 'area', 'village', 'Mekarsari', 'Kec', 'Jambe', 'kab', 'Tangerang', ' Banten ',' complement ',' response ',' ']")</f>
        <v>['ugly', 'ugly', 'slow', 'right', 'rain', 'area', 'village', 'Mekarsari', 'Kec', 'Jambe', 'kab', 'Tangerang', ' Banten ',' complement ',' response ',' ']</v>
      </c>
      <c r="D452" s="3">
        <v>1.0</v>
      </c>
    </row>
    <row r="453" ht="15.75" customHeight="1">
      <c r="A453" s="1">
        <v>451.0</v>
      </c>
      <c r="B453" s="3" t="s">
        <v>454</v>
      </c>
      <c r="C453" s="3" t="str">
        <f>IFERROR(__xludf.DUMMYFUNCTION("GOOGLETRANSLATE(B453,""id"",""en"")"),"['Network', 'Doang', 'Good', 'Game', 'lag', 'Rich', 'People', 'Stay', 'Download', 'Doang', 'Kenceng', 'Ngak', ' replace ',' name ',' provider ',' download ',' kek ',' regret ',' make ',' provider ',' trash ',' really ',' browsing ',' nge ',' game ' ]")</f>
        <v>['Network', 'Doang', 'Good', 'Game', 'lag', 'Rich', 'People', 'Stay', 'Download', 'Doang', 'Kenceng', 'Ngak', ' replace ',' name ',' provider ',' download ',' kek ',' regret ',' make ',' provider ',' trash ',' really ',' browsing ',' nge ',' game ' ]</v>
      </c>
      <c r="D453" s="3">
        <v>1.0</v>
      </c>
    </row>
    <row r="454" ht="15.75" customHeight="1">
      <c r="A454" s="1">
        <v>452.0</v>
      </c>
      <c r="B454" s="3" t="s">
        <v>455</v>
      </c>
      <c r="C454" s="3" t="str">
        <f>IFERROR(__xludf.DUMMYFUNCTION("GOOGLETRANSLATE(B454,""id"",""en"")"),"['application', 'slow', 'loading', 'signal', 'hadeeehhhhh', 'severe', 'application', 'log', 'out', 'account', 'log', 'out' ']")</f>
        <v>['application', 'slow', 'loading', 'signal', 'hadeeehhhhh', 'severe', 'application', 'log', 'out', 'account', 'log', 'out' ']</v>
      </c>
      <c r="D454" s="3">
        <v>1.0</v>
      </c>
    </row>
    <row r="455" ht="15.75" customHeight="1">
      <c r="A455" s="1">
        <v>453.0</v>
      </c>
      <c r="B455" s="3" t="s">
        <v>456</v>
      </c>
      <c r="C455" s="3" t="str">
        <f>IFERROR(__xludf.DUMMYFUNCTION("GOOGLETRANSLATE(B455,""id"",""en"")"),"['Sorry', 'love', 'star', 'Telkomsel', 'actually', 'rare', 'promo', 'package', 'data', 'internet', 'please', 'Telkomsel', ' Promos', 'Packages',' Data ',' Internet ',' APK ',' Telkomsel ',' ']")</f>
        <v>['Sorry', 'love', 'star', 'Telkomsel', 'actually', 'rare', 'promo', 'package', 'data', 'internet', 'please', 'Telkomsel', ' Promos', 'Packages',' Data ',' Internet ',' APK ',' Telkomsel ',' ']</v>
      </c>
      <c r="D455" s="3">
        <v>3.0</v>
      </c>
    </row>
    <row r="456" ht="15.75" customHeight="1">
      <c r="A456" s="1">
        <v>454.0</v>
      </c>
      <c r="B456" s="3" t="s">
        <v>457</v>
      </c>
      <c r="C456" s="3" t="str">
        <f>IFERROR(__xludf.DUMMYFUNCTION("GOOGLETRANSLATE(B456,""id"",""en"")"),"['pulse', 'disappear', 'Yesterday', 'use', 'wifi', 'pulse', 'notice', 'rates',' normal ',' pulse ',' truncated ',' wifi ',' Credit ',' Cutting ',' Internet ',' Model ',' Corruption ',' Haaaaaaaa ']")</f>
        <v>['pulse', 'disappear', 'Yesterday', 'use', 'wifi', 'pulse', 'notice', 'rates',' normal ',' pulse ',' truncated ',' wifi ',' Credit ',' Cutting ',' Internet ',' Model ',' Corruption ',' Haaaaaaaa ']</v>
      </c>
      <c r="D456" s="3">
        <v>1.0</v>
      </c>
    </row>
    <row r="457" ht="15.75" customHeight="1">
      <c r="A457" s="1">
        <v>455.0</v>
      </c>
      <c r="B457" s="3" t="s">
        <v>458</v>
      </c>
      <c r="C457" s="3" t="str">
        <f>IFERROR(__xludf.DUMMYFUNCTION("GOOGLETRANSLATE(B457,""id"",""en"")"),"['network', 'Telkomsel', 'relied on', 'kerllu', 'message', 'short', 'subscription', 'sometimes',' automatically ',' subscribe ',' sometimes', 'pulses',' Cutting ',' Out ',' ']")</f>
        <v>['network', 'Telkomsel', 'relied on', 'kerllu', 'message', 'short', 'subscription', 'sometimes',' automatically ',' subscribe ',' sometimes', 'pulses',' Cutting ',' Out ',' ']</v>
      </c>
      <c r="D457" s="3">
        <v>1.0</v>
      </c>
    </row>
    <row r="458" ht="15.75" customHeight="1">
      <c r="A458" s="1">
        <v>456.0</v>
      </c>
      <c r="B458" s="3" t="s">
        <v>459</v>
      </c>
      <c r="C458" s="3" t="str">
        <f>IFERROR(__xludf.DUMMYFUNCTION("GOOGLETRANSLATE(B458,""id"",""en"")"),"['Leading', 'access',' information ',' community ',' remote ',' remote ',' hopefully ',' best ',' community ',' citizens', 'state', 'urban', ' ']")</f>
        <v>['Leading', 'access',' information ',' community ',' remote ',' remote ',' hopefully ',' best ',' community ',' citizens', 'state', 'urban', ' ']</v>
      </c>
      <c r="D458" s="3">
        <v>5.0</v>
      </c>
    </row>
    <row r="459" ht="15.75" customHeight="1">
      <c r="A459" s="1">
        <v>457.0</v>
      </c>
      <c r="B459" s="3" t="s">
        <v>460</v>
      </c>
      <c r="C459" s="3" t="str">
        <f>IFERROR(__xludf.DUMMYFUNCTION("GOOGLETRANSLATE(B459,""id"",""en"")"),"['here', 'no', 'entry', 'application', 'difficult', 'really', 'not', 'entry', 'until', 'me', 'delete', 'install', ' nyame ',' times', 'paraaaah', 'wuuuuhhhh']")</f>
        <v>['here', 'no', 'entry', 'application', 'difficult', 'really', 'not', 'entry', 'until', 'me', 'delete', 'install', ' nyame ',' times', 'paraaaah', 'wuuuuhhhh']</v>
      </c>
      <c r="D459" s="3">
        <v>1.0</v>
      </c>
    </row>
    <row r="460" ht="15.75" customHeight="1">
      <c r="A460" s="1">
        <v>458.0</v>
      </c>
      <c r="B460" s="3" t="s">
        <v>461</v>
      </c>
      <c r="C460" s="3" t="str">
        <f>IFERROR(__xludf.DUMMYFUNCTION("GOOGLETRANSLATE(B460,""id"",""en"")"),"['Harmed', 'Performance', 'Network', 'Telkomsel', 'Package', 'Removal', 'Expensive', 'Compared', 'Card', 'Quota', 'Continuous',' Move ',' customer', '']")</f>
        <v>['Harmed', 'Performance', 'Network', 'Telkomsel', 'Package', 'Removal', 'Expensive', 'Compared', 'Card', 'Quota', 'Continuous',' Move ',' customer', '']</v>
      </c>
      <c r="D460" s="3">
        <v>1.0</v>
      </c>
    </row>
    <row r="461" ht="15.75" customHeight="1">
      <c r="A461" s="1">
        <v>459.0</v>
      </c>
      <c r="B461" s="3" t="s">
        <v>462</v>
      </c>
      <c r="C461" s="3" t="str">
        <f>IFERROR(__xludf.DUMMYFUNCTION("GOOGLETRANSLATE(B461,""id"",""en"")"),"['Quality', 'Signal', 'Village', 'Klumpit', 'District', 'Gebog', 'Kabupaten', 'Holy', 'ugly', 'Very', 'Please', 'Enhanced', ' Users', 'Telkomsel', 'hope', 'improvement', 'quality', 'success',' Telkomsel ']")</f>
        <v>['Quality', 'Signal', 'Village', 'Klumpit', 'District', 'Gebog', 'Kabupaten', 'Holy', 'ugly', 'Very', 'Please', 'Enhanced', ' Users', 'Telkomsel', 'hope', 'improvement', 'quality', 'success',' Telkomsel ']</v>
      </c>
      <c r="D461" s="3">
        <v>2.0</v>
      </c>
    </row>
    <row r="462" ht="15.75" customHeight="1">
      <c r="A462" s="1">
        <v>460.0</v>
      </c>
      <c r="B462" s="3" t="s">
        <v>463</v>
      </c>
      <c r="C462" s="3" t="str">
        <f>IFERROR(__xludf.DUMMYFUNCTION("GOOGLETRANSLATE(B462,""id"",""en"")"),"['here', 'signal', 'ugly', 'really', 'signal', 'slow', 'mending', 'signal', 'good', 'mending', 'search', 'bagan', ' Deh ']")</f>
        <v>['here', 'signal', 'ugly', 'really', 'signal', 'slow', 'mending', 'signal', 'good', 'mending', 'search', 'bagan', ' Deh ']</v>
      </c>
      <c r="D462" s="3">
        <v>1.0</v>
      </c>
    </row>
    <row r="463" ht="15.75" customHeight="1">
      <c r="A463" s="1">
        <v>461.0</v>
      </c>
      <c r="B463" s="3" t="s">
        <v>464</v>
      </c>
      <c r="C463" s="3" t="str">
        <f>IFERROR(__xludf.DUMMYFUNCTION("GOOGLETRANSLATE(B463,""id"",""en"")"),"['price', 'package', 'internet', 'smakin', 'smakin', 'expensive', 'governor', 'mending', 'buy', 'pketan', 'internet', 'neighbor', ' Next to ',' wulaupa ',' signal ',' Bgus', 'at least', 'mmbantu', 'adjust', 'contents',' wallet ', ""]")</f>
        <v>['price', 'package', 'internet', 'smakin', 'smakin', 'expensive', 'governor', 'mending', 'buy', 'pketan', 'internet', 'neighbor', ' Next to ',' wulaupa ',' signal ',' Bgus', 'at least', 'mmbantu', 'adjust', 'contents',' wallet ', "]</v>
      </c>
      <c r="D463" s="3">
        <v>1.0</v>
      </c>
    </row>
    <row r="464" ht="15.75" customHeight="1">
      <c r="A464" s="1">
        <v>462.0</v>
      </c>
      <c r="B464" s="3" t="s">
        <v>465</v>
      </c>
      <c r="C464" s="3" t="str">
        <f>IFERROR(__xludf.DUMMYFUNCTION("GOOGLETRANSLATE(B464,""id"",""en"")"),"['Woy', 'center', 'Telkomsel', 'Begin', 'Lahh', 'Network', 'Main', 'Game', 'Network', 'Leg', 'Mulu', 'Buy', ' Paketan ',' Telkomsel ',' Network ',' ugly ',' really ',' loss', 'buy', 'package', 'Telkomsel', ""]")</f>
        <v>['Woy', 'center', 'Telkomsel', 'Begin', 'Lahh', 'Network', 'Main', 'Game', 'Network', 'Leg', 'Mulu', 'Buy', ' Paketan ',' Telkomsel ',' Network ',' ugly ',' really ',' loss', 'buy', 'package', 'Telkomsel', "]</v>
      </c>
      <c r="D464" s="3">
        <v>1.0</v>
      </c>
    </row>
    <row r="465" ht="15.75" customHeight="1">
      <c r="A465" s="1">
        <v>463.0</v>
      </c>
      <c r="B465" s="3" t="s">
        <v>466</v>
      </c>
      <c r="C465" s="3" t="str">
        <f>IFERROR(__xludf.DUMMYFUNCTION("GOOGLETRANSLATE(B465,""id"",""en"")"),"['Overcome', 'use', 'Telkomsel', 'price', 'expensive', 'network', 'difficult', 'good', 'use', 'card', 'cheap', 'network', ' Good ',' card ',' IM ',' ']")</f>
        <v>['Overcome', 'use', 'Telkomsel', 'price', 'expensive', 'network', 'difficult', 'good', 'use', 'card', 'cheap', 'network', ' Good ',' card ',' IM ',' ']</v>
      </c>
      <c r="D465" s="3">
        <v>1.0</v>
      </c>
    </row>
    <row r="466" ht="15.75" customHeight="1">
      <c r="A466" s="1">
        <v>464.0</v>
      </c>
      <c r="B466" s="3" t="s">
        <v>467</v>
      </c>
      <c r="C466" s="3" t="str">
        <f>IFERROR(__xludf.DUMMYFUNCTION("GOOGLETRANSLATE(B466,""id"",""en"")"),"['Dear', 'Telkomsel', 'input', 'Gamers',' enthusiasts', 'Telkomsel', 'Error', 'Connection', 'Mobile', 'Legend', 'Car', 'Legend', ' problematic ',' connection ',' Telkomsel ',' Please ',' fix ',' enthusiasts', 'Telkomsel', 'move', 'hopefully', 'Telkomsel',"&amp;" 'read', 'tks', ""]")</f>
        <v>['Dear', 'Telkomsel', 'input', 'Gamers',' enthusiasts', 'Telkomsel', 'Error', 'Connection', 'Mobile', 'Legend', 'Car', 'Legend', ' problematic ',' connection ',' Telkomsel ',' Please ',' fix ',' enthusiasts', 'Telkomsel', 'move', 'hopefully', 'Telkomsel', 'read', 'tks', "]</v>
      </c>
      <c r="D466" s="3">
        <v>1.0</v>
      </c>
    </row>
    <row r="467" ht="15.75" customHeight="1">
      <c r="A467" s="1">
        <v>465.0</v>
      </c>
      <c r="B467" s="3" t="s">
        <v>468</v>
      </c>
      <c r="C467" s="3" t="str">
        <f>IFERROR(__xludf.DUMMYFUNCTION("GOOGLETRANSLATE(B467,""id"",""en"")"),"['Leave', 'send', 'pulse', 'report', 'system', 'failed', 'pulse', 'truncated', 'solution', 'human', 'remember', 'forget', ' System ',' Customer ',' Transfer ',' Pulse ',' thousand ',' report ',' SMS ',' System ',' Disruption ',' Credit ',' thousand ',' Tr"&amp;"ansfer ',' Lost ' , 'BKN', 'solution', 'complicated', 'sell', 'credit', 'can', 'money', 'managing', 'mslh', 'product', 'selling', 'represents',' Customers', 'disappointed', 'Please', 'response']")</f>
        <v>['Leave', 'send', 'pulse', 'report', 'system', 'failed', 'pulse', 'truncated', 'solution', 'human', 'remember', 'forget', ' System ',' Customer ',' Transfer ',' Pulse ',' thousand ',' report ',' SMS ',' System ',' Disruption ',' Credit ',' thousand ',' Transfer ',' Lost ' , 'BKN', 'solution', 'complicated', 'sell', 'credit', 'can', 'money', 'managing', 'mslh', 'product', 'selling', 'represents',' Customers', 'disappointed', 'Please', 'response']</v>
      </c>
      <c r="D467" s="3">
        <v>1.0</v>
      </c>
    </row>
    <row r="468" ht="15.75" customHeight="1">
      <c r="A468" s="1">
        <v>466.0</v>
      </c>
      <c r="B468" s="3" t="s">
        <v>469</v>
      </c>
      <c r="C468" s="3" t="str">
        <f>IFERROR(__xludf.DUMMYFUNCTION("GOOGLETRANSLATE(B468,""id"",""en"")"),"['Signal', 'Telkomsel', 'lag', 'customers',' Telkomsel ',' here ',' severe ',' lag ',' signal ',' stable ',' pdahal ',' signal ',' The area ',' said ',' full ',' just ',' line ',' in the future ',' think ',' think ',' Telkomsel ',' thank you ', ""]")</f>
        <v>['Signal', 'Telkomsel', 'lag', 'customers',' Telkomsel ',' here ',' severe ',' lag ',' signal ',' stable ',' pdahal ',' signal ',' The area ',' said ',' full ',' just ',' line ',' in the future ',' think ',' think ',' Telkomsel ',' thank you ', "]</v>
      </c>
      <c r="D468" s="3">
        <v>1.0</v>
      </c>
    </row>
    <row r="469" ht="15.75" customHeight="1">
      <c r="A469" s="1">
        <v>467.0</v>
      </c>
      <c r="B469" s="3" t="s">
        <v>470</v>
      </c>
      <c r="C469" s="3" t="str">
        <f>IFERROR(__xludf.DUMMYFUNCTION("GOOGLETRANSLATE(B469,""id"",""en"")"),"['Telkomsel', 'ngebug', 'internet', 'searching', 'quota', 'slow', 'really', 'TPI', 'Download', 'Google', 'Play', 'Store', ' Current ',' Please ',' repaired ',' Task ',' Searching ',' kagak ',' trs', 'how', 'woy']")</f>
        <v>['Telkomsel', 'ngebug', 'internet', 'searching', 'quota', 'slow', 'really', 'TPI', 'Download', 'Google', 'Play', 'Store', ' Current ',' Please ',' repaired ',' Task ',' Searching ',' kagak ',' trs', 'how', 'woy']</v>
      </c>
      <c r="D469" s="3">
        <v>1.0</v>
      </c>
    </row>
    <row r="470" ht="15.75" customHeight="1">
      <c r="A470" s="1">
        <v>468.0</v>
      </c>
      <c r="B470" s="3" t="s">
        <v>471</v>
      </c>
      <c r="C470" s="3" t="str">
        <f>IFERROR(__xludf.DUMMYFUNCTION("GOOGLETRANSLATE(B470,""id"",""en"")"),"['drain', 'money', 'spend', 'money', 'rich', 'card', 'feel', 'rigged', 'price', 'star', 'quality', 'foot', ' Register ',' package ',' quota ',' already ',' eagle ',' pulse ',' forget ',' list ',' package ',' direct ',' maen ',' internet ',' pulses' , 'alr"&amp;"eady', 'Ludes',' Bangken ',' Telkomsel ',' realize ',' temple ',' temple ',' caring ',' comfort ',' customer ',' drained ',' pulses', ' people ',' switch ',' card ',' free ',' easy ',' exchange ',' point ',' quota ',' ']")</f>
        <v>['drain', 'money', 'spend', 'money', 'rich', 'card', 'feel', 'rigged', 'price', 'star', 'quality', 'foot', ' Register ',' package ',' quota ',' already ',' eagle ',' pulse ',' forget ',' list ',' package ',' direct ',' maen ',' internet ',' pulses' , 'already', 'Ludes',' Bangken ',' Telkomsel ',' realize ',' temple ',' temple ',' caring ',' comfort ',' customer ',' drained ',' pulses', ' people ',' switch ',' card ',' free ',' easy ',' exchange ',' point ',' quota ',' ']</v>
      </c>
      <c r="D470" s="3">
        <v>1.0</v>
      </c>
    </row>
    <row r="471" ht="15.75" customHeight="1">
      <c r="A471" s="1">
        <v>469.0</v>
      </c>
      <c r="B471" s="3" t="s">
        <v>472</v>
      </c>
      <c r="C471" s="3" t="str">
        <f>IFERROR(__xludf.DUMMYFUNCTION("GOOGLETRANSLATE(B471,""id"",""en"")"),"['Please', 'Look', 'Criticism', 'Network', 'Operator', 'Upset', 'at the time', 'Play', 'Game', 'Reconecting', 'Live', 'The capital', ' strength ',' signal ',' already ',' good ',' absurd ',' subscription ',' tsel ',' really ',' annoyed ',' network ']")</f>
        <v>['Please', 'Look', 'Criticism', 'Network', 'Operator', 'Upset', 'at the time', 'Play', 'Game', 'Reconecting', 'Live', 'The capital', ' strength ',' signal ',' already ',' good ',' absurd ',' subscription ',' tsel ',' really ',' annoyed ',' network ']</v>
      </c>
      <c r="D471" s="3">
        <v>1.0</v>
      </c>
    </row>
    <row r="472" ht="15.75" customHeight="1">
      <c r="A472" s="1">
        <v>470.0</v>
      </c>
      <c r="B472" s="3" t="s">
        <v>473</v>
      </c>
      <c r="C472" s="3" t="str">
        <f>IFERROR(__xludf.DUMMYFUNCTION("GOOGLETRANSLATE(B472,""id"",""en"")"),"['Class',' Telkomsel ',' destroyed ',' signal ',' watch ',' cmn ',' uda ',' buffering ',' sic ',' switch ',' im ',' cheap ',' Fast ',' Telkomsel ',' HNY ',' Telephone ',' Doang ',' Winning ',' CMN ',' Pelosokan ',' Review ',' Already ',' Waiting ',' Destr"&amp;"uction ', ""]")</f>
        <v>['Class',' Telkomsel ',' destroyed ',' signal ',' watch ',' cmn ',' uda ',' buffering ',' sic ',' switch ',' im ',' cheap ',' Fast ',' Telkomsel ',' HNY ',' Telephone ',' Doang ',' Winning ',' CMN ',' Pelosokan ',' Review ',' Already ',' Waiting ',' Destruction ', "]</v>
      </c>
      <c r="D472" s="3">
        <v>1.0</v>
      </c>
    </row>
    <row r="473" ht="15.75" customHeight="1">
      <c r="A473" s="1">
        <v>471.0</v>
      </c>
      <c r="B473" s="3" t="s">
        <v>474</v>
      </c>
      <c r="C473" s="3" t="str">
        <f>IFERROR(__xludf.DUMMYFUNCTION("GOOGLETRANSLATE(B473,""id"",""en"")"),"['Operator', 'cheat', 'buy', 'package', 'emergency', 'rb', 'times',' bills', 'times',' contents', 'pulses',' rb ',' notifications', 'return', 'emang', 'search', 'profit', 'gini', 'emang', 'system', 'error', 'out', 'features',' package ',' emergency ' , 'H"&amp;"elp', 'loss', 'person']")</f>
        <v>['Operator', 'cheat', 'buy', 'package', 'emergency', 'rb', 'times',' bills', 'times',' contents', 'pulses',' rb ',' notifications', 'return', 'emang', 'search', 'profit', 'gini', 'emang', 'system', 'error', 'out', 'features',' package ',' emergency ' , 'Help', 'loss', 'person']</v>
      </c>
      <c r="D473" s="3">
        <v>1.0</v>
      </c>
    </row>
    <row r="474" ht="15.75" customHeight="1">
      <c r="A474" s="1">
        <v>472.0</v>
      </c>
      <c r="B474" s="3" t="s">
        <v>475</v>
      </c>
      <c r="C474" s="3" t="str">
        <f>IFERROR(__xludf.DUMMYFUNCTION("GOOGLETRANSLATE(B474,""id"",""en"")"),"['Package', 'extra', 'unlimited', 'quota', 'game', 'right', 'play', 'game', 'network', 'kayak', 'garbage', 'fix it', ' cave ',' problem ',' network ',' Telkomsel ',' cave ',' blacklist ',' provider ',' moved ',' provider ']")</f>
        <v>['Package', 'extra', 'unlimited', 'quota', 'game', 'right', 'play', 'game', 'network', 'kayak', 'garbage', 'fix it', ' cave ',' problem ',' network ',' Telkomsel ',' cave ',' blacklist ',' provider ',' moved ',' provider ']</v>
      </c>
      <c r="D474" s="3">
        <v>1.0</v>
      </c>
    </row>
    <row r="475" ht="15.75" customHeight="1">
      <c r="A475" s="1">
        <v>473.0</v>
      </c>
      <c r="B475" s="3" t="s">
        <v>476</v>
      </c>
      <c r="C475" s="3" t="str">
        <f>IFERROR(__xludf.DUMMYFUNCTION("GOOGLETRANSLATE(B475,""id"",""en"")"),"['Provider', 'price', 'doang', 'expensive', 'expensive', 'signal', 'lose', 'card', 'price', 'package', 'cheap', 'game', ' lag ',' laagan ',' mulu ',' a day ',' good ',' signal ',' drizzle ',' direct ',' kb ',' card ',' cheap ',' suggest ',' eat ' , 'salar"&amp;"y', 'blind', 'doang', 'employees', 'work', 'Becus', 'cave', 'prayer', 'hopefully', 'hope', 'bankrupt']")</f>
        <v>['Provider', 'price', 'doang', 'expensive', 'expensive', 'signal', 'lose', 'card', 'price', 'package', 'cheap', 'game', ' lag ',' laagan ',' mulu ',' a day ',' good ',' signal ',' drizzle ',' direct ',' kb ',' card ',' cheap ',' suggest ',' eat ' , 'salary', 'blind', 'doang', 'employees', 'work', 'Becus', 'cave', 'prayer', 'hopefully', 'hope', 'bankrupt']</v>
      </c>
      <c r="D475" s="3">
        <v>1.0</v>
      </c>
    </row>
    <row r="476" ht="15.75" customHeight="1">
      <c r="A476" s="1">
        <v>474.0</v>
      </c>
      <c r="B476" s="3" t="s">
        <v>477</v>
      </c>
      <c r="C476" s="3" t="str">
        <f>IFERROR(__xludf.DUMMYFUNCTION("GOOGLETRANSLATE(B476,""id"",""en"")"),"['signal', 'ber', 'Change', 'Change', 'meek', 'signal', 'okay', 'really', 'gini', ""]")</f>
        <v>['signal', 'ber', 'Change', 'Change', 'meek', 'signal', 'okay', 'really', 'gini', "]</v>
      </c>
      <c r="D476" s="3">
        <v>1.0</v>
      </c>
    </row>
    <row r="477" ht="15.75" customHeight="1">
      <c r="A477" s="1">
        <v>475.0</v>
      </c>
      <c r="B477" s="3" t="s">
        <v>478</v>
      </c>
      <c r="C477" s="3" t="str">
        <f>IFERROR(__xludf.DUMMYFUNCTION("GOOGLETRANSLATE(B477,""id"",""en"")"),"['ugly', 'application', 'renewal', 'package', 'signal', 'ugly', 'really', '']")</f>
        <v>['ugly', 'application', 'renewal', 'package', 'signal', 'ugly', 'really', '']</v>
      </c>
      <c r="D477" s="3">
        <v>2.0</v>
      </c>
    </row>
    <row r="478" ht="15.75" customHeight="1">
      <c r="A478" s="1">
        <v>476.0</v>
      </c>
      <c r="B478" s="3" t="s">
        <v>479</v>
      </c>
      <c r="C478" s="3" t="str">
        <f>IFERROR(__xludf.DUMMYFUNCTION("GOOGLETRANSLATE(B478,""id"",""en"")"),"['Telkomsel', 'always',' detrimental ',' consumers', 'active', 'quota', 'a month', 'a month', 'buy', 'card', 'package', 'internet', ' active ',' week ',' active ',' date ',' apply ',' miris', 'how', 'clarification', 'dri', 'Telkomsel', ""]")</f>
        <v>['Telkomsel', 'always',' detrimental ',' consumers', 'active', 'quota', 'a month', 'a month', 'buy', 'card', 'package', 'internet', ' active ',' week ',' active ',' date ',' apply ',' miris', 'how', 'clarification', 'dri', 'Telkomsel', "]</v>
      </c>
      <c r="D478" s="3">
        <v>1.0</v>
      </c>
    </row>
    <row r="479" ht="15.75" customHeight="1">
      <c r="A479" s="1">
        <v>477.0</v>
      </c>
      <c r="B479" s="3" t="s">
        <v>480</v>
      </c>
      <c r="C479" s="3" t="str">
        <f>IFERROR(__xludf.DUMMYFUNCTION("GOOGLETRANSLATE(B479,""id"",""en"")"),"['What', 'quota', 'internet', 'nets',' stress', 'pay', 'monthly', 'harm', 'pay', 'used', 'data', 'internet', ' Use ',' Brain ',' Telkomsel ',' ']")</f>
        <v>['What', 'quota', 'internet', 'nets',' stress', 'pay', 'monthly', 'harm', 'pay', 'used', 'data', 'internet', ' Use ',' Brain ',' Telkomsel ',' ']</v>
      </c>
      <c r="D479" s="3">
        <v>1.0</v>
      </c>
    </row>
    <row r="480" ht="15.75" customHeight="1">
      <c r="A480" s="1">
        <v>478.0</v>
      </c>
      <c r="B480" s="3" t="s">
        <v>481</v>
      </c>
      <c r="C480" s="3" t="str">
        <f>IFERROR(__xludf.DUMMYFUNCTION("GOOGLETRANSLATE(B480,""id"",""en"")"),"['Telkomsel', 'rotten', 'network', 'Maless',' expensive ',' price ',' quota ',' weird ',' njirr ',' mending ',' gini ',' right ',' Maless', 'Mending', 'Sinyal', 'Gini', 'TRS', 'Males', ""]")</f>
        <v>['Telkomsel', 'rotten', 'network', 'Maless',' expensive ',' price ',' quota ',' weird ',' njirr ',' mending ',' gini ',' right ',' Maless', 'Mending', 'Sinyal', 'Gini', 'TRS', 'Males', "]</v>
      </c>
      <c r="D480" s="3">
        <v>1.0</v>
      </c>
    </row>
    <row r="481" ht="15.75" customHeight="1">
      <c r="A481" s="1">
        <v>479.0</v>
      </c>
      <c r="B481" s="3" t="s">
        <v>482</v>
      </c>
      <c r="C481" s="3" t="str">
        <f>IFERROR(__xludf.DUMMYFUNCTION("GOOGLETRANSLATE(B481,""id"",""en"")"),"['love', 'star', 'network', 'card', 'slow', 'card', 'brother', 'smooth', 'smooth', 'play', 'game', 'mentok', ' ping ',' MS ',' Please ',' Fix ',' his net ']")</f>
        <v>['love', 'star', 'network', 'card', 'slow', 'card', 'brother', 'smooth', 'smooth', 'play', 'game', 'mentok', ' ping ',' MS ',' Please ',' Fix ',' his net ']</v>
      </c>
      <c r="D481" s="3">
        <v>3.0</v>
      </c>
    </row>
    <row r="482" ht="15.75" customHeight="1">
      <c r="A482" s="1">
        <v>480.0</v>
      </c>
      <c r="B482" s="3" t="s">
        <v>483</v>
      </c>
      <c r="C482" s="3" t="str">
        <f>IFERROR(__xludf.DUMMYFUNCTION("GOOGLETRANSLATE(B482,""id"",""en"")"),"['friend', 'likes', 'internet', 'suggestion', 'Telkomsel', 'because' bad ',' Telkomsel ',' regret ',' Mending ',' moved ',' oprator ',' Cheap ',' Network ',' Good ',' Telkomsel ',' Choice ',' Star ',' Cave ',' Select ',' Telkomsel ',' Goblokkkk ', ""]")</f>
        <v>['friend', 'likes', 'internet', 'suggestion', 'Telkomsel', 'because' bad ',' Telkomsel ',' regret ',' Mending ',' moved ',' oprator ',' Cheap ',' Network ',' Good ',' Telkomsel ',' Choice ',' Star ',' Cave ',' Select ',' Telkomsel ',' Goblokkkk ', "]</v>
      </c>
      <c r="D482" s="3">
        <v>1.0</v>
      </c>
    </row>
    <row r="483" ht="15.75" customHeight="1">
      <c r="A483" s="1">
        <v>481.0</v>
      </c>
      <c r="B483" s="3" t="s">
        <v>484</v>
      </c>
      <c r="C483" s="3" t="str">
        <f>IFERROR(__xludf.DUMMYFUNCTION("GOOGLETRANSLATE(B483,""id"",""en"")"),"['edit', 'signal', 'slow', 'forgiveness',' Telkomsel ',' signal ',' strong ',' ehhh ',' here ',' trick ',' strength ',' signal ',' Please ',' Lahh ',' Fix ',' Sampe ',' Heat ',' TTP ',' Signal ',' Chat ', ""]")</f>
        <v>['edit', 'signal', 'slow', 'forgiveness',' Telkomsel ',' signal ',' strong ',' ehhh ',' here ',' trick ',' strength ',' signal ',' Please ',' Lahh ',' Fix ',' Sampe ',' Heat ',' TTP ',' Signal ',' Chat ', "]</v>
      </c>
      <c r="D483" s="3">
        <v>1.0</v>
      </c>
    </row>
    <row r="484" ht="15.75" customHeight="1">
      <c r="A484" s="1">
        <v>482.0</v>
      </c>
      <c r="B484" s="3" t="s">
        <v>485</v>
      </c>
      <c r="C484" s="3" t="str">
        <f>IFERROR(__xludf.DUMMYFUNCTION("GOOGLETRANSLATE(B484,""id"",""en"")"),"['', 'Bner', 'asw', 'make', 'quota', 'emergency', 'GB', 'a day', 'agreement', 'do "",' right ',' pay ',' Mending ',' right ',' maen ',' game ',' smooth ',' ngeleg ',' nying ',' quota ',' doang ',' expensive ',' signal ',' bnerin ']")</f>
        <v>['', 'Bner', 'asw', 'make', 'quota', 'emergency', 'GB', 'a day', 'agreement', 'do ",' right ',' pay ',' Mending ',' right ',' maen ',' game ',' smooth ',' ngeleg ',' nying ',' quota ',' doang ',' expensive ',' signal ',' bnerin ']</v>
      </c>
      <c r="D484" s="3">
        <v>1.0</v>
      </c>
    </row>
    <row r="485" ht="15.75" customHeight="1">
      <c r="A485" s="1">
        <v>483.0</v>
      </c>
      <c r="B485" s="3" t="s">
        <v>486</v>
      </c>
      <c r="C485" s="3" t="str">
        <f>IFERROR(__xludf.DUMMYFUNCTION("GOOGLETRANSLATE(B485,""id"",""en"")"),"['increases',' advanced ',' best ',' signal ',' area ',' palembang ',' slow ',' wear ',' jammed ',' ttep ',' road ',' set ',' Only ',' Sya ',' Customer ',' postpaid ',' harmed ',' really ',' sad ']")</f>
        <v>['increases',' advanced ',' best ',' signal ',' area ',' palembang ',' slow ',' wear ',' jammed ',' ttep ',' road ',' set ',' Only ',' Sya ',' Customer ',' postpaid ',' harmed ',' really ',' sad ']</v>
      </c>
      <c r="D485" s="3">
        <v>1.0</v>
      </c>
    </row>
    <row r="486" ht="15.75" customHeight="1">
      <c r="A486" s="1">
        <v>484.0</v>
      </c>
      <c r="B486" s="3" t="s">
        <v>487</v>
      </c>
      <c r="C486" s="3" t="str">
        <f>IFERROR(__xludf.DUMMYFUNCTION("GOOGLETRANSLATE(B486,""id"",""en"")"),"['Sorry', 'users',' Telkomsel ',' disappointed ',' really ',' signal ',' internet ',' likes', 'Bener', 'Bener', 'disappointed', 'Recommended', ' really ',' Professional ',' according to ',' price ',' package ',' quality ']")</f>
        <v>['Sorry', 'users',' Telkomsel ',' disappointed ',' really ',' signal ',' internet ',' likes', 'Bener', 'Bener', 'disappointed', 'Recommended', ' really ',' Professional ',' according to ',' price ',' package ',' quality ']</v>
      </c>
      <c r="D486" s="3">
        <v>1.0</v>
      </c>
    </row>
    <row r="487" ht="15.75" customHeight="1">
      <c r="A487" s="1">
        <v>485.0</v>
      </c>
      <c r="B487" s="3" t="s">
        <v>488</v>
      </c>
      <c r="C487" s="3" t="str">
        <f>IFERROR(__xludf.DUMMYFUNCTION("GOOGLETRANSLATE(B487,""id"",""en"")"),"['swear', 'Telkomsel', 'The network', 'slow', 'really', 'bar', 'signal', 'full', 'sick', 'heart', 'slow', 'severe', ' download ',' game ',' watch ',' recomended ',' really ',' already ',' package ',' expensive ',' network ',' slow ',' severe ',' kapok ','"&amp;" telkomnyet ' ]")</f>
        <v>['swear', 'Telkomsel', 'The network', 'slow', 'really', 'bar', 'signal', 'full', 'sick', 'heart', 'slow', 'severe', ' download ',' game ',' watch ',' recomended ',' really ',' already ',' package ',' expensive ',' network ',' slow ',' severe ',' kapok ',' telkomnyet ' ]</v>
      </c>
      <c r="D487" s="3">
        <v>1.0</v>
      </c>
    </row>
    <row r="488" ht="15.75" customHeight="1">
      <c r="A488" s="1">
        <v>486.0</v>
      </c>
      <c r="B488" s="3" t="s">
        <v>489</v>
      </c>
      <c r="C488" s="3" t="str">
        <f>IFERROR(__xludf.DUMMYFUNCTION("GOOGLETRANSLATE(B488,""id"",""en"")"),"['Knp', 'enter', 'code', 'voucher', 'Telkomsel', 'system', 'busy', 'active', 'times',' purchase ',' voucher ',' system ',' Busy ',' please ',' road ',' voucher ',' keuang ',' ']")</f>
        <v>['Knp', 'enter', 'code', 'voucher', 'Telkomsel', 'system', 'busy', 'active', 'times',' purchase ',' voucher ',' system ',' Busy ',' please ',' road ',' voucher ',' keuang ',' ']</v>
      </c>
      <c r="D488" s="3">
        <v>3.0</v>
      </c>
    </row>
    <row r="489" ht="15.75" customHeight="1">
      <c r="A489" s="1">
        <v>487.0</v>
      </c>
      <c r="B489" s="3" t="s">
        <v>490</v>
      </c>
      <c r="C489" s="3" t="str">
        <f>IFERROR(__xludf.DUMMYFUNCTION("GOOGLETRANSLATE(B489,""id"",""en"")"),"['package', 'expensive', 'network', 'ugly', 'download', 'mentok', 'kb', 'surprised', 'dead', 'open', 'status',' muter ',' Video ',' Call ',' Face ',' Box ',' Box ',' Clear ',' Connect ',' Already ',' Sempet ',' Platinum ',' Tomorrow ',' Change ',' Telkoms"&amp;"el ' , '']")</f>
        <v>['package', 'expensive', 'network', 'ugly', 'download', 'mentok', 'kb', 'surprised', 'dead', 'open', 'status',' muter ',' Video ',' Call ',' Face ',' Box ',' Box ',' Clear ',' Connect ',' Already ',' Sempet ',' Platinum ',' Tomorrow ',' Change ',' Telkomsel ' , '']</v>
      </c>
      <c r="D489" s="3">
        <v>1.0</v>
      </c>
    </row>
    <row r="490" ht="15.75" customHeight="1">
      <c r="A490" s="1">
        <v>488.0</v>
      </c>
      <c r="B490" s="3" t="s">
        <v>491</v>
      </c>
      <c r="C490" s="3" t="str">
        <f>IFERROR(__xludf.DUMMYFUNCTION("GOOGLETRANSLATE(B490,""id"",""en"")"),"['signal', 'good', 'jankauan', 'spacious',' peered ',' please ',' repaired ',' klw ',' buy ',' voucher ',' sometimes', 'ngk', ' Enter ',' Package ',' Nmor ']")</f>
        <v>['signal', 'good', 'jankauan', 'spacious',' peered ',' please ',' repaired ',' klw ',' buy ',' voucher ',' sometimes', 'ngk', ' Enter ',' Package ',' Nmor ']</v>
      </c>
      <c r="D490" s="3">
        <v>5.0</v>
      </c>
    </row>
    <row r="491" ht="15.75" customHeight="1">
      <c r="A491" s="1">
        <v>489.0</v>
      </c>
      <c r="B491" s="3" t="s">
        <v>492</v>
      </c>
      <c r="C491" s="3" t="str">
        <f>IFERROR(__xludf.DUMMYFUNCTION("GOOGLETRANSLATE(B491,""id"",""en"")"),"['Notification', 'SMS', 'Offer', 'Package', 'Data', 'Unlimited', 'GB', 'On', 'Price', 'Direct', 'Activation', 'Notification', ' SMS ',' Package ',' Data ',' On ',' Tomorrow ',' Day ',' Credit ',' Different ',' Reduced ',' Notification ',' Rates', 'Interne"&amp;"t', 'Non' , 'Package', 'pulse', 'run out', '']")</f>
        <v>['Notification', 'SMS', 'Offer', 'Package', 'Data', 'Unlimited', 'GB', 'On', 'Price', 'Direct', 'Activation', 'Notification', ' SMS ',' Package ',' Data ',' On ',' Tomorrow ',' Day ',' Credit ',' Different ',' Reduced ',' Notification ',' Rates', 'Internet', 'Non' , 'Package', 'pulse', 'run out', '']</v>
      </c>
      <c r="D491" s="3">
        <v>1.0</v>
      </c>
    </row>
    <row r="492" ht="15.75" customHeight="1">
      <c r="A492" s="1">
        <v>490.0</v>
      </c>
      <c r="B492" s="3" t="s">
        <v>493</v>
      </c>
      <c r="C492" s="3" t="str">
        <f>IFERROR(__xludf.DUMMYFUNCTION("GOOGLETRANSLATE(B492,""id"",""en"")"),"['APLKSI', 'SNGAT', 'PNTING', 'BGI', 'PNGGNA', 'Cell', 'Nmun', 'Unfortunately', 'maybe', 'slow', 'for', 'Mb face', ' Blum ',' LGI ',' SLLU ',' VVIKATI ',' Trllu ',' Teparted ',' Tele ',' Mhon ',' Fix ',' Min ',' AGR ',' Lbih ',' Professional ' , 'LGI', 'T"&amp;"anks', '']")</f>
        <v>['APLKSI', 'SNGAT', 'PNTING', 'BGI', 'PNGGNA', 'Cell', 'Nmun', 'Unfortunately', 'maybe', 'slow', 'for', 'Mb face', ' Blum ',' LGI ',' SLLU ',' VVIKATI ',' Trllu ',' Teparted ',' Tele ',' Mhon ',' Fix ',' Min ',' AGR ',' Lbih ',' Professional ' , 'LGI', 'Tanks', '']</v>
      </c>
      <c r="D492" s="3">
        <v>1.0</v>
      </c>
    </row>
    <row r="493" ht="15.75" customHeight="1">
      <c r="A493" s="1">
        <v>491.0</v>
      </c>
      <c r="B493" s="3" t="s">
        <v>494</v>
      </c>
      <c r="C493" s="3" t="str">
        <f>IFERROR(__xludf.DUMMYFUNCTION("GOOGLETRANSLATE(B493,""id"",""en"")"),"['Take', 'Package', 'Out', 'Credit', 'Follow', 'Out', 'Fill', 'Remnant', 'Credit', 'Credit', 'Data', 'Cellular', ' Non ',' Active ',' On ',' Package ',' Out ',' ']")</f>
        <v>['Take', 'Package', 'Out', 'Credit', 'Follow', 'Out', 'Fill', 'Remnant', 'Credit', 'Credit', 'Data', 'Cellular', ' Non ',' Active ',' On ',' Package ',' Out ',' ']</v>
      </c>
      <c r="D493" s="3">
        <v>1.0</v>
      </c>
    </row>
    <row r="494" ht="15.75" customHeight="1">
      <c r="A494" s="1">
        <v>492.0</v>
      </c>
      <c r="B494" s="3" t="s">
        <v>495</v>
      </c>
      <c r="C494" s="3" t="str">
        <f>IFERROR(__xludf.DUMMYFUNCTION("GOOGLETRANSLATE(B494,""id"",""en"")"),"['Congratulations',' Live ',' Telkomsel ',' Use ',' Card ',' Disappointed ',' Telkomsel ',' Semiring ',' Price ',' Quota ',' People ',' Use ',' card ',' Telkomsel ',' Different ',' price ',' cheap ',' expensive ',' card ',' price ',' quota ',' expensive '"&amp;",' balancing ',' signal ',' good ' , 'people', 'sick', 'heart', 'thank', 'love']")</f>
        <v>['Congratulations',' Live ',' Telkomsel ',' Use ',' Card ',' Disappointed ',' Telkomsel ',' Semiring ',' Price ',' Quota ',' People ',' Use ',' card ',' Telkomsel ',' Different ',' price ',' cheap ',' expensive ',' card ',' price ',' quota ',' expensive ',' balancing ',' signal ',' good ' , 'people', 'sick', 'heart', 'thank', 'love']</v>
      </c>
      <c r="D494" s="3">
        <v>1.0</v>
      </c>
    </row>
    <row r="495" ht="15.75" customHeight="1">
      <c r="A495" s="1">
        <v>493.0</v>
      </c>
      <c r="B495" s="3" t="s">
        <v>496</v>
      </c>
      <c r="C495" s="3" t="str">
        <f>IFERROR(__xludf.DUMMYFUNCTION("GOOGLETRANSLATE(B495,""id"",""en"")"),"['application', 'SIH', 'Good', 'Lack', 'Please', 'Application', 'Broken', 'Broken', 'Signal', 'Not bad', 'Strong', 'Dipelek', ' Please ',' Fix ',' The Application ',' Good ',' Okay ',' Over ',' Thank ',' Love ', ""]")</f>
        <v>['application', 'SIH', 'Good', 'Lack', 'Please', 'Application', 'Broken', 'Broken', 'Signal', 'Not bad', 'Strong', 'Dipelek', ' Please ',' Fix ',' The Application ',' Good ',' Okay ',' Over ',' Thank ',' Love ', "]</v>
      </c>
      <c r="D495" s="3">
        <v>4.0</v>
      </c>
    </row>
    <row r="496" ht="15.75" customHeight="1">
      <c r="A496" s="1">
        <v>494.0</v>
      </c>
      <c r="B496" s="3" t="s">
        <v>497</v>
      </c>
      <c r="C496" s="3" t="str">
        <f>IFERROR(__xludf.DUMMYFUNCTION("GOOGLETRANSLATE(B496,""id"",""en"")"),"['Telkomsel', 'skrg', 'likes',' cheating ',' ngomot ',' pulse ',' sendri ',' content ',' msuk ',' Lewt ',' sms', 'lngs',' BYR ',' DSB ',' Credit ',' Filled ',' LNGS ',' Disappear ',' Harm ',' Consumer ',' Pandemic ',' Difficult ',' Mendholimi ',' Consumer"&amp;"s', 'APLGI' , 'skrg', 'quota', 'mendikbud', 'for', 'online', 'pulse', 'kmi', 'search', 'lucky', 'cheat']")</f>
        <v>['Telkomsel', 'skrg', 'likes',' cheating ',' ngomot ',' pulse ',' sendri ',' content ',' msuk ',' Lewt ',' sms', 'lngs',' BYR ',' DSB ',' Credit ',' Filled ',' LNGS ',' Disappear ',' Harm ',' Consumer ',' Pandemic ',' Difficult ',' Mendholimi ',' Consumers', 'APLGI' , 'skrg', 'quota', 'mendikbud', 'for', 'online', 'pulse', 'kmi', 'search', 'lucky', 'cheat']</v>
      </c>
      <c r="D496" s="3">
        <v>2.0</v>
      </c>
    </row>
    <row r="497" ht="15.75" customHeight="1">
      <c r="A497" s="1">
        <v>495.0</v>
      </c>
      <c r="B497" s="3" t="s">
        <v>498</v>
      </c>
      <c r="C497" s="3" t="str">
        <f>IFERROR(__xludf.DUMMYFUNCTION("GOOGLETRANSLATE(B497,""id"",""en"")"),"['kouta', 'Indonesia', 'aing', 'access',' difficult ',' gini ',' person ',' silent ',' home ',' already ',' kouta ',' expensive ',' Signal ',' Kouta ',' BANGJE ',' BANGJE ',' ']")</f>
        <v>['kouta', 'Indonesia', 'aing', 'access',' difficult ',' gini ',' person ',' silent ',' home ',' already ',' kouta ',' expensive ',' Signal ',' Kouta ',' BANGJE ',' BANGJE ',' ']</v>
      </c>
      <c r="D497" s="3">
        <v>1.0</v>
      </c>
    </row>
    <row r="498" ht="15.75" customHeight="1">
      <c r="A498" s="1">
        <v>496.0</v>
      </c>
      <c r="B498" s="3" t="s">
        <v>499</v>
      </c>
      <c r="C498" s="3" t="str">
        <f>IFERROR(__xludf.DUMMYFUNCTION("GOOGLETRANSLATE(B498,""id"",""en"")"),"['Card', 'Telkomsel', 'Network', 'Moving', 'Signal', 'Telkomsel', 'Good', 'Already', 'Block', 'How', 'Please', 'Bantu', ' Min ',' ']")</f>
        <v>['Card', 'Telkomsel', 'Network', 'Moving', 'Signal', 'Telkomsel', 'Good', 'Already', 'Block', 'How', 'Please', 'Bantu', ' Min ',' ']</v>
      </c>
      <c r="D498" s="3">
        <v>1.0</v>
      </c>
    </row>
    <row r="499" ht="15.75" customHeight="1">
      <c r="A499" s="1">
        <v>497.0</v>
      </c>
      <c r="B499" s="3" t="s">
        <v>500</v>
      </c>
      <c r="C499" s="3" t="str">
        <f>IFERROR(__xludf.DUMMYFUNCTION("GOOGLETRANSLATE(B499,""id"",""en"")"),"['Telkomsel', 'woiiii', 'pls', 'package', 'internet', 'right', 'check', 'already', 'stay', 'ahlak']")</f>
        <v>['Telkomsel', 'woiiii', 'pls', 'package', 'internet', 'right', 'check', 'already', 'stay', 'ahlak']</v>
      </c>
      <c r="D499" s="3">
        <v>1.0</v>
      </c>
    </row>
    <row r="500" ht="15.75" customHeight="1">
      <c r="A500" s="1">
        <v>498.0</v>
      </c>
      <c r="B500" s="3" t="s">
        <v>501</v>
      </c>
      <c r="C500" s="3" t="str">
        <f>IFERROR(__xludf.DUMMYFUNCTION("GOOGLETRANSLATE(B500,""id"",""en"")"),"['Provider', 'Cook', 'Credit', 'Lost', 'Details',' What ',' Call ',' Internet ',' If ',' Quota ',' Out ',' Extend ',' take it out ',' pulse ',' main ',' bkn ',' gave ',' notice ',' ntar ',' gave ',' frosting ',' pulse ',' already ',' run out ',' annoyed '"&amp;" , 'buy', 'package', 'internet', 'MB', 'printed', 'price', 'pulse', 'massak', 'right', 'checked', 'lived', 'person', ' Kayak ',' robbers']")</f>
        <v>['Provider', 'Cook', 'Credit', 'Lost', 'Details',' What ',' Call ',' Internet ',' If ',' Quota ',' Out ',' Extend ',' take it out ',' pulse ',' main ',' bkn ',' gave ',' notice ',' ntar ',' gave ',' frosting ',' pulse ',' already ',' run out ',' annoyed ' , 'buy', 'package', 'internet', 'MB', 'printed', 'price', 'pulse', 'massak', 'right', 'checked', 'lived', 'person', ' Kayak ',' robbers']</v>
      </c>
      <c r="D500" s="3">
        <v>1.0</v>
      </c>
    </row>
    <row r="501" ht="15.75" customHeight="1">
      <c r="A501" s="1">
        <v>499.0</v>
      </c>
      <c r="B501" s="3" t="s">
        <v>502</v>
      </c>
      <c r="C501" s="3" t="str">
        <f>IFERROR(__xludf.DUMMYFUNCTION("GOOGLETRANSLATE(B501,""id"",""en"")"),"['Sorry', 'star', 'Dour', 'Severe', 'Service', 'Sousal', 'Cook', 'yeah', 'Open', 'Status',' Muter ',' Doang ',' YouTube ',' buffering ',' Mulu ',' Move ',' Proveder ',' That's', 'Mulu', '']")</f>
        <v>['Sorry', 'star', 'Dour', 'Severe', 'Service', 'Sousal', 'Cook', 'yeah', 'Open', 'Status',' Muter ',' Doang ',' YouTube ',' buffering ',' Mulu ',' Move ',' Proveder ',' That's', 'Mulu', '']</v>
      </c>
      <c r="D501" s="3">
        <v>1.0</v>
      </c>
    </row>
    <row r="502" ht="15.75" customHeight="1">
      <c r="A502" s="1">
        <v>500.0</v>
      </c>
      <c r="B502" s="3" t="s">
        <v>503</v>
      </c>
      <c r="C502" s="3" t="str">
        <f>IFERROR(__xludf.DUMMYFUNCTION("GOOGLETRANSLATE(B502,""id"",""en"")"),"['Disappointed', 'ASIIIIIIIIII', 'BUY', 'PAKEK', 'Telkomsel', 'Credit', 'Take', 'Package', 'Ngak', 'Tired', 'Buy', 'Package', ' Provider ',' Next to ',' Ngak ',' Tipu ',' Tipu ', ""]")</f>
        <v>['Disappointed', 'ASIIIIIIIIII', 'BUY', 'PAKEK', 'Telkomsel', 'Credit', 'Take', 'Package', 'Ngak', 'Tired', 'Buy', 'Package', ' Provider ',' Next to ',' Ngak ',' Tipu ',' Tipu ', "]</v>
      </c>
      <c r="D502" s="3">
        <v>1.0</v>
      </c>
    </row>
    <row r="503" ht="15.75" customHeight="1">
      <c r="A503" s="1">
        <v>501.0</v>
      </c>
      <c r="B503" s="3" t="s">
        <v>504</v>
      </c>
      <c r="C503" s="3" t="str">
        <f>IFERROR(__xludf.DUMMYFUNCTION("GOOGLETRANSLATE(B503,""id"",""en"")"),"['Satisfied', 'obstacles',' signal ',' slow ',' hope ',' in the future ',' enhanced ',' signal ',' buy ',' quota ',' applied ',' thank ',' Love ',' Telkomsel ']")</f>
        <v>['Satisfied', 'obstacles',' signal ',' slow ',' hope ',' in the future ',' enhanced ',' signal ',' buy ',' quota ',' applied ',' thank ',' Love ',' Telkomsel ']</v>
      </c>
      <c r="D503" s="3">
        <v>5.0</v>
      </c>
    </row>
    <row r="504" ht="15.75" customHeight="1">
      <c r="A504" s="1">
        <v>502.0</v>
      </c>
      <c r="B504" s="3" t="s">
        <v>505</v>
      </c>
      <c r="C504" s="3" t="str">
        <f>IFERROR(__xludf.DUMMYFUNCTION("GOOGLETRANSLATE(B504,""id"",""en"")"),"['Telkomsel', 'knapa', 'internet', 'bad', 'stable', 'streaming', 'youtube', 'play', 'game', 'buffering', 'disconnected', 'please', ' Fix ',' Price ',' Quota ',' Expensive ',' Network ',' Internet ',' Good ',' ']")</f>
        <v>['Telkomsel', 'knapa', 'internet', 'bad', 'stable', 'streaming', 'youtube', 'play', 'game', 'buffering', 'disconnected', 'please', ' Fix ',' Price ',' Quota ',' Expensive ',' Network ',' Internet ',' Good ',' ']</v>
      </c>
      <c r="D504" s="3">
        <v>1.0</v>
      </c>
    </row>
    <row r="505" ht="15.75" customHeight="1">
      <c r="A505" s="1">
        <v>503.0</v>
      </c>
      <c r="B505" s="3" t="s">
        <v>506</v>
      </c>
      <c r="C505" s="3" t="str">
        <f>IFERROR(__xludf.DUMMYFUNCTION("GOOGLETRANSLATE(B505,""id"",""en"")"),"['package', 'expensive', 'equivalent', 'signal', 'game', 'red', 'tired', 'gausah', 'sisin', 'closed', 'operator', 'Telkomsel', ' Lose ',' operator ',' neighbor ',' package ',' cheap ',' connection ',' network ',' good ']")</f>
        <v>['package', 'expensive', 'equivalent', 'signal', 'game', 'red', 'tired', 'gausah', 'sisin', 'closed', 'operator', 'Telkomsel', ' Lose ',' operator ',' neighbor ',' package ',' cheap ',' connection ',' network ',' good ']</v>
      </c>
      <c r="D505" s="3">
        <v>1.0</v>
      </c>
    </row>
    <row r="506" ht="15.75" customHeight="1">
      <c r="A506" s="1">
        <v>504.0</v>
      </c>
      <c r="B506" s="3" t="s">
        <v>507</v>
      </c>
      <c r="C506" s="3" t="str">
        <f>IFERROR(__xludf.DUMMYFUNCTION("GOOGLETRANSLATE(B506,""id"",""en"")"),"['application', 'signal', 'already', 'ugly', 'already', 'rich', 'yes',' urban ',' signal ',' sympathy ',' ugly ',' really ',' Error ',' Mulu ',' Ngaco ',' Benahin ',' Signal ',' Special ',' Region ',' Tangerang ']")</f>
        <v>['application', 'signal', 'already', 'ugly', 'already', 'rich', 'yes',' urban ',' signal ',' sympathy ',' ugly ',' really ',' Error ',' Mulu ',' Ngaco ',' Benahin ',' Signal ',' Special ',' Region ',' Tangerang ']</v>
      </c>
      <c r="D506" s="3">
        <v>1.0</v>
      </c>
    </row>
    <row r="507" ht="15.75" customHeight="1">
      <c r="A507" s="1">
        <v>505.0</v>
      </c>
      <c r="B507" s="3" t="s">
        <v>508</v>
      </c>
      <c r="C507" s="3" t="str">
        <f>IFERROR(__xludf.DUMMYFUNCTION("GOOGLETRANSLATE(B507,""id"",""en"")"),"['given', 'promo', 'unlimited', 'rb', 'buy', 'telkomsel', 'special', 'for', 'you', 'buy', 'what' do ',' ngeprank ',' ']")</f>
        <v>['given', 'promo', 'unlimited', 'rb', 'buy', 'telkomsel', 'special', 'for', 'you', 'buy', 'what' do ',' ngeprank ',' ']</v>
      </c>
      <c r="D507" s="3">
        <v>1.0</v>
      </c>
    </row>
    <row r="508" ht="15.75" customHeight="1">
      <c r="A508" s="1">
        <v>506.0</v>
      </c>
      <c r="B508" s="3" t="s">
        <v>509</v>
      </c>
      <c r="C508" s="3" t="str">
        <f>IFERROR(__xludf.DUMMYFUNCTION("GOOGLETRANSLATE(B508,""id"",""en"")"),"['please', 'Telkomsel', 'package', 'night', 'method', 'payment', 'addin', 'wallet', 'ngak', 'pulse', 'buy', 'use', ' balance ',' Wallet ',' hope ',' Telkomsel ',' complained ',' annoyed ']")</f>
        <v>['please', 'Telkomsel', 'package', 'night', 'method', 'payment', 'addin', 'wallet', 'ngak', 'pulse', 'buy', 'use', ' balance ',' Wallet ',' hope ',' Telkomsel ',' complained ',' annoyed ']</v>
      </c>
      <c r="D508" s="3">
        <v>2.0</v>
      </c>
    </row>
    <row r="509" ht="15.75" customHeight="1">
      <c r="A509" s="1">
        <v>507.0</v>
      </c>
      <c r="B509" s="3" t="s">
        <v>510</v>
      </c>
      <c r="C509" s="3" t="str">
        <f>IFERROR(__xludf.DUMMYFUNCTION("GOOGLETRANSLATE(B509,""id"",""en"")"),"['Please', 'Klau', 'Ngasi', 'Promo', 'Bener', 'Promo', 'Cheap', 'right', 'open', 'get', 'sms',' promo ',' inexpensive', '']")</f>
        <v>['Please', 'Klau', 'Ngasi', 'Promo', 'Bener', 'Promo', 'Cheap', 'right', 'open', 'get', 'sms',' promo ',' inexpensive', '']</v>
      </c>
      <c r="D509" s="3">
        <v>4.0</v>
      </c>
    </row>
    <row r="510" ht="15.75" customHeight="1">
      <c r="A510" s="1">
        <v>508.0</v>
      </c>
      <c r="B510" s="3" t="s">
        <v>511</v>
      </c>
      <c r="C510" s="3" t="str">
        <f>IFERROR(__xludf.DUMMYFUNCTION("GOOGLETRANSLATE(B510,""id"",""en"")"),"['Telkomsel', 'ngeta', 'sihh', 'network', 'slow', 'bangeet', 'telkomsel', 'as good', 'telkomsel', 'weak', 'network', 'internet', ' slow ',' beg ',' sorry ',' cave ',' moved ',' provider ',' ']")</f>
        <v>['Telkomsel', 'ngeta', 'sihh', 'network', 'slow', 'bangeet', 'telkomsel', 'as good', 'telkomsel', 'weak', 'network', 'internet', ' slow ',' beg ',' sorry ',' cave ',' moved ',' provider ',' ']</v>
      </c>
      <c r="D510" s="3">
        <v>1.0</v>
      </c>
    </row>
    <row r="511" ht="15.75" customHeight="1">
      <c r="A511" s="1">
        <v>509.0</v>
      </c>
      <c r="B511" s="3" t="s">
        <v>512</v>
      </c>
      <c r="C511" s="3" t="str">
        <f>IFERROR(__xludf.DUMMYFUNCTION("GOOGLETRANSLATE(B511,""id"",""en"")"),"['Excuse', 'Min', 'Network', 'Telkomsel', 'Labil', 'Provider', 'Next', 'Price', 'Package', 'Price', 'Package', 'Telkom', ' Stable ',' Personal ',' Choosing ',' Money ',' Internet ',' Current ',' Reasons', 'Choose', 'Card', 'Dozens',' Internet ',' Labil ',"&amp;"' Package ' , 'expensive', ""]")</f>
        <v>['Excuse', 'Min', 'Network', 'Telkomsel', 'Labil', 'Provider', 'Next', 'Price', 'Package', 'Price', 'Package', 'Telkom', ' Stable ',' Personal ',' Choosing ',' Money ',' Internet ',' Current ',' Reasons', 'Choose', 'Card', 'Dozens',' Internet ',' Labil ',' Package ' , 'expensive', "]</v>
      </c>
      <c r="D511" s="3">
        <v>1.0</v>
      </c>
    </row>
    <row r="512" ht="15.75" customHeight="1">
      <c r="A512" s="1">
        <v>510.0</v>
      </c>
      <c r="B512" s="3" t="s">
        <v>513</v>
      </c>
      <c r="C512" s="3" t="str">
        <f>IFERROR(__xludf.DUMMYFUNCTION("GOOGLETRANSLATE(B512,""id"",""en"")"),"['users', 'Telkomsel', 'THN', 'Except', 'KNP', 'Credit', 'Substitute', 'Package', 'Internet', 'Warung', 'Service', 'Next to' late ',' activation ',' package ',' internet ',' pulse ',' run out ',' wasted ',' vain ',' vain ',' Gara ',' Gara ',' forget ',' t"&amp;"urn it off ' , 'setting', 'data', 'Hanphone', 'Telkomsel', 'Untung', 'user', 'loss']")</f>
        <v>['users', 'Telkomsel', 'THN', 'Except', 'KNP', 'Credit', 'Substitute', 'Package', 'Internet', 'Warung', 'Service', 'Next to' late ',' activation ',' package ',' internet ',' pulse ',' run out ',' wasted ',' vain ',' vain ',' Gara ',' Gara ',' forget ',' turn it off ' , 'setting', 'data', 'Hanphone', 'Telkomsel', 'Untung', 'user', 'loss']</v>
      </c>
      <c r="D512" s="3">
        <v>1.0</v>
      </c>
    </row>
    <row r="513" ht="15.75" customHeight="1">
      <c r="A513" s="1">
        <v>511.0</v>
      </c>
      <c r="B513" s="3" t="s">
        <v>514</v>
      </c>
      <c r="C513" s="3" t="str">
        <f>IFERROR(__xludf.DUMMYFUNCTION("GOOGLETRANSLATE(B513,""id"",""en"")"),"['Signal', 'Telkomsel', 'Signal', 'Best', 'Indonesia', 'District', 'Cikupa', 'Capital', 'Tangerang', 'Province', 'Banten', 'Sousal', ' ugly ',' really ',' already ',' rich ',' forest ',' jungle ',' friend ',' brother ',' family ',' use ',' Telkomsel ',' c"&amp;"ard ',' hello ' , 'Postpaid', 'Famely', 'Sodara', 'Sodara', 'Change', 'Card', 'Telkomsel', 'Card', 'Hello', 'Famely', 'Sodara', 'Sodara', ' non ',' activated ',' try ',' use ',' sympathy ',' ugly ']")</f>
        <v>['Signal', 'Telkomsel', 'Signal', 'Best', 'Indonesia', 'District', 'Cikupa', 'Capital', 'Tangerang', 'Province', 'Banten', 'Sousal', ' ugly ',' really ',' already ',' rich ',' forest ',' jungle ',' friend ',' brother ',' family ',' use ',' Telkomsel ',' card ',' hello ' , 'Postpaid', 'Famely', 'Sodara', 'Sodara', 'Change', 'Card', 'Telkomsel', 'Card', 'Hello', 'Famely', 'Sodara', 'Sodara', ' non ',' activated ',' try ',' use ',' sympathy ',' ugly ']</v>
      </c>
      <c r="D513" s="3">
        <v>1.0</v>
      </c>
    </row>
    <row r="514" ht="15.75" customHeight="1">
      <c r="A514" s="1">
        <v>512.0</v>
      </c>
      <c r="B514" s="3" t="s">
        <v>515</v>
      </c>
      <c r="C514" s="3" t="str">
        <f>IFERROR(__xludf.DUMMYFUNCTION("GOOGLETRANSLATE(B514,""id"",""en"")"),"['Honest', 'Disappointed', 'Very', 'Application', 'Update', 'Open', 'Please', 'Telkomsel', 'Application', 'Gausah', 'Most', 'Update', ' The end ',' end ',' screen ',' open ',' white ',' uninstall ',' install ',' open ',' application ',' disappointed ',' K"&amp;"ali ',' see ',' application ' , 'Telkomsel']")</f>
        <v>['Honest', 'Disappointed', 'Very', 'Application', 'Update', 'Open', 'Please', 'Telkomsel', 'Application', 'Gausah', 'Most', 'Update', ' The end ',' end ',' screen ',' open ',' white ',' uninstall ',' install ',' open ',' application ',' disappointed ',' Kali ',' see ',' application ' , 'Telkomsel']</v>
      </c>
      <c r="D514" s="3">
        <v>1.0</v>
      </c>
    </row>
    <row r="515" ht="15.75" customHeight="1">
      <c r="A515" s="1">
        <v>513.0</v>
      </c>
      <c r="B515" s="3" t="s">
        <v>516</v>
      </c>
      <c r="C515" s="3" t="str">
        <f>IFERROR(__xludf.DUMMYFUNCTION("GOOGLETRANSLATE(B515,""id"",""en"")"),"['Mao', 'until', 'network', 'sympathy', 'kek', 'ledig', 'buy', 'quota', 'expensive', 'doang', 'network', 'repay', ' network ',' sympathy ',' ngerugi ',' people ',' then ',' cave ',' user ',' sympathy ',' feel ',' disappointed ',' license ',' really ',' ne"&amp;"twork ' , 'Down', 'Useful', '']")</f>
        <v>['Mao', 'until', 'network', 'sympathy', 'kek', 'ledig', 'buy', 'quota', 'expensive', 'doang', 'network', 'repay', ' network ',' sympathy ',' ngerugi ',' people ',' then ',' cave ',' user ',' sympathy ',' feel ',' disappointed ',' license ',' really ',' network ' , 'Down', 'Useful', '']</v>
      </c>
      <c r="D515" s="3">
        <v>1.0</v>
      </c>
    </row>
    <row r="516" ht="15.75" customHeight="1">
      <c r="A516" s="1">
        <v>514.0</v>
      </c>
      <c r="B516" s="3" t="s">
        <v>517</v>
      </c>
      <c r="C516" s="3" t="str">
        <f>IFERROR(__xludf.DUMMYFUNCTION("GOOGLETRANSLATE(B516,""id"",""en"")"),"['internet', 'slow', 'location', 'incidenta', 'city', 'sub-district', 'use', 'internet', 'telkomsel', 'fight', 'opponent', 'talk', ' super ',' slow ',' location ',' telephone ',' prove ',' use ',' redmi ',' note ',' ram ',' highest ',' setting ',' quota '"&amp;",' full ' , 'internet', 'eyes', 'swollen', 'run out', 'survey', 'Telokmselku', 'darling', ""]")</f>
        <v>['internet', 'slow', 'location', 'incidenta', 'city', 'sub-district', 'use', 'internet', 'telkomsel', 'fight', 'opponent', 'talk', ' super ',' slow ',' location ',' telephone ',' prove ',' use ',' redmi ',' note ',' ram ',' highest ',' setting ',' quota ',' full ' , 'internet', 'eyes', 'swollen', 'run out', 'survey', 'Telokmselku', 'darling', "]</v>
      </c>
      <c r="D516" s="3">
        <v>1.0</v>
      </c>
    </row>
    <row r="517" ht="15.75" customHeight="1">
      <c r="A517" s="1">
        <v>515.0</v>
      </c>
      <c r="B517" s="3" t="s">
        <v>518</v>
      </c>
      <c r="C517" s="3" t="str">
        <f>IFERROR(__xludf.DUMMYFUNCTION("GOOGLETRANSLATE(B517,""id"",""en"")"),"['users', 'Telkomsel', 'Disappointed', 'Telkomsel', 'Region', 'Cianjur', 'City', 'Network', 'Leet']")</f>
        <v>['users', 'Telkomsel', 'Disappointed', 'Telkomsel', 'Region', 'Cianjur', 'City', 'Network', 'Leet']</v>
      </c>
      <c r="D517" s="3">
        <v>5.0</v>
      </c>
    </row>
    <row r="518" ht="15.75" customHeight="1">
      <c r="A518" s="1">
        <v>516.0</v>
      </c>
      <c r="B518" s="3" t="s">
        <v>519</v>
      </c>
      <c r="C518" s="3" t="str">
        <f>IFERROR(__xludf.DUMMYFUNCTION("GOOGLETRANSLATE(B518,""id"",""en"")"),"['loyal', 'use', 'Telkomsel', 'college', 'feedback', 'quality', 'era', 'all-round', 'online', 'presentation', 'meeting', 'etc.', ' Buffering ',' Ngelag ',' Please ',' repaired ',' ']")</f>
        <v>['loyal', 'use', 'Telkomsel', 'college', 'feedback', 'quality', 'era', 'all-round', 'online', 'presentation', 'meeting', 'etc.', ' Buffering ',' Ngelag ',' Please ',' repaired ',' ']</v>
      </c>
      <c r="D518" s="3">
        <v>1.0</v>
      </c>
    </row>
    <row r="519" ht="15.75" customHeight="1">
      <c r="A519" s="1">
        <v>517.0</v>
      </c>
      <c r="B519" s="3" t="s">
        <v>520</v>
      </c>
      <c r="C519" s="3" t="str">
        <f>IFERROR(__xludf.DUMMYFUNCTION("GOOGLETRANSLATE(B519,""id"",""en"")"),"['Please', 'Fix', 'Signal', 'Area', 'Bandung', 'Telkomsel', 'Nambah', 'Severe', 'Signal', 'ugly', 'partner', 'Grab', ' detected ',' signal ',' network ',' bad ',' thanks', 'bodied', 'package', 'expensive', 'signal', 'ngetroll']")</f>
        <v>['Please', 'Fix', 'Signal', 'Area', 'Bandung', 'Telkomsel', 'Nambah', 'Severe', 'Signal', 'ugly', 'partner', 'Grab', ' detected ',' signal ',' network ',' bad ',' thanks', 'bodied', 'package', 'expensive', 'signal', 'ngetroll']</v>
      </c>
      <c r="D519" s="3">
        <v>1.0</v>
      </c>
    </row>
    <row r="520" ht="15.75" customHeight="1">
      <c r="A520" s="1">
        <v>518.0</v>
      </c>
      <c r="B520" s="3" t="s">
        <v>521</v>
      </c>
      <c r="C520" s="3" t="str">
        <f>IFERROR(__xludf.DUMMYFUNCTION("GOOGLETRANSLATE(B520,""id"",""en"")"),"['Signal', 'Telkomsel', 'Difficult', 'Rain', 'Down', 'Mencamain', 'Smartfren', 'Signal', 'Difficult', 'Search', 'Capital', 'Signal', ' ugly ',' game ',' difficult ',' bro ',' price ',' quota ',' expensive ',' signal ',' ugly ',' what 'do', 'it works', 'ma"&amp;"ke', 'customer' , 'satisfied', '']")</f>
        <v>['Signal', 'Telkomsel', 'Difficult', 'Rain', 'Down', 'Mencamain', 'Smartfren', 'Signal', 'Difficult', 'Search', 'Capital', 'Signal', ' ugly ',' game ',' difficult ',' bro ',' price ',' quota ',' expensive ',' signal ',' ugly ',' what 'do', 'it works', 'make', 'customer' , 'satisfied', '']</v>
      </c>
      <c r="D520" s="3">
        <v>1.0</v>
      </c>
    </row>
    <row r="521" ht="15.75" customHeight="1">
      <c r="A521" s="1">
        <v>519.0</v>
      </c>
      <c r="B521" s="3" t="s">
        <v>522</v>
      </c>
      <c r="C521" s="3" t="str">
        <f>IFERROR(__xludf.DUMMYFUNCTION("GOOGLETRANSLATE(B521,""id"",""en"")"),"['Thank you', 'Sinyal', 'Bener', 'Bad', 'strange', 'Out', 'Think', 'Quota', 'Please', 'Fix', 'Sinyal', '']")</f>
        <v>['Thank you', 'Sinyal', 'Bener', 'Bad', 'strange', 'Out', 'Think', 'Quota', 'Please', 'Fix', 'Sinyal', '']</v>
      </c>
      <c r="D521" s="3">
        <v>1.0</v>
      </c>
    </row>
    <row r="522" ht="15.75" customHeight="1">
      <c r="A522" s="1">
        <v>520.0</v>
      </c>
      <c r="B522" s="3" t="s">
        <v>523</v>
      </c>
      <c r="C522" s="3" t="str">
        <f>IFERROR(__xludf.DUMMYFUNCTION("GOOGLETRANSLATE(B522,""id"",""en"")"),"['steady', 'slogan', 'network', 'the widest', 'connection', 'internet', 'slow', 'network', 'LTE', 'equivalent', 'gprs',' please ',' Stabilize ',' Connection ',' Internet ',' Region ',' Center ',' City ',' Location ',' Urban ',' Knp ',' Connection ',' Inte"&amp;"rnet ',' Slow ',' Severe ' , 'many years', 'customers', 'loyal', 'Telkomsel', 'disappointed', '']")</f>
        <v>['steady', 'slogan', 'network', 'the widest', 'connection', 'internet', 'slow', 'network', 'LTE', 'equivalent', 'gprs',' please ',' Stabilize ',' Connection ',' Internet ',' Region ',' Center ',' City ',' Location ',' Urban ',' Knp ',' Connection ',' Internet ',' Slow ',' Severe ' , 'many years', 'customers', 'loyal', 'Telkomsel', 'disappointed', '']</v>
      </c>
      <c r="D522" s="3">
        <v>1.0</v>
      </c>
    </row>
    <row r="523" ht="15.75" customHeight="1">
      <c r="A523" s="1">
        <v>521.0</v>
      </c>
      <c r="B523" s="3" t="s">
        <v>524</v>
      </c>
      <c r="C523" s="3" t="str">
        <f>IFERROR(__xludf.DUMMYFUNCTION("GOOGLETRANSLATE(B523,""id"",""en"")"),"['buy', 'quota', 'learn', 'rb', 'GB', 'buy it', 'bought', 'quota', 'omitted', 'quota', 'GB', ""]")</f>
        <v>['buy', 'quota', 'learn', 'rb', 'GB', 'buy it', 'bought', 'quota', 'omitted', 'quota', 'GB', "]</v>
      </c>
      <c r="D523" s="3">
        <v>2.0</v>
      </c>
    </row>
    <row r="524" ht="15.75" customHeight="1">
      <c r="A524" s="1">
        <v>522.0</v>
      </c>
      <c r="B524" s="3" t="s">
        <v>525</v>
      </c>
      <c r="C524" s="3" t="str">
        <f>IFERROR(__xludf.DUMMYFUNCTION("GOOGLETRANSLATE(B524,""id"",""en"")"),"['network', 'Telkomsel', 'decent', 'price', 'price', 'expensive', 'quality', 'network', 'slow', 'disappointed', 'giving', 'service', ' network ',' best ',' good ',' Telkomsel ',' closed ',' price ',' as cheap ',' custumer ',' disappointed ',' please ',' r"&amp;"esponsibility ',' price ',' exorbitant ' , 'Quality', 'Network', 'cheap', '']")</f>
        <v>['network', 'Telkomsel', 'decent', 'price', 'price', 'expensive', 'quality', 'network', 'slow', 'disappointed', 'giving', 'service', ' network ',' best ',' good ',' Telkomsel ',' closed ',' price ',' as cheap ',' custumer ',' disappointed ',' please ',' responsibility ',' price ',' exorbitant ' , 'Quality', 'Network', 'cheap', '']</v>
      </c>
      <c r="D524" s="3">
        <v>1.0</v>
      </c>
    </row>
    <row r="525" ht="15.75" customHeight="1">
      <c r="A525" s="1">
        <v>523.0</v>
      </c>
      <c r="B525" s="3" t="s">
        <v>526</v>
      </c>
      <c r="C525" s="3" t="str">
        <f>IFERROR(__xludf.DUMMYFUNCTION("GOOGLETRANSLATE(B525,""id"",""en"")"),"['Card', 'Telkomsel', 'Package', 'Games',' Max ',' Package ',' Unlimited ',' Gamex ',' a month ',' Please ',' Info ',' Change ',' card']")</f>
        <v>['Card', 'Telkomsel', 'Package', 'Games',' Max ',' Package ',' Unlimited ',' Gamex ',' a month ',' Please ',' Info ',' Change ',' card']</v>
      </c>
      <c r="D525" s="3">
        <v>1.0</v>
      </c>
    </row>
    <row r="526" ht="15.75" customHeight="1">
      <c r="A526" s="1">
        <v>524.0</v>
      </c>
      <c r="B526" s="3" t="s">
        <v>527</v>
      </c>
      <c r="C526" s="3" t="str">
        <f>IFERROR(__xludf.DUMMYFUNCTION("GOOGLETRANSLATE(B526,""id"",""en"")"),"['maintenance', 'system', 'number', 'buy', 'package', 'loss',' pulse ',' lost ',' dial ',' sms', 'telkom', 'error', ' Gini ']")</f>
        <v>['maintenance', 'system', 'number', 'buy', 'package', 'loss',' pulse ',' lost ',' dial ',' sms', 'telkom', 'error', ' Gini ']</v>
      </c>
      <c r="D526" s="3">
        <v>1.0</v>
      </c>
    </row>
    <row r="527" ht="15.75" customHeight="1">
      <c r="A527" s="1">
        <v>525.0</v>
      </c>
      <c r="B527" s="3" t="s">
        <v>528</v>
      </c>
      <c r="C527" s="3" t="str">
        <f>IFERROR(__xludf.DUMMYFUNCTION("GOOGLETRANSLATE(B527,""id"",""en"")"),"['Please', 'Sorry', 'slow', 'smooth', 'really', 'slow', 'download', 'Searching', 'etc.', 'obstacle', 'system', 'sorry', ' Touching ',' Say ']")</f>
        <v>['Please', 'Sorry', 'slow', 'smooth', 'really', 'slow', 'download', 'Searching', 'etc.', 'obstacle', 'system', 'sorry', ' Touching ',' Say ']</v>
      </c>
      <c r="D527" s="3">
        <v>3.0</v>
      </c>
    </row>
    <row r="528" ht="15.75" customHeight="1">
      <c r="A528" s="1">
        <v>526.0</v>
      </c>
      <c r="B528" s="3" t="s">
        <v>529</v>
      </c>
      <c r="C528" s="3" t="str">
        <f>IFERROR(__xludf.DUMMYFUNCTION("GOOGLETRANSLATE(B528,""id"",""en"")"),"['Complaints',' Telkomsel ',' Package ',' Unlimited ',' Sosmed ',' Buy ',' Register ',' Hour ',' Morning ',' Out ',' Hour ',' Morning ',' Min ',' run out ',' clock ',' night ',' vain ',' sain ',' dung ',' walopun ',' cave ',' already ',' information ',' a"&amp;"pply ',' clock ' , 'run out', 'tomorrow', 'clock', 'Please', 'so', 'thank you', 'sorry', 'wrong', 'hehehe', ""]")</f>
        <v>['Complaints',' Telkomsel ',' Package ',' Unlimited ',' Sosmed ',' Buy ',' Register ',' Hour ',' Morning ',' Out ',' Hour ',' Morning ',' Min ',' run out ',' clock ',' night ',' vain ',' sain ',' dung ',' walopun ',' cave ',' already ',' information ',' apply ',' clock ' , 'run out', 'tomorrow', 'clock', 'Please', 'so', 'thank you', 'sorry', 'wrong', 'hehehe', "]</v>
      </c>
      <c r="D528" s="3">
        <v>2.0</v>
      </c>
    </row>
    <row r="529" ht="15.75" customHeight="1">
      <c r="A529" s="1">
        <v>527.0</v>
      </c>
      <c r="B529" s="3" t="s">
        <v>530</v>
      </c>
      <c r="C529" s="3" t="str">
        <f>IFERROR(__xludf.DUMMYFUNCTION("GOOGLETRANSLATE(B529,""id"",""en"")"),"['Telkomsel', 'Belagu', 'People', 'Move', 'Telkomsel', 'Karna', 'Network', 'Super', 'Speed', 'Package', 'Expensive', 'NOT' Increase ',' slow ',' network ',' typing ',' right ',' network ',' stuck ',' doang ',' user ',' Telkomsel ',' please ',' fix ',' Tel"&amp;"komsel ' , 'Dear', 'people', 'run', 'operator', 'tks', '']")</f>
        <v>['Telkomsel', 'Belagu', 'People', 'Move', 'Telkomsel', 'Karna', 'Network', 'Super', 'Speed', 'Package', 'Expensive', 'NOT' Increase ',' slow ',' network ',' typing ',' right ',' network ',' stuck ',' doang ',' user ',' Telkomsel ',' please ',' fix ',' Telkomsel ' , 'Dear', 'people', 'run', 'operator', 'tks', '']</v>
      </c>
      <c r="D529" s="3">
        <v>1.0</v>
      </c>
    </row>
    <row r="530" ht="15.75" customHeight="1">
      <c r="A530" s="1">
        <v>528.0</v>
      </c>
      <c r="B530" s="3" t="s">
        <v>531</v>
      </c>
      <c r="C530" s="3" t="str">
        <f>IFERROR(__xludf.DUMMYFUNCTION("GOOGLETRANSLATE(B530,""id"",""en"")"),"['Dolowad', 'Application', 'right', 'entered', 'told', 'enter', 'number', 'already', 'sent', 'link', 'press',' link ',' Help ',' enter ',' Emil ',' already ',' already ',' put ',' Emil ',' Paswodnya ',' gabisa ',' already ',' checked ',' emil ',' already "&amp;"' , 'Tetep', 'enter', 'please', 'help', 'thank you']")</f>
        <v>['Dolowad', 'Application', 'right', 'entered', 'told', 'enter', 'number', 'already', 'sent', 'link', 'press',' link ',' Help ',' enter ',' Emil ',' already ',' already ',' put ',' Emil ',' Paswodnya ',' gabisa ',' already ',' checked ',' emil ',' already ' , 'Tetep', 'enter', 'please', 'help', 'thank you']</v>
      </c>
      <c r="D530" s="3">
        <v>2.0</v>
      </c>
    </row>
    <row r="531" ht="15.75" customHeight="1">
      <c r="A531" s="1">
        <v>529.0</v>
      </c>
      <c r="B531" s="3" t="s">
        <v>532</v>
      </c>
      <c r="C531" s="3" t="str">
        <f>IFERROR(__xludf.DUMMYFUNCTION("GOOGLETRANSLATE(B531,""id"",""en"")"),"['satisfying', 'help', 'a day', 'network', 'breakup', 'plobin', 'kenceng', 'signal', 'Telkomsel', 'feature', 'produck', 'Telkomsel', ' Best ',' Thank you ',' Telkomsel ',' In the future ',' advanced ',' sallam ',' Telkomsel ']")</f>
        <v>['satisfying', 'help', 'a day', 'network', 'breakup', 'plobin', 'kenceng', 'signal', 'Telkomsel', 'feature', 'produck', 'Telkomsel', ' Best ',' Thank you ',' Telkomsel ',' In the future ',' advanced ',' sallam ',' Telkomsel ']</v>
      </c>
      <c r="D531" s="3">
        <v>5.0</v>
      </c>
    </row>
    <row r="532" ht="15.75" customHeight="1">
      <c r="A532" s="1">
        <v>530.0</v>
      </c>
      <c r="B532" s="3" t="s">
        <v>533</v>
      </c>
      <c r="C532" s="3" t="str">
        <f>IFERROR(__xludf.DUMMYFUNCTION("GOOGLETRANSLATE(B532,""id"",""en"")"),"['Give', 'extra', 'unlimited', 'intention', 'gamemax', 'right', 'use', 'the network', 'please', 'buy', 'money', 'leaves',' already ',' mah ',' quota ',' main ',' buy ',' rb ',' quota ',' main ',' cheap ',' jga ',' sumps', 'quota', 'main' , 'Ngilake', 'Tel"&amp;"komSelllll', '']")</f>
        <v>['Give', 'extra', 'unlimited', 'intention', 'gamemax', 'right', 'use', 'the network', 'please', 'buy', 'money', 'leaves',' already ',' mah ',' quota ',' main ',' buy ',' rb ',' quota ',' main ',' cheap ',' jga ',' sumps', 'quota', 'main' , 'Ngilake', 'TelkomSelllll', '']</v>
      </c>
      <c r="D532" s="3">
        <v>1.0</v>
      </c>
    </row>
    <row r="533" ht="15.75" customHeight="1">
      <c r="A533" s="1">
        <v>531.0</v>
      </c>
      <c r="B533" s="3" t="s">
        <v>534</v>
      </c>
      <c r="C533" s="3" t="str">
        <f>IFERROR(__xludf.DUMMYFUNCTION("GOOGLETRANSLATE(B533,""id"",""en"")"),"['Get', 'SMS', 'Activate', 'Package', 'Best', 'GB', 'HR', 'Min', 'Tel', 'SMS', 'Tsel', 'Price', ' rb ',' buy ',' Mytsel ',' outlet ',' closest ',' SKB ',' right ',' check ',' application ',' meet ',' package ',' according to ',' sms' ]")</f>
        <v>['Get', 'SMS', 'Activate', 'Package', 'Best', 'GB', 'HR', 'Min', 'Tel', 'SMS', 'Tsel', 'Price', ' rb ',' buy ',' Mytsel ',' outlet ',' closest ',' SKB ',' right ',' check ',' application ',' meet ',' package ',' according to ',' sms' ]</v>
      </c>
      <c r="D533" s="3">
        <v>5.0</v>
      </c>
    </row>
    <row r="534" ht="15.75" customHeight="1">
      <c r="A534" s="1">
        <v>532.0</v>
      </c>
      <c r="B534" s="3" t="s">
        <v>535</v>
      </c>
      <c r="C534" s="3" t="str">
        <f>IFERROR(__xludf.DUMMYFUNCTION("GOOGLETRANSLATE(B534,""id"",""en"")"),"['Times', 'Telkomsel', 'The network', 'good', 'smakin', 'ksini', 'network', 'Telkomsel', 'bad', 'package', 'expensive', 'according to' Jaringa ',' please ',' fix ']")</f>
        <v>['Times', 'Telkomsel', 'The network', 'good', 'smakin', 'ksini', 'network', 'Telkomsel', 'bad', 'package', 'expensive', 'according to' Jaringa ',' please ',' fix ']</v>
      </c>
      <c r="D534" s="3">
        <v>1.0</v>
      </c>
    </row>
    <row r="535" ht="15.75" customHeight="1">
      <c r="A535" s="1">
        <v>533.0</v>
      </c>
      <c r="B535" s="3" t="s">
        <v>536</v>
      </c>
      <c r="C535" s="3" t="str">
        <f>IFERROR(__xludf.DUMMYFUNCTION("GOOGLETRANSLATE(B535,""id"",""en"")"),"['Slow', 'complaint', 'times', 'info', 'Telfon', 'have', 'downhill', 'expensive', 'change', 'provider', 'yak']")</f>
        <v>['Slow', 'complaint', 'times', 'info', 'Telfon', 'have', 'downhill', 'expensive', 'change', 'provider', 'yak']</v>
      </c>
      <c r="D535" s="3">
        <v>1.0</v>
      </c>
    </row>
    <row r="536" ht="15.75" customHeight="1">
      <c r="A536" s="1">
        <v>534.0</v>
      </c>
      <c r="B536" s="3" t="s">
        <v>537</v>
      </c>
      <c r="C536" s="3" t="str">
        <f>IFERROR(__xludf.DUMMYFUNCTION("GOOGLETRANSLATE(B536,""id"",""en"")"),"['The application', 'good', 'price', 'package', 'quota', 'expensive', 'stunned', 'Look', 'min', 'greetings',' usera ',' Telkomselll ',' Accept ',' Kasi ']")</f>
        <v>['The application', 'good', 'price', 'package', 'quota', 'expensive', 'stunned', 'Look', 'min', 'greetings',' usera ',' Telkomselll ',' Accept ',' Kasi ']</v>
      </c>
      <c r="D536" s="3">
        <v>5.0</v>
      </c>
    </row>
    <row r="537" ht="15.75" customHeight="1">
      <c r="A537" s="1">
        <v>535.0</v>
      </c>
      <c r="B537" s="3" t="s">
        <v>538</v>
      </c>
      <c r="C537" s="3" t="str">
        <f>IFERROR(__xludf.DUMMYFUNCTION("GOOGLETRANSLATE(B537,""id"",""en"")"),"['Price', 'expensive', 'network', 'ugly', 'how', 'Telkomsel', 'reply', 'chat', 'do', 'see', 'status',' person ',' Send ',' Status', 'Difficult', 'Nge', 'Game', 'Anyway', 'Game', 'Play', 'Telkomsel', 'Please', 'Repaired', 'Price', 'Network' , '']")</f>
        <v>['Price', 'expensive', 'network', 'ugly', 'how', 'Telkomsel', 'reply', 'chat', 'do', 'see', 'status',' person ',' Send ',' Status', 'Difficult', 'Nge', 'Game', 'Anyway', 'Game', 'Play', 'Telkomsel', 'Please', 'Repaired', 'Price', 'Network' , '']</v>
      </c>
      <c r="D537" s="3">
        <v>1.0</v>
      </c>
    </row>
    <row r="538" ht="15.75" customHeight="1">
      <c r="A538" s="1">
        <v>536.0</v>
      </c>
      <c r="B538" s="3" t="s">
        <v>539</v>
      </c>
      <c r="C538" s="3" t="str">
        <f>IFERROR(__xludf.DUMMYFUNCTION("GOOGLETRANSLATE(B538,""id"",""en"")"),"['Disappointed', 'already', 'Telkomsel', 'Network', 'bad', 'play', 'game', 'signal', 'gag', 'Perny', 'stable', 'like', ' Forced ',' Relaquished ',' WiFi ',' hang out ',' friend ',' play ',' game ',' lose ',' fight ',' signal ',' card ',' please ',' priori"&amp;"ty ' , 'Network', 'expensive', 'network', 'stable', '']")</f>
        <v>['Disappointed', 'already', 'Telkomsel', 'Network', 'bad', 'play', 'game', 'signal', 'gag', 'Perny', 'stable', 'like', ' Forced ',' Relaquished ',' WiFi ',' hang out ',' friend ',' play ',' game ',' lose ',' fight ',' signal ',' card ',' please ',' priority ' , 'Network', 'expensive', 'network', 'stable', '']</v>
      </c>
      <c r="D538" s="3">
        <v>2.0</v>
      </c>
    </row>
    <row r="539" ht="15.75" customHeight="1">
      <c r="A539" s="1">
        <v>537.0</v>
      </c>
      <c r="B539" s="3" t="s">
        <v>540</v>
      </c>
      <c r="C539" s="3" t="str">
        <f>IFERROR(__xludf.DUMMYFUNCTION("GOOGLETRANSLATE(B539,""id"",""en"")"),"['The network', 'slow', 'really', 'quota', 'slow', 'really', 'active', 'run out', 'please', 'enhanced', 'the network']")</f>
        <v>['The network', 'slow', 'really', 'quota', 'slow', 'really', 'active', 'run out', 'please', 'enhanced', 'the network']</v>
      </c>
      <c r="D539" s="3">
        <v>2.0</v>
      </c>
    </row>
    <row r="540" ht="15.75" customHeight="1">
      <c r="A540" s="1">
        <v>538.0</v>
      </c>
      <c r="B540" s="3" t="s">
        <v>541</v>
      </c>
      <c r="C540" s="3" t="str">
        <f>IFERROR(__xludf.DUMMYFUNCTION("GOOGLETRANSLATE(B540,""id"",""en"")"),"['Customer', 'card', 'Hello', 'Pay', 'Bill', 'Monthly', 'date', 'Feb', 'Points',' admin ',' Please ',' Assisted ',' The pillar ',' Thank ',' Kasih ']")</f>
        <v>['Customer', 'card', 'Hello', 'Pay', 'Bill', 'Monthly', 'date', 'Feb', 'Points',' admin ',' Please ',' Assisted ',' The pillar ',' Thank ',' Kasih ']</v>
      </c>
      <c r="D540" s="3">
        <v>1.0</v>
      </c>
    </row>
    <row r="541" ht="15.75" customHeight="1">
      <c r="A541" s="1">
        <v>539.0</v>
      </c>
      <c r="B541" s="3" t="s">
        <v>542</v>
      </c>
      <c r="C541" s="3" t="str">
        <f>IFERROR(__xludf.DUMMYFUNCTION("GOOGLETRANSLATE(B541,""id"",""en"")"),"['please', 'Telkomsel', 'check', 'card', 'turn', 'buy', 'buy', 'package', 'what', 'provider', 'Telkomsel', 'say', ' Users', 'Telkomsel', 'rich', 'gini', 'change', 'card', 'deh']")</f>
        <v>['please', 'Telkomsel', 'check', 'card', 'turn', 'buy', 'buy', 'package', 'what', 'provider', 'Telkomsel', 'say', ' Users', 'Telkomsel', 'rich', 'gini', 'change', 'card', 'deh']</v>
      </c>
      <c r="D541" s="3">
        <v>1.0</v>
      </c>
    </row>
    <row r="542" ht="15.75" customHeight="1">
      <c r="A542" s="1">
        <v>540.0</v>
      </c>
      <c r="B542" s="3" t="s">
        <v>543</v>
      </c>
      <c r="C542" s="3" t="str">
        <f>IFERROR(__xludf.DUMMYFUNCTION("GOOGLETRANSLATE(B542,""id"",""en"")"),"['Buy', 'Package', 'Unlimited', 'YouTube', 'Pay', 'Notif', 'Successful', 'Package', 'Application', 'Trash', ""]")</f>
        <v>['Buy', 'Package', 'Unlimited', 'YouTube', 'Pay', 'Notif', 'Successful', 'Package', 'Application', 'Trash', "]</v>
      </c>
      <c r="D542" s="3">
        <v>1.0</v>
      </c>
    </row>
    <row r="543" ht="15.75" customHeight="1">
      <c r="A543" s="1">
        <v>541.0</v>
      </c>
      <c r="B543" s="3" t="s">
        <v>544</v>
      </c>
      <c r="C543" s="3" t="str">
        <f>IFERROR(__xludf.DUMMYFUNCTION("GOOGLETRANSLATE(B543,""id"",""en"")"),"['APK', 'card', 'damn', 'play', 'take', 'pulse', 'org', 'activate', 'data', 'salute', 'active', 'card', ' Udh ',' play ',' take ',' pulse ',' cave ',' damn ',' dak ',' active ',' data ',' salular ',' aaa ',' wifi ',' pulse ' , 'Out', 'See', 'APK', 'Basic'"&amp;", 'Search', 'Money', 'Bener', 'Cape', 'Fill', 'Mulu', 'Woy', ',' words', 'rough', 'really']")</f>
        <v>['APK', 'card', 'damn', 'play', 'take', 'pulse', 'org', 'activate', 'data', 'salute', 'active', 'card', ' Udh ',' play ',' take ',' pulse ',' cave ',' damn ',' dak ',' active ',' data ',' salular ',' aaa ',' wifi ',' pulse ' , 'Out', 'See', 'APK', 'Basic', 'Search', 'Money', 'Bener', 'Cape', 'Fill', 'Mulu', 'Woy', ',' words', 'rough', 'really']</v>
      </c>
      <c r="D543" s="3">
        <v>1.0</v>
      </c>
    </row>
    <row r="544" ht="15.75" customHeight="1">
      <c r="A544" s="1">
        <v>542.0</v>
      </c>
      <c r="B544" s="3" t="s">
        <v>545</v>
      </c>
      <c r="C544" s="3" t="str">
        <f>IFERROR(__xludf.DUMMYFUNCTION("GOOGLETRANSLATE(B544,""id"",""en"")"),"['system', 'loss',' user ',' quota ',' package ',' internet ',' run out ',' direct ',' sucked ',' pulse ',' regular ',' provider ',' LossIIIIIII ',' Malesss', 'Telkomsel', 'RB', 'DPT', 'MB', 'Direct', 'drained', 'Out', 'Hopefully', 'fast', 'bankrupt']")</f>
        <v>['system', 'loss',' user ',' quota ',' package ',' internet ',' run out ',' direct ',' sucked ',' pulse ',' regular ',' provider ',' LossIIIIIII ',' Malesss', 'Telkomsel', 'RB', 'DPT', 'MB', 'Direct', 'drained', 'Out', 'Hopefully', 'fast', 'bankrupt']</v>
      </c>
      <c r="D544" s="3">
        <v>1.0</v>
      </c>
    </row>
    <row r="545" ht="15.75" customHeight="1">
      <c r="A545" s="1">
        <v>543.0</v>
      </c>
      <c r="B545" s="3" t="s">
        <v>546</v>
      </c>
      <c r="C545" s="3" t="str">
        <f>IFERROR(__xludf.DUMMYFUNCTION("GOOGLETRANSLATE(B545,""id"",""en"")"),"['Please', 'Consider', 'Card', 'Belongs',' Personci ',' Lost ',' Changed ',' Grapari ',' Regiatration ',' Nik ',' People ',' Old ',' Numbers', 'people', 'that way', 'people', 'old', 'cards',' belonging ',' he ',' still ',' must ',' people ',' old ',' peda"&amp;"hal ' , 'Position', 'person', 'old', 'already', 'sepuh', 'must', 'grasakan', 'ekh', 'pedahal', 'moved', '']")</f>
        <v>['Please', 'Consider', 'Card', 'Belongs',' Personci ',' Lost ',' Changed ',' Grapari ',' Regiatration ',' Nik ',' People ',' Old ',' Numbers', 'people', 'that way', 'people', 'old', 'cards',' belonging ',' he ',' still ',' must ',' people ',' old ',' pedahal ' , 'Position', 'person', 'old', 'already', 'sepuh', 'must', 'grasakan', 'ekh', 'pedahal', 'moved', '']</v>
      </c>
      <c r="D545" s="3">
        <v>5.0</v>
      </c>
    </row>
    <row r="546" ht="15.75" customHeight="1">
      <c r="A546" s="1">
        <v>544.0</v>
      </c>
      <c r="B546" s="3" t="s">
        <v>547</v>
      </c>
      <c r="C546" s="3" t="str">
        <f>IFERROR(__xludf.DUMMYFUNCTION("GOOGLETRANSLATE(B546,""id"",""en"")"),"['Telkomsel', 'Telkomsel', 'Customer', 'Increases', 'Quality', 'Network', 'Tsel', 'Thn', 'Times', 'Disorders', 'Snapping', 'Disappointed']")</f>
        <v>['Telkomsel', 'Telkomsel', 'Customer', 'Increases', 'Quality', 'Network', 'Tsel', 'Thn', 'Times', 'Disorders', 'Snapping', 'Disappointed']</v>
      </c>
      <c r="D546" s="3">
        <v>2.0</v>
      </c>
    </row>
    <row r="547" ht="15.75" customHeight="1">
      <c r="A547" s="1">
        <v>545.0</v>
      </c>
      <c r="B547" s="3" t="s">
        <v>548</v>
      </c>
      <c r="C547" s="3" t="str">
        <f>IFERROR(__xludf.DUMMYFUNCTION("GOOGLETRANSLATE(B547,""id"",""en"")"),"['years', 'use', 'tsel', 'good', 'shy', 'price', 'expensive', 'network', 'slow', 'use', 'slow', 'forgiveness' LEG ',' Exceeds', 'Kayak', 'Snails',' Tsel ',' Philihed ',' Network ',' Consumers', 'Happy', 'Kayak', 'Gini', 'Disappointed', ""]")</f>
        <v>['years', 'use', 'tsel', 'good', 'shy', 'price', 'expensive', 'network', 'slow', 'use', 'slow', 'forgiveness' LEG ',' Exceeds', 'Kayak', 'Snails',' Tsel ',' Philihed ',' Network ',' Consumers', 'Happy', 'Kayak', 'Gini', 'Disappointed', "]</v>
      </c>
      <c r="D547" s="3">
        <v>1.0</v>
      </c>
    </row>
    <row r="548" ht="15.75" customHeight="1">
      <c r="A548" s="1">
        <v>546.0</v>
      </c>
      <c r="B548" s="3" t="s">
        <v>549</v>
      </c>
      <c r="C548" s="3" t="str">
        <f>IFERROR(__xludf.DUMMYFUNCTION("GOOGLETRANSLATE(B548,""id"",""en"")"),"['makes it easier', 'checks', 'purchase', 'payment', 'bill', 'bill', 'loading', 'affected', 'signal', 'telomsel', 'help', ""]")</f>
        <v>['makes it easier', 'checks', 'purchase', 'payment', 'bill', 'bill', 'loading', 'affected', 'signal', 'telomsel', 'help', "]</v>
      </c>
      <c r="D548" s="3">
        <v>5.0</v>
      </c>
    </row>
    <row r="549" ht="15.75" customHeight="1">
      <c r="A549" s="1">
        <v>547.0</v>
      </c>
      <c r="B549" s="3" t="s">
        <v>550</v>
      </c>
      <c r="C549" s="3" t="str">
        <f>IFERROR(__xludf.DUMMYFUNCTION("GOOGLETRANSLATE(B549,""id"",""en"")"),"['signal', 'already', 'key', 'sometimes',' change ',' please ',' repair ',' quality ',' network ',' service ',' customer ',' Telkomsel ',' already ',' disappointed ',' kayak ',' gini ']")</f>
        <v>['signal', 'already', 'key', 'sometimes',' change ',' please ',' repair ',' quality ',' network ',' service ',' customer ',' Telkomsel ',' already ',' disappointed ',' kayak ',' gini ']</v>
      </c>
      <c r="D549" s="3">
        <v>2.0</v>
      </c>
    </row>
    <row r="550" ht="15.75" customHeight="1">
      <c r="A550" s="1">
        <v>548.0</v>
      </c>
      <c r="B550" s="3" t="s">
        <v>551</v>
      </c>
      <c r="C550" s="3" t="str">
        <f>IFERROR(__xludf.DUMMYFUNCTION("GOOGLETRANSLATE(B550,""id"",""en"")"),"['network', 'severe', 'woy', 'price', 'service', 'really', 'upgrade', 'price', 'features',' doang ',' waiter ',' network ',' priority ',' network ',' down ',' noon ',' malem ',' already ',' December ',' rich ',' gini ',' severe ',' ']")</f>
        <v>['network', 'severe', 'woy', 'price', 'service', 'really', 'upgrade', 'price', 'features',' doang ',' waiter ',' network ',' priority ',' network ',' down ',' noon ',' malem ',' already ',' December ',' rich ',' gini ',' severe ',' ']</v>
      </c>
      <c r="D550" s="3">
        <v>1.0</v>
      </c>
    </row>
    <row r="551" ht="15.75" customHeight="1">
      <c r="A551" s="1">
        <v>549.0</v>
      </c>
      <c r="B551" s="3" t="s">
        <v>552</v>
      </c>
      <c r="C551" s="3" t="str">
        <f>IFERROR(__xludf.DUMMYFUNCTION("GOOGLETRANSLATE(B551,""id"",""en"")"),"['Network', 'ugly', 'user', 'bother', 'fellow', 'manager', 'responsible', 'brave', 'pay', 'network', 'fast', ""]")</f>
        <v>['Network', 'ugly', 'user', 'bother', 'fellow', 'manager', 'responsible', 'brave', 'pay', 'network', 'fast', "]</v>
      </c>
      <c r="D551" s="3">
        <v>1.0</v>
      </c>
    </row>
    <row r="552" ht="15.75" customHeight="1">
      <c r="A552" s="1">
        <v>550.0</v>
      </c>
      <c r="B552" s="3" t="s">
        <v>553</v>
      </c>
      <c r="C552" s="3" t="str">
        <f>IFERROR(__xludf.DUMMYFUNCTION("GOOGLETRANSLATE(B552,""id"",""en"")"),"['buy', 'quota', 'Telkomsel', 'bought', 'application', 'right', 'buy', 'be done', 'trsss',' kaga ',' enter ',' enter ',' quotaaa ',' please ',' donk ',' min ',' gyma ',' udh ',' buy ',' pulse ',' kaga ',' kepake ',' rich ',' gini ',' continue ' , 'Move', "&amp;"'card', 'improve', 'min', 'need', 'bat', 'quota']")</f>
        <v>['buy', 'quota', 'Telkomsel', 'bought', 'application', 'right', 'buy', 'be done', 'trsss',' kaga ',' enter ',' enter ',' quotaaa ',' please ',' donk ',' min ',' gyma ',' udh ',' buy ',' pulse ',' kaga ',' kepake ',' rich ',' gini ',' continue ' , 'Move', 'card', 'improve', 'min', 'need', 'bat', 'quota']</v>
      </c>
      <c r="D552" s="3">
        <v>3.0</v>
      </c>
    </row>
    <row r="553" ht="15.75" customHeight="1">
      <c r="A553" s="1">
        <v>551.0</v>
      </c>
      <c r="B553" s="3" t="s">
        <v>554</v>
      </c>
      <c r="C553" s="3" t="str">
        <f>IFERROR(__xludf.DUMMYFUNCTION("GOOGLETRANSLATE(B553,""id"",""en"")"),"['Sis',' Veronika ',' please ',' fixed ',' network ',' code ',' promo ',' bought ',' Please ',' consistent ',' network ',' person ',' It is economically ',' low ',' buy ',' card ',' expensive ',' theraped ',' service ',' according to ', ""]")</f>
        <v>['Sis',' Veronika ',' please ',' fixed ',' network ',' code ',' promo ',' bought ',' Please ',' consistent ',' network ',' person ',' It is economically ',' low ',' buy ',' card ',' expensive ',' theraped ',' service ',' according to ', "]</v>
      </c>
      <c r="D553" s="3">
        <v>1.0</v>
      </c>
    </row>
    <row r="554" ht="15.75" customHeight="1">
      <c r="A554" s="1">
        <v>552.0</v>
      </c>
      <c r="B554" s="3" t="s">
        <v>555</v>
      </c>
      <c r="C554" s="3" t="str">
        <f>IFERROR(__xludf.DUMMYFUNCTION("GOOGLETRANSLATE(B554,""id"",""en"")"),"['Dear', 'Provider', 'Package', 'Expensive', 'Points',' Reward ',' Disappear ',' Notification ',' Signal ',' Disruption ',' Rain ',' remote ',' HVC ',' Tiers', 'Impact', 'WIFI', 'Is there', 'Solution', 'Kah', 'Costumer', 'Shout', 'Provider', 'Is there', '"&amp;"Way', 'Worst' , '']")</f>
        <v>['Dear', 'Provider', 'Package', 'Expensive', 'Points',' Reward ',' Disappear ',' Notification ',' Signal ',' Disruption ',' Rain ',' remote ',' HVC ',' Tiers', 'Impact', 'WIFI', 'Is there', 'Solution', 'Kah', 'Costumer', 'Shout', 'Provider', 'Is there', 'Way', 'Worst' , '']</v>
      </c>
      <c r="D554" s="3">
        <v>1.0</v>
      </c>
    </row>
    <row r="555" ht="15.75" customHeight="1">
      <c r="A555" s="1">
        <v>553.0</v>
      </c>
      <c r="B555" s="3" t="s">
        <v>556</v>
      </c>
      <c r="C555" s="3" t="str">
        <f>IFERROR(__xludf.DUMMYFUNCTION("GOOGLETRANSLATE(B555,""id"",""en"")"),"['already', 'rich', 'use', 'maximum', 'blm', 'billing', 'jga', 'nelp', 'annoying', 'person', 'pay', 'fall', ' Tempo ',' turn ',' complain ',' signal ',' ugly ',' sorry ',' doang ', ""]")</f>
        <v>['already', 'rich', 'use', 'maximum', 'blm', 'billing', 'jga', 'nelp', 'annoying', 'person', 'pay', 'fall', ' Tempo ',' turn ',' complain ',' signal ',' ugly ',' sorry ',' doang ', "]</v>
      </c>
      <c r="D555" s="3">
        <v>1.0</v>
      </c>
    </row>
    <row r="556" ht="15.75" customHeight="1">
      <c r="A556" s="1">
        <v>554.0</v>
      </c>
      <c r="B556" s="3" t="s">
        <v>557</v>
      </c>
      <c r="C556" s="3" t="str">
        <f>IFERROR(__xludf.DUMMYFUNCTION("GOOGLETRANSLATE(B556,""id"",""en"")"),"['ugly', 'network', 'full', 'dipping', 'must', 'climb', 'pole', 'master', 'it's better', 'PDA', 'network', 'smooth', ' Contact ',' Call ',' Telkomsel ',' guaranteed ',' Hello ',' Hello ',' repeated ',' times', 'Severe', 'Telkomsel', 'no', 'rich', 'disappo"&amp;"inted' ]")</f>
        <v>['ugly', 'network', 'full', 'dipping', 'must', 'climb', 'pole', 'master', 'it's better', 'PDA', 'network', 'smooth', ' Contact ',' Call ',' Telkomsel ',' guaranteed ',' Hello ',' Hello ',' repeated ',' times', 'Severe', 'Telkomsel', 'no', 'rich', 'disappointed' ]</v>
      </c>
      <c r="D556" s="3">
        <v>1.0</v>
      </c>
    </row>
    <row r="557" ht="15.75" customHeight="1">
      <c r="A557" s="1">
        <v>555.0</v>
      </c>
      <c r="B557" s="3" t="s">
        <v>558</v>
      </c>
      <c r="C557" s="3" t="str">
        <f>IFERROR(__xludf.DUMMYFUNCTION("GOOGLETRANSLATE(B557,""id"",""en"")"),"['oath', 'list', 'number', 'nggk', 'right', 'number', 'direct', 'strange', 'apk', 'idiot', 'staple', 'sorry', ' Nggk ',' polite ',' SAFE ',' BOSSS ',' ']")</f>
        <v>['oath', 'list', 'number', 'nggk', 'right', 'number', 'direct', 'strange', 'apk', 'idiot', 'staple', 'sorry', ' Nggk ',' polite ',' SAFE ',' BOSSS ',' ']</v>
      </c>
      <c r="D557" s="3">
        <v>1.0</v>
      </c>
    </row>
    <row r="558" ht="15.75" customHeight="1">
      <c r="A558" s="1">
        <v>556.0</v>
      </c>
      <c r="B558" s="3" t="s">
        <v>559</v>
      </c>
      <c r="C558" s="3" t="str">
        <f>IFERROR(__xludf.DUMMYFUNCTION("GOOGLETRANSLATE(B558,""id"",""en"")"),"['KOG', 'Telkomsel', 'Network', 'Leet', 'Weather', 'Overcast', 'Leetry', 'Leet', 'Play', 'Game', 'The Line', 'Down', ' down ',' kayak ',' ladder ',' renewed ',' buy ',' expensive ',' expensive ',' network ',' difficult ',' sometimes', 'good', 'sometimes',"&amp;"' ugly ' , 'how']")</f>
        <v>['KOG', 'Telkomsel', 'Network', 'Leet', 'Weather', 'Overcast', 'Leetry', 'Leet', 'Play', 'Game', 'The Line', 'Down', ' down ',' kayak ',' ladder ',' renewed ',' buy ',' expensive ',' expensive ',' network ',' difficult ',' sometimes', 'good', 'sometimes',' ugly ' , 'how']</v>
      </c>
      <c r="D558" s="3">
        <v>3.0</v>
      </c>
    </row>
    <row r="559" ht="15.75" customHeight="1">
      <c r="A559" s="1">
        <v>557.0</v>
      </c>
      <c r="B559" s="3" t="s">
        <v>560</v>
      </c>
      <c r="C559" s="3" t="str">
        <f>IFERROR(__xludf.DUMMYFUNCTION("GOOGLETRANSLATE(B559,""id"",""en"")"),"['disappointing', 'pulse', 'truncated', 'use', 'internet', 'quota', 'internet', 'events',' repeat ',' times', 'return', 'pulses',' Cut out ',' ']")</f>
        <v>['disappointing', 'pulse', 'truncated', 'use', 'internet', 'quota', 'internet', 'events',' repeat ',' times', 'return', 'pulses',' Cut out ',' ']</v>
      </c>
      <c r="D559" s="3">
        <v>1.0</v>
      </c>
    </row>
    <row r="560" ht="15.75" customHeight="1">
      <c r="A560" s="1">
        <v>558.0</v>
      </c>
      <c r="B560" s="3" t="s">
        <v>561</v>
      </c>
      <c r="C560" s="3" t="str">
        <f>IFERROR(__xludf.DUMMYFUNCTION("GOOGLETRANSLATE(B560,""id"",""en"")"),"['Astagfirullah', 'pulse', 'lost', 'used', 'data', 'commit', 'provider', 'fill', 'pulse', 'extend', 'active', 'customer', ' Telkomsel ',' card ',' sympathy ',' nusantara ',' use ',' card ',' Telkomsel ',' makes it easier ',' communication ',' friend ',' w"&amp;"ork ',' Provider ',' Woyyyy ' , 'Disappointed', 'pray', 'hope', 'Allah', 'Hidayah']")</f>
        <v>['Astagfirullah', 'pulse', 'lost', 'used', 'data', 'commit', 'provider', 'fill', 'pulse', 'extend', 'active', 'customer', ' Telkomsel ',' card ',' sympathy ',' nusantara ',' use ',' card ',' Telkomsel ',' makes it easier ',' communication ',' friend ',' work ',' Provider ',' Woyyyy ' , 'Disappointed', 'pray', 'hope', 'Allah', 'Hidayah']</v>
      </c>
      <c r="D560" s="3">
        <v>1.0</v>
      </c>
    </row>
    <row r="561" ht="15.75" customHeight="1">
      <c r="A561" s="1">
        <v>559.0</v>
      </c>
      <c r="B561" s="3" t="s">
        <v>562</v>
      </c>
      <c r="C561" s="3" t="str">
        <f>IFERROR(__xludf.DUMMYFUNCTION("GOOGLETRANSLATE(B561,""id"",""en"")"),"['Network', 'mAh', 'open', 'story', 'whatsapp', 'like', 'pending', 'mlu', 'like', 'sleep', 'nge', 'game', ' Victims ',' PDAVY ',' Tower ',' Turend ',' Kampung ',' Next to ',' No ',' Home ',' How ',' Thank "", 'Reality', 'Sari', 'Sari' , 'Please', 'Optimiz"&amp;"e', 'Thanks', ""]")</f>
        <v>['Network', 'mAh', 'open', 'story', 'whatsapp', 'like', 'pending', 'mlu', 'like', 'sleep', 'nge', 'game', ' Victims ',' PDAVY ',' Tower ',' Turend ',' Kampung ',' Next to ',' No ',' Home ',' How ',' Thank ", 'Reality', 'Sari', 'Sari' , 'Please', 'Optimize', 'Thanks', "]</v>
      </c>
      <c r="D561" s="3">
        <v>1.0</v>
      </c>
    </row>
    <row r="562" ht="15.75" customHeight="1">
      <c r="A562" s="1">
        <v>560.0</v>
      </c>
      <c r="B562" s="3" t="s">
        <v>563</v>
      </c>
      <c r="C562" s="3" t="str">
        <f>IFERROR(__xludf.DUMMYFUNCTION("GOOGLETRANSLATE(B562,""id"",""en"")"),"['Disappointed', 'Telkomsel', 'Quality', 'Worst', 'Provider', 'Expensive', 'Ngilake', 'Signal', 'Where', 'Denting', 'Work', 'Telkomsel', ' brain ',' a little ',' paid ',' expensive ',' quality ',' good ',' quality ',' worst ',' smart ',' scholar ',' name "&amp;"',' stupid ',' adhered ' , 'Angry', 'Karrna', 'Pay', 'Expensive', 'Quality', 'Signal', 'Severe', 'Removed', 'Quality', 'Imprecial', 'Money', 'Corruption', ' Telkomsel ',' Provider ',' Dongended ']")</f>
        <v>['Disappointed', 'Telkomsel', 'Quality', 'Worst', 'Provider', 'Expensive', 'Ngilake', 'Signal', 'Where', 'Denting', 'Work', 'Telkomsel', ' brain ',' a little ',' paid ',' expensive ',' quality ',' good ',' quality ',' worst ',' smart ',' scholar ',' name ',' stupid ',' adhered ' , 'Angry', 'Karrna', 'Pay', 'Expensive', 'Quality', 'Signal', 'Severe', 'Removed', 'Quality', 'Imprecial', 'Money', 'Corruption', ' Telkomsel ',' Provider ',' Dongended ']</v>
      </c>
      <c r="D562" s="3">
        <v>1.0</v>
      </c>
    </row>
    <row r="563" ht="15.75" customHeight="1">
      <c r="A563" s="1">
        <v>561.0</v>
      </c>
      <c r="B563" s="3" t="s">
        <v>564</v>
      </c>
      <c r="C563" s="3" t="str">
        <f>IFERROR(__xludf.DUMMYFUNCTION("GOOGLETRANSLATE(B563,""id"",""en"")"),"['Sorry', 'System', 'Busy', 'Please', 'Try', 'Mentang', 'Provider', 'Service', 'Like', 'Like', 'Rich', 'Gini', ' Package ',' Disahal ',' Mahalin ',' Service ',' Bad ',' Tricks', 'Life', 'Indonesia', 'Make it easier', 'make it difficult', 'take', 'profit',"&amp;" 'doang' , 'Country', 'number', 'already', 'replace', 'seller', 'king', 'inverted', '']")</f>
        <v>['Sorry', 'System', 'Busy', 'Please', 'Try', 'Mentang', 'Provider', 'Service', 'Like', 'Like', 'Rich', 'Gini', ' Package ',' Disahal ',' Mahalin ',' Service ',' Bad ',' Tricks', 'Life', 'Indonesia', 'Make it easier', 'make it difficult', 'take', 'profit', 'doang' , 'Country', 'number', 'already', 'replace', 'seller', 'king', 'inverted', '']</v>
      </c>
      <c r="D563" s="3">
        <v>1.0</v>
      </c>
    </row>
    <row r="564" ht="15.75" customHeight="1">
      <c r="A564" s="1">
        <v>562.0</v>
      </c>
      <c r="B564" s="3" t="s">
        <v>565</v>
      </c>
      <c r="C564" s="3" t="str">
        <f>IFERROR(__xludf.DUMMYFUNCTION("GOOGLETRANSLATE(B564,""id"",""en"")"),"['KPD', 'Telkomsel', 'Honorable', 'Saying', 'promo', 'quota', 'GB', 'March', 'happy', 'convenience', 'Telkomsel', 'Learning', ' Online ',' share ',' friend ',' friend ',' learn ',' quota ',' run out ',' right ',' buy ',' sorry ',' system ',' busy ',' try "&amp;"' , 'access', 'smooth', 'March', 'promo', '']")</f>
        <v>['KPD', 'Telkomsel', 'Honorable', 'Saying', 'promo', 'quota', 'GB', 'March', 'happy', 'convenience', 'Telkomsel', 'Learning', ' Online ',' share ',' friend ',' friend ',' learn ',' quota ',' run out ',' right ',' buy ',' sorry ',' system ',' busy ',' try ' , 'access', 'smooth', 'March', 'promo', '']</v>
      </c>
      <c r="D564" s="3">
        <v>1.0</v>
      </c>
    </row>
    <row r="565" ht="15.75" customHeight="1">
      <c r="A565" s="1">
        <v>563.0</v>
      </c>
      <c r="B565" s="3" t="s">
        <v>566</v>
      </c>
      <c r="C565" s="3" t="str">
        <f>IFERROR(__xludf.DUMMYFUNCTION("GOOGLETRANSLATE(B565,""id"",""en"")"),"['increasingly', 'more', 'slow', 'area', 'center', 'city', 'Medan', 'TPI', 'difficult', 'signal', 'ilang', 'signal', ' power failure', '']")</f>
        <v>['increasingly', 'more', 'slow', 'area', 'center', 'city', 'Medan', 'TPI', 'difficult', 'signal', 'ilang', 'signal', ' power failure', '']</v>
      </c>
      <c r="D565" s="3">
        <v>1.0</v>
      </c>
    </row>
    <row r="566" ht="15.75" customHeight="1">
      <c r="A566" s="1">
        <v>564.0</v>
      </c>
      <c r="B566" s="3" t="s">
        <v>567</v>
      </c>
      <c r="C566" s="3" t="str">
        <f>IFERROR(__xludf.DUMMYFUNCTION("GOOGLETRANSLATE(B566,""id"",""en"")"),"['emergency', 'right', 'area', 'signal', 'trap', 'Batman', 'pulse', 'main', 'lost', 'so', 'forget', 'put together', ' ']")</f>
        <v>['emergency', 'right', 'area', 'signal', 'trap', 'Batman', 'pulse', 'main', 'lost', 'so', 'forget', 'put together', ' ']</v>
      </c>
      <c r="D566" s="3">
        <v>1.0</v>
      </c>
    </row>
    <row r="567" ht="15.75" customHeight="1">
      <c r="A567" s="1">
        <v>565.0</v>
      </c>
      <c r="B567" s="3" t="s">
        <v>568</v>
      </c>
      <c r="C567" s="3" t="str">
        <f>IFERROR(__xludf.DUMMYFUNCTION("GOOGLETRANSLATE(B567,""id"",""en"")"),"['Telkomsel', 'meet', 'need', 'mobile', 'pling', 'main', 'availability', 'network', 'signal', 'good', 'users',' Telkomsel ',' Users', 'Provider', 'Puck', 'Signal', 'Difficult', 'Connect', 'Telkomsel', 'Connect', 'Wherever', 'People', 'Price', 'Package', '"&amp;"Data' , 'Telkomsel', 'expensive', 'comparable', 'network', 'where', 'connects', 'person', 'kere', 'want', 'cheap', 'get', ""]")</f>
        <v>['Telkomsel', 'meet', 'need', 'mobile', 'pling', 'main', 'availability', 'network', 'signal', 'good', 'users',' Telkomsel ',' Users', 'Provider', 'Puck', 'Signal', 'Difficult', 'Connect', 'Telkomsel', 'Connect', 'Wherever', 'People', 'Price', 'Package', 'Data' , 'Telkomsel', 'expensive', 'comparable', 'network', 'where', 'connects', 'person', 'kere', 'want', 'cheap', 'get', "]</v>
      </c>
      <c r="D567" s="3">
        <v>5.0</v>
      </c>
    </row>
    <row r="568" ht="15.75" customHeight="1">
      <c r="A568" s="1">
        <v>566.0</v>
      </c>
      <c r="B568" s="3" t="s">
        <v>569</v>
      </c>
      <c r="C568" s="3" t="str">
        <f>IFERROR(__xludf.DUMMYFUNCTION("GOOGLETRANSLATE(B568,""id"",""en"")"),"['signal', 'Not bad', 'package', 'already', 'expensive', 'divided', 'kouta', 'locally', 'area', 'package', 'stale', 'dipake', ' Mubazir ',' Helptible ',' made easier ',' make it difficult ',' Customer ',' Thank you ',' Wait ',' Change ',' Updated ', ""]")</f>
        <v>['signal', 'Not bad', 'package', 'already', 'expensive', 'divided', 'kouta', 'locally', 'area', 'package', 'stale', 'dipake', ' Mubazir ',' Helptible ',' made easier ',' make it difficult ',' Customer ',' Thank you ',' Wait ',' Change ',' Updated ', "]</v>
      </c>
      <c r="D568" s="3">
        <v>2.0</v>
      </c>
    </row>
    <row r="569" ht="15.75" customHeight="1">
      <c r="A569" s="1">
        <v>567.0</v>
      </c>
      <c r="B569" s="3" t="s">
        <v>570</v>
      </c>
      <c r="C569" s="3" t="str">
        <f>IFERROR(__xludf.DUMMYFUNCTION("GOOGLETRANSLATE(B569,""id"",""en"")"),"['Network', 'good', 'sometimes', 'dead', 'sometimes', 'life', 'building', 'hope', 'online', 'comfortable', 'use it', 'chaotic']")</f>
        <v>['Network', 'good', 'sometimes', 'dead', 'sometimes', 'life', 'building', 'hope', 'online', 'comfortable', 'use it', 'chaotic']</v>
      </c>
      <c r="D569" s="3">
        <v>5.0</v>
      </c>
    </row>
    <row r="570" ht="15.75" customHeight="1">
      <c r="A570" s="1">
        <v>568.0</v>
      </c>
      <c r="B570" s="3" t="s">
        <v>571</v>
      </c>
      <c r="C570" s="3" t="str">
        <f>IFERROR(__xludf.DUMMYFUNCTION("GOOGLETRANSLATE(B570,""id"",""en"")"),"['Damaged', 'mAh', 'service', 'Mines',' Application ',' Mines', 'mAh', 'famous',' called ',' card ',' people ',' rich ',' skrg ',' package ',' expensive ',' dipake ',' meek ',' network ',' bagusan ',' provider ',' next door ',' cheap ',' according to ',' "&amp;"ama ',' vision ' , 'Misimu', 'Moto', 'Changed', 'Parahhh', 'Try', 'Sok', 'Try', 'Dahh']")</f>
        <v>['Damaged', 'mAh', 'service', 'Mines',' Application ',' Mines', 'mAh', 'famous',' called ',' card ',' people ',' rich ',' skrg ',' package ',' expensive ',' dipake ',' meek ',' network ',' bagusan ',' provider ',' next door ',' cheap ',' according to ',' ama ',' vision ' , 'Misimu', 'Moto', 'Changed', 'Parahhh', 'Try', 'Sok', 'Try', 'Dahh']</v>
      </c>
      <c r="D570" s="3">
        <v>1.0</v>
      </c>
    </row>
    <row r="571" ht="15.75" customHeight="1">
      <c r="A571" s="1">
        <v>569.0</v>
      </c>
      <c r="B571" s="3" t="s">
        <v>572</v>
      </c>
      <c r="C571" s="3" t="str">
        <f>IFERROR(__xludf.DUMMYFUNCTION("GOOGLETRANSLATE(B571,""id"",""en"")"),"['Ngecewain', 'application', 'quota', 'udh', 'run out', 'price', 'naek', 'sometimes',' right ',' quota ',' below ',' buy ',' package ',' ajj ',' failed ',' area ',' provider ',' laen ',' good ',' signal ',' udh ',' moved ',' provider ',' cellular ',' laen"&amp;" ' ]")</f>
        <v>['Ngecewain', 'application', 'quota', 'udh', 'run out', 'price', 'naek', 'sometimes',' right ',' quota ',' below ',' buy ',' package ',' ajj ',' failed ',' area ',' provider ',' laen ',' good ',' signal ',' udh ',' moved ',' provider ',' cellular ',' laen ' ]</v>
      </c>
      <c r="D571" s="3">
        <v>1.0</v>
      </c>
    </row>
    <row r="572" ht="15.75" customHeight="1">
      <c r="A572" s="1">
        <v>570.0</v>
      </c>
      <c r="B572" s="3" t="s">
        <v>573</v>
      </c>
      <c r="C572" s="3" t="str">
        <f>IFERROR(__xludf.DUMMYFUNCTION("GOOGLETRANSLATE(B572,""id"",""en"")"),"['believe', 'or', 'No', 'Telkomsel', 'Survive', 'Wait', 'era', 'advanced', 'operator', 'cellular', 'increased', 'Telkomsel', ' Left ',' Bye ',' Bye ',' Telkomsel ',' Pauk ', ""]")</f>
        <v>['believe', 'or', 'No', 'Telkomsel', 'Survive', 'Wait', 'era', 'advanced', 'operator', 'cellular', 'increased', 'Telkomsel', ' Left ',' Bye ',' Bye ',' Telkomsel ',' Pauk ', "]</v>
      </c>
      <c r="D572" s="3">
        <v>1.0</v>
      </c>
    </row>
    <row r="573" ht="15.75" customHeight="1">
      <c r="A573" s="1">
        <v>571.0</v>
      </c>
      <c r="B573" s="3" t="s">
        <v>574</v>
      </c>
      <c r="C573" s="3" t="str">
        <f>IFERROR(__xludf.DUMMYFUNCTION("GOOGLETRANSLATE(B573,""id"",""en"")"),"['service', 'just', 'hope', 'features', 'send', 'pulse', 'package', 'data', 'number', 'relatives', 'friend', 'trimakasih']")</f>
        <v>['service', 'just', 'hope', 'features', 'send', 'pulse', 'package', 'data', 'number', 'relatives', 'friend', 'trimakasih']</v>
      </c>
      <c r="D573" s="3">
        <v>5.0</v>
      </c>
    </row>
    <row r="574" ht="15.75" customHeight="1">
      <c r="A574" s="1">
        <v>572.0</v>
      </c>
      <c r="B574" s="3" t="s">
        <v>575</v>
      </c>
      <c r="C574" s="3" t="str">
        <f>IFERROR(__xludf.DUMMYFUNCTION("GOOGLETRANSLATE(B574,""id"",""en"")"),"['play', 'game', 'open', 'the application', 'kagak', 'entry', 'weve', 'cool', 'network', 'telkomsel', 'quota', 'kagak', ' Kerennn ',' Kannn ']")</f>
        <v>['play', 'game', 'open', 'the application', 'kagak', 'entry', 'weve', 'cool', 'network', 'telkomsel', 'quota', 'kagak', ' Kerennn ',' Kannn ']</v>
      </c>
      <c r="D574" s="3">
        <v>1.0</v>
      </c>
    </row>
    <row r="575" ht="15.75" customHeight="1">
      <c r="A575" s="1">
        <v>573.0</v>
      </c>
      <c r="B575" s="3" t="s">
        <v>576</v>
      </c>
      <c r="C575" s="3" t="str">
        <f>IFERROR(__xludf.DUMMYFUNCTION("GOOGLETRANSLATE(B575,""id"",""en"")"),"['Buy', 'Package', 'Yesterday', 'Date', 'February', 'Times',' Balance ',' Gopay ',' Cutting ',' Third ',' Time ',' Success', ' Users', 'harmed']")</f>
        <v>['Buy', 'Package', 'Yesterday', 'Date', 'February', 'Times',' Balance ',' Gopay ',' Cutting ',' Third ',' Time ',' Success', ' Users', 'harmed']</v>
      </c>
      <c r="D575" s="3">
        <v>1.0</v>
      </c>
    </row>
    <row r="576" ht="15.75" customHeight="1">
      <c r="A576" s="1">
        <v>574.0</v>
      </c>
      <c r="B576" s="3" t="s">
        <v>577</v>
      </c>
      <c r="C576" s="3" t="str">
        <f>IFERROR(__xludf.DUMMYFUNCTION("GOOGLETRANSLATE(B576,""id"",""en"")"),"['Reverse', 'Ovo', 'Cash', 'Payment', 'Package', 'Internet', 'Belom', 'Enter', 'Sent', 'Email', 'Response', 'Search', ' Help ',' Veronika ',' response ',' bad ',' serve ',' ']")</f>
        <v>['Reverse', 'Ovo', 'Cash', 'Payment', 'Package', 'Internet', 'Belom', 'Enter', 'Sent', 'Email', 'Response', 'Search', ' Help ',' Veronika ',' response ',' bad ',' serve ',' ']</v>
      </c>
      <c r="D576" s="3">
        <v>1.0</v>
      </c>
    </row>
    <row r="577" ht="15.75" customHeight="1">
      <c r="A577" s="1">
        <v>575.0</v>
      </c>
      <c r="B577" s="3" t="s">
        <v>578</v>
      </c>
      <c r="C577" s="3" t="str">
        <f>IFERROR(__xludf.DUMMYFUNCTION("GOOGLETRANSLATE(B577,""id"",""en"")"),"['Telkomsel', 'bad', 'difficult', 'buy', 'package', 'pretentious',' busy ',' appreciate ',' consumer ',' biki ',' happy ',' consumer ',' Consumers', '']")</f>
        <v>['Telkomsel', 'bad', 'difficult', 'buy', 'package', 'pretentious',' busy ',' appreciate ',' consumer ',' biki ',' happy ',' consumer ',' Consumers', '']</v>
      </c>
      <c r="D577" s="3">
        <v>1.0</v>
      </c>
    </row>
    <row r="578" ht="15.75" customHeight="1">
      <c r="A578" s="1">
        <v>576.0</v>
      </c>
      <c r="B578" s="3" t="s">
        <v>579</v>
      </c>
      <c r="C578" s="3" t="str">
        <f>IFERROR(__xludf.DUMMYFUNCTION("GOOGLETRANSLATE(B578,""id"",""en"")"),"['purchase', 'package', 'internet', 'expensive', 'network', 'stable', 'use', 'play', 'game', 'lag', 'use', 'pulse', ' Phone ',' SMS ',' Expensive ',' Login ',' Application ',' Telkomsel ',' Wear ',' Data ',' System ',' Program ',' Telkomsel ',' Bad ',' An"&amp;"yway ' , 'Disappointed', 'improvement', 'improvement']")</f>
        <v>['purchase', 'package', 'internet', 'expensive', 'network', 'stable', 'use', 'play', 'game', 'lag', 'use', 'pulse', ' Phone ',' SMS ',' Expensive ',' Login ',' Application ',' Telkomsel ',' Wear ',' Data ',' System ',' Program ',' Telkomsel ',' Bad ',' Anyway ' , 'Disappointed', 'improvement', 'improvement']</v>
      </c>
      <c r="D578" s="3">
        <v>1.0</v>
      </c>
    </row>
    <row r="579" ht="15.75" customHeight="1">
      <c r="A579" s="1">
        <v>577.0</v>
      </c>
      <c r="B579" s="3" t="s">
        <v>580</v>
      </c>
      <c r="C579" s="3" t="str">
        <f>IFERROR(__xludf.DUMMYFUNCTION("GOOGLETRANSLATE(B579,""id"",""en"")"),"['need', 'update', 'promo', 'etc.', 'sampaah', 'bet', 'sumpaah', 'Papua', 'buy', 'package', 'intrnet', 'expensive', ' "", 'Quality', 'Network', 'Kek', 'Taik', 'Sampaaah', 'Please', 'Laah', 'Increase', 'Quality', 'Signal', 'Indonesia', 'Sampe' , 'Movers', "&amp;"'Enter', 'Stay', 'Urban', 'Serasa', 'Life', 'Forest', ""]")</f>
        <v>['need', 'update', 'promo', 'etc.', 'sampaah', 'bet', 'sumpaah', 'Papua', 'buy', 'package', 'intrnet', 'expensive', ' ", 'Quality', 'Network', 'Kek', 'Taik', 'Sampaaah', 'Please', 'Laah', 'Increase', 'Quality', 'Signal', 'Indonesia', 'Sampe' , 'Movers', 'Enter', 'Stay', 'Urban', 'Serasa', 'Life', 'Forest', "]</v>
      </c>
      <c r="D579" s="3">
        <v>1.0</v>
      </c>
    </row>
    <row r="580" ht="15.75" customHeight="1">
      <c r="A580" s="1">
        <v>578.0</v>
      </c>
      <c r="B580" s="3" t="s">
        <v>581</v>
      </c>
      <c r="C580" s="3" t="str">
        <f>IFERROR(__xludf.DUMMYFUNCTION("GOOGLETRANSLATE(B580,""id"",""en"")"),"['Kanapa', 'Telkomsel', 'just', 'buy', 'credit', 'buy', 'package', 'quota', 'write', 'managed', 'ehhh', 'pulses',' Cut ',' Package ',' History ',' Purchase ']")</f>
        <v>['Kanapa', 'Telkomsel', 'just', 'buy', 'credit', 'buy', 'package', 'quota', 'write', 'managed', 'ehhh', 'pulses',' Cut ',' Package ',' History ',' Purchase ']</v>
      </c>
      <c r="D580" s="3">
        <v>2.0</v>
      </c>
    </row>
    <row r="581" ht="15.75" customHeight="1">
      <c r="A581" s="1">
        <v>579.0</v>
      </c>
      <c r="B581" s="3" t="s">
        <v>582</v>
      </c>
      <c r="C581" s="3" t="str">
        <f>IFERROR(__xludf.DUMMYFUNCTION("GOOGLETRANSLATE(B581,""id"",""en"")"),"['Astagfirullah', 'Really', 'sorry', 'service', 'Telkomsel', 'repeated', 'times',' hit ',' tricked ',' please ',' repaired ',' admin ',' Services', 'given', 'reward', 'package', 'cheap', 'fake', 'torture', 'quota', 'pulse', 'hope', 'repaired', 'admin', 'w"&amp;"ear' , 'card', 'compare it', 'Telkomsel', 'Bener', 'stop', 'Switch', 'card', 'cheap', 'promising']")</f>
        <v>['Astagfirullah', 'Really', 'sorry', 'service', 'Telkomsel', 'repeated', 'times',' hit ',' tricked ',' please ',' repaired ',' admin ',' Services', 'given', 'reward', 'package', 'cheap', 'fake', 'torture', 'quota', 'pulse', 'hope', 'repaired', 'admin', 'wear' , 'card', 'compare it', 'Telkomsel', 'Bener', 'stop', 'Switch', 'card', 'cheap', 'promising']</v>
      </c>
      <c r="D581" s="3">
        <v>1.0</v>
      </c>
    </row>
    <row r="582" ht="15.75" customHeight="1">
      <c r="A582" s="1">
        <v>580.0</v>
      </c>
      <c r="B582" s="3" t="s">
        <v>583</v>
      </c>
      <c r="C582" s="3" t="str">
        <f>IFERROR(__xludf.DUMMYFUNCTION("GOOGLETRANSLATE(B582,""id"",""en"")"),"['Please', 'Sorry', 'User', 'Card', 'Telkomsel', 'Really', 'Disappointed', 'Network', 'Destroyed', 'Please', 'Understand', 'Telkomsel', ' Repair ',' Network ',' Telkomsel ',' Thank you ', ""]")</f>
        <v>['Please', 'Sorry', 'User', 'Card', 'Telkomsel', 'Really', 'Disappointed', 'Network', 'Destroyed', 'Please', 'Understand', 'Telkomsel', ' Repair ',' Network ',' Telkomsel ',' Thank you ', "]</v>
      </c>
      <c r="D582" s="3">
        <v>1.0</v>
      </c>
    </row>
    <row r="583" ht="15.75" customHeight="1">
      <c r="A583" s="1">
        <v>581.0</v>
      </c>
      <c r="B583" s="3" t="s">
        <v>584</v>
      </c>
      <c r="C583" s="3" t="str">
        <f>IFERROR(__xludf.DUMMYFUNCTION("GOOGLETRANSLATE(B583,""id"",""en"")"),"['VIEI', 'a week', 'signal', 'ilang', 'Nilagan', 'once', 'signal', 'disorder', 'center', 'please', 'repaired', ' Inhibit ',' use ',' smartphone ',' a day ',' ']")</f>
        <v>['VIEI', 'a week', 'signal', 'ilang', 'Nilagan', 'once', 'signal', 'disorder', 'center', 'please', 'repaired', ' Inhibit ',' use ',' smartphone ',' a day ',' ']</v>
      </c>
      <c r="D583" s="3">
        <v>1.0</v>
      </c>
    </row>
    <row r="584" ht="15.75" customHeight="1">
      <c r="A584" s="1">
        <v>582.0</v>
      </c>
      <c r="B584" s="3" t="s">
        <v>585</v>
      </c>
      <c r="C584" s="3" t="str">
        <f>IFERROR(__xludf.DUMMYFUNCTION("GOOGLETRANSLATE(B584,""id"",""en"")"),"['Please', 'Telkomsel', 'fix', 'signal', 'Where', 'want', 'Live', 'YouTube', 'Main', 'Game', 'Online', 'Ngk', ' playing ',' game ',' signal ',' ngellag ',' please ',' paid ',' plisse ',' help ',' meuuuu ',' ingiiiiinn ',' betaiinn ',' gameee ',' defaan ' "&amp;", 'tenaaang', ""]")</f>
        <v>['Please', 'Telkomsel', 'fix', 'signal', 'Where', 'want', 'Live', 'YouTube', 'Main', 'Game', 'Online', 'Ngk', ' playing ',' game ',' signal ',' ngellag ',' please ',' paid ',' plisse ',' help ',' meuuuu ',' ingiiiiinn ',' betaiinn ',' gameee ',' defaan ' , 'tenaaang', "]</v>
      </c>
      <c r="D584" s="3">
        <v>2.0</v>
      </c>
    </row>
    <row r="585" ht="15.75" customHeight="1">
      <c r="A585" s="1">
        <v>583.0</v>
      </c>
      <c r="B585" s="3" t="s">
        <v>586</v>
      </c>
      <c r="C585" s="3" t="str">
        <f>IFERROR(__xludf.DUMMYFUNCTION("GOOGLETRANSLATE(B585,""id"",""en"")"),"['Telkomsel', 'as',' incorrect ',' provider ',' Indonesia ',' complained ',' signal ',' die ',' lights', 'signal', 'bad', 'really', ' Please ',' repairs', 'already', 'buy', 'quota', 'expensive', 'signal', 'ugly']")</f>
        <v>['Telkomsel', 'as',' incorrect ',' provider ',' Indonesia ',' complained ',' signal ',' die ',' lights', 'signal', 'bad', 'really', ' Please ',' repairs', 'already', 'buy', 'quota', 'expensive', 'signal', 'ugly']</v>
      </c>
      <c r="D585" s="3">
        <v>1.0</v>
      </c>
    </row>
    <row r="586" ht="15.75" customHeight="1">
      <c r="A586" s="1">
        <v>584.0</v>
      </c>
      <c r="B586" s="3" t="s">
        <v>587</v>
      </c>
      <c r="C586" s="3" t="str">
        <f>IFERROR(__xludf.DUMMYFUNCTION("GOOGLETRANSLATE(B586,""id"",""en"")"),"['connection', 'disruption', 'friend', 'kend', 'Maen', 'game', 'connection', 'disconnected', 'please', 'telkomsel', 'connection', 'fix']")</f>
        <v>['connection', 'disruption', 'friend', 'kend', 'Maen', 'game', 'connection', 'disconnected', 'please', 'telkomsel', 'connection', 'fix']</v>
      </c>
      <c r="D586" s="3">
        <v>3.0</v>
      </c>
    </row>
    <row r="587" ht="15.75" customHeight="1">
      <c r="A587" s="1">
        <v>585.0</v>
      </c>
      <c r="B587" s="3" t="s">
        <v>588</v>
      </c>
      <c r="C587" s="3" t="str">
        <f>IFERROR(__xludf.DUMMYFUNCTION("GOOGLETRANSLATE(B587,""id"",""en"")"),"['Customer', 'loyal', 'Telkomsel', 'Sekrng', 'Since', 'App', 'Telkosel', 'Service', 'Bad', 'The Network', 'Bad', 'PKE', ' trmksh ',' pseudo ',' offer ',' good ',' engine ',' bad ']")</f>
        <v>['Customer', 'loyal', 'Telkomsel', 'Sekrng', 'Since', 'App', 'Telkosel', 'Service', 'Bad', 'The Network', 'Bad', 'PKE', ' trmksh ',' pseudo ',' offer ',' good ',' engine ',' bad ']</v>
      </c>
      <c r="D587" s="3">
        <v>1.0</v>
      </c>
    </row>
    <row r="588" ht="15.75" customHeight="1">
      <c r="A588" s="1">
        <v>586.0</v>
      </c>
      <c r="B588" s="3" t="s">
        <v>589</v>
      </c>
      <c r="C588" s="3" t="str">
        <f>IFERROR(__xludf.DUMMYFUNCTION("GOOGLETRANSLATE(B588,""id"",""en"")"),"['Congratulations',' night ',' Telkomsel ',' officer ',' Employee ',' fix ',' complained ',' consumer ',' Please ',' reply ',' Real ',' Concrete ',' Consumers', 'report', 'Twitter', 'Facebook', 'people', 'harmed', 'actions',' improvement ',' please ',' co"&amp;"nscious', 'multiply', 'worship', 'detrimental' , 'People', 'sustenance', 'blessings']")</f>
        <v>['Congratulations',' night ',' Telkomsel ',' officer ',' Employee ',' fix ',' complained ',' consumer ',' Please ',' reply ',' Real ',' Concrete ',' Consumers', 'report', 'Twitter', 'Facebook', 'people', 'harmed', 'actions',' improvement ',' please ',' conscious', 'multiply', 'worship', 'detrimental' , 'People', 'sustenance', 'blessings']</v>
      </c>
      <c r="D588" s="3">
        <v>1.0</v>
      </c>
    </row>
    <row r="589" ht="15.75" customHeight="1">
      <c r="A589" s="1">
        <v>587.0</v>
      </c>
      <c r="B589" s="3" t="s">
        <v>590</v>
      </c>
      <c r="C589" s="3" t="str">
        <f>IFERROR(__xludf.DUMMYFUNCTION("GOOGLETRANSLATE(B589,""id"",""en"")"),"['Gosh', 'bug', 'buy', 'package', 'gamemax', 'silver', 'pulse', 'kblangkunnya', 'pulse', 'sufficient', 'already', 'buy', ' package ',' gamemax ',' skrg ',' take ',' coupon ',' say it ',' number ',' registered ',' nc ',' ']")</f>
        <v>['Gosh', 'bug', 'buy', 'package', 'gamemax', 'silver', 'pulse', 'kblangkunnya', 'pulse', 'sufficient', 'already', 'buy', ' package ',' gamemax ',' skrg ',' take ',' coupon ',' say it ',' number ',' registered ',' nc ',' ']</v>
      </c>
      <c r="D589" s="3">
        <v>3.0</v>
      </c>
    </row>
    <row r="590" ht="15.75" customHeight="1">
      <c r="A590" s="1">
        <v>588.0</v>
      </c>
      <c r="B590" s="3" t="s">
        <v>591</v>
      </c>
      <c r="C590" s="3" t="str">
        <f>IFERROR(__xludf.DUMMYFUNCTION("GOOGLETRANSLATE(B590,""id"",""en"")"),"['Application', 'MyTelkomsel', 'Ribet', 'SPT', 'Good', 'Lho', 'Cook', 'Application', 'repeated', 'reset', 'Verification', 'What's',' The tip ',' NDK ',' Dipake ',' Disappointed ',' SPT ',' Good ']")</f>
        <v>['Application', 'MyTelkomsel', 'Ribet', 'SPT', 'Good', 'Lho', 'Cook', 'Application', 'repeated', 'reset', 'Verification', 'What's',' The tip ',' NDK ',' Dipake ',' Disappointed ',' SPT ',' Good ']</v>
      </c>
      <c r="D590" s="3">
        <v>2.0</v>
      </c>
    </row>
    <row r="591" ht="15.75" customHeight="1">
      <c r="A591" s="1">
        <v>589.0</v>
      </c>
      <c r="B591" s="3" t="s">
        <v>592</v>
      </c>
      <c r="C591" s="3" t="str">
        <f>IFERROR(__xludf.DUMMYFUNCTION("GOOGLETRANSLATE(B591,""id"",""en"")"),"['Threat', 'signal', 'Telkomsel', 'great', 'pantesan', 'friend', 'Telkomsel', 'moved', 'quota', 'signal', ""]")</f>
        <v>['Threat', 'signal', 'Telkomsel', 'great', 'pantesan', 'friend', 'Telkomsel', 'moved', 'quota', 'signal', "]</v>
      </c>
      <c r="D591" s="3">
        <v>1.0</v>
      </c>
    </row>
    <row r="592" ht="15.75" customHeight="1">
      <c r="A592" s="1">
        <v>590.0</v>
      </c>
      <c r="B592" s="3" t="s">
        <v>593</v>
      </c>
      <c r="C592" s="3" t="str">
        <f>IFERROR(__xludf.DUMMYFUNCTION("GOOGLETRANSLATE(B592,""id"",""en"")"),"['Serang', 'Cilegon', 'Merak', 'Bad', 'Quality', 'Signal', 'Condition', 'Area', 'Crowded', 'Forward', 'Operator', 'Class',' Telkomsel ',' operator ',' classy ',' City ',' ']")</f>
        <v>['Serang', 'Cilegon', 'Merak', 'Bad', 'Quality', 'Signal', 'Condition', 'Area', 'Crowded', 'Forward', 'Operator', 'Class',' Telkomsel ',' operator ',' classy ',' City ',' ']</v>
      </c>
      <c r="D592" s="3">
        <v>1.0</v>
      </c>
    </row>
    <row r="593" ht="15.75" customHeight="1">
      <c r="A593" s="1">
        <v>591.0</v>
      </c>
      <c r="B593" s="3" t="s">
        <v>594</v>
      </c>
      <c r="C593" s="3" t="str">
        <f>IFERROR(__xludf.DUMMYFUNCTION("GOOGLETRANSLATE(B593,""id"",""en"")"),"['bad', 'bad', 'list', 'package', 'unlimited', 'week', 'pulse', 'chick', ""]")</f>
        <v>['bad', 'bad', 'list', 'package', 'unlimited', 'week', 'pulse', 'chick', "]</v>
      </c>
      <c r="D593" s="3">
        <v>1.0</v>
      </c>
    </row>
    <row r="594" ht="15.75" customHeight="1">
      <c r="A594" s="1">
        <v>592.0</v>
      </c>
      <c r="B594" s="3" t="s">
        <v>595</v>
      </c>
      <c r="C594" s="3" t="str">
        <f>IFERROR(__xludf.DUMMYFUNCTION("GOOGLETRANSLATE(B594,""id"",""en"")"),"['Domlod', 'Domlod', 'Guwe', 'Kasi', 'Bintang', 'Dew', 'Perti', 'Good', 'all', 'Good', 'Yng', 'Klau', ' good']")</f>
        <v>['Domlod', 'Domlod', 'Guwe', 'Kasi', 'Bintang', 'Dew', 'Perti', 'Good', 'all', 'Good', 'Yng', 'Klau', ' good']</v>
      </c>
      <c r="D594" s="3">
        <v>4.0</v>
      </c>
    </row>
    <row r="595" ht="15.75" customHeight="1">
      <c r="A595" s="1">
        <v>593.0</v>
      </c>
      <c r="B595" s="3" t="s">
        <v>596</v>
      </c>
      <c r="C595" s="3" t="str">
        <f>IFERROR(__xludf.DUMMYFUNCTION("GOOGLETRANSLATE(B595,""id"",""en"")"),"['program', 'card', 'prime', 'package', 'contents', 'reset', 'vidio', 'max', 'useful', 'detrimental', 'people', 'needed' Real ',' Quota ',' Flash ',' Since ',' Network ',' Lost ',' Embossed ',' Pekahhhhhh ', ""]")</f>
        <v>['program', 'card', 'prime', 'package', 'contents', 'reset', 'vidio', 'max', 'useful', 'detrimental', 'people', 'needed' Real ',' Quota ',' Flash ',' Since ',' Network ',' Lost ',' Embossed ',' Pekahhhhhh ', "]</v>
      </c>
      <c r="D595" s="3">
        <v>3.0</v>
      </c>
    </row>
    <row r="596" ht="15.75" customHeight="1">
      <c r="A596" s="1">
        <v>594.0</v>
      </c>
      <c r="B596" s="3" t="s">
        <v>597</v>
      </c>
      <c r="C596" s="3" t="str">
        <f>IFERROR(__xludf.DUMMYFUNCTION("GOOGLETRANSLATE(B596,""id"",""en"")"),"['Telkomsel', 'ugly', 'bangett', 'disruption', 'just', 'buy', 'package', 'disorder', 'voucher', 'jga', 'disorder', 'have', ' Please, 'Increase', 'Already', 'Try', 'Buy', 'Package', 'Disruption', 'His Writing', 'Contents', 'Voucher', 'Jga', 'Kaga']")</f>
        <v>['Telkomsel', 'ugly', 'bangett', 'disruption', 'just', 'buy', 'package', 'disorder', 'voucher', 'jga', 'disorder', 'have', ' Please, 'Increase', 'Already', 'Try', 'Buy', 'Package', 'Disruption', 'His Writing', 'Contents', 'Voucher', 'Jga', 'Kaga']</v>
      </c>
      <c r="D596" s="3">
        <v>1.0</v>
      </c>
    </row>
    <row r="597" ht="15.75" customHeight="1">
      <c r="A597" s="1">
        <v>595.0</v>
      </c>
      <c r="B597" s="3" t="s">
        <v>598</v>
      </c>
      <c r="C597" s="3" t="str">
        <f>IFERROR(__xludf.DUMMYFUNCTION("GOOGLETRANSLATE(B597,""id"",""en"")"),"['package', 'data', 'Mahaaal', 'number', 'couple', 'wife', 'number', 'wife', 'package', 'data', 'cheap', 'different', ' Numbers', 'expensive', 'package', 'data', 'use', 'pulses',' ']")</f>
        <v>['package', 'data', 'Mahaaal', 'number', 'couple', 'wife', 'number', 'wife', 'package', 'data', 'cheap', 'different', ' Numbers', 'expensive', 'package', 'data', 'use', 'pulses',' ']</v>
      </c>
      <c r="D597" s="3">
        <v>1.0</v>
      </c>
    </row>
    <row r="598" ht="15.75" customHeight="1">
      <c r="A598" s="1">
        <v>596.0</v>
      </c>
      <c r="B598" s="3" t="s">
        <v>599</v>
      </c>
      <c r="C598" s="3" t="str">
        <f>IFERROR(__xludf.DUMMYFUNCTION("GOOGLETRANSLATE(B598,""id"",""en"")"),"['Please', 'description', 'clarified', 'promo', 'buy', 'package', 'unlimited', 'congratulations',' price ',' extend ',' appear ',' notification ',' Sorry ',' System ',' Error ',' Occurred ',' Try ',' Buy ',' Package ',' Combo ',' Sakti ',' GB ',' Price ',"&amp;"' Notification ',' appears' , 'Oops', 'Your', 'balance', 'not', 'enough', 'problematic', 'signal', 'area', 'provider', 'Telkomsel', 'fooling', '']")</f>
        <v>['Please', 'description', 'clarified', 'promo', 'buy', 'package', 'unlimited', 'congratulations',' price ',' extend ',' appear ',' notification ',' Sorry ',' System ',' Error ',' Occurred ',' Try ',' Buy ',' Package ',' Combo ',' Sakti ',' GB ',' Price ',' Notification ',' appears' , 'Oops', 'Your', 'balance', 'not', 'enough', 'problematic', 'signal', 'area', 'provider', 'Telkomsel', 'fooling', '']</v>
      </c>
      <c r="D598" s="3">
        <v>1.0</v>
      </c>
    </row>
    <row r="599" ht="15.75" customHeight="1">
      <c r="A599" s="1">
        <v>597.0</v>
      </c>
      <c r="B599" s="3" t="s">
        <v>600</v>
      </c>
      <c r="C599" s="3" t="str">
        <f>IFERROR(__xludf.DUMMYFUNCTION("GOOGLETRANSLATE(B599,""id"",""en"")"),"['poor', 'since' was updated ',' application ',' version ',' newest ',' disappointing ',' feature ',' send ',' gift ',' smooth ',' Jaya ',' chaotic ',' balau ',' failed ',' notification ',' disorder ',' system ',' check ',' connection ',' tried ',' a minu"&amp;"te ',' intention ',' good ',' option ' , 'payment', 'send', 'gift', 'system', 'bad', 'transaction', 'method', 'payment', 'anything', '']")</f>
        <v>['poor', 'since' was updated ',' application ',' version ',' newest ',' disappointing ',' feature ',' send ',' gift ',' smooth ',' Jaya ',' chaotic ',' balau ',' failed ',' notification ',' disorder ',' system ',' check ',' connection ',' tried ',' a minute ',' intention ',' good ',' option ' , 'payment', 'send', 'gift', 'system', 'bad', 'transaction', 'method', 'payment', 'anything', '']</v>
      </c>
      <c r="D599" s="3">
        <v>1.0</v>
      </c>
    </row>
    <row r="600" ht="15.75" customHeight="1">
      <c r="A600" s="1">
        <v>598.0</v>
      </c>
      <c r="B600" s="3" t="s">
        <v>601</v>
      </c>
      <c r="C600" s="3" t="str">
        <f>IFERROR(__xludf.DUMMYFUNCTION("GOOGLETRANSLATE(B600,""id"",""en"")"),"['KPN', 'Buy', 'Package', 'Morning', 'Afternoon', 'Blom', 'Confirmation', 'Telkomsel', 'Dear', '']")</f>
        <v>['KPN', 'Buy', 'Package', 'Morning', 'Afternoon', 'Blom', 'Confirmation', 'Telkomsel', 'Dear', '']</v>
      </c>
      <c r="D600" s="3">
        <v>2.0</v>
      </c>
    </row>
    <row r="601" ht="15.75" customHeight="1">
      <c r="A601" s="1">
        <v>599.0</v>
      </c>
      <c r="B601" s="3" t="s">
        <v>602</v>
      </c>
      <c r="C601" s="3" t="str">
        <f>IFERROR(__xludf.DUMMYFUNCTION("GOOGLETRANSLATE(B601,""id"",""en"")"),"['replace', 'Telkomsel', 'cave', 'suggestion', 'bro', 'Telkomsel', 'slow', 'times',' compare ',' Telkomsel ',' Indosat ',' stable ',' Indosat ',' Speed ​​',' Internet ']")</f>
        <v>['replace', 'Telkomsel', 'cave', 'suggestion', 'bro', 'Telkomsel', 'slow', 'times',' compare ',' Telkomsel ',' Indosat ',' stable ',' Indosat ',' Speed ​​',' Internet ']</v>
      </c>
      <c r="D601" s="3">
        <v>1.0</v>
      </c>
    </row>
    <row r="602" ht="15.75" customHeight="1">
      <c r="A602" s="1">
        <v>600.0</v>
      </c>
      <c r="B602" s="3" t="s">
        <v>603</v>
      </c>
      <c r="C602" s="3" t="str">
        <f>IFERROR(__xludf.DUMMYFUNCTION("GOOGLETRANSLATE(B602,""id"",""en"")"),"['mohn', 'sorry', 'kash', 'bntang', 'response', 'tnya', 'akhr', 'telkomsel', 'sring', 'pervert', 'hilng', 'network', ' With ',' Apalgi ',' right ',' report ',' work ',' Sometimes', 'Hilng', 'Wait', 'Sktr', 'Mnit', 'Bru', 'CMA', 'Leblis' , 'right', 'Gunakn"&amp;"', 'mlh', 'muter', 'tlong', 'quality', 'the network', 'fix', 'lbh', 'network', 'thank', 'love', ' His attention ',' ']")</f>
        <v>['mohn', 'sorry', 'kash', 'bntang', 'response', 'tnya', 'akhr', 'telkomsel', 'sring', 'pervert', 'hilng', 'network', ' With ',' Apalgi ',' right ',' report ',' work ',' Sometimes', 'Hilng', 'Wait', 'Sktr', 'Mnit', 'Bru', 'CMA', 'Leblis' , 'right', 'Gunakn', 'mlh', 'muter', 'tlong', 'quality', 'the network', 'fix', 'lbh', 'network', 'thank', 'love', ' His attention ',' ']</v>
      </c>
      <c r="D602" s="3">
        <v>5.0</v>
      </c>
    </row>
    <row r="603" ht="15.75" customHeight="1">
      <c r="A603" s="1">
        <v>601.0</v>
      </c>
      <c r="B603" s="3" t="s">
        <v>604</v>
      </c>
      <c r="C603" s="3" t="str">
        <f>IFERROR(__xludf.DUMMYFUNCTION("GOOGLETRANSLATE(B603,""id"",""en"")"),"['disappointed', 'severe', 'Telkomsel', 'package', 'price', 'exorbitant', 'quality', 'network', 'sanagat', 'bad', 'comparable', 'price', ' Mentang ',' UDH ',' name ',' Quality ',' noticed ']")</f>
        <v>['disappointed', 'severe', 'Telkomsel', 'package', 'price', 'exorbitant', 'quality', 'network', 'sanagat', 'bad', 'comparable', 'price', ' Mentang ',' UDH ',' name ',' Quality ',' noticed ']</v>
      </c>
      <c r="D603" s="3">
        <v>1.0</v>
      </c>
    </row>
    <row r="604" ht="15.75" customHeight="1">
      <c r="A604" s="1">
        <v>602.0</v>
      </c>
      <c r="B604" s="3" t="s">
        <v>605</v>
      </c>
      <c r="C604" s="3" t="str">
        <f>IFERROR(__xludf.DUMMYFUNCTION("GOOGLETRANSLATE(B604,""id"",""en"")"),"['Network', 'like', 'kaga', 'how', 'quota', 'sometimes',' kaga ',' enter ',' web ',' how ',' network ',' good ',' signal ',' full ',' kada ',' like ',' kaga ',' use ',' open ',' web ',' disconnected ',' please ',' repair ',' the network ']")</f>
        <v>['Network', 'like', 'kaga', 'how', 'quota', 'sometimes',' kaga ',' enter ',' web ',' how ',' network ',' good ',' signal ',' full ',' kada ',' like ',' kaga ',' use ',' open ',' web ',' disconnected ',' please ',' repair ',' the network ']</v>
      </c>
      <c r="D604" s="3">
        <v>3.0</v>
      </c>
    </row>
    <row r="605" ht="15.75" customHeight="1">
      <c r="A605" s="1">
        <v>603.0</v>
      </c>
      <c r="B605" s="3" t="s">
        <v>606</v>
      </c>
      <c r="C605" s="3" t="str">
        <f>IFERROR(__xludf.DUMMYFUNCTION("GOOGLETRANSLATE(B605,""id"",""en"")"),"['price', 'according to', 'service', 'convenience', 'noticed', 'notification', 'quota', 'run out', 'features',' pulse ',' safe ',' pulses', ' drained ',' quota ',' data ',' run out ']")</f>
        <v>['price', 'according to', 'service', 'convenience', 'noticed', 'notification', 'quota', 'run out', 'features',' pulse ',' safe ',' pulses', ' drained ',' quota ',' data ',' run out ']</v>
      </c>
      <c r="D605" s="3">
        <v>1.0</v>
      </c>
    </row>
    <row r="606" ht="15.75" customHeight="1">
      <c r="A606" s="1">
        <v>604.0</v>
      </c>
      <c r="B606" s="3" t="s">
        <v>607</v>
      </c>
      <c r="C606" s="3" t="str">
        <f>IFERROR(__xludf.DUMMYFUNCTION("GOOGLETRANSLATE(B606,""id"",""en"")"),"['Kouta', 'GB', 'for', 'thousand', 'telegram', 'game', 'open', 'browser', 'Facebook', 'classroom', 'etc.', 'Please', ' help']")</f>
        <v>['Kouta', 'GB', 'for', 'thousand', 'telegram', 'game', 'open', 'browser', 'Facebook', 'classroom', 'etc.', 'Please', ' help']</v>
      </c>
      <c r="D606" s="3">
        <v>3.0</v>
      </c>
    </row>
    <row r="607" ht="15.75" customHeight="1">
      <c r="A607" s="1">
        <v>605.0</v>
      </c>
      <c r="B607" s="3" t="s">
        <v>608</v>
      </c>
      <c r="C607" s="3" t="str">
        <f>IFERROR(__xludf.DUMMYFUNCTION("GOOGLETRANSLATE(B607,""id"",""en"")"),"['', 'application', 'buy', 'package', 'pulse', 'application', 'makes it difficult', 'customer', 'severe', 'choice', 'package', 'disappear', 'use ',' pulse ',' per month ',' touch ',' number ',' JT ',' Rupiah ', ""]")</f>
        <v>['', 'application', 'buy', 'package', 'pulse', 'application', 'makes it difficult', 'customer', 'severe', 'choice', 'package', 'disappear', 'use ',' pulse ',' per month ',' touch ',' number ',' JT ',' Rupiah ', "]</v>
      </c>
      <c r="D607" s="3">
        <v>1.0</v>
      </c>
    </row>
    <row r="608" ht="15.75" customHeight="1">
      <c r="A608" s="1">
        <v>606.0</v>
      </c>
      <c r="B608" s="3" t="s">
        <v>609</v>
      </c>
      <c r="C608" s="3" t="str">
        <f>IFERROR(__xludf.DUMMYFUNCTION("GOOGLETRANSLATE(B608,""id"",""en"")"),"['application', 'good', 'bad', 'access',' login ',' appear ',' please ',' fix ',' aspect ',' application ',' network ',' service ',' Please ',' Promo ',' Package ',' Data ',' Expensive ',' ']")</f>
        <v>['application', 'good', 'bad', 'access',' login ',' appear ',' please ',' fix ',' aspect ',' application ',' network ',' service ',' Please ',' Promo ',' Package ',' Data ',' Expensive ',' ']</v>
      </c>
      <c r="D608" s="3">
        <v>2.0</v>
      </c>
    </row>
    <row r="609" ht="15.75" customHeight="1">
      <c r="A609" s="1">
        <v>607.0</v>
      </c>
      <c r="B609" s="3" t="s">
        <v>610</v>
      </c>
      <c r="C609" s="3" t="str">
        <f>IFERROR(__xludf.DUMMYFUNCTION("GOOGLETRANSLATE(B609,""id"",""en"")"),"['bad', 'SBAB', 'update', 'can', 'update', 'times',' a year ',' WKTU ',' update ',' then ',' eat ',' prize ',' SKLI ',' Jisss']")</f>
        <v>['bad', 'SBAB', 'update', 'can', 'update', 'times',' a year ',' WKTU ',' update ',' then ',' eat ',' prize ',' SKLI ',' Jisss']</v>
      </c>
      <c r="D609" s="3">
        <v>1.0</v>
      </c>
    </row>
    <row r="610" ht="15.75" customHeight="1">
      <c r="A610" s="1">
        <v>608.0</v>
      </c>
      <c r="B610" s="3" t="s">
        <v>611</v>
      </c>
      <c r="C610" s="3" t="str">
        <f>IFERROR(__xludf.DUMMYFUNCTION("GOOGLETRANSLATE(B610,""id"",""en"")"),"['Program', 'Promosinya', 'Good', 'Darling', 'The Application', 'Heavy', 'Really', 'Wonder', 'Application', 'Artificial', 'Company', 'Penang', ' Red ',' Gini ',' Troubled ',' Application ',' Walking ',' Current ',' Ram ', ""]")</f>
        <v>['Program', 'Promosinya', 'Good', 'Darling', 'The Application', 'Heavy', 'Really', 'Wonder', 'Application', 'Artificial', 'Company', 'Penang', ' Red ',' Gini ',' Troubled ',' Application ',' Walking ',' Current ',' Ram ', "]</v>
      </c>
      <c r="D610" s="3">
        <v>3.0</v>
      </c>
    </row>
    <row r="611" ht="15.75" customHeight="1">
      <c r="A611" s="1">
        <v>609.0</v>
      </c>
      <c r="B611" s="3" t="s">
        <v>612</v>
      </c>
      <c r="C611" s="3" t="str">
        <f>IFERROR(__xludf.DUMMYFUNCTION("GOOGLETRANSLATE(B611,""id"",""en"")"),"['buy', 'package', 'data', 'GBS', 'application', 'closed', 'repeated', 'bgtu', 'trs',' smpeee ',' many ',' like ',' TRS ',' Males', 'PDHL', 'Customers',' loyal ',' Telkomsel ',' bother ',' please ',' repaired ',' System ',' trmksh ']")</f>
        <v>['buy', 'package', 'data', 'GBS', 'application', 'closed', 'repeated', 'bgtu', 'trs',' smpeee ',' many ',' like ',' TRS ',' Males', 'PDHL', 'Customers',' loyal ',' Telkomsel ',' bother ',' please ',' repaired ',' System ',' trmksh ']</v>
      </c>
      <c r="D611" s="3">
        <v>1.0</v>
      </c>
    </row>
    <row r="612" ht="15.75" customHeight="1">
      <c r="A612" s="1">
        <v>610.0</v>
      </c>
      <c r="B612" s="3" t="s">
        <v>613</v>
      </c>
      <c r="C612" s="3" t="str">
        <f>IFERROR(__xludf.DUMMYFUNCTION("GOOGLETRANSLATE(B612,""id"",""en"")"),"['Provider', 'garbage', 'already', 'expensive', 'connection', 'Dongo', 'already', 'make', 'connection', 'garbage', 'waste', 'money', ' Doang ',' expensive ',' network ',' idiot ',' ']")</f>
        <v>['Provider', 'garbage', 'already', 'expensive', 'connection', 'Dongo', 'already', 'make', 'connection', 'garbage', 'waste', 'money', ' Doang ',' expensive ',' network ',' idiot ',' ']</v>
      </c>
      <c r="D612" s="3">
        <v>1.0</v>
      </c>
    </row>
    <row r="613" ht="15.75" customHeight="1">
      <c r="A613" s="1">
        <v>611.0</v>
      </c>
      <c r="B613" s="3" t="s">
        <v>614</v>
      </c>
      <c r="C613" s="3" t="str">
        <f>IFERROR(__xludf.DUMMYFUNCTION("GOOGLETRANSLATE(B613,""id"",""en"")"),"['Network', 'Telkomsel', 'Kayak', 'Gini', 'ugly', 'really', 'broke', 'wherever', 'expensive', 'servant', 'satisfying', 'tlg', ' Fix ',' his web ',' bossss', '']")</f>
        <v>['Network', 'Telkomsel', 'Kayak', 'Gini', 'ugly', 'really', 'broke', 'wherever', 'expensive', 'servant', 'satisfying', 'tlg', ' Fix ',' his web ',' bossss', '']</v>
      </c>
      <c r="D613" s="3">
        <v>3.0</v>
      </c>
    </row>
    <row r="614" ht="15.75" customHeight="1">
      <c r="A614" s="1">
        <v>612.0</v>
      </c>
      <c r="B614" s="3" t="s">
        <v>615</v>
      </c>
      <c r="C614" s="3" t="str">
        <f>IFERROR(__xludf.DUMMYFUNCTION("GOOGLETRANSLATE(B614,""id"",""en"")"),"['What', 'sympathy', 'honest', 'people', 'right', 'pasas',' money ',' eman ',' malem ',' maketin ',' active ',' hours', ' Nelongso ',' Rase ',' clock ',' sampek ',' clock ',' please ',' confirm ',' kasian ',' right ',' person ',' ndak ',' money ',' sympat"&amp;"hy ' , 'Gini', 'Gini', '']")</f>
        <v>['What', 'sympathy', 'honest', 'people', 'right', 'pasas',' money ',' eman ',' malem ',' maketin ',' active ',' hours', ' Nelongso ',' Rase ',' clock ',' sampek ',' clock ',' please ',' confirm ',' kasian ',' right ',' person ',' ndak ',' money ',' sympathy ' , 'Gini', 'Gini', '']</v>
      </c>
      <c r="D614" s="3">
        <v>1.0</v>
      </c>
    </row>
    <row r="615" ht="15.75" customHeight="1">
      <c r="A615" s="1">
        <v>613.0</v>
      </c>
      <c r="B615" s="3" t="s">
        <v>616</v>
      </c>
      <c r="C615" s="3" t="str">
        <f>IFERROR(__xludf.DUMMYFUNCTION("GOOGLETRANSLATE(B615,""id"",""en"")"),"['Disappointed', 'Telkomsel', 'because', 'Yesterday', 'buy', 'package', 'cheerful', 'pulse', 'out', 'Please', 'Telkomsel', 'respond', ' Tangapan ',' Handle ',' Service ',' Telkomsel ',' ugly ']")</f>
        <v>['Disappointed', 'Telkomsel', 'because', 'Yesterday', 'buy', 'package', 'cheerful', 'pulse', 'out', 'Please', 'Telkomsel', 'respond', ' Tangapan ',' Handle ',' Service ',' Telkomsel ',' ugly ']</v>
      </c>
      <c r="D615" s="3">
        <v>1.0</v>
      </c>
    </row>
    <row r="616" ht="15.75" customHeight="1">
      <c r="A616" s="1">
        <v>614.0</v>
      </c>
      <c r="B616" s="3" t="s">
        <v>617</v>
      </c>
      <c r="C616" s="3" t="str">
        <f>IFERROR(__xludf.DUMMYFUNCTION("GOOGLETRANSLATE(B616,""id"",""en"")"),"['Telkomsel', 'service', 'already', 'good', 'just', 'skrg', 'stable', 'network', 'sometimes',' connected ',' sometimes', 'thank you', ' ']")</f>
        <v>['Telkomsel', 'service', 'already', 'good', 'just', 'skrg', 'stable', 'network', 'sometimes',' connected ',' sometimes', 'thank you', ' ']</v>
      </c>
      <c r="D616" s="3">
        <v>4.0</v>
      </c>
    </row>
    <row r="617" ht="15.75" customHeight="1">
      <c r="A617" s="1">
        <v>615.0</v>
      </c>
      <c r="B617" s="3" t="s">
        <v>618</v>
      </c>
      <c r="C617" s="3" t="str">
        <f>IFERROR(__xludf.DUMMYFUNCTION("GOOGLETRANSLATE(B617,""id"",""en"")"),"['experience', 'play', 'game', 'signal', 'disappear', 'ntah', 'where', 'discomfort', 'users', 'experience', ""]")</f>
        <v>['experience', 'play', 'game', 'signal', 'disappear', 'ntah', 'where', 'discomfort', 'users', 'experience', "]</v>
      </c>
      <c r="D617" s="3">
        <v>1.0</v>
      </c>
    </row>
    <row r="618" ht="15.75" customHeight="1">
      <c r="A618" s="1">
        <v>616.0</v>
      </c>
      <c r="B618" s="3" t="s">
        <v>619</v>
      </c>
      <c r="C618" s="3" t="str">
        <f>IFERROR(__xludf.DUMMYFUNCTION("GOOGLETRANSLATE(B618,""id"",""en"")"),"['quota', 'local', 'GB', 'gabisa', 'dipake', 'city', 'unlimited', 'sosmed', 'gabisa', 'slow', 'sosmed', 'expensive', ' expensive ',' buy ',' service ',' rich ',' gini ',' protest ',' twitter ',' satisfying ',' answer ',' ']")</f>
        <v>['quota', 'local', 'GB', 'gabisa', 'dipake', 'city', 'unlimited', 'sosmed', 'gabisa', 'slow', 'sosmed', 'expensive', ' expensive ',' buy ',' service ',' rich ',' gini ',' protest ',' twitter ',' satisfying ',' answer ',' ']</v>
      </c>
      <c r="D618" s="3">
        <v>1.0</v>
      </c>
    </row>
    <row r="619" ht="15.75" customHeight="1">
      <c r="A619" s="1">
        <v>617.0</v>
      </c>
      <c r="B619" s="3" t="s">
        <v>620</v>
      </c>
      <c r="C619" s="3" t="str">
        <f>IFERROR(__xludf.DUMMYFUNCTION("GOOGLETRANSLATE(B619,""id"",""en"")"),"['Sorry', 'tired', 'SIM', 'Card', 'Come on', 'Already', 'Make', 'SIM', 'Card', 'Telkomsel', 'Lag', 'Network', ' stable ',' like ',' Ngebug ',' Bizarrhhh ',' price ',' expensive ',' quality ',' bad ',' byee ',' Telkomsel ',' BURIK ',' lucky ',' really ' , "&amp;"'already', 'moved', 'profit', 'price', 'cheap', 'quality', 'best', 'best', '']")</f>
        <v>['Sorry', 'tired', 'SIM', 'Card', 'Come on', 'Already', 'Make', 'SIM', 'Card', 'Telkomsel', 'Lag', 'Network', ' stable ',' like ',' Ngebug ',' Bizarrhhh ',' price ',' expensive ',' quality ',' bad ',' byee ',' Telkomsel ',' BURIK ',' lucky ',' really ' , 'already', 'moved', 'profit', 'price', 'cheap', 'quality', 'best', 'best', '']</v>
      </c>
      <c r="D619" s="3">
        <v>1.0</v>
      </c>
    </row>
    <row r="620" ht="15.75" customHeight="1">
      <c r="A620" s="1">
        <v>618.0</v>
      </c>
      <c r="B620" s="3" t="s">
        <v>621</v>
      </c>
      <c r="C620" s="3" t="str">
        <f>IFERROR(__xludf.DUMMYFUNCTION("GOOGLETRANSLATE(B620,""id"",""en"")"),"['like', 'every time', 'times',' login ',' wifi ',' difficult ',' enter ',' application ',' difficult ',' contents', 'reset', 'package', ' Price ',' package ',' expensive ',' network ',' ugly ',' ']")</f>
        <v>['like', 'every time', 'times',' login ',' wifi ',' difficult ',' enter ',' application ',' difficult ',' contents', 'reset', 'package', ' Price ',' package ',' expensive ',' network ',' ugly ',' ']</v>
      </c>
      <c r="D620" s="3">
        <v>1.0</v>
      </c>
    </row>
    <row r="621" ht="15.75" customHeight="1">
      <c r="A621" s="1">
        <v>619.0</v>
      </c>
      <c r="B621" s="3" t="s">
        <v>622</v>
      </c>
      <c r="C621" s="3" t="str">
        <f>IFERROR(__xludf.DUMMYFUNCTION("GOOGLETRANSLATE(B621,""id"",""en"")"),"['application', 'Telkomsel', 'makes it easy', 'information', 'balance', 'quota', 'data', 'telephone', 'need', 'information', 'other', 'Tata', ' The location ',' good ',' application ',' Telkomsel ',' provides', 'content', 'content', 'interesting', 'race',"&amp;" 'craft', 'log', 'gift', 'user' , 'Diligently', 'Log', '']")</f>
        <v>['application', 'Telkomsel', 'makes it easy', 'information', 'balance', 'quota', 'data', 'telephone', 'need', 'information', 'other', 'Tata', ' The location ',' good ',' application ',' Telkomsel ',' provides', 'content', 'content', 'interesting', 'race', 'craft', 'log', 'gift', 'user' , 'Diligently', 'Log', '']</v>
      </c>
      <c r="D621" s="3">
        <v>5.0</v>
      </c>
    </row>
    <row r="622" ht="15.75" customHeight="1">
      <c r="A622" s="1">
        <v>620.0</v>
      </c>
      <c r="B622" s="3" t="s">
        <v>623</v>
      </c>
      <c r="C622" s="3" t="str">
        <f>IFERROR(__xludf.DUMMYFUNCTION("GOOGLETRANSLATE(B622,""id"",""en"")"),"['APK', 'good', 'TPI', 'Gatau', 'Network', 'Telkomsel', 'slow', 'Yaallah', 'signal', 'network', 'open', 'application', ' slow ',' download ',' slow ',' sometimes', 'like', 'error', '']")</f>
        <v>['APK', 'good', 'TPI', 'Gatau', 'Network', 'Telkomsel', 'slow', 'Yaallah', 'signal', 'network', 'open', 'application', ' slow ',' download ',' slow ',' sometimes', 'like', 'error', '']</v>
      </c>
      <c r="D622" s="3">
        <v>1.0</v>
      </c>
    </row>
    <row r="623" ht="15.75" customHeight="1">
      <c r="A623" s="1">
        <v>621.0</v>
      </c>
      <c r="B623" s="3" t="s">
        <v>624</v>
      </c>
      <c r="C623" s="3" t="str">
        <f>IFERROR(__xludf.DUMMYFUNCTION("GOOGLETRANSLATE(B623,""id"",""en"")"),"['Judge', 'The card', 'APK', 'buy', 'expensive', 'signal', 'equivalent', 'price', 'compared to', 'card', 'cheap', 'signal', ' Kencan ',' card ',' cheap ',' ']")</f>
        <v>['Judge', 'The card', 'APK', 'buy', 'expensive', 'signal', 'equivalent', 'price', 'compared to', 'card', 'cheap', 'signal', ' Kencan ',' card ',' cheap ',' ']</v>
      </c>
      <c r="D623" s="3">
        <v>1.0</v>
      </c>
    </row>
    <row r="624" ht="15.75" customHeight="1">
      <c r="A624" s="1">
        <v>622.0</v>
      </c>
      <c r="B624" s="3" t="s">
        <v>625</v>
      </c>
      <c r="C624" s="3" t="str">
        <f>IFERROR(__xludf.DUMMYFUNCTION("GOOGLETRANSLATE(B624,""id"",""en"")"),"['Personal', 'comfortable', 'signal', 'no', 'blame', 'concerned', 'suggestion', 'give', 'users',' Telkomsel ',' satisfaction ',' signal ',' Service ',' Information ',' Sorry ',' Response ',' Suggestion ',' Wrong ']")</f>
        <v>['Personal', 'comfortable', 'signal', 'no', 'blame', 'concerned', 'suggestion', 'give', 'users',' Telkomsel ',' satisfaction ',' signal ',' Service ',' Information ',' Sorry ',' Response ',' Suggestion ',' Wrong ']</v>
      </c>
      <c r="D624" s="3">
        <v>3.0</v>
      </c>
    </row>
    <row r="625" ht="15.75" customHeight="1">
      <c r="A625" s="1">
        <v>623.0</v>
      </c>
      <c r="B625" s="3" t="s">
        <v>626</v>
      </c>
      <c r="C625" s="3" t="str">
        <f>IFERROR(__xludf.DUMMYFUNCTION("GOOGLETRANSLATE(B625,""id"",""en"")"),"['Telkomsel', 'gini', 'package', 'cheerful', 'buy', 'pulse', 'his writing', 'bought', 'right', 'checked', 'pulse', 'chick', ' Enter ',' already ',' Harisaya ',' Wait ',' Sampe ',' Try ',' Please ',' Fix ',' Telkomsel ',' Season ', ""]")</f>
        <v>['Telkomsel', 'gini', 'package', 'cheerful', 'buy', 'pulse', 'his writing', 'bought', 'right', 'checked', 'pulse', 'chick', ' Enter ',' already ',' Harisaya ',' Wait ',' Sampe ',' Try ',' Please ',' Fix ',' Telkomsel ',' Season ', "]</v>
      </c>
      <c r="D625" s="3">
        <v>3.0</v>
      </c>
    </row>
    <row r="626" ht="15.75" customHeight="1">
      <c r="A626" s="1">
        <v>624.0</v>
      </c>
      <c r="B626" s="3" t="s">
        <v>627</v>
      </c>
      <c r="C626" s="3" t="str">
        <f>IFERROR(__xludf.DUMMYFUNCTION("GOOGLETRANSLATE(B626,""id"",""en"")"),"['replied', 'told', 'replied', 'care', 'customer', 'quota', 'learn', 'GB', 'yaa', 'cheap', 'money', 'difficult', ' Wanted ',' yaa ',' Lmao ',' quota ',' learn ',' used ',' Bruhh ', ""]")</f>
        <v>['replied', 'told', 'replied', 'care', 'customer', 'quota', 'learn', 'GB', 'yaa', 'cheap', 'money', 'difficult', ' Wanted ',' yaa ',' Lmao ',' quota ',' learn ',' used ',' Bruhh ', "]</v>
      </c>
      <c r="D626" s="3">
        <v>1.0</v>
      </c>
    </row>
    <row r="627" ht="15.75" customHeight="1">
      <c r="A627" s="1">
        <v>625.0</v>
      </c>
      <c r="B627" s="3" t="s">
        <v>628</v>
      </c>
      <c r="C627" s="3" t="str">
        <f>IFERROR(__xludf.DUMMYFUNCTION("GOOGLETRANSLATE(B627,""id"",""en"")"),"['thank', 'love', 'Telkomsel', 'price', 'expensive', 'helped', 'daily', 'check', 'mogahan', 'daily', 'check', 'gift', ' interesting', '']")</f>
        <v>['thank', 'love', 'Telkomsel', 'price', 'expensive', 'helped', 'daily', 'check', 'mogahan', 'daily', 'check', 'gift', ' interesting', '']</v>
      </c>
      <c r="D627" s="3">
        <v>5.0</v>
      </c>
    </row>
    <row r="628" ht="15.75" customHeight="1">
      <c r="A628" s="1">
        <v>626.0</v>
      </c>
      <c r="B628" s="3" t="s">
        <v>629</v>
      </c>
      <c r="C628" s="3" t="str">
        <f>IFERROR(__xludf.DUMMYFUNCTION("GOOGLETRANSLATE(B628,""id"",""en"")"),"['The application', 'really', 'Gabisa', 'Uninstall', 'Install', 'Login', 'The Network', 'Bad', ""]")</f>
        <v>['The application', 'really', 'Gabisa', 'Uninstall', 'Install', 'Login', 'The Network', 'Bad', "]</v>
      </c>
      <c r="D628" s="3">
        <v>2.0</v>
      </c>
    </row>
    <row r="629" ht="15.75" customHeight="1">
      <c r="A629" s="1">
        <v>627.0</v>
      </c>
      <c r="B629" s="3" t="s">
        <v>630</v>
      </c>
      <c r="C629" s="3" t="str">
        <f>IFERROR(__xludf.DUMMYFUNCTION("GOOGLETRANSLATE(B629,""id"",""en"")"),"['direct', 'number', 'log', 'out', 'application', 'number', 'pre', 'post', 'pay', 'log', 'out', 'logout', ' log ',' check ',' leftover ',' quota ',' etc. ',' difficult ',' buy ',' package ',' call ',' home ',' application ',' tip ',' please ' , 'repaired'"&amp;", 'min', 'enthusiasm', 'just', 'thanks', 'star', 'change', 'update', 'problem', 'face', 'finished']")</f>
        <v>['direct', 'number', 'log', 'out', 'application', 'number', 'pre', 'post', 'pay', 'log', 'out', 'logout', ' log ',' check ',' leftover ',' quota ',' etc. ',' difficult ',' buy ',' package ',' call ',' home ',' application ',' tip ',' please ' , 'repaired', 'min', 'enthusiasm', 'just', 'thanks', 'star', 'change', 'update', 'problem', 'face', 'finished']</v>
      </c>
      <c r="D629" s="3">
        <v>1.0</v>
      </c>
    </row>
    <row r="630" ht="15.75" customHeight="1">
      <c r="A630" s="1">
        <v>628.0</v>
      </c>
      <c r="B630" s="3" t="s">
        <v>631</v>
      </c>
      <c r="C630" s="3" t="str">
        <f>IFERROR(__xludf.DUMMYFUNCTION("GOOGLETRANSLATE(B630,""id"",""en"")"),"['Application', 'good', 'oprator', 'good', 'suggestion', 'please', 'hold', 'event', 'going forward', 'think', 'move', 'oprator', ' Next to ',' rates', 'cheap', 'hold', 'event', 'survive', 'hope', 'Devloer', 'message', 'oprator', 'enthusiasm', 'work', 'los"&amp;"e' , 'Competition', 'Next to', 'Telkomsel']")</f>
        <v>['Application', 'good', 'oprator', 'good', 'suggestion', 'please', 'hold', 'event', 'going forward', 'think', 'move', 'oprator', ' Next to ',' rates', 'cheap', 'hold', 'event', 'survive', 'hope', 'Devloer', 'message', 'oprator', 'enthusiasm', 'work', 'lose' , 'Competition', 'Next to', 'Telkomsel']</v>
      </c>
      <c r="D630" s="3">
        <v>5.0</v>
      </c>
    </row>
    <row r="631" ht="15.75" customHeight="1">
      <c r="A631" s="1">
        <v>629.0</v>
      </c>
      <c r="B631" s="3" t="s">
        <v>632</v>
      </c>
      <c r="C631" s="3" t="str">
        <f>IFERROR(__xludf.DUMMYFUNCTION("GOOGLETRANSLATE(B631,""id"",""en"")"),"['Disappointing', 'Credit', 'Reduced', 'Emang', 'Telkomsel', 'Tellers',' Tuyul ',' Login ',' MyTelkomsel ',' made ',' Ribet ',' Customer ',' Need ',' comfort ',' bases', 'stale', 'auto', 'chat', ""]")</f>
        <v>['Disappointing', 'Credit', 'Reduced', 'Emang', 'Telkomsel', 'Tellers',' Tuyul ',' Login ',' MyTelkomsel ',' made ',' Ribet ',' Customer ',' Need ',' comfort ',' bases', 'stale', 'auto', 'chat', "]</v>
      </c>
      <c r="D631" s="3">
        <v>1.0</v>
      </c>
    </row>
    <row r="632" ht="15.75" customHeight="1">
      <c r="A632" s="1">
        <v>630.0</v>
      </c>
      <c r="B632" s="3" t="s">
        <v>633</v>
      </c>
      <c r="C632" s="3" t="str">
        <f>IFERROR(__xludf.DUMMYFUNCTION("GOOGLETRANSLATE(B632,""id"",""en"")"),"['package', 'quota', 'mahaaaal', 'operator', 'according to', 'price', 'quota', 'local', 'quota', 'national', 'according to', 'price', ' network ',' slow ',' quota ',' nyak ',' used ',' decide ',' switch ',' operator ',' then ',' quota ',' run out ',' auto"&amp;"matic ',' pulses' , 'Sumpot', 'nggk', 'run out', 'left', 'notification', 'parahhhh']")</f>
        <v>['package', 'quota', 'mahaaaal', 'operator', 'according to', 'price', 'quota', 'local', 'quota', 'national', 'according to', 'price', ' network ',' slow ',' quota ',' nyak ',' used ',' decide ',' switch ',' operator ',' then ',' quota ',' run out ',' automatic ',' pulses' , 'Sumpot', 'nggk', 'run out', 'left', 'notification', 'parahhhh']</v>
      </c>
      <c r="D632" s="3">
        <v>1.0</v>
      </c>
    </row>
    <row r="633" ht="15.75" customHeight="1">
      <c r="A633" s="1">
        <v>631.0</v>
      </c>
      <c r="B633" s="3" t="s">
        <v>634</v>
      </c>
      <c r="C633" s="3" t="str">
        <f>IFERROR(__xludf.DUMMYFUNCTION("GOOGLETRANSLATE(B633,""id"",""en"")"),"['Please', 'fix', 'network', 'city', 'signal', 'weak', 'strange', 'update', 'APK', 'number', 'update', 'system', ' signal ',' change ',' annoyed ',' Lahh ',' family ',' Telkomsel ',' cave ',' Ogah ',' Telkomsel ', ""]")</f>
        <v>['Please', 'fix', 'network', 'city', 'signal', 'weak', 'strange', 'update', 'APK', 'number', 'update', 'system', ' signal ',' change ',' annoyed ',' Lahh ',' family ',' Telkomsel ',' cave ',' Ogah ',' Telkomsel ', "]</v>
      </c>
      <c r="D633" s="3">
        <v>1.0</v>
      </c>
    </row>
    <row r="634" ht="15.75" customHeight="1">
      <c r="A634" s="1">
        <v>632.0</v>
      </c>
      <c r="B634" s="3" t="s">
        <v>635</v>
      </c>
      <c r="C634" s="3" t="str">
        <f>IFERROR(__xludf.DUMMYFUNCTION("GOOGLETRANSLATE(B634,""id"",""en"")"),"['chaotic', 'packagein', 'promo', 'package', 'promo', 'appears',' sometimes', 'ilang', 'appears',' turn ',' dipping ',' knp ',' Please ',' repaired ',' ']")</f>
        <v>['chaotic', 'packagein', 'promo', 'package', 'promo', 'appears',' sometimes', 'ilang', 'appears',' turn ',' dipping ',' knp ',' Please ',' repaired ',' ']</v>
      </c>
      <c r="D634" s="3">
        <v>2.0</v>
      </c>
    </row>
    <row r="635" ht="15.75" customHeight="1">
      <c r="A635" s="1">
        <v>633.0</v>
      </c>
      <c r="B635" s="3" t="s">
        <v>636</v>
      </c>
      <c r="C635" s="3" t="str">
        <f>IFERROR(__xludf.DUMMYFUNCTION("GOOGLETRANSLATE(B635,""id"",""en"")"),"['Telkomsel', 'good', 'signal', 'garbage', 'oath', 'mentang', 'mentang', 'already', 'users',' blame ',' move ',' card ',' Telkomsel ']")</f>
        <v>['Telkomsel', 'good', 'signal', 'garbage', 'oath', 'mentang', 'mentang', 'already', 'users',' blame ',' move ',' card ',' Telkomsel ']</v>
      </c>
      <c r="D635" s="3">
        <v>1.0</v>
      </c>
    </row>
    <row r="636" ht="15.75" customHeight="1">
      <c r="A636" s="1">
        <v>634.0</v>
      </c>
      <c r="B636" s="3" t="s">
        <v>637</v>
      </c>
      <c r="C636" s="3" t="str">
        <f>IFERROR(__xludf.DUMMYFUNCTION("GOOGLETRANSLATE(B636,""id"",""en"")"),"['Customer', 'Tekomsel', 'Satisfied', 'Service', 'Information', 'Top', 'Deh', 'Request', 'Package', 'Kombo', 'Sakti', 'Rb', ' active ',' held ',' package ',' affordable ',' help ',' tetimakadih ']")</f>
        <v>['Customer', 'Tekomsel', 'Satisfied', 'Service', 'Information', 'Top', 'Deh', 'Request', 'Package', 'Kombo', 'Sakti', 'Rb', ' active ',' held ',' package ',' affordable ',' help ',' tetimakadih ']</v>
      </c>
      <c r="D636" s="3">
        <v>5.0</v>
      </c>
    </row>
    <row r="637" ht="15.75" customHeight="1">
      <c r="A637" s="1">
        <v>635.0</v>
      </c>
      <c r="B637" s="3" t="s">
        <v>638</v>
      </c>
      <c r="C637" s="3" t="str">
        <f>IFERROR(__xludf.DUMMYFUNCTION("GOOGLETRANSLATE(B637,""id"",""en"")"),"['Telkomsel', 'annoying', 'please', 'setting', 'yng', 'return', 'quota', 'internet', 'clock', 'change', 'murder', 'quota', ' Midnight ',' times', 'must', 'spend', 'quota', 'cave', 'yng', 'GB', 'spend', 'quota', 'night', 'GB', 'Yng' , 'limit', 'CMA', 'Auto"&amp;"', 'Move', 'Loss',' Credit ',' Cave ',' Quota ',' Quota ',' Family ',' Cave ',' MSI ',' GB ',' leftover ',' quota ',' cave ',' jdi ',' cave ',' severe ',' emng ',' loss', 'bnyak', 'cave']")</f>
        <v>['Telkomsel', 'annoying', 'please', 'setting', 'yng', 'return', 'quota', 'internet', 'clock', 'change', 'murder', 'quota', ' Midnight ',' times', 'must', 'spend', 'quota', 'cave', 'yng', 'GB', 'spend', 'quota', 'night', 'GB', 'Yng' , 'limit', 'CMA', 'Auto', 'Move', 'Loss',' Credit ',' Cave ',' Quota ',' Quota ',' Family ',' Cave ',' MSI ',' GB ',' leftover ',' quota ',' cave ',' jdi ',' cave ',' severe ',' emng ',' loss', 'bnyak', 'cave']</v>
      </c>
      <c r="D637" s="3">
        <v>1.0</v>
      </c>
    </row>
    <row r="638" ht="15.75" customHeight="1">
      <c r="A638" s="1">
        <v>636.0</v>
      </c>
      <c r="B638" s="3" t="s">
        <v>639</v>
      </c>
      <c r="C638" s="3" t="str">
        <f>IFERROR(__xludf.DUMMYFUNCTION("GOOGLETRANSLATE(B638,""id"",""en"")"),"['Unlimited', 'TPI', 'Signal', 'ilang', 'Embossed', 'Cave', 'PKE', 'SIM', 'Telkomsel', 'KNPA', 'Package', 'Data', ' ilang ',' embossed ',' signal ',' disappointed ',' PKE ',' Telkomsel ',' ']")</f>
        <v>['Unlimited', 'TPI', 'Signal', 'ilang', 'Embossed', 'Cave', 'PKE', 'SIM', 'Telkomsel', 'KNPA', 'Package', 'Data', ' ilang ',' embossed ',' signal ',' disappointed ',' PKE ',' Telkomsel ',' ']</v>
      </c>
      <c r="D638" s="3">
        <v>1.0</v>
      </c>
    </row>
    <row r="639" ht="15.75" customHeight="1">
      <c r="A639" s="1">
        <v>637.0</v>
      </c>
      <c r="B639" s="3" t="s">
        <v>640</v>
      </c>
      <c r="C639" s="3" t="str">
        <f>IFERROR(__xludf.DUMMYFUNCTION("GOOGLETRANSLATE(B639,""id"",""en"")"),"['here', 'quality', 'network', 'bad', 'embarrassing', 'user', 'quality', 'network', 'poor', 'game', '']")</f>
        <v>['here', 'quality', 'network', 'bad', 'embarrassing', 'user', 'quality', 'network', 'poor', 'game', '']</v>
      </c>
      <c r="D639" s="3">
        <v>1.0</v>
      </c>
    </row>
    <row r="640" ht="15.75" customHeight="1">
      <c r="A640" s="1">
        <v>638.0</v>
      </c>
      <c r="B640" s="3" t="s">
        <v>641</v>
      </c>
      <c r="C640" s="3" t="str">
        <f>IFERROR(__xludf.DUMMYFUNCTION("GOOGLETRANSLATE(B640,""id"",""en"")"),"['Signal', 'Telkomsel', 'slow', 'Mnta', 'Forgiveness', 'Telkomsel', 'Network', 'Fastest', 'User', 'Telkomsel', 'Disappointed', ""]")</f>
        <v>['Signal', 'Telkomsel', 'slow', 'Mnta', 'Forgiveness', 'Telkomsel', 'Network', 'Fastest', 'User', 'Telkomsel', 'Disappointed', "]</v>
      </c>
      <c r="D640" s="3">
        <v>1.0</v>
      </c>
    </row>
    <row r="641" ht="15.75" customHeight="1">
      <c r="A641" s="1">
        <v>639.0</v>
      </c>
      <c r="B641" s="3" t="s">
        <v>642</v>
      </c>
      <c r="C641" s="3" t="str">
        <f>IFERROR(__xludf.DUMMYFUNCTION("GOOGLETRANSLATE(B641,""id"",""en"")"),"['Package', 'Game', 'Unlimited', 'Use', 'Yesterday', 'Uklum', 'Disconneck', 'Game', 'Times',' Use ',' MSA ',' Active ',' February ',' Package ',' Internet ',' Used ',' Package ',' Gaming ',' ']")</f>
        <v>['Package', 'Game', 'Unlimited', 'Use', 'Yesterday', 'Uklum', 'Disconneck', 'Game', 'Times',' Use ',' MSA ',' Active ',' February ',' Package ',' Internet ',' Used ',' Package ',' Gaming ',' ']</v>
      </c>
      <c r="D641" s="3">
        <v>2.0</v>
      </c>
    </row>
    <row r="642" ht="15.75" customHeight="1">
      <c r="A642" s="1">
        <v>640.0</v>
      </c>
      <c r="B642" s="3" t="s">
        <v>643</v>
      </c>
      <c r="C642" s="3" t="str">
        <f>IFERROR(__xludf.DUMMYFUNCTION("GOOGLETRANSLATE(B642,""id"",""en"")"),"['', 'Telkom', 'Gajelas', 'really', 'signal', 'Maen', 'game', 'mood', 'cave', 'love', 'star', 'fix', "" ]")</f>
        <v>['', 'Telkom', 'Gajelas', 'really', 'signal', 'Maen', 'game', 'mood', 'cave', 'love', 'star', 'fix', " ]</v>
      </c>
      <c r="D642" s="3">
        <v>1.0</v>
      </c>
    </row>
    <row r="643" ht="15.75" customHeight="1">
      <c r="A643" s="1">
        <v>641.0</v>
      </c>
      <c r="B643" s="3" t="s">
        <v>644</v>
      </c>
      <c r="C643" s="3" t="str">
        <f>IFERROR(__xludf.DUMMYFUNCTION("GOOGLETRANSLATE(B643,""id"",""en"")"),"['Please', 'reverse', 'network', 'internet', 'Telkomsel', 'access',' network ',' Telkomsel ',' ugly ',' please ',' optimize ',' network ',' Internet ',' Thanks', '']")</f>
        <v>['Please', 'reverse', 'network', 'internet', 'Telkomsel', 'access',' network ',' Telkomsel ',' ugly ',' please ',' optimize ',' network ',' Internet ',' Thanks', '']</v>
      </c>
      <c r="D643" s="3">
        <v>1.0</v>
      </c>
    </row>
    <row r="644" ht="15.75" customHeight="1">
      <c r="A644" s="1">
        <v>642.0</v>
      </c>
      <c r="B644" s="3" t="s">
        <v>645</v>
      </c>
      <c r="C644" s="3" t="str">
        <f>IFERROR(__xludf.DUMMYFUNCTION("GOOGLETRANSLATE(B644,""id"",""en"")"),"['Please', 'fix', 'sms',' message ',' download ',' Telkomsel ',' get ',' pulse ',' download ',' pulse ',' please ',' fix ',' Enter ',' credit ',' Detinent ',' quota ',' please ',' fix ']")</f>
        <v>['Please', 'fix', 'sms',' message ',' download ',' Telkomsel ',' get ',' pulse ',' download ',' pulse ',' please ',' fix ',' Enter ',' credit ',' Detinent ',' quota ',' please ',' fix ']</v>
      </c>
      <c r="D644" s="3">
        <v>2.0</v>
      </c>
    </row>
    <row r="645" ht="15.75" customHeight="1">
      <c r="A645" s="1">
        <v>643.0</v>
      </c>
      <c r="B645" s="3" t="s">
        <v>646</v>
      </c>
      <c r="C645" s="3" t="str">
        <f>IFERROR(__xludf.DUMMYFUNCTION("GOOGLETRANSLATE(B645,""id"",""en"")"),"['Disappointed', 'Telkomsel', 'How', 'Network', 'Bad', 'Telkomsel', 'Performance', 'Tenguna', 'Card', 'Server', 'Teuna', 'Telkomsel', ' move ',' server ',' fix ',' donk ',' network ',' user ',' tasty ',' ']")</f>
        <v>['Disappointed', 'Telkomsel', 'How', 'Network', 'Bad', 'Telkomsel', 'Performance', 'Tenguna', 'Card', 'Server', 'Teuna', 'Telkomsel', ' move ',' server ',' fix ',' donk ',' network ',' user ',' tasty ',' ']</v>
      </c>
      <c r="D645" s="3">
        <v>1.0</v>
      </c>
    </row>
    <row r="646" ht="15.75" customHeight="1">
      <c r="A646" s="1">
        <v>644.0</v>
      </c>
      <c r="B646" s="3" t="s">
        <v>647</v>
      </c>
      <c r="C646" s="3" t="str">
        <f>IFERROR(__xludf.DUMMYFUNCTION("GOOGLETRANSLATE(B646,""id"",""en"")"),"['network', 'Telkomsel', 'disappointed', 'really', 'because' play ',' game ',' online ',' experience ',' lag ',' severe ',' Please ',' Repaired ',' Network ',' Current ',' User ',' Telkomsel ',' Disappointed ',' ']")</f>
        <v>['network', 'Telkomsel', 'disappointed', 'really', 'because' play ',' game ',' online ',' experience ',' lag ',' severe ',' Please ',' Repaired ',' Network ',' Current ',' User ',' Telkomsel ',' Disappointed ',' ']</v>
      </c>
      <c r="D646" s="3">
        <v>1.0</v>
      </c>
    </row>
    <row r="647" ht="15.75" customHeight="1">
      <c r="A647" s="1">
        <v>645.0</v>
      </c>
      <c r="B647" s="3" t="s">
        <v>648</v>
      </c>
      <c r="C647" s="3" t="str">
        <f>IFERROR(__xludf.DUMMYFUNCTION("GOOGLETRANSLATE(B647,""id"",""en"")"),"['ugly', 'network', 'Season', 'Telkomsel', 'play', 'game', 'ngeleg', 'signal', 'red', 'gave', 'star', 'the network', ' repair']")</f>
        <v>['ugly', 'network', 'Season', 'Telkomsel', 'play', 'game', 'ngeleg', 'signal', 'red', 'gave', 'star', 'the network', ' repair']</v>
      </c>
      <c r="D647" s="3">
        <v>1.0</v>
      </c>
    </row>
    <row r="648" ht="15.75" customHeight="1">
      <c r="A648" s="1">
        <v>646.0</v>
      </c>
      <c r="B648" s="3" t="s">
        <v>649</v>
      </c>
      <c r="C648" s="3" t="str">
        <f>IFERROR(__xludf.DUMMYFUNCTION("GOOGLETRANSLATE(B648,""id"",""en"")"),"['Telkomsel', 'provider', 'biggest', 'application', 'maid', 'please', 'lined', 'signal', 'fast', 'good', 'wifi', 'right', ' check ',' information ',' package ',' pulse ',' appears', 'signal', 'fast', 'appears',' fast ',' just ',' information ',' please ',"&amp;"' lererin ' , 'The application', 'Disappointed', 'Happy', 'Customer', 'Disappointed']")</f>
        <v>['Telkomsel', 'provider', 'biggest', 'application', 'maid', 'please', 'lined', 'signal', 'fast', 'good', 'wifi', 'right', ' check ',' information ',' package ',' pulse ',' appears', 'signal', 'fast', 'appears',' fast ',' just ',' information ',' please ',' lererin ' , 'The application', 'Disappointed', 'Happy', 'Customer', 'Disappointed']</v>
      </c>
      <c r="D648" s="3">
        <v>1.0</v>
      </c>
    </row>
    <row r="649" ht="15.75" customHeight="1">
      <c r="A649" s="1">
        <v>647.0</v>
      </c>
      <c r="B649" s="3" t="s">
        <v>650</v>
      </c>
      <c r="C649" s="3" t="str">
        <f>IFERROR(__xludf.DUMMYFUNCTION("GOOGLETRANSLATE(B649,""id"",""en"")"),"['Provider', 'the biggest', 'Indonesia', 'Network', 'Leet', 'Kayak', 'Gini', 'People', 'Loss',' Package ',' Doang ',' Expensive ',' network ',' kyk ',' gini ',' mending ',' moved ',' provider ',' im ',' kyk ',' gini ', ""]")</f>
        <v>['Provider', 'the biggest', 'Indonesia', 'Network', 'Leet', 'Kayak', 'Gini', 'People', 'Loss',' Package ',' Doang ',' Expensive ',' network ',' kyk ',' gini ',' mending ',' moved ',' provider ',' im ',' kyk ',' gini ', "]</v>
      </c>
      <c r="D649" s="3">
        <v>1.0</v>
      </c>
    </row>
    <row r="650" ht="15.75" customHeight="1">
      <c r="A650" s="1">
        <v>648.0</v>
      </c>
      <c r="B650" s="3" t="s">
        <v>651</v>
      </c>
      <c r="C650" s="3" t="str">
        <f>IFERROR(__xludf.DUMMYFUNCTION("GOOGLETRANSLATE(B650,""id"",""en"")"),"['Jdi', 'yaa', 'gess',' signal ',' tsel ',' tuuh ',' full ',' tpi ',' ngellag ',' really ',' oath ',' tsel ',' concerned ',' hope ',' repay ',' GNTD ',' ']")</f>
        <v>['Jdi', 'yaa', 'gess',' signal ',' tsel ',' tuuh ',' full ',' tpi ',' ngellag ',' really ',' oath ',' tsel ',' concerned ',' hope ',' repay ',' GNTD ',' ']</v>
      </c>
      <c r="D650" s="3">
        <v>1.0</v>
      </c>
    </row>
    <row r="651" ht="15.75" customHeight="1">
      <c r="A651" s="1">
        <v>649.0</v>
      </c>
      <c r="B651" s="3" t="s">
        <v>652</v>
      </c>
      <c r="C651" s="3" t="str">
        <f>IFERROR(__xludf.DUMMYFUNCTION("GOOGLETRANSLATE(B651,""id"",""en"")"),"['wonder', 'application', 'difficult', 'login', 'program', 'daily', 'check', 'check', 'giga', 'error', 'times',' signal ',' rotten']")</f>
        <v>['wonder', 'application', 'difficult', 'login', 'program', 'daily', 'check', 'check', 'giga', 'error', 'times',' signal ',' rotten']</v>
      </c>
      <c r="D651" s="3">
        <v>1.0</v>
      </c>
    </row>
    <row r="652" ht="15.75" customHeight="1">
      <c r="A652" s="1">
        <v>650.0</v>
      </c>
      <c r="B652" s="3" t="s">
        <v>653</v>
      </c>
      <c r="C652" s="3" t="str">
        <f>IFERROR(__xludf.DUMMYFUNCTION("GOOGLETRANSLATE(B652,""id"",""en"")"),"['ask', 'take', 'package', 'emergency', 'price', 'rb', 'tomorrow', 'contents',' pulse ',' rb ',' already ',' paway ',' The rest of ',' pulse ',' RB ',' pulse ',' pull ',' reasons', 'return', 'package', 'emergency', 'take', 'package', 'emergency', 'woi' , "&amp;"'help', '']")</f>
        <v>['ask', 'take', 'package', 'emergency', 'price', 'rb', 'tomorrow', 'contents',' pulse ',' rb ',' already ',' paway ',' The rest of ',' pulse ',' RB ',' pulse ',' pull ',' reasons', 'return', 'package', 'emergency', 'take', 'package', 'emergency', 'woi' , 'help', '']</v>
      </c>
      <c r="D652" s="3">
        <v>1.0</v>
      </c>
    </row>
    <row r="653" ht="15.75" customHeight="1">
      <c r="A653" s="1">
        <v>651.0</v>
      </c>
      <c r="B653" s="3" t="s">
        <v>654</v>
      </c>
      <c r="C653" s="3" t="str">
        <f>IFERROR(__xludf.DUMMYFUNCTION("GOOGLETRANSLATE(B653,""id"",""en"")"),"['Hi', 'How', 'Get', 'SMS', 'Telkomsel', 'KTNY', 'Download', 'Telkomsel', 'Get', 'Credit', 'Rb', 'Blm', ' Get ', ""]")</f>
        <v>['Hi', 'How', 'Get', 'SMS', 'Telkomsel', 'KTNY', 'Download', 'Telkomsel', 'Get', 'Credit', 'Rb', 'Blm', ' Get ', "]</v>
      </c>
      <c r="D653" s="3">
        <v>1.0</v>
      </c>
    </row>
    <row r="654" ht="15.75" customHeight="1">
      <c r="A654" s="1">
        <v>652.0</v>
      </c>
      <c r="B654" s="3" t="s">
        <v>655</v>
      </c>
      <c r="C654" s="3" t="str">
        <f>IFERROR(__xludf.DUMMYFUNCTION("GOOGLETRANSLATE(B654,""id"",""en"")"),"['Telkom', 'Tsel', 'Tsel', 'confiscated', 'use', 'pulse', 'wasteful', 'sucked', 'fast', 'different', 'pulse', 'internet', ' neighbors', 'cheap', 'festive', 'love', 'star', '']")</f>
        <v>['Telkom', 'Tsel', 'Tsel', 'confiscated', 'use', 'pulse', 'wasteful', 'sucked', 'fast', 'different', 'pulse', 'internet', ' neighbors', 'cheap', 'festive', 'love', 'star', '']</v>
      </c>
      <c r="D654" s="3">
        <v>1.0</v>
      </c>
    </row>
    <row r="655" ht="15.75" customHeight="1">
      <c r="A655" s="1">
        <v>653.0</v>
      </c>
      <c r="B655" s="3" t="s">
        <v>656</v>
      </c>
      <c r="C655" s="3" t="str">
        <f>IFERROR(__xludf.DUMMYFUNCTION("GOOGLETRANSLATE(B655,""id"",""en"")"),"['Package', 'Call', 'Out', 'Turned Off', 'System', 'Telkomsel', 'Nyedot', 'Credit', 'Auto', 'Update', 'Package', 'Call', ' cug ',' month ',' auto ',' notification ',' ']")</f>
        <v>['Package', 'Call', 'Out', 'Turned Off', 'System', 'Telkomsel', 'Nyedot', 'Credit', 'Auto', 'Update', 'Package', 'Call', ' cug ',' month ',' auto ',' notification ',' ']</v>
      </c>
      <c r="D655" s="3">
        <v>1.0</v>
      </c>
    </row>
    <row r="656" ht="15.75" customHeight="1">
      <c r="A656" s="1">
        <v>654.0</v>
      </c>
      <c r="B656" s="3" t="s">
        <v>657</v>
      </c>
      <c r="C656" s="3" t="str">
        <f>IFERROR(__xludf.DUMMYFUNCTION("GOOGLETRANSLATE(B656,""id"",""en"")"),"['admin', 'Telkomsel', 'slow', 'response', 'obstacle', 'customer', 'acts',' quota ',' night ',' signal ',' ilang ',' number ',' ']")</f>
        <v>['admin', 'Telkomsel', 'slow', 'response', 'obstacle', 'customer', 'acts',' quota ',' night ',' signal ',' ilang ',' number ',' ']</v>
      </c>
      <c r="D656" s="3">
        <v>1.0</v>
      </c>
    </row>
    <row r="657" ht="15.75" customHeight="1">
      <c r="A657" s="1">
        <v>655.0</v>
      </c>
      <c r="B657" s="3" t="s">
        <v>658</v>
      </c>
      <c r="C657" s="3" t="str">
        <f>IFERROR(__xludf.DUMMYFUNCTION("GOOGLETRANSLATE(B657,""id"",""en"")"),"['Jaringa', 'NGK', 'Network', 'business',' Mnyepelekan ',' Customer ',' Spread ',' Bankrupt ',' Klau ',' Klian ',' Ngk ',' Fix ',' JRINGAN ',' Sok ',' pretended ',' Maun ',' go home ',' network ',' Klian ',' NGK ',' Becus', 'Kayak', 'Gini', 'Disappointed'"&amp;", 'Heavy' , 'Gara', ""]")</f>
        <v>['Jaringa', 'NGK', 'Network', 'business',' Mnyepelekan ',' Customer ',' Spread ',' Bankrupt ',' Klau ',' Klian ',' Ngk ',' Fix ',' JRINGAN ',' Sok ',' pretended ',' Maun ',' go home ',' network ',' Klian ',' NGK ',' Becus', 'Kayak', 'Gini', 'Disappointed', 'Heavy' , 'Gara', "]</v>
      </c>
      <c r="D657" s="3">
        <v>1.0</v>
      </c>
    </row>
    <row r="658" ht="15.75" customHeight="1">
      <c r="A658" s="1">
        <v>656.0</v>
      </c>
      <c r="B658" s="3" t="s">
        <v>659</v>
      </c>
      <c r="C658" s="3" t="str">
        <f>IFERROR(__xludf.DUMMYFUNCTION("GOOGLETRANSLATE(B658,""id"",""en"")"),"['Card', 'Telkomsel', 'Receiving', 'Telfon', 'Call', 'People', 'Suitable', 'Internet', 'Network', 'Internet', 'Lemot', ""]")</f>
        <v>['Card', 'Telkomsel', 'Receiving', 'Telfon', 'Call', 'People', 'Suitable', 'Internet', 'Network', 'Internet', 'Lemot', "]</v>
      </c>
      <c r="D658" s="3">
        <v>1.0</v>
      </c>
    </row>
    <row r="659" ht="15.75" customHeight="1">
      <c r="A659" s="1">
        <v>657.0</v>
      </c>
      <c r="B659" s="3" t="s">
        <v>660</v>
      </c>
      <c r="C659" s="3" t="str">
        <f>IFERROR(__xludf.DUMMYFUNCTION("GOOGLETRANSLATE(B659,""id"",""en"")"),"['Abis',' Read ',' Komen ',' Bet ',' Ngeluh ',' Telkomsel ',' Solution ',' Try ',' Wrong ',' Channel ',' Telkomsel ',' already ',' expensive ',' network ',' stable ',' gmna ',' satisfied ',' telkomsel ',' regret ',' buy ']")</f>
        <v>['Abis',' Read ',' Komen ',' Bet ',' Ngeluh ',' Telkomsel ',' Solution ',' Try ',' Wrong ',' Channel ',' Telkomsel ',' already ',' expensive ',' network ',' stable ',' gmna ',' satisfied ',' telkomsel ',' regret ',' buy ']</v>
      </c>
      <c r="D659" s="3">
        <v>1.0</v>
      </c>
    </row>
    <row r="660" ht="15.75" customHeight="1">
      <c r="A660" s="1">
        <v>658.0</v>
      </c>
      <c r="B660" s="3" t="s">
        <v>661</v>
      </c>
      <c r="C660" s="3" t="str">
        <f>IFERROR(__xludf.DUMMYFUNCTION("GOOGLETRANSLATE(B660,""id"",""en"")"),"['buy', 'package', 'expensive', 'according to', 'quality', 'network', 'open', 'browser', 'please', 'responded', 'customer', ' Wear ',' Telkomsel ',' Money ',' Mulu ',' Thinking ',' Convenient ',' Customer ',' Defended ',' Money ',' Quality ',' Network ']")</f>
        <v>['buy', 'package', 'expensive', 'according to', 'quality', 'network', 'open', 'browser', 'please', 'responded', 'customer', ' Wear ',' Telkomsel ',' Money ',' Mulu ',' Thinking ',' Convenient ',' Customer ',' Defended ',' Money ',' Quality ',' Network ']</v>
      </c>
      <c r="D660" s="3">
        <v>1.0</v>
      </c>
    </row>
    <row r="661" ht="15.75" customHeight="1">
      <c r="A661" s="1">
        <v>659.0</v>
      </c>
      <c r="B661" s="3" t="s">
        <v>662</v>
      </c>
      <c r="C661" s="3" t="str">
        <f>IFERROR(__xludf.DUMMYFUNCTION("GOOGLETRANSLATE(B661,""id"",""en"")"),"['Telkomsel', 'network', 'ngeselin', 'signal', 'full', 'difficult', 'open', 'smooth', 'buy', 'package', 'Telkomsel', 'loading', ' Sometimes', 'appears',' writing ',' pulse ',' powder ',' pulse ',' times', 'folding', 'price', 'package']")</f>
        <v>['Telkomsel', 'network', 'ngeselin', 'signal', 'full', 'difficult', 'open', 'smooth', 'buy', 'package', 'Telkomsel', 'loading', ' Sometimes', 'appears',' writing ',' pulse ',' powder ',' pulse ',' times', 'folding', 'price', 'package']</v>
      </c>
      <c r="D661" s="3">
        <v>3.0</v>
      </c>
    </row>
    <row r="662" ht="15.75" customHeight="1">
      <c r="A662" s="1">
        <v>660.0</v>
      </c>
      <c r="B662" s="3" t="s">
        <v>663</v>
      </c>
      <c r="C662" s="3" t="str">
        <f>IFERROR(__xludf.DUMMYFUNCTION("GOOGLETRANSLATE(B662,""id"",""en"")"),"['Please', 'explanation', 'every contents',' pulse ',' slalu ',' run out ',' telephone ',' buy ',' data ',' follow ',' quiz ',' anything ',' bad ',' a week ',' contents', 'pulse']")</f>
        <v>['Please', 'explanation', 'every contents',' pulse ',' slalu ',' run out ',' telephone ',' buy ',' data ',' follow ',' quiz ',' anything ',' bad ',' a week ',' contents', 'pulse']</v>
      </c>
      <c r="D662" s="3">
        <v>1.0</v>
      </c>
    </row>
    <row r="663" ht="15.75" customHeight="1">
      <c r="A663" s="1">
        <v>661.0</v>
      </c>
      <c r="B663" s="3" t="s">
        <v>664</v>
      </c>
      <c r="C663" s="3" t="str">
        <f>IFERROR(__xludf.DUMMYFUNCTION("GOOGLETRANSLATE(B663,""id"",""en"")"),"['wwwooooyyy', 'voucher', 'quota', 'sympathy', 'enter', 'code', 'voucher', 'quota', 'tetep']")</f>
        <v>['wwwooooyyy', 'voucher', 'quota', 'sympathy', 'enter', 'code', 'voucher', 'quota', 'tetep']</v>
      </c>
      <c r="D663" s="3">
        <v>1.0</v>
      </c>
    </row>
    <row r="664" ht="15.75" customHeight="1">
      <c r="A664" s="1">
        <v>662.0</v>
      </c>
      <c r="B664" s="3" t="s">
        <v>665</v>
      </c>
      <c r="C664" s="3" t="str">
        <f>IFERROR(__xludf.DUMMYFUNCTION("GOOGLETRANSLATE(B664,""id"",""en"")"),"['Telkomsel', 'promo', 'package', 'tantalizing', 'signal', 'slow', 'clock', 'smooth', 'jdi', 'package', 'data', 'bnyak', ' The limit ',' Hbis', 'pure', 'area', 'kalteng']")</f>
        <v>['Telkomsel', 'promo', 'package', 'tantalizing', 'signal', 'slow', 'clock', 'smooth', 'jdi', 'package', 'data', 'bnyak', ' The limit ',' Hbis', 'pure', 'area', 'kalteng']</v>
      </c>
      <c r="D664" s="3">
        <v>2.0</v>
      </c>
    </row>
    <row r="665" ht="15.75" customHeight="1">
      <c r="A665" s="1">
        <v>663.0</v>
      </c>
      <c r="B665" s="3" t="s">
        <v>666</v>
      </c>
      <c r="C665" s="3" t="str">
        <f>IFERROR(__xludf.DUMMYFUNCTION("GOOGLETRANSLATE(B665,""id"",""en"")"),"['Please', 'fix', 'love', 'promo', 'error', 'vacation', 'buy', 'package', 'pulse', 'signal', 'comfortable', 'Telkomsel', ' The quality ',' Bener ',' decreases']")</f>
        <v>['Please', 'fix', 'love', 'promo', 'error', 'vacation', 'buy', 'package', 'pulse', 'signal', 'comfortable', 'Telkomsel', ' The quality ',' Bener ',' decreases']</v>
      </c>
      <c r="D665" s="3">
        <v>1.0</v>
      </c>
    </row>
    <row r="666" ht="15.75" customHeight="1">
      <c r="A666" s="1">
        <v>664.0</v>
      </c>
      <c r="B666" s="3" t="s">
        <v>667</v>
      </c>
      <c r="C666" s="3" t="str">
        <f>IFERROR(__xludf.DUMMYFUNCTION("GOOGLETRANSLATE(B666,""id"",""en"")"),"['Bener', 'really', 'disappointed', 'user', 'sympathy', 'loop', 'already', 'really', 'how', 'salt', 'activation', 'package', ' Cheerful ',' contact ',' Customer ',' given ',' direction ',' Tetep ',' strange ',' turn ',' package ',' abis', 'sucked', 'pulse"&amp;"', 'ajah' , 'Garcep', 'really', 'Telkomsel', 'Severe']")</f>
        <v>['Bener', 'really', 'disappointed', 'user', 'sympathy', 'loop', 'already', 'really', 'how', 'salt', 'activation', 'package', ' Cheerful ',' contact ',' Customer ',' given ',' direction ',' Tetep ',' strange ',' turn ',' package ',' abis', 'sucked', 'pulse', 'ajah' , 'Garcep', 'really', 'Telkomsel', 'Severe']</v>
      </c>
      <c r="D666" s="3">
        <v>1.0</v>
      </c>
    </row>
    <row r="667" ht="15.75" customHeight="1">
      <c r="A667" s="1">
        <v>665.0</v>
      </c>
      <c r="B667" s="3" t="s">
        <v>668</v>
      </c>
      <c r="C667" s="3" t="str">
        <f>IFERROR(__xludf.DUMMYFUNCTION("GOOGLETRANSLATE(B667,""id"",""en"")"),"['Telkomsel', 'Network', 'Indo', 'TPI', 'Lemot', 'Indo', 'Sell', 'SJA', 'Negeri', 'Network', 'Employed', ""]")</f>
        <v>['Telkomsel', 'Network', 'Indo', 'TPI', 'Lemot', 'Indo', 'Sell', 'SJA', 'Negeri', 'Network', 'Employed', "]</v>
      </c>
      <c r="D667" s="3">
        <v>1.0</v>
      </c>
    </row>
    <row r="668" ht="15.75" customHeight="1">
      <c r="A668" s="1">
        <v>666.0</v>
      </c>
      <c r="B668" s="3" t="s">
        <v>669</v>
      </c>
      <c r="C668" s="3" t="str">
        <f>IFERROR(__xludf.DUMMYFUNCTION("GOOGLETRANSLATE(B668,""id"",""en"")"),"['company', 'trusted', 'bonus', 'reward', 'quota', 'internet', 'bgk', 'suits', 'spend', 'pulses', '']")</f>
        <v>['company', 'trusted', 'bonus', 'reward', 'quota', 'internet', 'bgk', 'suits', 'spend', 'pulses', '']</v>
      </c>
      <c r="D668" s="3">
        <v>1.0</v>
      </c>
    </row>
    <row r="669" ht="15.75" customHeight="1">
      <c r="A669" s="1">
        <v>667.0</v>
      </c>
      <c r="B669" s="3" t="s">
        <v>670</v>
      </c>
      <c r="C669" s="3" t="str">
        <f>IFERROR(__xludf.DUMMYFUNCTION("GOOGLETRANSLATE(B669,""id"",""en"")"),"['old', 'Andalin', 'signal', 'hope', 'listen', 'complaints', 'consumer', 'greetings', 'ojol', 'need', 'network', 'good']")</f>
        <v>['old', 'Andalin', 'signal', 'hope', 'listen', 'complaints', 'consumer', 'greetings', 'ojol', 'need', 'network', 'good']</v>
      </c>
      <c r="D669" s="3">
        <v>3.0</v>
      </c>
    </row>
    <row r="670" ht="15.75" customHeight="1">
      <c r="A670" s="1">
        <v>668.0</v>
      </c>
      <c r="B670" s="3" t="s">
        <v>671</v>
      </c>
      <c r="C670" s="3" t="str">
        <f>IFERROR(__xludf.DUMMYFUNCTION("GOOGLETRANSLATE(B670,""id"",""en"")"),"['App', 'Telkomsel', 'Android', 'iOS', 'Different', 'Where', 'iOS', 'Combo', 'Sakti', 'Android', 'Disappointing', 'Please', ' Repaired ',' Signal ',' Quality ',' Network ',' in the Occupational "", 'Penebel', 'Tabanan', 'Bali',""]")</f>
        <v>['App', 'Telkomsel', 'Android', 'iOS', 'Different', 'Where', 'iOS', 'Combo', 'Sakti', 'Android', 'Disappointing', 'Please', ' Repaired ',' Signal ',' Quality ',' Network ',' in the Occupational ", 'Penebel', 'Tabanan', 'Bali',"]</v>
      </c>
      <c r="D670" s="3">
        <v>1.0</v>
      </c>
    </row>
    <row r="671" ht="15.75" customHeight="1">
      <c r="A671" s="1">
        <v>669.0</v>
      </c>
      <c r="B671" s="3" t="s">
        <v>672</v>
      </c>
      <c r="C671" s="3" t="str">
        <f>IFERROR(__xludf.DUMMYFUNCTION("GOOGLETRANSLATE(B671,""id"",""en"")"),"['Apikasi', 'ugly', 'bong', 'apikasi', 'good', 'really', 'pppppppppppppppppppppppppppppppppp']")</f>
        <v>['Apikasi', 'ugly', 'bong', 'apikasi', 'good', 'really', 'pppppppppppppppppppppppppppppppppp']</v>
      </c>
      <c r="D671" s="3">
        <v>5.0</v>
      </c>
    </row>
    <row r="672" ht="15.75" customHeight="1">
      <c r="A672" s="1">
        <v>670.0</v>
      </c>
      <c r="B672" s="3" t="s">
        <v>673</v>
      </c>
      <c r="C672" s="3" t="str">
        <f>IFERROR(__xludf.DUMMYFUNCTION("GOOGLETRANSLATE(B672,""id"",""en"")"),"['Application', 'good', 'open', 'application', 'decent', 'loading', 'transaction', 'beg', 'developer', 'fix', 'all', ""]")</f>
        <v>['Application', 'good', 'open', 'application', 'decent', 'loading', 'transaction', 'beg', 'developer', 'fix', 'all', "]</v>
      </c>
      <c r="D672" s="3">
        <v>4.0</v>
      </c>
    </row>
    <row r="673" ht="15.75" customHeight="1">
      <c r="A673" s="1">
        <v>671.0</v>
      </c>
      <c r="B673" s="3" t="s">
        <v>674</v>
      </c>
      <c r="C673" s="3" t="str">
        <f>IFERROR(__xludf.DUMMYFUNCTION("GOOGLETRANSLATE(B673,""id"",""en"")"),"['Telkomsel', 'Dear', 'Please', 'Asked', 'Package', 'Data', 'Telkomsel', 'Unlimited', 'Karna', 'Package', 'Useful', 'People', ' Wear ',' card ',' Telkomsel ']")</f>
        <v>['Telkomsel', 'Dear', 'Please', 'Asked', 'Package', 'Data', 'Telkomsel', 'Unlimited', 'Karna', 'Package', 'Useful', 'People', ' Wear ',' card ',' Telkomsel ']</v>
      </c>
      <c r="D673" s="3">
        <v>1.0</v>
      </c>
    </row>
    <row r="674" ht="15.75" customHeight="1">
      <c r="A674" s="1">
        <v>672.0</v>
      </c>
      <c r="B674" s="3" t="s">
        <v>675</v>
      </c>
      <c r="C674" s="3" t="str">
        <f>IFERROR(__xludf.DUMMYFUNCTION("GOOGLETRANSLATE(B674,""id"",""en"")"),"['Come', 'Gajelas',' Anjimm ',' Telkomjing ',' Maen ',' Jakarta ',' Open ',' Connect ',' Village ',' Najiss', 'really', 'Network', ' WhatsApp ',' pending ',' ']")</f>
        <v>['Come', 'Gajelas',' Anjimm ',' Telkomjing ',' Maen ',' Jakarta ',' Open ',' Connect ',' Village ',' Najiss', 'really', 'Network', ' WhatsApp ',' pending ',' ']</v>
      </c>
      <c r="D674" s="3">
        <v>1.0</v>
      </c>
    </row>
    <row r="675" ht="15.75" customHeight="1">
      <c r="A675" s="1">
        <v>673.0</v>
      </c>
      <c r="B675" s="3" t="s">
        <v>676</v>
      </c>
      <c r="C675" s="3" t="str">
        <f>IFERROR(__xludf.DUMMYFUNCTION("GOOGLETRANSLATE(B675,""id"",""en"")"),"['Application', 'Ribet', 'Operator', 'Love', 'Star', 'Season', 'Package', 'Internet', 'Tel', 'Expensive', 'TMN', 'Subscription', ' Credit ',' Abis', 'Sumpot', 'Inet', 'Quota', 'Severe']")</f>
        <v>['Application', 'Ribet', 'Operator', 'Love', 'Star', 'Season', 'Package', 'Internet', 'Tel', 'Expensive', 'TMN', 'Subscription', ' Credit ',' Abis', 'Sumpot', 'Inet', 'Quota', 'Severe']</v>
      </c>
      <c r="D675" s="3">
        <v>2.0</v>
      </c>
    </row>
    <row r="676" ht="15.75" customHeight="1">
      <c r="A676" s="1">
        <v>674.0</v>
      </c>
      <c r="B676" s="3" t="s">
        <v>677</v>
      </c>
      <c r="C676" s="3" t="str">
        <f>IFERROR(__xludf.DUMMYFUNCTION("GOOGLETRANSLATE(B676,""id"",""en"")"),"['The application', 'spin', 'play', 'display', 'anything', 'bright', 'disappointed', 'download', 'apalikasi', 'rattles',' sim ',' card ',' ']")</f>
        <v>['The application', 'spin', 'play', 'display', 'anything', 'bright', 'disappointed', 'download', 'apalikasi', 'rattles',' sim ',' card ',' ']</v>
      </c>
      <c r="D676" s="3">
        <v>1.0</v>
      </c>
    </row>
    <row r="677" ht="15.75" customHeight="1">
      <c r="A677" s="1">
        <v>675.0</v>
      </c>
      <c r="B677" s="3" t="s">
        <v>678</v>
      </c>
      <c r="C677" s="3" t="str">
        <f>IFERROR(__xludf.DUMMYFUNCTION("GOOGLETRANSLATE(B677,""id"",""en"")"),"['thank', 'love', 'you', 'really', 'understand', 'network', 'steady', 'kayak', 'symapati', 'threat', 'palt', 'red', ' plate ',' yellow ',' thank ',' love ',' steady ',' top ',' markotop ',' hope ',' you ',' plate ',' red ',' support ',' wholehole ' , '']")</f>
        <v>['thank', 'love', 'you', 'really', 'understand', 'network', 'steady', 'kayak', 'symapati', 'threat', 'palt', 'red', ' plate ',' yellow ',' thank ',' love ',' steady ',' top ',' markotop ',' hope ',' you ',' plate ',' red ',' support ',' wholehole ' , '']</v>
      </c>
      <c r="D677" s="3">
        <v>1.0</v>
      </c>
    </row>
    <row r="678" ht="15.75" customHeight="1">
      <c r="A678" s="1">
        <v>676.0</v>
      </c>
      <c r="B678" s="3" t="s">
        <v>679</v>
      </c>
      <c r="C678" s="3" t="str">
        <f>IFERROR(__xludf.DUMMYFUNCTION("GOOGLETRANSLATE(B678,""id"",""en"")"),"['really', 'disappointing', 'network', 'sometimes',' missing ',' lalod ',' access', 'internet', 'network', 'full', 'speed', 'kb', ' Please ',' Sorry ',' Feel ']")</f>
        <v>['really', 'disappointing', 'network', 'sometimes',' missing ',' lalod ',' access', 'internet', 'network', 'full', 'speed', 'kb', ' Please ',' Sorry ',' Feel ']</v>
      </c>
      <c r="D678" s="3">
        <v>1.0</v>
      </c>
    </row>
    <row r="679" ht="15.75" customHeight="1">
      <c r="A679" s="1">
        <v>677.0</v>
      </c>
      <c r="B679" s="3" t="s">
        <v>680</v>
      </c>
      <c r="C679" s="3" t="str">
        <f>IFERROR(__xludf.DUMMYFUNCTION("GOOGLETRANSLATE(B679,""id"",""en"")"),"['thank', 'love', 'customers',' Telkomsel ',' wear ',' card ',' first ',' Telkomsel ',' satisfying ',' cheap ',' fast ',' safe ',' Comfortable ',' hope ',' Telkomsel ',' best ',' hope ',' Telkomsel ',' star ',' advertising ']")</f>
        <v>['thank', 'love', 'customers',' Telkomsel ',' wear ',' card ',' first ',' Telkomsel ',' satisfying ',' cheap ',' fast ',' safe ',' Comfortable ',' hope ',' Telkomsel ',' best ',' hope ',' Telkomsel ',' star ',' advertising ']</v>
      </c>
      <c r="D679" s="3">
        <v>5.0</v>
      </c>
    </row>
    <row r="680" ht="15.75" customHeight="1">
      <c r="A680" s="1">
        <v>678.0</v>
      </c>
      <c r="B680" s="3" t="s">
        <v>681</v>
      </c>
      <c r="C680" s="3" t="str">
        <f>IFERROR(__xludf.DUMMYFUNCTION("GOOGLETRANSLATE(B680,""id"",""en"")"),"['Severe', 'already', 'clock', 'signal', 'kayak', 'gini', 'threat', 'weve', 'repair', 'tower', 'provider', 'please', ' Fix ',' Customer ',' Telkomsel ',' Kayak ',' Gini ',' Mending ',' Change ',' Card ',' Telkomsel ',' already ',' stable ',' emang ',' rep"&amp;"air ' , 'please', 'fix']")</f>
        <v>['Severe', 'already', 'clock', 'signal', 'kayak', 'gini', 'threat', 'weve', 'repair', 'tower', 'provider', 'please', ' Fix ',' Customer ',' Telkomsel ',' Kayak ',' Gini ',' Mending ',' Change ',' Card ',' Telkomsel ',' already ',' stable ',' emang ',' repair ' , 'please', 'fix']</v>
      </c>
      <c r="D680" s="3">
        <v>1.0</v>
      </c>
    </row>
    <row r="681" ht="15.75" customHeight="1">
      <c r="A681" s="1">
        <v>679.0</v>
      </c>
      <c r="B681" s="3" t="s">
        <v>682</v>
      </c>
      <c r="C681" s="3" t="str">
        <f>IFERROR(__xludf.DUMMYFUNCTION("GOOGLETRANSLATE(B681,""id"",""en"")"),"['friend', 'Join', 'VTube', 'enter', 'code', 'list', 'Not bad', 'work', 'house', 'because', 'watch', 'ad', ' minutes', 'salary', 'million', 'mantep', 'really', 'yuk', 'hunt', 'joins',' greetings', 'success',' greetings', 'vtuber', 'indonesia' , '']")</f>
        <v>['friend', 'Join', 'VTube', 'enter', 'code', 'list', 'Not bad', 'work', 'house', 'because', 'watch', 'ad', ' minutes', 'salary', 'million', 'mantep', 'really', 'yuk', 'hunt', 'joins',' greetings', 'success',' greetings', 'vtuber', 'indonesia' , '']</v>
      </c>
      <c r="D681" s="3">
        <v>4.0</v>
      </c>
    </row>
    <row r="682" ht="15.75" customHeight="1">
      <c r="A682" s="1">
        <v>680.0</v>
      </c>
      <c r="B682" s="3" t="s">
        <v>683</v>
      </c>
      <c r="C682" s="3" t="str">
        <f>IFERROR(__xludf.DUMMYFUNCTION("GOOGLETRANSLATE(B682,""id"",""en"")"),"['knapa', 'enter', 'apk', 'signal', 'good', 'really', 'login', 'cellphone', 'ling', 'message', 'what']")</f>
        <v>['knapa', 'enter', 'apk', 'signal', 'good', 'really', 'login', 'cellphone', 'ling', 'message', 'what']</v>
      </c>
      <c r="D682" s="3">
        <v>1.0</v>
      </c>
    </row>
    <row r="683" ht="15.75" customHeight="1">
      <c r="A683" s="1">
        <v>681.0</v>
      </c>
      <c r="B683" s="3" t="s">
        <v>684</v>
      </c>
      <c r="C683" s="3" t="str">
        <f>IFERROR(__xludf.DUMMYFUNCTION("GOOGLETRANSLATE(B683,""id"",""en"")"),"['Telkomsel', 'buy', 'Package', 'Posts',' Sorry ',' Connection ',' Stable ',' Try ',' Minutes', 'In the future', 'Network', 'Full', ' TPI ',' TTP ',' his writing ',' strange ',' buy ',' unlimited ',' please ',' fix ',' min ']")</f>
        <v>['Telkomsel', 'buy', 'Package', 'Posts',' Sorry ',' Connection ',' Stable ',' Try ',' Minutes', 'In the future', 'Network', 'Full', ' TPI ',' TTP ',' his writing ',' strange ',' buy ',' unlimited ',' please ',' fix ',' min ']</v>
      </c>
      <c r="D683" s="3">
        <v>1.0</v>
      </c>
    </row>
    <row r="684" ht="15.75" customHeight="1">
      <c r="A684" s="1">
        <v>682.0</v>
      </c>
      <c r="B684" s="3" t="s">
        <v>685</v>
      </c>
      <c r="C684" s="3" t="str">
        <f>IFERROR(__xludf.DUMMYFUNCTION("GOOGLETRANSLATE(B684,""id"",""en"")"),"['service', 'Costemer', 'Service', 'ugly', 'really', 'software', 'satisfying', 'obstacles',' software ',' Selesi ',' reason ',' service ',' "", 'friendly', 'Different', 'service', 'etc.', 'service', 'Costemer', 'Service', 'satisfying', 'Complete', 'tone',"&amp;" 'Speech', 'Tasty' , 'software', 'Rich', 'Telkomsel', 'Engaged', 'Courteous',' Credit ',' Take ',' Package ',' Out ',' Data ',' Turn Off ',' Severe ',' Bener ',' play ']")</f>
        <v>['service', 'Costemer', 'Service', 'ugly', 'really', 'software', 'satisfying', 'obstacles',' software ',' Selesi ',' reason ',' service ',' ", 'friendly', 'Different', 'service', 'etc.', 'service', 'Costemer', 'Service', 'satisfying', 'Complete', 'tone', 'Speech', 'Tasty' , 'software', 'Rich', 'Telkomsel', 'Engaged', 'Courteous',' Credit ',' Take ',' Package ',' Out ',' Data ',' Turn Off ',' Severe ',' Bener ',' play ']</v>
      </c>
      <c r="D684" s="3">
        <v>1.0</v>
      </c>
    </row>
    <row r="685" ht="15.75" customHeight="1">
      <c r="A685" s="1">
        <v>683.0</v>
      </c>
      <c r="B685" s="3" t="s">
        <v>686</v>
      </c>
      <c r="C685" s="3" t="str">
        <f>IFERROR(__xludf.DUMMYFUNCTION("GOOGLETRANSLATE(B685,""id"",""en"")"),"['news',' report ',' until ',' signal ',' change ',' like ',' ilang ',' notification ',' in the area ',' usage ',' busy ',' shift ',' Home ',' signal ',' normal ',' strange ',' ']")</f>
        <v>['news',' report ',' until ',' signal ',' change ',' like ',' ilang ',' notification ',' in the area ',' usage ',' busy ',' shift ',' Home ',' signal ',' normal ',' strange ',' ']</v>
      </c>
      <c r="D685" s="3">
        <v>1.0</v>
      </c>
    </row>
    <row r="686" ht="15.75" customHeight="1">
      <c r="A686" s="1">
        <v>684.0</v>
      </c>
      <c r="B686" s="3" t="s">
        <v>687</v>
      </c>
      <c r="C686" s="3" t="str">
        <f>IFERROR(__xludf.DUMMYFUNCTION("GOOGLETRANSLATE(B686,""id"",""en"")"),"['Disappointed', 'Telkomsel', 'Customer', 'Gara', 'Gara', 'Delivering', 'Marketing', 'Telkomsel', 'Moving', 'Card', 'Hello', 'Package', ' Boros', 'Compare', 'Package', 'Package', 'OMG', 'Disappointed', 'Migration', 'Agreement', 'Info', 'Migration', 'Quota"&amp;"', 'OMG', 'Out' , 'migration', 'agreement', 'as a result', 'quota', 'omg', 'scorched', 'policy', 'Telkomsel', 'disappointed', 'sebigan', 'pelnggan']")</f>
        <v>['Disappointed', 'Telkomsel', 'Customer', 'Gara', 'Gara', 'Delivering', 'Marketing', 'Telkomsel', 'Moving', 'Card', 'Hello', 'Package', ' Boros', 'Compare', 'Package', 'Package', 'OMG', 'Disappointed', 'Migration', 'Agreement', 'Info', 'Migration', 'Quota', 'OMG', 'Out' , 'migration', 'agreement', 'as a result', 'quota', 'omg', 'scorched', 'policy', 'Telkomsel', 'disappointed', 'sebigan', 'pelnggan']</v>
      </c>
      <c r="D686" s="3">
        <v>1.0</v>
      </c>
    </row>
    <row r="687" ht="15.75" customHeight="1">
      <c r="A687" s="1">
        <v>685.0</v>
      </c>
      <c r="B687" s="3" t="s">
        <v>688</v>
      </c>
      <c r="C687" s="3" t="str">
        <f>IFERROR(__xludf.DUMMYFUNCTION("GOOGLETRANSLATE(B687,""id"",""en"")"),"['Telkom', 'skrg', 'complicated', 'buy', 'package', 'difficult', 'already', 'that's',' pulses', 'pdhal', 'use', 'strange', ' really ',' comfortable ',' user ',' signal ',' ugly ',' maen ',' game ',' difficult ']")</f>
        <v>['Telkom', 'skrg', 'complicated', 'buy', 'package', 'difficult', 'already', 'that's',' pulses', 'pdhal', 'use', 'strange', ' really ',' comfortable ',' user ',' signal ',' ugly ',' maen ',' game ',' difficult ']</v>
      </c>
      <c r="D687" s="3">
        <v>1.0</v>
      </c>
    </row>
    <row r="688" ht="15.75" customHeight="1">
      <c r="A688" s="1">
        <v>686.0</v>
      </c>
      <c r="B688" s="3" t="s">
        <v>689</v>
      </c>
      <c r="C688" s="3" t="str">
        <f>IFERROR(__xludf.DUMMYFUNCTION("GOOGLETRANSLATE(B688,""id"",""en"")"),"['Buy', 'Package', 'Telkomsel', 'Active', 'Fast', 'Please', 'Fix', 'Application', '']")</f>
        <v>['Buy', 'Package', 'Telkomsel', 'Active', 'Fast', 'Please', 'Fix', 'Application', '']</v>
      </c>
      <c r="D688" s="3">
        <v>2.0</v>
      </c>
    </row>
    <row r="689" ht="15.75" customHeight="1">
      <c r="A689" s="1">
        <v>687.0</v>
      </c>
      <c r="B689" s="3" t="s">
        <v>690</v>
      </c>
      <c r="C689" s="3" t="str">
        <f>IFERROR(__xludf.DUMMYFUNCTION("GOOGLETRANSLATE(B689,""id"",""en"")"),"['Network', 'Telkomsel', 'Disappointing', 'From', 'Wear', 'prodak', 'Telkomsel', 'Disappointed', ""]")</f>
        <v>['Network', 'Telkomsel', 'Disappointing', 'From', 'Wear', 'prodak', 'Telkomsel', 'Disappointed', "]</v>
      </c>
      <c r="D689" s="3">
        <v>1.0</v>
      </c>
    </row>
    <row r="690" ht="15.75" customHeight="1">
      <c r="A690" s="1">
        <v>688.0</v>
      </c>
      <c r="B690" s="3" t="s">
        <v>691</v>
      </c>
      <c r="C690" s="3" t="str">
        <f>IFERROR(__xludf.DUMMYFUNCTION("GOOGLETRANSLATE(B690,""id"",""en"")"),"['Please', 'Narik', 'Credit', 'Open', 'APK', 'Telkomsel', 'Buy', 'Credit', 'Turn', 'Buy', 'Package', 'Toll "",' Doly buy ',' right ',' Pasan ',' Gabisa ',' buy ',' package ',' Ngebandingin ',' Said ',' Kayak ',' byu ',' Narik ',' Credit ',' Package ' , 'O"&amp;"pen', 'my APK', '']")</f>
        <v>['Please', 'Narik', 'Credit', 'Open', 'APK', 'Telkomsel', 'Buy', 'Credit', 'Turn', 'Buy', 'Package', 'Toll ",' Doly buy ',' right ',' Pasan ',' Gabisa ',' buy ',' package ',' Ngebandingin ',' Said ',' Kayak ',' byu ',' Narik ',' Credit ',' Package ' , 'Open', 'my APK', '']</v>
      </c>
      <c r="D690" s="3">
        <v>3.0</v>
      </c>
    </row>
    <row r="691" ht="15.75" customHeight="1">
      <c r="A691" s="1">
        <v>689.0</v>
      </c>
      <c r="B691" s="3" t="s">
        <v>692</v>
      </c>
      <c r="C691" s="3" t="str">
        <f>IFERROR(__xludf.DUMMYFUNCTION("GOOGLETRANSLATE(B691,""id"",""en"")"),"['application', 'remove', 'make it easy', 'customers',' Telkomsel ',' times', 'open', 'application', 'make it difficult', 'customer', 'check', 'left', ' Quota ',' Doang ',' ']")</f>
        <v>['application', 'remove', 'make it easy', 'customers',' Telkomsel ',' times', 'open', 'application', 'make it difficult', 'customer', 'check', 'left', ' Quota ',' Doang ',' ']</v>
      </c>
      <c r="D691" s="3">
        <v>2.0</v>
      </c>
    </row>
    <row r="692" ht="15.75" customHeight="1">
      <c r="A692" s="1">
        <v>690.0</v>
      </c>
      <c r="B692" s="3" t="s">
        <v>693</v>
      </c>
      <c r="C692" s="3" t="str">
        <f>IFERROR(__xludf.DUMMYFUNCTION("GOOGLETRANSLATE(B692,""id"",""en"")"),"['Like', 'Telkomsel', 'DLU', 'DRPD', 'DLU', 'Package', 'Expensive', 'Internet', 'Good', 'Okay', 'Signal', 'Damaged', ' package ',' expensive ',' person ',' disappointed ',' Telkomsel ',' please ',' fix ',' signal ',' as soon as possible ',' ']")</f>
        <v>['Like', 'Telkomsel', 'DLU', 'DRPD', 'DLU', 'Package', 'Expensive', 'Internet', 'Good', 'Okay', 'Signal', 'Damaged', ' package ',' expensive ',' person ',' disappointed ',' Telkomsel ',' please ',' fix ',' signal ',' as soon as possible ',' ']</v>
      </c>
      <c r="D692" s="3">
        <v>1.0</v>
      </c>
    </row>
    <row r="693" ht="15.75" customHeight="1">
      <c r="A693" s="1">
        <v>691.0</v>
      </c>
      <c r="B693" s="3" t="s">
        <v>694</v>
      </c>
      <c r="C693" s="3" t="str">
        <f>IFERROR(__xludf.DUMMYFUNCTION("GOOGLETRANSLATE(B693,""id"",""en"")"),"['Disappointed', 'MyTelkomsel', 'Buy', 'Package', 'InternetMax', 'just', 'Check', 'Feature', 'InternetMax', 'Confused', 'Buy', 'Apartai', ' Costs', 'right', '']")</f>
        <v>['Disappointed', 'MyTelkomsel', 'Buy', 'Package', 'InternetMax', 'just', 'Check', 'Feature', 'InternetMax', 'Confused', 'Buy', 'Apartai', ' Costs', 'right', '']</v>
      </c>
      <c r="D693" s="3">
        <v>1.0</v>
      </c>
    </row>
    <row r="694" ht="15.75" customHeight="1">
      <c r="A694" s="1">
        <v>692.0</v>
      </c>
      <c r="B694" s="3" t="s">
        <v>695</v>
      </c>
      <c r="C694" s="3" t="str">
        <f>IFERROR(__xludf.DUMMYFUNCTION("GOOGLETRANSLATE(B694,""id"",""en"")"),"['Severe', 'asuw', 'right', 'check', 'pulse', 'promo', 'call', 'as much as',' pulse ',' filled ',' promo ',' lost ',' Then ',' Credit ',' Cut ',' Credit ',' Cut ',' Promotions', 'appears',' Najiss', ""]")</f>
        <v>['Severe', 'asuw', 'right', 'check', 'pulse', 'promo', 'call', 'as much as',' pulse ',' filled ',' promo ',' lost ',' Then ',' Credit ',' Cut ',' Credit ',' Cut ',' Promotions', 'appears',' Najiss', "]</v>
      </c>
      <c r="D694" s="3">
        <v>1.0</v>
      </c>
    </row>
    <row r="695" ht="15.75" customHeight="1">
      <c r="A695" s="1">
        <v>693.0</v>
      </c>
      <c r="B695" s="3" t="s">
        <v>696</v>
      </c>
      <c r="C695" s="3" t="str">
        <f>IFERROR(__xludf.DUMMYFUNCTION("GOOGLETRANSLATE(B695,""id"",""en"")"),"['Package', 'data', 'offered', 'expensive', 'promo', 'convoluted', 'turn', 'quota', 'pure', 'hours',' used ',' hope ',' Testimonials', 'repair', 'multiply', 'promo', 'cheap', 'customers',' telkomsel ',' given ',' priority ',' main ',' quota ',' cheap ',' "&amp;"affordable ' , 'promo', 'quota', 'GB', 'price', 'rupiah', '']")</f>
        <v>['Package', 'data', 'offered', 'expensive', 'promo', 'convoluted', 'turn', 'quota', 'pure', 'hours',' used ',' hope ',' Testimonials', 'repair', 'multiply', 'promo', 'cheap', 'customers',' telkomsel ',' given ',' priority ',' main ',' quota ',' cheap ',' affordable ' , 'promo', 'quota', 'GB', 'price', 'rupiah', '']</v>
      </c>
      <c r="D695" s="3">
        <v>5.0</v>
      </c>
    </row>
    <row r="696" ht="15.75" customHeight="1">
      <c r="A696" s="1">
        <v>694.0</v>
      </c>
      <c r="B696" s="3" t="s">
        <v>697</v>
      </c>
      <c r="C696" s="3" t="str">
        <f>IFERROR(__xludf.DUMMYFUNCTION("GOOGLETRANSLATE(B696,""id"",""en"")"),"['Information', 'fast', 'accurate', 'Telkomsel', 'makes it easy', 'user', 'darling', 'deviation', 'person', 'responsible', 'on behalf of', 'Telkomsel']")</f>
        <v>['Information', 'fast', 'accurate', 'Telkomsel', 'makes it easy', 'user', 'darling', 'deviation', 'person', 'responsible', 'on behalf of', 'Telkomsel']</v>
      </c>
      <c r="D696" s="3">
        <v>5.0</v>
      </c>
    </row>
    <row r="697" ht="15.75" customHeight="1">
      <c r="A697" s="1">
        <v>695.0</v>
      </c>
      <c r="B697" s="3" t="s">
        <v>698</v>
      </c>
      <c r="C697" s="3" t="str">
        <f>IFERROR(__xludf.DUMMYFUNCTION("GOOGLETRANSLATE(B697,""id"",""en"")"),"['', 'pulse', 'lost', 'confirm', 'telephone', 'email', 'until', 'continued', 'company', 'big', 'thief', 'pulse', 'unemployment ']")</f>
        <v>['', 'pulse', 'lost', 'confirm', 'telephone', 'email', 'until', 'continued', 'company', 'big', 'thief', 'pulse', 'unemployment ']</v>
      </c>
      <c r="D697" s="3">
        <v>1.0</v>
      </c>
    </row>
    <row r="698" ht="15.75" customHeight="1">
      <c r="A698" s="1">
        <v>696.0</v>
      </c>
      <c r="B698" s="3" t="s">
        <v>699</v>
      </c>
      <c r="C698" s="3" t="str">
        <f>IFERROR(__xludf.DUMMYFUNCTION("GOOGLETRANSLATE(B698,""id"",""en"")"),"['apk', 'bad', 'update', 'bug', 'apk', 'error', 'cave', 'blank', 'continuous',' open ',' apk ',' hope ',' software ',' cave ',' safe ',' pesi ',' cave ',' already ',' adequate ',' forgiveness', 'brani', 'install', 'cave', 'kapok', 'move' , 'Provider', 'Th"&amp;"nks', 'Tsel']")</f>
        <v>['apk', 'bad', 'update', 'bug', 'apk', 'error', 'cave', 'blank', 'continuous',' open ',' apk ',' hope ',' software ',' cave ',' safe ',' pesi ',' cave ',' already ',' adequate ',' forgiveness', 'brani', 'install', 'cave', 'kapok', 'move' , 'Provider', 'Thnks', 'Tsel']</v>
      </c>
      <c r="D698" s="3">
        <v>1.0</v>
      </c>
    </row>
    <row r="699" ht="15.75" customHeight="1">
      <c r="A699" s="1">
        <v>697.0</v>
      </c>
      <c r="B699" s="3" t="s">
        <v>700</v>
      </c>
      <c r="C699" s="3" t="str">
        <f>IFERROR(__xludf.DUMMYFUNCTION("GOOGLETRANSLATE(B699,""id"",""en"")"),"['The name', 'ugly', 'provider', 'reliable', 'please', 'guarded', 'qualias',' the application ',' opened ',' like ',' error ',' restart ',' Sorry ',' dikasi ',' star ',' motivation ',' repairs', 'TTP', 'Telkomsel']")</f>
        <v>['The name', 'ugly', 'provider', 'reliable', 'please', 'guarded', 'qualias',' the application ',' opened ',' like ',' error ',' restart ',' Sorry ',' dikasi ',' star ',' motivation ',' repairs', 'TTP', 'Telkomsel']</v>
      </c>
      <c r="D699" s="3">
        <v>1.0</v>
      </c>
    </row>
    <row r="700" ht="15.75" customHeight="1">
      <c r="A700" s="1">
        <v>698.0</v>
      </c>
      <c r="B700" s="3" t="s">
        <v>701</v>
      </c>
      <c r="C700" s="3" t="str">
        <f>IFERROR(__xludf.DUMMYFUNCTION("GOOGLETRANSLATE(B700,""id"",""en"")"),"['Actually', 'honest', 'Telkomsel', 'ugly', 'package', 'internet', 'pity', 'lay', 'package', 'internet', 'worse', 'package', ' Forcing ',' buy ',' used ',' marketing ',' Telkomsel ',' Smart ',' waiter ']")</f>
        <v>['Actually', 'honest', 'Telkomsel', 'ugly', 'package', 'internet', 'pity', 'lay', 'package', 'internet', 'worse', 'package', ' Forcing ',' buy ',' used ',' marketing ',' Telkomsel ',' Smart ',' waiter ']</v>
      </c>
      <c r="D700" s="3">
        <v>1.0</v>
      </c>
    </row>
    <row r="701" ht="15.75" customHeight="1">
      <c r="A701" s="1">
        <v>699.0</v>
      </c>
      <c r="B701" s="3" t="s">
        <v>702</v>
      </c>
      <c r="C701" s="3" t="str">
        <f>IFERROR(__xludf.DUMMYFUNCTION("GOOGLETRANSLATE(B701,""id"",""en"")"),"['Telkomsel', 'network', 'strongest', 'compared', 'other', 'nge', 'game', 'Telkomsel', 'night', 'night', 'inside', 'room', ' signal ',' good ',' really ',' apk ',' Telkomsel ',' complete ',' quota ',' games', 'quota', 'internet cafe', 'etc.', 'please', 'p"&amp;"lumpin' , 'murahhin', 'APK', 'Axisnet', 'Addin', 'quota', 'game', '']")</f>
        <v>['Telkomsel', 'network', 'strongest', 'compared', 'other', 'nge', 'game', 'Telkomsel', 'night', 'night', 'inside', 'room', ' signal ',' good ',' really ',' apk ',' Telkomsel ',' complete ',' quota ',' games', 'quota', 'internet cafe', 'etc.', 'please', 'plumpin' , 'murahhin', 'APK', 'Axisnet', 'Addin', 'quota', 'game', '']</v>
      </c>
      <c r="D701" s="3">
        <v>3.0</v>
      </c>
    </row>
    <row r="702" ht="15.75" customHeight="1">
      <c r="A702" s="1">
        <v>700.0</v>
      </c>
      <c r="B702" s="3" t="s">
        <v>703</v>
      </c>
      <c r="C702" s="3" t="str">
        <f>IFERROR(__xludf.DUMMYFUNCTION("GOOGLETRANSLATE(B702,""id"",""en"")"),"['already', 'love', 'star', 'already', 'a week', 'signal', 'down', 'natural', 'colleague', 'crazy', 'severe', 'really', ' Annished ', ""]")</f>
        <v>['already', 'love', 'star', 'already', 'a week', 'signal', 'down', 'natural', 'colleague', 'crazy', 'severe', 'really', ' Annished ', "]</v>
      </c>
      <c r="D702" s="3">
        <v>1.0</v>
      </c>
    </row>
    <row r="703" ht="15.75" customHeight="1">
      <c r="A703" s="1">
        <v>701.0</v>
      </c>
      <c r="B703" s="3" t="s">
        <v>704</v>
      </c>
      <c r="C703" s="3" t="str">
        <f>IFERROR(__xludf.DUMMYFUNCTION("GOOGLETRANSLATE(B703,""id"",""en"")"),"['What', 'number', 'Follow', 'Promo', 'Combo', 'Sakti', 'Offer', 'Telkomsel', 'Via', 'SMS', 'Open', 'App', ' Telkomsel ',' Please ',' Sorry ',' Feature ',' How ',' ']")</f>
        <v>['What', 'number', 'Follow', 'Promo', 'Combo', 'Sakti', 'Offer', 'Telkomsel', 'Via', 'SMS', 'Open', 'App', ' Telkomsel ',' Please ',' Sorry ',' Feature ',' How ',' ']</v>
      </c>
      <c r="D703" s="3">
        <v>5.0</v>
      </c>
    </row>
    <row r="704" ht="15.75" customHeight="1">
      <c r="A704" s="1">
        <v>702.0</v>
      </c>
      <c r="B704" s="3" t="s">
        <v>705</v>
      </c>
      <c r="C704" s="3" t="str">
        <f>IFERROR(__xludf.DUMMYFUNCTION("GOOGLETRANSLATE(B704,""id"",""en"")"),"['Telkomsel', 'actually', 'lazy', 'package', 'muahaaaal', 'forced', 'make', 'husband', 'replace', 'number', 'Telkomsel', 'telkonan', ' Cheap ',' Telkomsel ']")</f>
        <v>['Telkomsel', 'actually', 'lazy', 'package', 'muahaaaal', 'forced', 'make', 'husband', 'replace', 'number', 'Telkomsel', 'telkonan', ' Cheap ',' Telkomsel ']</v>
      </c>
      <c r="D704" s="3">
        <v>1.0</v>
      </c>
    </row>
    <row r="705" ht="15.75" customHeight="1">
      <c r="A705" s="1">
        <v>703.0</v>
      </c>
      <c r="B705" s="3" t="s">
        <v>706</v>
      </c>
      <c r="C705" s="3" t="str">
        <f>IFERROR(__xludf.DUMMYFUNCTION("GOOGLETRANSLATE(B705,""id"",""en"")"),"['What', 'Telkomsel', 'Severe', 'Deh', 'times',' DFTAR ',' DFTAR ',' Package ',' The Network ',' Leet ',' Bekin ',' Loss', ' consumers', 'name', 'right', 'list', 'smooth', 'turn', 'use', 'please', 'kasian', 'looked', 'money', 'tired', ""]")</f>
        <v>['What', 'Telkomsel', 'Severe', 'Deh', 'times',' DFTAR ',' DFTAR ',' Package ',' The Network ',' Leet ',' Bekin ',' Loss', ' consumers', 'name', 'right', 'list', 'smooth', 'turn', 'use', 'please', 'kasian', 'looked', 'money', 'tired', "]</v>
      </c>
      <c r="D705" s="3">
        <v>2.0</v>
      </c>
    </row>
    <row r="706" ht="15.75" customHeight="1">
      <c r="A706" s="1">
        <v>704.0</v>
      </c>
      <c r="B706" s="3" t="s">
        <v>707</v>
      </c>
      <c r="C706" s="3" t="str">
        <f>IFERROR(__xludf.DUMMYFUNCTION("GOOGLETRANSLATE(B706,""id"",""en"")"),"['hi', 'Telkomsel', 'knp', 'sick', 'quota', 'run out', 'cmn', 'jngka', 'wkt', 'info', 'use', 'sprt', ' Results', 'data', 'usage', 'night', 'ilang', 'quota', 'ckrg', 'buy', 'a month', 'kgk', 'run out', 'please', 'Ditelen' , 'quota', 'SCR', 'Normal', 'pleas"&amp;"eee', 'leftover', 'quota', 'ilang', 'Please', 'returned', 'condition', 'gini', 'money', ' SSH ',' CUY ',' Tanin ',' negligence ',' BERKITUR ',' JWB ',' GMN ',' Solution ',' oath ',' Oath ',' Make ',' Perdana ',' Times' , 'complement', '']")</f>
        <v>['hi', 'Telkomsel', 'knp', 'sick', 'quota', 'run out', 'cmn', 'jngka', 'wkt', 'info', 'use', 'sprt', ' Results', 'data', 'usage', 'night', 'ilang', 'quota', 'ckrg', 'buy', 'a month', 'kgk', 'run out', 'please', 'Ditelen' , 'quota', 'SCR', 'Normal', 'pleaseee', 'leftover', 'quota', 'ilang', 'Please', 'returned', 'condition', 'gini', 'money', ' SSH ',' CUY ',' Tanin ',' negligence ',' BERKITUR ',' JWB ',' GMN ',' Solution ',' oath ',' Oath ',' Make ',' Perdana ',' Times' , 'complement', '']</v>
      </c>
      <c r="D706" s="3">
        <v>1.0</v>
      </c>
    </row>
    <row r="707" ht="15.75" customHeight="1">
      <c r="A707" s="1">
        <v>705.0</v>
      </c>
      <c r="B707" s="3" t="s">
        <v>708</v>
      </c>
      <c r="C707" s="3" t="str">
        <f>IFERROR(__xludf.DUMMYFUNCTION("GOOGLETRANSLATE(B707,""id"",""en"")"),"['cieee', 'comment', 'negative', 'complaints',' package ',' unlimited ',' appears', 'pulse', 'buy', 'pulse', 'package', 'unlimited', ' Buy ',' appears', 'error']")</f>
        <v>['cieee', 'comment', 'negative', 'complaints',' package ',' unlimited ',' appears', 'pulse', 'buy', 'pulse', 'package', 'unlimited', ' Buy ',' appears', 'error']</v>
      </c>
      <c r="D707" s="3">
        <v>5.0</v>
      </c>
    </row>
    <row r="708" ht="15.75" customHeight="1">
      <c r="A708" s="1">
        <v>706.0</v>
      </c>
      <c r="B708" s="3" t="s">
        <v>709</v>
      </c>
      <c r="C708" s="3" t="str">
        <f>IFERROR(__xludf.DUMMYFUNCTION("GOOGLETRANSLATE(B708,""id"",""en"")"),"['Lottery', 'Exchange', 'Points',' Original ',' Karna ',' Deception ',' Spend ',' Points', 'Karna', 'Winner', 'Announced', 'Telkomsel', ' ']")</f>
        <v>['Lottery', 'Exchange', 'Points',' Original ',' Karna ',' Deception ',' Spend ',' Points', 'Karna', 'Winner', 'Announced', 'Telkomsel', ' ']</v>
      </c>
      <c r="D708" s="3">
        <v>3.0</v>
      </c>
    </row>
    <row r="709" ht="15.75" customHeight="1">
      <c r="A709" s="1">
        <v>707.0</v>
      </c>
      <c r="B709" s="3" t="s">
        <v>710</v>
      </c>
      <c r="C709" s="3" t="str">
        <f>IFERROR(__xludf.DUMMYFUNCTION("GOOGLETRANSLATE(B709,""id"",""en"")"),"['APK', 'handy', 'entered', 'times',' already ',' opened ',' download ',' mending ',' gausah ',' mb ',' application ',' open ',' bad', '']")</f>
        <v>['APK', 'handy', 'entered', 'times',' already ',' opened ',' download ',' mending ',' gausah ',' mb ',' application ',' open ',' bad', '']</v>
      </c>
      <c r="D709" s="3">
        <v>1.0</v>
      </c>
    </row>
    <row r="710" ht="15.75" customHeight="1">
      <c r="A710" s="1">
        <v>708.0</v>
      </c>
      <c r="B710" s="3" t="s">
        <v>711</v>
      </c>
      <c r="C710" s="3" t="str">
        <f>IFERROR(__xludf.DUMMYFUNCTION("GOOGLETRANSLATE(B710,""id"",""en"")"),"['min', 'use', 'APK', 'VPN', 'Anonytun', 'apakh', 'safe', 'change', 'quota', 'learn', 'because', 'adequacy', ' Price ',' quota ',' Telkomsel ',' Really ',' expensive ',' at home ',' Available ',' Sinyl ',' Telkomsel ', ""]")</f>
        <v>['min', 'use', 'APK', 'VPN', 'Anonytun', 'apakh', 'safe', 'change', 'quota', 'learn', 'because', 'adequacy', ' Price ',' quota ',' Telkomsel ',' Really ',' expensive ',' at home ',' Available ',' Sinyl ',' Telkomsel ', "]</v>
      </c>
      <c r="D710" s="3">
        <v>2.0</v>
      </c>
    </row>
    <row r="711" ht="15.75" customHeight="1">
      <c r="A711" s="1">
        <v>709.0</v>
      </c>
      <c r="B711" s="3" t="s">
        <v>712</v>
      </c>
      <c r="C711" s="3" t="str">
        <f>IFERROR(__xludf.DUMMYFUNCTION("GOOGLETRANSLATE(B711,""id"",""en"")"),"['Telkomsel', 'ugly', 'buy', 'package', 'haria', 'weekly', 'monthly', 'expensive', 'kayak', 'then', 'package', 'cheap', ' Buy ',' Network ',' Bad ',' Game ',' Ping ',' Red ']")</f>
        <v>['Telkomsel', 'ugly', 'buy', 'package', 'haria', 'weekly', 'monthly', 'expensive', 'kayak', 'then', 'package', 'cheap', ' Buy ',' Network ',' Bad ',' Game ',' Ping ',' Red ']</v>
      </c>
      <c r="D711" s="3">
        <v>1.0</v>
      </c>
    </row>
    <row r="712" ht="15.75" customHeight="1">
      <c r="A712" s="1">
        <v>710.0</v>
      </c>
      <c r="B712" s="3" t="s">
        <v>713</v>
      </c>
      <c r="C712" s="3" t="str">
        <f>IFERROR(__xludf.DUMMYFUNCTION("GOOGLETRANSLATE(B712,""id"",""en"")"),"['Until', 'even', 'a month', 'already', 'expired', 'quota', 'already', 'expired', 'quota', 'dozens',' giga ',' gkbisa ',' access', 'loss',' loss', 'loss']")</f>
        <v>['Until', 'even', 'a month', 'already', 'expired', 'quota', 'already', 'expired', 'quota', 'dozens',' giga ',' gkbisa ',' access', 'loss',' loss', 'loss']</v>
      </c>
      <c r="D712" s="3">
        <v>1.0</v>
      </c>
    </row>
    <row r="713" ht="15.75" customHeight="1">
      <c r="A713" s="1">
        <v>711.0</v>
      </c>
      <c r="B713" s="3" t="s">
        <v>714</v>
      </c>
      <c r="C713" s="3" t="str">
        <f>IFERROR(__xludf.DUMMYFUNCTION("GOOGLETRANSLATE(B713,""id"",""en"")"),"['King', 'TEWE', 'Robber', 'Customers',' Victims', 'Resigned', 'blamed', 'Telkomsel', 'Pitted', 'Customer', 'Solution', 'sacrificed', ' Backup ',' System ',' Dilapidated ',' ']")</f>
        <v>['King', 'TEWE', 'Robber', 'Customers',' Victims', 'Resigned', 'blamed', 'Telkomsel', 'Pitted', 'Customer', 'Solution', 'sacrificed', ' Backup ',' System ',' Dilapidated ',' ']</v>
      </c>
      <c r="D713" s="3">
        <v>1.0</v>
      </c>
    </row>
    <row r="714" ht="15.75" customHeight="1">
      <c r="A714" s="1">
        <v>712.0</v>
      </c>
      <c r="B714" s="3" t="s">
        <v>715</v>
      </c>
      <c r="C714" s="3" t="str">
        <f>IFERROR(__xludf.DUMMYFUNCTION("GOOGLETRANSLATE(B714,""id"",""en"")"),"['buy', 'quota', 'night', 'ehh', 'speed', 'internet', 'speeding', 'just', 'right', 'open', 'application', 'do "" streaming ',' open ',' application ',' speed ',' open ',' application ',' direct ',' kb ',' mb ',' after ',' open ',' application ',' streamin"&amp;"g ' , 'Direct', 'speed', 'network', 'changed', 'direct', 'buffering', 'Telkomsel', 'concession', 'sales',' package ',' quality ',' network ',' Priority ',' disappointing ',' ']")</f>
        <v>['buy', 'quota', 'night', 'ehh', 'speed', 'internet', 'speeding', 'just', 'right', 'open', 'application', 'do " streaming ',' open ',' application ',' speed ',' open ',' application ',' direct ',' kb ',' mb ',' after ',' open ',' application ',' streaming ' , 'Direct', 'speed', 'network', 'changed', 'direct', 'buffering', 'Telkomsel', 'concession', 'sales',' package ',' quality ',' network ',' Priority ',' disappointing ',' ']</v>
      </c>
      <c r="D714" s="3">
        <v>1.0</v>
      </c>
    </row>
    <row r="715" ht="15.75" customHeight="1">
      <c r="A715" s="1">
        <v>713.0</v>
      </c>
      <c r="B715" s="3" t="s">
        <v>716</v>
      </c>
      <c r="C715" s="3" t="str">
        <f>IFERROR(__xludf.DUMMYFUNCTION("GOOGLETRANSLATE(B715,""id"",""en"")"),"['The application', 'good', 'leftover', 'quata', 'unfortunately', 'use', 'card', 'Telkomsel', 'sympathy', 'open', 'application', 'use', ' Providers', 'application', 'good', 'signal', 'Telkomsel', 'ugly', 'really', 'network', ""]")</f>
        <v>['The application', 'good', 'leftover', 'quata', 'unfortunately', 'use', 'card', 'Telkomsel', 'sympathy', 'open', 'application', 'use', ' Providers', 'application', 'good', 'signal', 'Telkomsel', 'ugly', 'really', 'network', "]</v>
      </c>
      <c r="D715" s="3">
        <v>5.0</v>
      </c>
    </row>
    <row r="716" ht="15.75" customHeight="1">
      <c r="A716" s="1">
        <v>714.0</v>
      </c>
      <c r="B716" s="3" t="s">
        <v>717</v>
      </c>
      <c r="C716" s="3" t="str">
        <f>IFERROR(__xludf.DUMMYFUNCTION("GOOGLETRANSLATE(B716,""id"",""en"")"),"['Emotion', 'oath', 'buy', 'package', 'manual', 'gabisa', 'emg', 'apk', 'disruption', 'manual', 'disorder', 'gmn', ' Buy ',' Paketan ',' Heh ']")</f>
        <v>['Emotion', 'oath', 'buy', 'package', 'manual', 'gabisa', 'emg', 'apk', 'disruption', 'manual', 'disorder', 'gmn', ' Buy ',' Paketan ',' Heh ']</v>
      </c>
      <c r="D716" s="3">
        <v>1.0</v>
      </c>
    </row>
    <row r="717" ht="15.75" customHeight="1">
      <c r="A717" s="1">
        <v>715.0</v>
      </c>
      <c r="B717" s="3" t="s">
        <v>718</v>
      </c>
      <c r="C717" s="3" t="str">
        <f>IFERROR(__xludf.DUMMYFUNCTION("GOOGLETRANSLATE(B717,""id"",""en"")"),"['Good', 'Kayak', 'Add', 'Features',' Package ',' SMS ',' Search ',' Package ',' SMS ',' Buy ',' Provider ',' Package ',' SMS ',' class', 'Telkomsel']")</f>
        <v>['Good', 'Kayak', 'Add', 'Features',' Package ',' SMS ',' Search ',' Package ',' SMS ',' Buy ',' Provider ',' Package ',' SMS ',' class', 'Telkomsel']</v>
      </c>
      <c r="D717" s="3">
        <v>5.0</v>
      </c>
    </row>
    <row r="718" ht="15.75" customHeight="1">
      <c r="A718" s="1">
        <v>716.0</v>
      </c>
      <c r="B718" s="3" t="s">
        <v>719</v>
      </c>
      <c r="C718" s="3" t="str">
        <f>IFERROR(__xludf.DUMMYFUNCTION("GOOGLETRANSLATE(B718,""id"",""en"")"),"['The application', 'good', 'good', 'troubled', 'network', 'Telkomsel', 'good', 'really', 'the network', 'oath', 'ugly', 'really', ' Kayak ',' Gini ',' Telkomsel ',' drowned ',' user ',' move ',' operator ',' make ',' Telkomsel ',' until ',' Bener ',' des"&amp;"troyed ',' moved ' , 'Operator', 'Thanks']")</f>
        <v>['The application', 'good', 'good', 'troubled', 'network', 'Telkomsel', 'good', 'really', 'the network', 'oath', 'ugly', 'really', ' Kayak ',' Gini ',' Telkomsel ',' drowned ',' user ',' move ',' operator ',' make ',' Telkomsel ',' until ',' Bener ',' destroyed ',' moved ' , 'Operator', 'Thanks']</v>
      </c>
      <c r="D718" s="3">
        <v>3.0</v>
      </c>
    </row>
    <row r="719" ht="15.75" customHeight="1">
      <c r="A719" s="1">
        <v>717.0</v>
      </c>
      <c r="B719" s="3" t="s">
        <v>720</v>
      </c>
      <c r="C719" s="3" t="str">
        <f>IFERROR(__xludf.DUMMYFUNCTION("GOOGLETRANSLATE(B719,""id"",""en"")"),"['network', 'Telkomsel', 'bad', 'regret', 'card', 'replaced', 'card', 'hello', 'good', 'destroyed', 'disappointed', 'dummers',' Use ',' Telkomsel ',' Seburuk ', ""]")</f>
        <v>['network', 'Telkomsel', 'bad', 'regret', 'card', 'replaced', 'card', 'hello', 'good', 'destroyed', 'disappointed', 'dummers',' Use ',' Telkomsel ',' Seburuk ', "]</v>
      </c>
      <c r="D719" s="3">
        <v>1.0</v>
      </c>
    </row>
    <row r="720" ht="15.75" customHeight="1">
      <c r="A720" s="1">
        <v>718.0</v>
      </c>
      <c r="B720" s="3" t="s">
        <v>721</v>
      </c>
      <c r="C720" s="3" t="str">
        <f>IFERROR(__xludf.DUMMYFUNCTION("GOOGLETRANSLATE(B720,""id"",""en"")"),"['Champion', 'trash', 'soloo', 'signal', 'Nihh', 'network', 'Telkomsel', 'bad', 'please', 'Telkomsel', 'fix', ""]")</f>
        <v>['Champion', 'trash', 'soloo', 'signal', 'Nihh', 'network', 'Telkomsel', 'bad', 'please', 'Telkomsel', 'fix', "]</v>
      </c>
      <c r="D720" s="3">
        <v>1.0</v>
      </c>
    </row>
    <row r="721" ht="15.75" customHeight="1">
      <c r="A721" s="1">
        <v>719.0</v>
      </c>
      <c r="B721" s="3" t="s">
        <v>722</v>
      </c>
      <c r="C721" s="3" t="str">
        <f>IFERROR(__xludf.DUMMYFUNCTION("GOOGLETRANSLATE(B721,""id"",""en"")"),"['rude', 'network', 'sympathy', 'ping', 'red', 'klu', 'play', 'games',' told ',' answer ',' network ',' destroyed ',' ']")</f>
        <v>['rude', 'network', 'sympathy', 'ping', 'red', 'klu', 'play', 'games',' told ',' answer ',' network ',' destroyed ',' ']</v>
      </c>
      <c r="D721" s="3">
        <v>1.0</v>
      </c>
    </row>
    <row r="722" ht="15.75" customHeight="1">
      <c r="A722" s="1">
        <v>720.0</v>
      </c>
      <c r="B722" s="3" t="s">
        <v>723</v>
      </c>
      <c r="C722" s="3" t="str">
        <f>IFERROR(__xludf.DUMMYFUNCTION("GOOGLETRANSLATE(B722,""id"",""en"")"),"['sorry', 'love', 'star', 'please', 'fix', 'signal', 'aga', 'disappointed', 'until', 'Telkomsel', 'signal', 'threat', ' good ',' clock ',' afternoon ',' until ',' clock ',' threat ',' network ',' ']")</f>
        <v>['sorry', 'love', 'star', 'please', 'fix', 'signal', 'aga', 'disappointed', 'until', 'Telkomsel', 'signal', 'threat', ' good ',' clock ',' afternoon ',' until ',' clock ',' threat ',' network ',' ']</v>
      </c>
      <c r="D722" s="3">
        <v>1.0</v>
      </c>
    </row>
    <row r="723" ht="15.75" customHeight="1">
      <c r="A723" s="1">
        <v>721.0</v>
      </c>
      <c r="B723" s="3" t="s">
        <v>724</v>
      </c>
      <c r="C723" s="3" t="str">
        <f>IFERROR(__xludf.DUMMYFUNCTION("GOOGLETRANSLATE(B723,""id"",""en"")"),"['easy', 'practical', 'contents',' kwota ',' self-independent ',' cheap ',' appeal ',' buy ',' counter ',' sya ',' personal ',' suggest ',' Use ',' Moment ',' get ',' admin ',' Gojek ',' Best ',' Place ',' Sewadaya ',' mantaaap ']")</f>
        <v>['easy', 'practical', 'contents',' kwota ',' self-independent ',' cheap ',' appeal ',' buy ',' counter ',' sya ',' personal ',' suggest ',' Use ',' Moment ',' get ',' admin ',' Gojek ',' Best ',' Place ',' Sewadaya ',' mantaaap ']</v>
      </c>
      <c r="D723" s="3">
        <v>5.0</v>
      </c>
    </row>
    <row r="724" ht="15.75" customHeight="1">
      <c r="A724" s="1">
        <v>722.0</v>
      </c>
      <c r="B724" s="3" t="s">
        <v>725</v>
      </c>
      <c r="C724" s="3" t="str">
        <f>IFERROR(__xludf.DUMMYFUNCTION("GOOGLETRANSLATE(B724,""id"",""en"")"),"['Network', 'rotten', 'good', 'ampass',' price ',' expensive ',' quality ',' downhill ',' mending ',' gaush ',' buy ',' Telkomsel ',' already ',' network ',' slow ',' forgiveness', 'price', 'regret', 'buy', 'Telkomsel', '']")</f>
        <v>['Network', 'rotten', 'good', 'ampass',' price ',' expensive ',' quality ',' downhill ',' mending ',' gaush ',' buy ',' Telkomsel ',' already ',' network ',' slow ',' forgiveness', 'price', 'regret', 'buy', 'Telkomsel', '']</v>
      </c>
      <c r="D724" s="3">
        <v>1.0</v>
      </c>
    </row>
    <row r="725" ht="15.75" customHeight="1">
      <c r="A725" s="1">
        <v>723.0</v>
      </c>
      <c r="B725" s="3" t="s">
        <v>726</v>
      </c>
      <c r="C725" s="3" t="str">
        <f>IFERROR(__xludf.DUMMYFUNCTION("GOOGLETRANSLATE(B725,""id"",""en"")"),"['Ngerti', 'APK', 'already', 'open', 'kah', 'please', 'fix', 'already', 'delete', 'install', 'reset', 'open', ' ']")</f>
        <v>['Ngerti', 'APK', 'already', 'open', 'kah', 'please', 'fix', 'already', 'delete', 'install', 'reset', 'open', ' ']</v>
      </c>
      <c r="D725" s="3">
        <v>1.0</v>
      </c>
    </row>
    <row r="726" ht="15.75" customHeight="1">
      <c r="A726" s="1">
        <v>724.0</v>
      </c>
      <c r="B726" s="3" t="s">
        <v>727</v>
      </c>
      <c r="C726" s="3" t="str">
        <f>IFERROR(__xludf.DUMMYFUNCTION("GOOGLETRANSLATE(B726,""id"",""en"")"),"['Thank you', 'Telkomsel', 'service', 'satisfying', 'suggestion', 'KLW', 'Feature', 'Lock', 'Credit', 'deliberate', 'curry', 'data', ' pulses', 'truncated', 'thank you']")</f>
        <v>['Thank you', 'Telkomsel', 'service', 'satisfying', 'suggestion', 'KLW', 'Feature', 'Lock', 'Credit', 'deliberate', 'curry', 'data', ' pulses', 'truncated', 'thank you']</v>
      </c>
      <c r="D726" s="3">
        <v>5.0</v>
      </c>
    </row>
    <row r="727" ht="15.75" customHeight="1">
      <c r="A727" s="1">
        <v>725.0</v>
      </c>
      <c r="B727" s="3" t="s">
        <v>728</v>
      </c>
      <c r="C727" s="3" t="str">
        <f>IFERROR(__xludf.DUMMYFUNCTION("GOOGLETRANSLATE(B727,""id"",""en"")"),"['Love', 'star', 'because', 'use', 'APK', 'bonus',' quota ',' yaa ',' contents', 'pulse', 'please', 'love', ' quota ',' free ',' karna ',' contents', 'pulse']")</f>
        <v>['Love', 'star', 'because', 'use', 'APK', 'bonus',' quota ',' yaa ',' contents', 'pulse', 'please', 'love', ' quota ',' free ',' karna ',' contents', 'pulse']</v>
      </c>
      <c r="D727" s="3">
        <v>5.0</v>
      </c>
    </row>
    <row r="728" ht="15.75" customHeight="1">
      <c r="A728" s="1">
        <v>726.0</v>
      </c>
      <c r="B728" s="3" t="s">
        <v>729</v>
      </c>
      <c r="C728" s="3" t="str">
        <f>IFERROR(__xludf.DUMMYFUNCTION("GOOGLETRANSLATE(B728,""id"",""en"")"),"['', 'slow', 'please', 'turning back', 'rich', 'lgi', 'signal', 'internet', 'expensive', 'expensive', 'signal', 'mah', 'slow ',' Please ',' fix ',' ']")</f>
        <v>['', 'slow', 'please', 'turning back', 'rich', 'lgi', 'signal', 'internet', 'expensive', 'expensive', 'signal', 'mah', 'slow ',' Please ',' fix ',' ']</v>
      </c>
      <c r="D728" s="3">
        <v>1.0</v>
      </c>
    </row>
    <row r="729" ht="15.75" customHeight="1">
      <c r="A729" s="1">
        <v>727.0</v>
      </c>
      <c r="B729" s="3" t="s">
        <v>730</v>
      </c>
      <c r="C729" s="3" t="str">
        <f>IFERROR(__xludf.DUMMYFUNCTION("GOOGLETRANSLATE(B729,""id"",""en"")"),"['pulse', 'missing', 'sudden', 'rb', 'card', 'already', 'pairs',' reason ',' purchase ',' google ',' play ',' purchase ',' Google ',' Play ',' Ingame ',' YouTube ',' Premium ',' told ',' Wait ',' Mending ',' Pulses', 'mah', 'yaa', 'Aaaah', ""]")</f>
        <v>['pulse', 'missing', 'sudden', 'rb', 'card', 'already', 'pairs',' reason ',' purchase ',' google ',' play ',' purchase ',' Google ',' Play ',' Ingame ',' YouTube ',' Premium ',' told ',' Wait ',' Mending ',' Pulses', 'mah', 'yaa', 'Aaaah', "]</v>
      </c>
      <c r="D729" s="3">
        <v>1.0</v>
      </c>
    </row>
    <row r="730" ht="15.75" customHeight="1">
      <c r="A730" s="1">
        <v>728.0</v>
      </c>
      <c r="B730" s="3" t="s">
        <v>731</v>
      </c>
      <c r="C730" s="3" t="str">
        <f>IFERROR(__xludf.DUMMYFUNCTION("GOOGLETRANSLATE(B730,""id"",""en"")"),"['Please', 'application', 'fix', 'sometimes',' enter ',' difficult ',' reset ',' just ',' already ',' enter ',' code ',' no ',' entry ',' alternative ',' google ',' etc. ',' rempong ',' really ',' right ',' check ',' times', 'no', 'open', 'ngepain', 'afai"&amp;"n' , 'Program', 'Chek', 'Mending', 'Missing']")</f>
        <v>['Please', 'application', 'fix', 'sometimes',' enter ',' difficult ',' reset ',' just ',' already ',' enter ',' code ',' no ',' entry ',' alternative ',' google ',' etc. ',' rempong ',' really ',' right ',' check ',' times', 'no', 'open', 'ngepain', 'afain' , 'Program', 'Chek', 'Mending', 'Missing']</v>
      </c>
      <c r="D730" s="3">
        <v>2.0</v>
      </c>
    </row>
    <row r="731" ht="15.75" customHeight="1">
      <c r="A731" s="1">
        <v>729.0</v>
      </c>
      <c r="B731" s="3" t="s">
        <v>732</v>
      </c>
      <c r="C731" s="3" t="str">
        <f>IFERROR(__xludf.DUMMYFUNCTION("GOOGLETRANSLATE(B731,""id"",""en"")"),"['Contents',' pulse ',' thousand ',' SMS ',' transaction ',' enter ',' thousand ',' pulse ',' thousand ',' thousand ',' Telkomsel ',' contents', ' ATM machine', '']")</f>
        <v>['Contents',' pulse ',' thousand ',' SMS ',' transaction ',' enter ',' thousand ',' pulse ',' thousand ',' thousand ',' Telkomsel ',' contents', ' ATM machine', '']</v>
      </c>
      <c r="D731" s="3">
        <v>1.0</v>
      </c>
    </row>
    <row r="732" ht="15.75" customHeight="1">
      <c r="A732" s="1">
        <v>730.0</v>
      </c>
      <c r="B732" s="3" t="s">
        <v>733</v>
      </c>
      <c r="C732" s="3" t="str">
        <f>IFERROR(__xludf.DUMMYFUNCTION("GOOGLETRANSLATE(B732,""id"",""en"")"),"['likes',' application ',' open ',' Telkomsel ',' number ',' verification ',' application ',' application ',' number ',' only ',' click ',' Link ',' SMS ',' Open ',' Application ',' Credit ',' Reduced ',' Please ',' Explanation ', ""]")</f>
        <v>['likes',' application ',' open ',' Telkomsel ',' number ',' verification ',' application ',' application ',' number ',' only ',' click ',' Link ',' SMS ',' Open ',' Application ',' Credit ',' Reduced ',' Please ',' Explanation ', "]</v>
      </c>
      <c r="D732" s="3">
        <v>2.0</v>
      </c>
    </row>
    <row r="733" ht="15.75" customHeight="1">
      <c r="A733" s="1">
        <v>731.0</v>
      </c>
      <c r="B733" s="3" t="s">
        <v>734</v>
      </c>
      <c r="C733" s="3" t="str">
        <f>IFERROR(__xludf.DUMMYFUNCTION("GOOGLETRANSLATE(B733,""id"",""en"")"),"['Please', 'Increase', 'Quality', 'Network', 'Choose', 'Telkomsel', 'Network', 'Satisfying', 'Decreases',' Quality ',' Difficult ',' Do ',' Quality ',' Network ',' Thank you ', ""]")</f>
        <v>['Please', 'Increase', 'Quality', 'Network', 'Choose', 'Telkomsel', 'Network', 'Satisfying', 'Decreases',' Quality ',' Difficult ',' Do ',' Quality ',' Network ',' Thank you ', "]</v>
      </c>
      <c r="D733" s="3">
        <v>3.0</v>
      </c>
    </row>
    <row r="734" ht="15.75" customHeight="1">
      <c r="A734" s="1">
        <v>732.0</v>
      </c>
      <c r="B734" s="3" t="s">
        <v>735</v>
      </c>
      <c r="C734" s="3" t="str">
        <f>IFERROR(__xludf.DUMMYFUNCTION("GOOGLETRANSLATE(B734,""id"",""en"")"),"['use', 'card', 'Telkomsel', 'area', 'use', 'antenna', 'additional', 'catch', 'signal', 'sich', 'signal', 'area', ' LEGE ',' Kayak ',' Please ',' Office ',' Center ',' Notice ',' Region ',' Info ']")</f>
        <v>['use', 'card', 'Telkomsel', 'area', 'use', 'antenna', 'additional', 'catch', 'signal', 'sich', 'signal', 'area', ' LEGE ',' Kayak ',' Please ',' Office ',' Center ',' Notice ',' Region ',' Info ']</v>
      </c>
      <c r="D734" s="3">
        <v>5.0</v>
      </c>
    </row>
    <row r="735" ht="15.75" customHeight="1">
      <c r="A735" s="1">
        <v>733.0</v>
      </c>
      <c r="B735" s="3" t="s">
        <v>736</v>
      </c>
      <c r="C735" s="3" t="str">
        <f>IFERROR(__xludf.DUMMYFUNCTION("GOOGLETRANSLATE(B735,""id"",""en"")"),"['Quota', 'Monthly', 'Combo', 'Sakti', 'thousand', 'Dahal', 'IHO', 'MAKE', 'Network', 'ugly', 'Please', 'Level', ' Level ',' emg ',' user ',' loyal ',' moved ',' laen ', ""]")</f>
        <v>['Quota', 'Monthly', 'Combo', 'Sakti', 'thousand', 'Dahal', 'IHO', 'MAKE', 'Network', 'ugly', 'Please', 'Level', ' Level ',' emg ',' user ',' loyal ',' moved ',' laen ', "]</v>
      </c>
      <c r="D735" s="3">
        <v>1.0</v>
      </c>
    </row>
    <row r="736" ht="15.75" customHeight="1">
      <c r="A736" s="1">
        <v>734.0</v>
      </c>
      <c r="B736" s="3" t="s">
        <v>737</v>
      </c>
      <c r="C736" s="3" t="str">
        <f>IFERROR(__xludf.DUMMYFUNCTION("GOOGLETRANSLATE(B736,""id"",""en"")"),"['The network', 'please', 'repaired', 'rich', 'ugly', 'good', 'loyal', 'tomorrow', 'Lusa', '']")</f>
        <v>['The network', 'please', 'repaired', 'rich', 'ugly', 'good', 'loyal', 'tomorrow', 'Lusa', '']</v>
      </c>
      <c r="D736" s="3">
        <v>1.0</v>
      </c>
    </row>
    <row r="737" ht="15.75" customHeight="1">
      <c r="A737" s="1">
        <v>735.0</v>
      </c>
      <c r="B737" s="3" t="s">
        <v>738</v>
      </c>
      <c r="C737" s="3" t="str">
        <f>IFERROR(__xludf.DUMMYFUNCTION("GOOGLETRANSLATE(B737,""id"",""en"")"),"['', 'the difference', 'take', 'profit', 'narrow', 'pandemic', 'covid', 'pdhl', 'pandemic', 'promo', 'telkomsel', 'cheap', 'right ',' Pandemic ',' Switch ',' Online ',' Price ',' Paketan ',' OK ',' Have ',' Thinking ',' Money ',' Salary ',' Out ',' Paketa"&amp;"n ', 'Doang', 'work', 'side', 'students',' stress', 'user', 'package', 'wifi', 'loss',' user ',' package ',' contents', 'pulsa ',' Paketan ',' Gini ',' the difference ',' pairs', 'wifi']")</f>
        <v>['', 'the difference', 'take', 'profit', 'narrow', 'pandemic', 'covid', 'pdhl', 'pandemic', 'promo', 'telkomsel', 'cheap', 'right ',' Pandemic ',' Switch ',' Online ',' Price ',' Paketan ',' OK ',' Have ',' Thinking ',' Money ',' Salary ',' Out ',' Paketan ', 'Doang', 'work', 'side', 'students',' stress', 'user', 'package', 'wifi', 'loss',' user ',' package ',' contents', 'pulsa ',' Paketan ',' Gini ',' the difference ',' pairs', 'wifi']</v>
      </c>
      <c r="D737" s="3">
        <v>1.0</v>
      </c>
    </row>
    <row r="738" ht="15.75" customHeight="1">
      <c r="A738" s="1">
        <v>736.0</v>
      </c>
      <c r="B738" s="3" t="s">
        <v>739</v>
      </c>
      <c r="C738" s="3" t="str">
        <f>IFERROR(__xludf.DUMMYFUNCTION("GOOGLETRANSLATE(B738,""id"",""en"")"),"['thanks', 'love', 'Telkomsel', 'accompany', 'run out', 'my package', 'migrate', 'lndosaat', 'because' signal ',' internet ',' severe ',' really ',' thank ',' love ',' Telkomsel ']")</f>
        <v>['thanks', 'love', 'Telkomsel', 'accompany', 'run out', 'my package', 'migrate', 'lndosaat', 'because' signal ',' internet ',' severe ',' really ',' thank ',' love ',' Telkomsel ']</v>
      </c>
      <c r="D738" s="3">
        <v>1.0</v>
      </c>
    </row>
    <row r="739" ht="15.75" customHeight="1">
      <c r="A739" s="1">
        <v>737.0</v>
      </c>
      <c r="B739" s="3" t="s">
        <v>740</v>
      </c>
      <c r="C739" s="3" t="str">
        <f>IFERROR(__xludf.DUMMYFUNCTION("GOOGLETRANSLATE(B739,""id"",""en"")"),"['min', 'application', 'network', 'smooth', 'really', 'right', 'maketin', 'quota', 'writing', 'connection', 'please', 'fix', ' Min ',' love ',' star ']")</f>
        <v>['min', 'application', 'network', 'smooth', 'really', 'right', 'maketin', 'quota', 'writing', 'connection', 'please', 'fix', ' Min ',' love ',' star ']</v>
      </c>
      <c r="D739" s="3">
        <v>3.0</v>
      </c>
    </row>
    <row r="740" ht="15.75" customHeight="1">
      <c r="A740" s="1">
        <v>738.0</v>
      </c>
      <c r="B740" s="3" t="s">
        <v>741</v>
      </c>
      <c r="C740" s="3" t="str">
        <f>IFERROR(__xludf.DUMMYFUNCTION("GOOGLETRANSLATE(B740,""id"",""en"")"),"['Disappointed', 'disappointing', 'NOT', 'Satisfying', 'Customer', 'Emotion', 'User', 'Data', 'Lost', 'Lost', ""]")</f>
        <v>['Disappointed', 'disappointing', 'NOT', 'Satisfying', 'Customer', 'Emotion', 'User', 'Data', 'Lost', 'Lost', "]</v>
      </c>
      <c r="D740" s="3">
        <v>1.0</v>
      </c>
    </row>
    <row r="741" ht="15.75" customHeight="1">
      <c r="A741" s="1">
        <v>739.0</v>
      </c>
      <c r="B741" s="3" t="s">
        <v>742</v>
      </c>
      <c r="C741" s="3" t="str">
        <f>IFERROR(__xludf.DUMMYFUNCTION("GOOGLETRANSLATE(B741,""id"",""en"")"),"['Please', 'min', 'network', 'fix', 'Telkomsel', 'Different', 'really', 'bad', 'really', 'network', 'here', 'user', ' Telkomsel ',' TRIMS ']")</f>
        <v>['Please', 'min', 'network', 'fix', 'Telkomsel', 'Different', 'really', 'bad', 'really', 'network', 'here', 'user', ' Telkomsel ',' TRIMS ']</v>
      </c>
      <c r="D741" s="3">
        <v>1.0</v>
      </c>
    </row>
    <row r="742" ht="15.75" customHeight="1">
      <c r="A742" s="1">
        <v>740.0</v>
      </c>
      <c r="B742" s="3" t="s">
        <v>743</v>
      </c>
      <c r="C742" s="3" t="str">
        <f>IFERROR(__xludf.DUMMYFUNCTION("GOOGLETRANSLATE(B742,""id"",""en"")"),"['', 'buy', 'kouta', 'learn', 'no', 'open', 'anything', 'zoom', 'pulse', 'run out', 'list', 'purpose', 'love ',' pulse ',' woy ',' mbak ',' nur ',' call ',' ']")</f>
        <v>['', 'buy', 'kouta', 'learn', 'no', 'open', 'anything', 'zoom', 'pulse', 'run out', 'list', 'purpose', 'love ',' pulse ',' woy ',' mbak ',' nur ',' call ',' ']</v>
      </c>
      <c r="D742" s="3">
        <v>1.0</v>
      </c>
    </row>
    <row r="743" ht="15.75" customHeight="1">
      <c r="A743" s="1">
        <v>741.0</v>
      </c>
      <c r="B743" s="3" t="s">
        <v>744</v>
      </c>
      <c r="C743" s="3" t="str">
        <f>IFERROR(__xludf.DUMMYFUNCTION("GOOGLETRANSLATE(B743,""id"",""en"")"),"['please', 'Telkomsel', 'time', 'commented', 'begging', 'fix', 'signal', 'please', 'listen', 'complaint', 'user', 'signal', ' good ',' ugly ',' kek ',' pig ',' ajg ',' bgsd ',' work ',' task ',' difficult ',' please ',' repair ',' ']")</f>
        <v>['please', 'Telkomsel', 'time', 'commented', 'begging', 'fix', 'signal', 'please', 'listen', 'complaint', 'user', 'signal', ' good ',' ugly ',' kek ',' pig ',' ajg ',' bgsd ',' work ',' task ',' difficult ',' please ',' repair ',' ']</v>
      </c>
      <c r="D743" s="3">
        <v>1.0</v>
      </c>
    </row>
    <row r="744" ht="15.75" customHeight="1">
      <c r="A744" s="1">
        <v>742.0</v>
      </c>
      <c r="B744" s="3" t="s">
        <v>745</v>
      </c>
      <c r="C744" s="3" t="str">
        <f>IFERROR(__xludf.DUMMYFUNCTION("GOOGLETRANSLATE(B744,""id"",""en"")"),"['My in my opinion', 'Suitable', 'really', 'Wait', 'Soon', 'checked', 'quota', 'Bentar', 'Bentar', 'checked', 'pulses',' call ',' Sometimes ',' Ribet ',' Direct ',' Download ',' MyTelkomsel ',' Live ',' Login ',' Login ',' No "", 'Ribet', 'Tetep', 'Provid"&amp;"er', 'Best' , 'Hold', 'Package', 'Package', 'Cheap']")</f>
        <v>['My in my opinion', 'Suitable', 'really', 'Wait', 'Soon', 'checked', 'quota', 'Bentar', 'Bentar', 'checked', 'pulses',' call ',' Sometimes ',' Ribet ',' Direct ',' Download ',' MyTelkomsel ',' Live ',' Login ',' Login ',' No ", 'Ribet', 'Tetep', 'Provider', 'Best' , 'Hold', 'Package', 'Package', 'Cheap']</v>
      </c>
      <c r="D744" s="3">
        <v>5.0</v>
      </c>
    </row>
    <row r="745" ht="15.75" customHeight="1">
      <c r="A745" s="1">
        <v>743.0</v>
      </c>
      <c r="B745" s="3" t="s">
        <v>746</v>
      </c>
      <c r="C745" s="3" t="str">
        <f>IFERROR(__xludf.DUMMYFUNCTION("GOOGLETRANSLATE(B745,""id"",""en"")"),"['Network', 'Internet', 'Region', 'Kab', 'Bekasi', 'Bad', 'Regions', 'Urban', 'SPRTI', 'users', 'Telkomsel', 'Provider']")</f>
        <v>['Network', 'Internet', 'Region', 'Kab', 'Bekasi', 'Bad', 'Regions', 'Urban', 'SPRTI', 'users', 'Telkomsel', 'Provider']</v>
      </c>
      <c r="D745" s="3">
        <v>1.0</v>
      </c>
    </row>
    <row r="746" ht="15.75" customHeight="1">
      <c r="A746" s="1">
        <v>744.0</v>
      </c>
      <c r="B746" s="3" t="s">
        <v>747</v>
      </c>
      <c r="C746" s="3" t="str">
        <f>IFERROR(__xludf.DUMMYFUNCTION("GOOGLETRANSLATE(B746,""id"",""en"")"),"['Telkomsel', 'good', 'network', 'emotion', 'tlong', 'min', 'fix', 'network', 'customer', 'disappointed', 'already', 'use', ' JGA ',' use ',' Telkomsel ',' Stay ',' City ',' TLP ',' Internet ',' Disconnect ',' then ',' Network ',' Tlong ',' Fix ',' Networ"&amp;"k ' , 'loss', 'Customer', 'trimaxih']")</f>
        <v>['Telkomsel', 'good', 'network', 'emotion', 'tlong', 'min', 'fix', 'network', 'customer', 'disappointed', 'already', 'use', ' JGA ',' use ',' Telkomsel ',' Stay ',' City ',' TLP ',' Internet ',' Disconnect ',' then ',' Network ',' Tlong ',' Fix ',' Network ' , 'loss', 'Customer', 'trimaxih']</v>
      </c>
      <c r="D746" s="3">
        <v>1.0</v>
      </c>
    </row>
    <row r="747" ht="15.75" customHeight="1">
      <c r="A747" s="1">
        <v>745.0</v>
      </c>
      <c r="B747" s="3" t="s">
        <v>748</v>
      </c>
      <c r="C747" s="3" t="str">
        <f>IFERROR(__xludf.DUMMYFUNCTION("GOOGLETRANSLATE(B747,""id"",""en"")"),"['quota', 'chat', 'Music', 'game', 'unlimited', 'ngak', 'use', 'dated', 'expiration', 'open', 'ngak', 'play', ' No ',' Conetion ',' Conetion ',' Time ',' Out ',' Please ',' Telkomsel ',' Fix ',' Quota ',' Chat ',' Music ',' Game ',' Unlimited ' , 'use']")</f>
        <v>['quota', 'chat', 'Music', 'game', 'unlimited', 'ngak', 'use', 'dated', 'expiration', 'open', 'ngak', 'play', ' No ',' Conetion ',' Conetion ',' Time ',' Out ',' Please ',' Telkomsel ',' Fix ',' Quota ',' Chat ',' Music ',' Game ',' Unlimited ' , 'use']</v>
      </c>
      <c r="D747" s="3">
        <v>1.0</v>
      </c>
    </row>
    <row r="748" ht="15.75" customHeight="1">
      <c r="A748" s="1">
        <v>746.0</v>
      </c>
      <c r="B748" s="3" t="s">
        <v>749</v>
      </c>
      <c r="C748" s="3" t="str">
        <f>IFERROR(__xludf.DUMMYFUNCTION("GOOGLETRANSLATE(B748,""id"",""en"")"),"['regretting', 'Telkomsel', 'price', 'package', 'telkkmsel', 'expensive', 'kog', 'no', 'cheap', 'kayak', 'card', 'please', ' Telkomsel ',' expensive ',' then ',' unlimited ',' expensive ',' ']")</f>
        <v>['regretting', 'Telkomsel', 'price', 'package', 'telkkmsel', 'expensive', 'kog', 'no', 'cheap', 'kayak', 'card', 'please', ' Telkomsel ',' expensive ',' then ',' unlimited ',' expensive ',' ']</v>
      </c>
      <c r="D748" s="3">
        <v>3.0</v>
      </c>
    </row>
    <row r="749" ht="15.75" customHeight="1">
      <c r="A749" s="1">
        <v>747.0</v>
      </c>
      <c r="B749" s="3" t="s">
        <v>750</v>
      </c>
      <c r="C749" s="3" t="str">
        <f>IFERROR(__xludf.DUMMYFUNCTION("GOOGLETRANSLATE(B749,""id"",""en"")"),"['many years',' wear ',' Tekomsel ',' times', 'disappointed', 'quality', 'signal', 'Telkomsel', 'here', 'signal', 'Telkomsel', 'bad', ' signal ',' stable ',' slow ',' slow ',' regret ',' Telkomsel ',' serious', 'responding', 'please', 'complaints',' custo"&amp;"mer ',' list ',' take ' , 'profit', 'Makai', 'card', 'Telkomsel', 'it's better', 'think', 'deh', 'regret', 'not', 'recommended', ""]")</f>
        <v>['many years',' wear ',' Tekomsel ',' times', 'disappointed', 'quality', 'signal', 'Telkomsel', 'here', 'signal', 'Telkomsel', 'bad', ' signal ',' stable ',' slow ',' slow ',' regret ',' Telkomsel ',' serious', 'responding', 'please', 'complaints',' customer ',' list ',' take ' , 'profit', 'Makai', 'card', 'Telkomsel', 'it's better', 'think', 'deh', 'regret', 'not', 'recommended', "]</v>
      </c>
      <c r="D749" s="3">
        <v>1.0</v>
      </c>
    </row>
    <row r="750" ht="15.75" customHeight="1">
      <c r="A750" s="1">
        <v>748.0</v>
      </c>
      <c r="B750" s="3" t="s">
        <v>751</v>
      </c>
      <c r="C750" s="3" t="str">
        <f>IFERROR(__xludf.DUMMYFUNCTION("GOOGLETRANSLATE(B750,""id"",""en"")"),"['Thank you', 'Say', 'Response', 'Constrained', 'Login', 'Telkomsel', 'Hopefully', 'Performance', 'Sinya', 'Increases',' Telkomsel ',' Karna ',' Feel ',' signal ',' Hopefully ',' Telkomsel ',' Keep ',' Quality ',' Sorry ',' Disappointed ',' Karna ',' Diso"&amp;"rders', 'Say', 'trimakasih']")</f>
        <v>['Thank you', 'Say', 'Response', 'Constrained', 'Login', 'Telkomsel', 'Hopefully', 'Performance', 'Sinya', 'Increases',' Telkomsel ',' Karna ',' Feel ',' signal ',' Hopefully ',' Telkomsel ',' Keep ',' Quality ',' Sorry ',' Disappointed ',' Karna ',' Disorders', 'Say', 'trimakasih']</v>
      </c>
      <c r="D750" s="3">
        <v>5.0</v>
      </c>
    </row>
    <row r="751" ht="15.75" customHeight="1">
      <c r="A751" s="1">
        <v>749.0</v>
      </c>
      <c r="B751" s="3" t="s">
        <v>752</v>
      </c>
      <c r="C751" s="3" t="str">
        <f>IFERROR(__xludf.DUMMYFUNCTION("GOOGLETRANSLATE(B751,""id"",""en"")"),"['', 'users',' Telkomsel ',' THN ',' BLN ',' Buy ',' Package ',' Internet ',' Honest ',' Disappointed ',' HMPR ',' THN ',' Signal ',' internet ',' slow ',' rotten ',' abis', 'pdhl', 'buy', 'package', 'pretty good', 'expensive', 'as a result', 'skrg', 'swi"&amp;"tch', 'operator', 'tree', 'package', 'internet', 'original', 'signal', 'internet', 'Telkomsel', 'rotten', 'abisss',' tlg ',' repaired ',' buy ',' package ',' internet ',' expensive ',' quality ',' destroyed ',' detrimental ',' consumer ']")</f>
        <v>['', 'users',' Telkomsel ',' THN ',' BLN ',' Buy ',' Package ',' Internet ',' Honest ',' Disappointed ',' HMPR ',' THN ',' Signal ',' internet ',' slow ',' rotten ',' abis', 'pdhl', 'buy', 'package', 'pretty good', 'expensive', 'as a result', 'skrg', 'switch', 'operator', 'tree', 'package', 'internet', 'original', 'signal', 'internet', 'Telkomsel', 'rotten', 'abisss',' tlg ',' repaired ',' buy ',' package ',' internet ',' expensive ',' quality ',' destroyed ',' detrimental ',' consumer ']</v>
      </c>
      <c r="D751" s="3">
        <v>1.0</v>
      </c>
    </row>
    <row r="752" ht="15.75" customHeight="1">
      <c r="A752" s="1">
        <v>750.0</v>
      </c>
      <c r="B752" s="3" t="s">
        <v>753</v>
      </c>
      <c r="C752" s="3" t="str">
        <f>IFERROR(__xludf.DUMMYFUNCTION("GOOGLETRANSLATE(B752,""id"",""en"")"),"['package', 'expensive', 'signal', 'like', 'overload', 'ping', 'stable', 'side', 'bad', 'expensive', 'package', 'bought', ' Open ',' application ',' Telkomsel ',' open ',' already ',' donlod ',' sometimes', 'mban', 'right', 'severe', 'Telkomsel', 'with yo"&amp;"u', 'work' , 'Bad', 'whyaaaaa']")</f>
        <v>['package', 'expensive', 'signal', 'like', 'overload', 'ping', 'stable', 'side', 'bad', 'expensive', 'package', 'bought', ' Open ',' application ',' Telkomsel ',' open ',' already ',' donlod ',' sometimes', 'mban', 'right', 'severe', 'Telkomsel', 'with you', 'work' , 'Bad', 'whyaaaaa']</v>
      </c>
      <c r="D752" s="3">
        <v>1.0</v>
      </c>
    </row>
    <row r="753" ht="15.75" customHeight="1">
      <c r="A753" s="1">
        <v>751.0</v>
      </c>
      <c r="B753" s="3" t="s">
        <v>754</v>
      </c>
      <c r="C753" s="3" t="str">
        <f>IFERROR(__xludf.DUMMYFUNCTION("GOOGLETRANSLATE(B753,""id"",""en"")"),"['Lower', 'Bintang', 'Star', 'Love', 'Forced', 'Play', 'Store', 'Programi', 'Buy', 'Package', 'Game', 'Telkomsel', ' Mending ',' buy ',' package ',' good ',' package ',' drpd ',' game ',' ']")</f>
        <v>['Lower', 'Bintang', 'Star', 'Love', 'Forced', 'Play', 'Store', 'Programi', 'Buy', 'Package', 'Game', 'Telkomsel', ' Mending ',' buy ',' package ',' good ',' package ',' drpd ',' game ',' ']</v>
      </c>
      <c r="D753" s="3">
        <v>1.0</v>
      </c>
    </row>
    <row r="754" ht="15.75" customHeight="1">
      <c r="A754" s="1">
        <v>752.0</v>
      </c>
      <c r="B754" s="3" t="s">
        <v>755</v>
      </c>
      <c r="C754" s="3" t="str">
        <f>IFERROR(__xludf.DUMMYFUNCTION("GOOGLETRANSLATE(B754,""id"",""en"")"),"['Please', 'Signal', 'Mulu', 'Kek', 'then', 'Please', 'Fix', 'Network', 'ugly', 'now', 'already', 'ngetes',' network ',' kbps', 'ugly', 'really', 'send', 'photo', 'whats',' app ',' dri ',' malem ',' until ',' morning ',' bru ' , 'Kiri']")</f>
        <v>['Please', 'Signal', 'Mulu', 'Kek', 'then', 'Please', 'Fix', 'Network', 'ugly', 'now', 'already', 'ngetes',' network ',' kbps', 'ugly', 'really', 'send', 'photo', 'whats',' app ',' dri ',' malem ',' until ',' morning ',' bru ' , 'Kiri']</v>
      </c>
      <c r="D754" s="3">
        <v>2.0</v>
      </c>
    </row>
    <row r="755" ht="15.75" customHeight="1">
      <c r="A755" s="1">
        <v>753.0</v>
      </c>
      <c r="B755" s="3" t="s">
        <v>756</v>
      </c>
      <c r="C755" s="3" t="str">
        <f>IFERROR(__xludf.DUMMYFUNCTION("GOOGLETRANSLATE(B755,""id"",""en"")"),"['dlu', 'getting', 'pinake', 'ikik', 'card', 'hello', 'now' every time ',' bln ',' byr ',' mulu ',' fill ',' pls', 'bln', 'please', 'klau', 'sell', 'product', 'js',' dnk ',' ksih ',' info ',' profit ',' doang ',' beberin ' , 'rich', 'GNI', 'confused', 're"&amp;"place', 'card', 'prepaid', 'udh', 'not', 'remove', 'trust', 'pelpa', 'disappointed', ' card ',' UDH ',' LBH ',' Taon ',' Lho ',' no ',' responsibilities']")</f>
        <v>['dlu', 'getting', 'pinake', 'ikik', 'card', 'hello', 'now' every time ',' bln ',' byr ',' mulu ',' fill ',' pls', 'bln', 'please', 'klau', 'sell', 'product', 'js',' dnk ',' ksih ',' info ',' profit ',' doang ',' beberin ' , 'rich', 'GNI', 'confused', 'replace', 'card', 'prepaid', 'udh', 'not', 'remove', 'trust', 'pelpa', 'disappointed', ' card ',' UDH ',' LBH ',' Taon ',' Lho ',' no ',' responsibilities']</v>
      </c>
      <c r="D755" s="3">
        <v>1.0</v>
      </c>
    </row>
    <row r="756" ht="15.75" customHeight="1">
      <c r="A756" s="1">
        <v>754.0</v>
      </c>
      <c r="B756" s="3" t="s">
        <v>757</v>
      </c>
      <c r="C756" s="3" t="str">
        <f>IFERROR(__xludf.DUMMYFUNCTION("GOOGLETRANSLATE(B756,""id"",""en"")"),"['emg', 'Telkomsel', 'customer', 'satisfied', 'network', 'slow', 'quota', 'direct', 'abis', 'already', 'mah', 'paid' expensive ',' really ',' quota ',' fast ',' abis', 'network', 'slow', 'subscription', 'change', 'subscription']")</f>
        <v>['emg', 'Telkomsel', 'customer', 'satisfied', 'network', 'slow', 'quota', 'direct', 'abis', 'already', 'mah', 'paid' expensive ',' really ',' quota ',' fast ',' abis', 'network', 'slow', 'subscription', 'change', 'subscription']</v>
      </c>
      <c r="D756" s="3">
        <v>1.0</v>
      </c>
    </row>
    <row r="757" ht="15.75" customHeight="1">
      <c r="A757" s="1">
        <v>755.0</v>
      </c>
      <c r="B757" s="3" t="s">
        <v>758</v>
      </c>
      <c r="C757" s="3" t="str">
        <f>IFERROR(__xludf.DUMMYFUNCTION("GOOGLETRANSLATE(B757,""id"",""en"")"),"['Najis',' bad ',' signal ',' rich ',' signal ',' good ',' smooth ',' effort ',' plump ',' drastic ',' Chansel ',' Gara ',' signal ',' already ',' kapok ',' mao ',' makai ',' telkomsel ',' price ',' package ',' mao ',' expensive ',' as expensive ',' anyth"&amp;"ing ',' Ladenin ' , 'Since', 'Network', 'bad', 'disappointment', 'disappointed', 'really', 'network', '']")</f>
        <v>['Najis',' bad ',' signal ',' rich ',' signal ',' good ',' smooth ',' effort ',' plump ',' drastic ',' Chansel ',' Gara ',' signal ',' already ',' kapok ',' mao ',' makai ',' telkomsel ',' price ',' package ',' mao ',' expensive ',' as expensive ',' anything ',' Ladenin ' , 'Since', 'Network', 'bad', 'disappointment', 'disappointed', 'really', 'network', '']</v>
      </c>
      <c r="D757" s="3">
        <v>2.0</v>
      </c>
    </row>
    <row r="758" ht="15.75" customHeight="1">
      <c r="A758" s="1">
        <v>756.0</v>
      </c>
      <c r="B758" s="3" t="s">
        <v>759</v>
      </c>
      <c r="C758" s="3" t="str">
        <f>IFERROR(__xludf.DUMMYFUNCTION("GOOGLETRANSLATE(B758,""id"",""en"")"),"['Telkomsel', 'destroyed', 'Belied', 'Country', 'advanced', 'company', 'Foreign', 'Lost', 'Indigenous',' Mr. ',' home ',' his network ',' Ampuun ',' destroyed ',' Watch Out ',' Bankrupt ', ""]")</f>
        <v>['Telkomsel', 'destroyed', 'Belied', 'Country', 'advanced', 'company', 'Foreign', 'Lost', 'Indigenous',' Mr. ',' home ',' his network ',' Ampuun ',' destroyed ',' Watch Out ',' Bankrupt ', "]</v>
      </c>
      <c r="D758" s="3">
        <v>1.0</v>
      </c>
    </row>
    <row r="759" ht="15.75" customHeight="1">
      <c r="A759" s="1">
        <v>757.0</v>
      </c>
      <c r="B759" s="3" t="s">
        <v>760</v>
      </c>
      <c r="C759" s="3" t="str">
        <f>IFERROR(__xludf.DUMMYFUNCTION("GOOGLETRANSLATE(B759,""id"",""en"")"),"['actually', 'need', 'application', 'Ntuk', 'check', 'quota', 'open', 'heavy', 'light', 'according to', 'need', 'check', ' Quota ',' failed ',' ']")</f>
        <v>['actually', 'need', 'application', 'Ntuk', 'check', 'quota', 'open', 'heavy', 'light', 'according to', 'need', 'check', ' Quota ',' failed ',' ']</v>
      </c>
      <c r="D759" s="3">
        <v>1.0</v>
      </c>
    </row>
    <row r="760" ht="15.75" customHeight="1">
      <c r="A760" s="1">
        <v>758.0</v>
      </c>
      <c r="B760" s="3" t="s">
        <v>761</v>
      </c>
      <c r="C760" s="3" t="str">
        <f>IFERROR(__xludf.DUMMYFUNCTION("GOOGLETRANSLATE(B760,""id"",""en"")"),"['', 'Edit', 'Open', 'Troubled', 'Extend', 'NSP', 'SAYAN', 'ND LIST', 'Pulsaku', 'Sumpot', 'Used', 'Internet', 'Card ',' Send ',' email ',' Please ',' check ',' Add ',' Bintang ',' Review ',' Add ',' Star ',' Telkomsel ',' Terbitai ', ""]")</f>
        <v>['', 'Edit', 'Open', 'Troubled', 'Extend', 'NSP', 'SAYAN', 'ND LIST', 'Pulsaku', 'Sumpot', 'Used', 'Internet', 'Card ',' Send ',' email ',' Please ',' check ',' Add ',' Bintang ',' Review ',' Add ',' Star ',' Telkomsel ',' Terbitai ', "]</v>
      </c>
      <c r="D760" s="3">
        <v>3.0</v>
      </c>
    </row>
    <row r="761" ht="15.75" customHeight="1">
      <c r="A761" s="1">
        <v>759.0</v>
      </c>
      <c r="B761" s="3" t="s">
        <v>762</v>
      </c>
      <c r="C761" s="3" t="str">
        <f>IFERROR(__xludf.DUMMYFUNCTION("GOOGLETRANSLATE(B761,""id"",""en"")"),"['Login', 'Please', 'Telkomsel', 'Need', 'Explanation', 'Thank', 'Love']")</f>
        <v>['Login', 'Please', 'Telkomsel', 'Need', 'Explanation', 'Thank', 'Love']</v>
      </c>
      <c r="D761" s="3">
        <v>2.0</v>
      </c>
    </row>
    <row r="762" ht="15.75" customHeight="1">
      <c r="A762" s="1">
        <v>760.0</v>
      </c>
      <c r="B762" s="3" t="s">
        <v>763</v>
      </c>
      <c r="C762" s="3" t="str">
        <f>IFERROR(__xludf.DUMMYFUNCTION("GOOGLETRANSLATE(B762,""id"",""en"")"),"['version', 'Banya', 'Bug', 'Login', 'Network', 'Telkomsel', 'WiFi', 'Enter', 'Number', 'Telephone', 'Tranfer', 'Credit', ' Choice ',' package ',' internet ',' appears', 'apps',' network ',' telkomshit ',' garbage ', ""]")</f>
        <v>['version', 'Banya', 'Bug', 'Login', 'Network', 'Telkomsel', 'WiFi', 'Enter', 'Number', 'Telephone', 'Tranfer', 'Credit', ' Choice ',' package ',' internet ',' appears', 'apps',' network ',' telkomshit ',' garbage ', "]</v>
      </c>
      <c r="D762" s="3">
        <v>1.0</v>
      </c>
    </row>
    <row r="763" ht="15.75" customHeight="1">
      <c r="A763" s="1">
        <v>761.0</v>
      </c>
      <c r="B763" s="3" t="s">
        <v>764</v>
      </c>
      <c r="C763" s="3" t="str">
        <f>IFERROR(__xludf.DUMMYFUNCTION("GOOGLETRANSLATE(B763,""id"",""en"")"),"['already', 'tried', 'still', 'stable', 'apply', 'on the edge', 'Road', 'Raya', 'already', 'enter', 'Gang', 'village', ' Direct ',' ilang ',' Ngeyoutube ',' Ngegame ',' Lola ',' Customer ',' Today ',' Class', 'Middle School', 'Sampe', 'Age', 'Disappointed"&amp;"', 'Nyesek' , 'Promise', 'Former', '']")</f>
        <v>['already', 'tried', 'still', 'stable', 'apply', 'on the edge', 'Road', 'Raya', 'already', 'enter', 'Gang', 'village', ' Direct ',' ilang ',' Ngeyoutube ',' Ngegame ',' Lola ',' Customer ',' Today ',' Class', 'Middle School', 'Sampe', 'Age', 'Disappointed', 'Nyesek' , 'Promise', 'Former', '']</v>
      </c>
      <c r="D763" s="3">
        <v>2.0</v>
      </c>
    </row>
    <row r="764" ht="15.75" customHeight="1">
      <c r="A764" s="1">
        <v>762.0</v>
      </c>
      <c r="B764" s="3" t="s">
        <v>765</v>
      </c>
      <c r="C764" s="3" t="str">
        <f>IFERROR(__xludf.DUMMYFUNCTION("GOOGLETRANSLATE(B764,""id"",""en"")"),"['Login', 'Telkomsel', 'Difficult', 'Kek', 'fast', 'Urgent', 'signal', 'in', 'inland', 'village', 'missing', ' signal ',' top ',' mah ',' broken ',' ']")</f>
        <v>['Login', 'Telkomsel', 'Difficult', 'Kek', 'fast', 'Urgent', 'signal', 'in', 'inland', 'village', 'missing', ' signal ',' top ',' mah ',' broken ',' ']</v>
      </c>
      <c r="D764" s="3">
        <v>1.0</v>
      </c>
    </row>
    <row r="765" ht="15.75" customHeight="1">
      <c r="A765" s="1">
        <v>763.0</v>
      </c>
      <c r="B765" s="3" t="s">
        <v>766</v>
      </c>
      <c r="C765" s="3" t="str">
        <f>IFERROR(__xludf.DUMMYFUNCTION("GOOGLETRANSLATE(B765,""id"",""en"")"),"['WiFi', 'enter', 'the application', 'difficult', 'really', 'link', 'already', 'sent', 'alternating', 'tetep', 'login', 'please', ' repaired ',' the application ',' thank ',' love ']")</f>
        <v>['WiFi', 'enter', 'the application', 'difficult', 'really', 'link', 'already', 'sent', 'alternating', 'tetep', 'login', 'please', ' repaired ',' the application ',' thank ',' love ']</v>
      </c>
      <c r="D765" s="3">
        <v>3.0</v>
      </c>
    </row>
    <row r="766" ht="15.75" customHeight="1">
      <c r="A766" s="1">
        <v>764.0</v>
      </c>
      <c r="B766" s="3" t="s">
        <v>767</v>
      </c>
      <c r="C766" s="3" t="str">
        <f>IFERROR(__xludf.DUMMYFUNCTION("GOOGLETRANSLATE(B766,""id"",""en"")"),"['Open', 'application', 'difficult', 'forgiveness',' verification ',' already ',' no ',' application ',' application ',' complex ',' verification ',' disgust ',' Cave ',' application ',' smakin ',' ahead ',' bad ',' ']")</f>
        <v>['Open', 'application', 'difficult', 'forgiveness',' verification ',' already ',' no ',' application ',' application ',' complex ',' verification ',' disgust ',' Cave ',' application ',' smakin ',' ahead ',' bad ',' ']</v>
      </c>
      <c r="D766" s="3">
        <v>1.0</v>
      </c>
    </row>
    <row r="767" ht="15.75" customHeight="1">
      <c r="A767" s="1">
        <v>765.0</v>
      </c>
      <c r="B767" s="3" t="s">
        <v>768</v>
      </c>
      <c r="C767" s="3" t="str">
        <f>IFERROR(__xludf.DUMMYFUNCTION("GOOGLETRANSLATE(B767,""id"",""en"")"),"['application', 'bug', 'enter', 'login', 'enter', 'login', 'click', 'link', 'Link', 'login', 'enter', 'times',' Try ',' Enter ',' Application ',' Telkomsel ',' Eat ',' Data ',' Different ',' Application ',' Similar ']")</f>
        <v>['application', 'bug', 'enter', 'login', 'enter', 'login', 'click', 'link', 'Link', 'login', 'enter', 'times',' Try ',' Enter ',' Application ',' Telkomsel ',' Eat ',' Data ',' Different ',' Application ',' Similar ']</v>
      </c>
      <c r="D767" s="3">
        <v>1.0</v>
      </c>
    </row>
    <row r="768" ht="15.75" customHeight="1">
      <c r="A768" s="1">
        <v>766.0</v>
      </c>
      <c r="B768" s="3" t="s">
        <v>769</v>
      </c>
      <c r="C768" s="3" t="str">
        <f>IFERROR(__xludf.DUMMYFUNCTION("GOOGLETRANSLATE(B768,""id"",""en"")"),"['Buy', 'Package', 'NGK', 'Credit', 'Reduced', 'Telkomsel', 'Pulse', 'Pulse', 'Lost', 'NGK', 'Program', ""]")</f>
        <v>['Buy', 'Package', 'NGK', 'Credit', 'Reduced', 'Telkomsel', 'Pulse', 'Pulse', 'Lost', 'NGK', 'Program', "]</v>
      </c>
      <c r="D768" s="3">
        <v>1.0</v>
      </c>
    </row>
    <row r="769" ht="15.75" customHeight="1">
      <c r="A769" s="1">
        <v>767.0</v>
      </c>
      <c r="B769" s="3" t="s">
        <v>770</v>
      </c>
      <c r="C769" s="3" t="str">
        <f>IFERROR(__xludf.DUMMYFUNCTION("GOOGLETRANSLATE(B769,""id"",""en"")"),"['Input', 'number', 'already', 'enter', 'link', 'repeat', 'times', 'until', 'blm', 'please', 'repair', ""]")</f>
        <v>['Input', 'number', 'already', 'enter', 'link', 'repeat', 'times', 'until', 'blm', 'please', 'repair', "]</v>
      </c>
      <c r="D769" s="3">
        <v>1.0</v>
      </c>
    </row>
    <row r="770" ht="15.75" customHeight="1">
      <c r="A770" s="1">
        <v>768.0</v>
      </c>
      <c r="B770" s="3" t="s">
        <v>771</v>
      </c>
      <c r="C770" s="3" t="str">
        <f>IFERROR(__xludf.DUMMYFUNCTION("GOOGLETRANSLATE(B770,""id"",""en"")"),"['The name', 'slow', 'really', 'please', 'was muted', 'comfortable', 'Gelangs',' Telkomsel ',' MePerakan ',' Disruption ',' Lost ',' Neighbor ',' adjacent']")</f>
        <v>['The name', 'slow', 'really', 'please', 'was muted', 'comfortable', 'Gelangs',' Telkomsel ',' MePerakan ',' Disruption ',' Lost ',' Neighbor ',' adjacent']</v>
      </c>
      <c r="D770" s="3">
        <v>1.0</v>
      </c>
    </row>
    <row r="771" ht="15.75" customHeight="1">
      <c r="A771" s="1">
        <v>769.0</v>
      </c>
      <c r="B771" s="3" t="s">
        <v>772</v>
      </c>
      <c r="C771" s="3" t="str">
        <f>IFERROR(__xludf.DUMMYFUNCTION("GOOGLETRANSLATE(B771,""id"",""en"")"),"['Love', 'Animals', 'Upset', 'Package', 'Data', 'Call', 'SMS', 'Credit', 'Sumpot', 'Holy', 'HOLDA']")</f>
        <v>['Love', 'Animals', 'Upset', 'Package', 'Data', 'Call', 'SMS', 'Credit', 'Sumpot', 'Holy', 'HOLDA']</v>
      </c>
      <c r="D771" s="3">
        <v>1.0</v>
      </c>
    </row>
    <row r="772" ht="15.75" customHeight="1">
      <c r="A772" s="1">
        <v>770.0</v>
      </c>
      <c r="B772" s="3" t="s">
        <v>773</v>
      </c>
      <c r="C772" s="3" t="str">
        <f>IFERROR(__xludf.DUMMYFUNCTION("GOOGLETRANSLATE(B772,""id"",""en"")"),"['Download', 'Application', 'Telkomsel', 'then', 'Login', 'Credit', 'BTW', 'Gunain', 'GMANA', 'Confused', 'Developer', 'Please', ' his help', '']")</f>
        <v>['Download', 'Application', 'Telkomsel', 'then', 'Login', 'Credit', 'BTW', 'Gunain', 'GMANA', 'Confused', 'Developer', 'Please', ' his help', '']</v>
      </c>
      <c r="D772" s="3">
        <v>3.0</v>
      </c>
    </row>
    <row r="773" ht="15.75" customHeight="1">
      <c r="A773" s="1">
        <v>771.0</v>
      </c>
      <c r="B773" s="3" t="s">
        <v>774</v>
      </c>
      <c r="C773" s="3" t="str">
        <f>IFERROR(__xludf.DUMMYFUNCTION("GOOGLETRANSLATE(B773,""id"",""en"")"),"['Severe', 'buy', 'promo', 'enter', 'pulse', 'cave', 'suck', 'right', 'little', 'napa', 'already', 'expensive', ' quality ',' according to ',' UDH ',' signal ',' ugly ',' regret ',' cave ',' card ']")</f>
        <v>['Severe', 'buy', 'promo', 'enter', 'pulse', 'cave', 'suck', 'right', 'little', 'napa', 'already', 'expensive', ' quality ',' according to ',' UDH ',' signal ',' ugly ',' regret ',' cave ',' card ']</v>
      </c>
      <c r="D773" s="3">
        <v>1.0</v>
      </c>
    </row>
    <row r="774" ht="15.75" customHeight="1">
      <c r="A774" s="1">
        <v>772.0</v>
      </c>
      <c r="B774" s="3" t="s">
        <v>775</v>
      </c>
      <c r="C774" s="3" t="str">
        <f>IFERROR(__xludf.DUMMYFUNCTION("GOOGLETRANSLATE(B774,""id"",""en"")"),"['Telkomsel', 'net', 'rich', 'provider', 'cheap', 'yaa', 'network', 'internet', 'speeding', 'skrg', 'Telkomsel', 'old', ' slow ',' price ',' expensive ',' buy ',' data ',' hope ',' officials', 'Telkomsel', 'read', 'complaints',' thank you ', ""]")</f>
        <v>['Telkomsel', 'net', 'rich', 'provider', 'cheap', 'yaa', 'network', 'internet', 'speeding', 'skrg', 'Telkomsel', 'old', ' slow ',' price ',' expensive ',' buy ',' data ',' hope ',' officials', 'Telkomsel', 'read', 'complaints',' thank you ', "]</v>
      </c>
      <c r="D774" s="3">
        <v>1.0</v>
      </c>
    </row>
    <row r="775" ht="15.75" customHeight="1">
      <c r="A775" s="1">
        <v>773.0</v>
      </c>
      <c r="B775" s="3" t="s">
        <v>776</v>
      </c>
      <c r="C775" s="3" t="str">
        <f>IFERROR(__xludf.DUMMYFUNCTION("GOOGLETRANSLATE(B775,""id"",""en"")"),"['Telkomsel', 'network', 'good', 'down', 'Telkomsel', 'price', 'quota', 'doang', 'expensive', 'network', 'ugly', 'friend', ' ']")</f>
        <v>['Telkomsel', 'network', 'good', 'down', 'Telkomsel', 'price', 'quota', 'doang', 'expensive', 'network', 'ugly', 'friend', ' ']</v>
      </c>
      <c r="D775" s="3">
        <v>1.0</v>
      </c>
    </row>
    <row r="776" ht="15.75" customHeight="1">
      <c r="A776" s="1">
        <v>774.0</v>
      </c>
      <c r="B776" s="3" t="s">
        <v>777</v>
      </c>
      <c r="C776" s="3" t="str">
        <f>IFERROR(__xludf.DUMMYFUNCTION("GOOGLETRANSLATE(B776,""id"",""en"")"),"['input', 'suggestion', 'signal', 'area', 'weak', 'as strong', 'city', 'Surabaya', 'Please', 'pay attention', 'follow', 'continue', ' Users', 'sympathy', 'enjoy', 'signal', 'good', 'thank', 'love']")</f>
        <v>['input', 'suggestion', 'signal', 'area', 'weak', 'as strong', 'city', 'Surabaya', 'Please', 'pay attention', 'follow', 'continue', ' Users', 'sympathy', 'enjoy', 'signal', 'good', 'thank', 'love']</v>
      </c>
      <c r="D776" s="3">
        <v>5.0</v>
      </c>
    </row>
    <row r="777" ht="15.75" customHeight="1">
      <c r="A777" s="1">
        <v>775.0</v>
      </c>
      <c r="B777" s="3" t="s">
        <v>778</v>
      </c>
      <c r="C777" s="3" t="str">
        <f>IFERROR(__xludf.DUMMYFUNCTION("GOOGLETRANSLATE(B777,""id"",""en"")"),"['Price', 'package', 'Different', 'Different', 'user', 'expensive', 'user', 'please', 'in the same', 'Flatter', 'Langan', 'Reduced', ' ']")</f>
        <v>['Price', 'package', 'Different', 'Different', 'user', 'expensive', 'user', 'please', 'in the same', 'Flatter', 'Langan', 'Reduced', ' ']</v>
      </c>
      <c r="D777" s="3">
        <v>1.0</v>
      </c>
    </row>
    <row r="778" ht="15.75" customHeight="1">
      <c r="A778" s="1">
        <v>776.0</v>
      </c>
      <c r="B778" s="3" t="s">
        <v>779</v>
      </c>
      <c r="C778" s="3" t="str">
        <f>IFERROR(__xludf.DUMMYFUNCTION("GOOGLETRANSLATE(B778,""id"",""en"")"),"['open', 'app', 'verification', 'number', 'check', 'inbox', 'sms',' send ',' reset ',' link ',' visits', ' Code ',' Oon ',' Application ',' Cat ',' I ',' already ',' berun ',' number ',' tired ',' deh ']")</f>
        <v>['open', 'app', 'verification', 'number', 'check', 'inbox', 'sms',' send ',' reset ',' link ',' visits', ' Code ',' Oon ',' Application ',' Cat ',' I ',' already ',' berun ',' number ',' tired ',' deh ']</v>
      </c>
      <c r="D778" s="3">
        <v>1.0</v>
      </c>
    </row>
    <row r="779" ht="15.75" customHeight="1">
      <c r="A779" s="1">
        <v>777.0</v>
      </c>
      <c r="B779" s="3" t="s">
        <v>780</v>
      </c>
      <c r="C779" s="3" t="str">
        <f>IFERROR(__xludf.DUMMYFUNCTION("GOOGLETRANSLATE(B779,""id"",""en"")"),"['Severe', 'buy', 'package', 'difficult', 'really', 'available', 'payment', 'shopeepay', 'available', 'network', 'like', 'change', ' signal ',' ilang ',' kirain ',' provider ',' best ',' bad ']")</f>
        <v>['Severe', 'buy', 'package', 'difficult', 'really', 'available', 'payment', 'shopeepay', 'available', 'network', 'like', 'change', ' signal ',' ilang ',' kirain ',' provider ',' best ',' bad ']</v>
      </c>
      <c r="D779" s="3">
        <v>2.0</v>
      </c>
    </row>
    <row r="780" ht="15.75" customHeight="1">
      <c r="A780" s="1">
        <v>778.0</v>
      </c>
      <c r="B780" s="3" t="s">
        <v>781</v>
      </c>
      <c r="C780" s="3" t="str">
        <f>IFERROR(__xludf.DUMMYFUNCTION("GOOGLETRANSLATE(B780,""id"",""en"")"),"['easy', 'satisfied', 'promo', 'cheap', 'a month', 'topnotes', '']")</f>
        <v>['easy', 'satisfied', 'promo', 'cheap', 'a month', 'topnotes', '']</v>
      </c>
      <c r="D780" s="3">
        <v>5.0</v>
      </c>
    </row>
    <row r="781" ht="15.75" customHeight="1">
      <c r="A781" s="1">
        <v>779.0</v>
      </c>
      <c r="B781" s="3" t="s">
        <v>782</v>
      </c>
      <c r="C781" s="3" t="str">
        <f>IFERROR(__xludf.DUMMYFUNCTION("GOOGLETRANSLATE(B781,""id"",""en"")"),"['App', 'Keurus',' Rare ',' Maintenance ',' Rare ',' Improvement ',' Network ',' Team ',' Doang ',' Gencer ',' Balesin ',' Review ',' Send ',' Gift ',' Doang ',' Error ',' Transmision ',' Mulu ',' Saying ',' Times', 'Twitter', 'Facebook', 'System', 'Revie"&amp;"w', 'Playstrore' , 'System', 'You', 'Improvement', 'Kah', '']")</f>
        <v>['App', 'Keurus',' Rare ',' Maintenance ',' Rare ',' Improvement ',' Network ',' Team ',' Doang ',' Gencer ',' Balesin ',' Review ',' Send ',' Gift ',' Doang ',' Error ',' Transmision ',' Mulu ',' Saying ',' Times', 'Twitter', 'Facebook', 'System', 'Review', 'Playstrore' , 'System', 'You', 'Improvement', 'Kah', '']</v>
      </c>
      <c r="D781" s="3">
        <v>1.0</v>
      </c>
    </row>
    <row r="782" ht="15.75" customHeight="1">
      <c r="A782" s="1">
        <v>780.0</v>
      </c>
      <c r="B782" s="3" t="s">
        <v>783</v>
      </c>
      <c r="C782" s="3" t="str">
        <f>IFERROR(__xludf.DUMMYFUNCTION("GOOGLETRANSLATE(B782,""id"",""en"")"),"['Credit', 'reduced', 'at home', 'wifi', 'pulse', 'rare', 'home', 'use', 'kouta', '']")</f>
        <v>['Credit', 'reduced', 'at home', 'wifi', 'pulse', 'rare', 'home', 'use', 'kouta', '']</v>
      </c>
      <c r="D782" s="3">
        <v>1.0</v>
      </c>
    </row>
    <row r="783" ht="15.75" customHeight="1">
      <c r="A783" s="1">
        <v>781.0</v>
      </c>
      <c r="B783" s="3" t="s">
        <v>784</v>
      </c>
      <c r="C783" s="3" t="str">
        <f>IFERROR(__xludf.DUMMYFUNCTION("GOOGLETRANSLATE(B783,""id"",""en"")"),"['Lack', 'APK', 'like', 'slow', 'opened', 'package', 'cheap', 'use', 'until', 'a month', 'please', 'respond', ' ']")</f>
        <v>['Lack', 'APK', 'like', 'slow', 'opened', 'package', 'cheap', 'use', 'until', 'a month', 'please', 'respond', ' ']</v>
      </c>
      <c r="D783" s="3">
        <v>2.0</v>
      </c>
    </row>
    <row r="784" ht="15.75" customHeight="1">
      <c r="A784" s="1">
        <v>782.0</v>
      </c>
      <c r="B784" s="3" t="s">
        <v>785</v>
      </c>
      <c r="C784" s="3" t="str">
        <f>IFERROR(__xludf.DUMMYFUNCTION("GOOGLETRANSLATE(B784,""id"",""en"")"),"['Love', 'Bintang', 'Please', 'Undi', 'Heppy', 'Winner', 'Winner']")</f>
        <v>['Love', 'Bintang', 'Please', 'Undi', 'Heppy', 'Winner', 'Winner']</v>
      </c>
      <c r="D784" s="3">
        <v>4.0</v>
      </c>
    </row>
    <row r="785" ht="15.75" customHeight="1">
      <c r="A785" s="1">
        <v>783.0</v>
      </c>
      <c r="B785" s="3" t="s">
        <v>786</v>
      </c>
      <c r="C785" s="3" t="str">
        <f>IFERROR(__xludf.DUMMYFUNCTION("GOOGLETRANSLATE(B785,""id"",""en"")"),"['Telkomsel', 'love', 'bonus',' kouta ',' week ',' week ',' please ',' network ',' telkomsel ',' telkomsel ',' speeding ',' web ',' Rain ',' Lightning ',' Thanks']")</f>
        <v>['Telkomsel', 'love', 'bonus',' kouta ',' week ',' week ',' please ',' network ',' telkomsel ',' telkomsel ',' speeding ',' web ',' Rain ',' Lightning ',' Thanks']</v>
      </c>
      <c r="D785" s="3">
        <v>3.0</v>
      </c>
    </row>
    <row r="786" ht="15.75" customHeight="1">
      <c r="A786" s="1">
        <v>784.0</v>
      </c>
      <c r="B786" s="3" t="s">
        <v>787</v>
      </c>
      <c r="C786" s="3" t="str">
        <f>IFERROR(__xludf.DUMMYFUNCTION("GOOGLETRANSLATE(B786,""id"",""en"")"),"['already', 'umpteenth', 'times', 'really', 'pulse', 'ilang', 'take', 'package', 'to' mb ',' like ',' suck ',' pulses', 'ilang', 'active', 'run out', 'put together', 'an hour', 'ilang', 'pulse', 'already', 'tissue', 'ugly', 'really', 'gmeet' , 'Telfon', '"&amp;"like', 'ilang', 'full', 'no', 'connection', 'GB', 'a week', 'already', 'expensive', 'service', 'ngeselin', ' rich ',' gini ',' complement ',' cape ',' loss', 'pulse', '']")</f>
        <v>['already', 'umpteenth', 'times', 'really', 'pulse', 'ilang', 'take', 'package', 'to' mb ',' like ',' suck ',' pulses', 'ilang', 'active', 'run out', 'put together', 'an hour', 'ilang', 'pulse', 'already', 'tissue', 'ugly', 'really', 'gmeet' , 'Telfon', 'like', 'ilang', 'full', 'no', 'connection', 'GB', 'a week', 'already', 'expensive', 'service', 'ngeselin', ' rich ',' gini ',' complement ',' cape ',' loss', 'pulse', '']</v>
      </c>
      <c r="D786" s="3">
        <v>1.0</v>
      </c>
    </row>
    <row r="787" ht="15.75" customHeight="1">
      <c r="A787" s="1">
        <v>785.0</v>
      </c>
      <c r="B787" s="3" t="s">
        <v>788</v>
      </c>
      <c r="C787" s="3" t="str">
        <f>IFERROR(__xludf.DUMMYFUNCTION("GOOGLETRANSLATE(B787,""id"",""en"")"),"['', 'Telkomsel', 'Yesterday', 'buy', 'pulse', 'transfer', 'right', 'check', 'Telkomsel', 'thief', 'pulses',' Telkomsel ',' credit ',' Ledis', 'Gara', 'Gara', 'Telkomsel', 'please', 'Turnover', 'pulse', ""]")</f>
        <v>['', 'Telkomsel', 'Yesterday', 'buy', 'pulse', 'transfer', 'right', 'check', 'Telkomsel', 'thief', 'pulses',' Telkomsel ',' credit ',' Ledis', 'Gara', 'Gara', 'Telkomsel', 'please', 'Turnover', 'pulse', "]</v>
      </c>
      <c r="D787" s="3">
        <v>1.0</v>
      </c>
    </row>
    <row r="788" ht="15.75" customHeight="1">
      <c r="A788" s="1">
        <v>786.0</v>
      </c>
      <c r="B788" s="3" t="s">
        <v>789</v>
      </c>
      <c r="C788" s="3" t="str">
        <f>IFERROR(__xludf.DUMMYFUNCTION("GOOGLETRANSLATE(B788,""id"",""en"")"),"['Child', 'BBI', 'Kirain', 'Dayili', 'Chek', 'Free', 'Claim', 'Prizes',' Taunya ',' Have ',' Pay ',' already ',' Tired ',' Collect ',' Points', 'Login', 'Kek', 'People', 'Office', 'Ujung', 'Edge', 'Have', 'Pay', 'Ajg', ""]")</f>
        <v>['Child', 'BBI', 'Kirain', 'Dayili', 'Chek', 'Free', 'Claim', 'Prizes',' Taunya ',' Have ',' Pay ',' already ',' Tired ',' Collect ',' Points', 'Login', 'Kek', 'People', 'Office', 'Ujung', 'Edge', 'Have', 'Pay', 'Ajg', "]</v>
      </c>
      <c r="D788" s="3">
        <v>1.0</v>
      </c>
    </row>
    <row r="789" ht="15.75" customHeight="1">
      <c r="A789" s="1">
        <v>787.0</v>
      </c>
      <c r="B789" s="3" t="s">
        <v>790</v>
      </c>
      <c r="C789" s="3" t="str">
        <f>IFERROR(__xludf.DUMMYFUNCTION("GOOGLETRANSLATE(B789,""id"",""en"")"),"['signal', 'strong', 'Lola', 'Please', 'repaired', 'already', 'that's',' buy ',' package ',' data ',' clock ',' date ',' applies', 'night', 'clock', 'date', 'package', 'combo', 'date', 'already', 'activated', 'data', 'pulses',' sucked ',' until ' , 'run o"&amp;"ut', 'package', 'data', 'use', 'leftover', 'pulse', 'taken', 'money', 'person', 'maen', 'embody', ' Maen ',' Twitter ',' complicated ',' here ',' very ',' very ',' dissappointed ',' with ',' Telkomsel ', ""]")</f>
        <v>['signal', 'strong', 'Lola', 'Please', 'repaired', 'already', 'that's',' buy ',' package ',' data ',' clock ',' date ',' applies', 'night', 'clock', 'date', 'package', 'combo', 'date', 'already', 'activated', 'data', 'pulses',' sucked ',' until ' , 'run out', 'package', 'data', 'use', 'leftover', 'pulse', 'taken', 'money', 'person', 'maen', 'embody', ' Maen ',' Twitter ',' complicated ',' here ',' very ',' very ',' dissappointed ',' with ',' Telkomsel ', "]</v>
      </c>
      <c r="D789" s="3">
        <v>1.0</v>
      </c>
    </row>
    <row r="790" ht="15.75" customHeight="1">
      <c r="A790" s="1">
        <v>788.0</v>
      </c>
      <c r="B790" s="3" t="s">
        <v>791</v>
      </c>
      <c r="C790" s="3" t="str">
        <f>IFERROR(__xludf.DUMMYFUNCTION("GOOGLETRANSLATE(B790,""id"",""en"")"),"['card', 'useful', 'here', 'slow', 'network', 'already', 'so', 'price', 'change', 'expensive', 'disappointed', 'really', ' card ',' difficult ',' really ',' looked ',' signal ',' malem ',' tower ',' telkomsel ',' deket ',' typed ',' signal ',' udh ',' rep"&amp;"laced ' , 'UDH', 'many years',' forward ',' backward ',' signal ',' slow ',' God ',' knp ',' disappointed ',' really ',' writing ',' doang ',' Super ',' super ',' lol ',' edge ',' funny ',' really ',' ']")</f>
        <v>['card', 'useful', 'here', 'slow', 'network', 'already', 'so', 'price', 'change', 'expensive', 'disappointed', 'really', ' card ',' difficult ',' really ',' looked ',' signal ',' malem ',' tower ',' telkomsel ',' deket ',' typed ',' signal ',' udh ',' replaced ' , 'UDH', 'many years',' forward ',' backward ',' signal ',' slow ',' God ',' knp ',' disappointed ',' really ',' writing ',' doang ',' Super ',' super ',' lol ',' edge ',' funny ',' really ',' ']</v>
      </c>
      <c r="D790" s="3">
        <v>1.0</v>
      </c>
    </row>
    <row r="791" ht="15.75" customHeight="1">
      <c r="A791" s="1">
        <v>789.0</v>
      </c>
      <c r="B791" s="3" t="s">
        <v>792</v>
      </c>
      <c r="C791" s="3" t="str">
        <f>IFERROR(__xludf.DUMMYFUNCTION("GOOGLETRANSLATE(B791,""id"",""en"")"),"['Salah', 'Provider', 'Honest', 'Transparent', 'Night', 'Watch', 'Streaming', 'Memorial', 'Package', 'Unlimited', 'Sosmed', 'YouTube', ' drained ',' out ',' quota ',' main ',' leftover ',' thanks', 'service', '']")</f>
        <v>['Salah', 'Provider', 'Honest', 'Transparent', 'Night', 'Watch', 'Streaming', 'Memorial', 'Package', 'Unlimited', 'Sosmed', 'YouTube', ' drained ',' out ',' quota ',' main ',' leftover ',' thanks', 'service', '']</v>
      </c>
      <c r="D791" s="3">
        <v>1.0</v>
      </c>
    </row>
    <row r="792" ht="15.75" customHeight="1">
      <c r="A792" s="1">
        <v>790.0</v>
      </c>
      <c r="B792" s="3" t="s">
        <v>793</v>
      </c>
      <c r="C792" s="3" t="str">
        <f>IFERROR(__xludf.DUMMYFUNCTION("GOOGLETRANSLATE(B792,""id"",""en"")"),"['quota', 'truncated', 'youtube', 'package', 'unlimited', 'max', 'there', 'printed', 'youtube', 'unlimited', 'please', 'cheat', ' Internet packages', '']")</f>
        <v>['quota', 'truncated', 'youtube', 'package', 'unlimited', 'max', 'there', 'printed', 'youtube', 'unlimited', 'please', 'cheat', ' Internet packages', '']</v>
      </c>
      <c r="D792" s="3">
        <v>1.0</v>
      </c>
    </row>
    <row r="793" ht="15.75" customHeight="1">
      <c r="A793" s="1">
        <v>791.0</v>
      </c>
      <c r="B793" s="3" t="s">
        <v>794</v>
      </c>
      <c r="C793" s="3" t="str">
        <f>IFERROR(__xludf.DUMMYFUNCTION("GOOGLETRANSLATE(B793,""id"",""en"")"),"['knp', 'network', 'Telkomsel', 'ugly', 'doang', 'merasakn', 'how good', 'ugly', 'network', 'Telkomsel', 'skrng', 'please', ' Min ',' uda ',' banyakan ',' review ',' read ',' tntang ',' jarinagan ',' response ']")</f>
        <v>['knp', 'network', 'Telkomsel', 'ugly', 'doang', 'merasakn', 'how good', 'ugly', 'network', 'Telkomsel', 'skrng', 'please', ' Min ',' uda ',' banyakan ',' review ',' read ',' tntang ',' jarinagan ',' response ']</v>
      </c>
      <c r="D793" s="3">
        <v>1.0</v>
      </c>
    </row>
    <row r="794" ht="15.75" customHeight="1">
      <c r="A794" s="1">
        <v>792.0</v>
      </c>
      <c r="B794" s="3" t="s">
        <v>795</v>
      </c>
      <c r="C794" s="3" t="str">
        <f>IFERROR(__xludf.DUMMYFUNCTION("GOOGLETRANSLATE(B794,""id"",""en"")"),"['Based', 'satisfaction', 'Telkomsel', 'award', 'Paketan', 'Most expensive', 'World', 'Internet', 'Deletelette', 'World', 'Congratulations', 'Telkomsel']")</f>
        <v>['Based', 'satisfaction', 'Telkomsel', 'award', 'Paketan', 'Most expensive', 'World', 'Internet', 'Deletelette', 'World', 'Congratulations', 'Telkomsel']</v>
      </c>
      <c r="D794" s="3">
        <v>5.0</v>
      </c>
    </row>
    <row r="795" ht="15.75" customHeight="1">
      <c r="A795" s="1">
        <v>793.0</v>
      </c>
      <c r="B795" s="3" t="s">
        <v>796</v>
      </c>
      <c r="C795" s="3" t="str">
        <f>IFERROR(__xludf.DUMMYFUNCTION("GOOGLETRANSLATE(B795,""id"",""en"")"),"['Pakek', 'Telkomsel', 'signal', 'tingal', 'Lampung', 'village', 'loyal', 'Agung', 'bone', 'onion', 'west', 'Salse', ' Reinforced ',' Switch ',' Disappointed ',' Signal ',' Telkomsel ',' Lost ',' Operator ',' Please ',' Lined ',' Salse ',' Admin ',' Dwonl"&amp;"oad ',' Telkomsel ' , 'difficult']")</f>
        <v>['Pakek', 'Telkomsel', 'signal', 'tingal', 'Lampung', 'village', 'loyal', 'Agung', 'bone', 'onion', 'west', 'Salse', ' Reinforced ',' Switch ',' Disappointed ',' Signal ',' Telkomsel ',' Lost ',' Operator ',' Please ',' Lined ',' Salse ',' Admin ',' Dwonload ',' Telkomsel ' , 'difficult']</v>
      </c>
      <c r="D795" s="3">
        <v>1.0</v>
      </c>
    </row>
    <row r="796" ht="15.75" customHeight="1">
      <c r="A796" s="1">
        <v>794.0</v>
      </c>
      <c r="B796" s="3" t="s">
        <v>797</v>
      </c>
      <c r="C796" s="3" t="str">
        <f>IFERROR(__xludf.DUMMYFUNCTION("GOOGLETRANSLATE(B796,""id"",""en"")"),"['Points',' ilang ',' Points', 'Loss',' Already ',' Gatherin ',' Points', 'Lost', 'Check', 'Histori', 'Error', 'Mulu', ' package ',' internet ',' promo ',' really ',' discount ',' doang ',' mending ',' love ',' discount ']")</f>
        <v>['Points',' ilang ',' Points', 'Loss',' Already ',' Gatherin ',' Points', 'Lost', 'Check', 'Histori', 'Error', 'Mulu', ' package ',' internet ',' promo ',' really ',' discount ',' doang ',' mending ',' love ',' discount ']</v>
      </c>
      <c r="D796" s="3">
        <v>1.0</v>
      </c>
    </row>
    <row r="797" ht="15.75" customHeight="1">
      <c r="A797" s="1">
        <v>795.0</v>
      </c>
      <c r="B797" s="3" t="s">
        <v>798</v>
      </c>
      <c r="C797" s="3" t="str">
        <f>IFERROR(__xludf.DUMMYFUNCTION("GOOGLETRANSLATE(B797,""id"",""en"")"),"['Star', 'Love', 'Bintang', 'Bangke', 'Bener', 'Original', 'Tolooonglaaaahhh', 'Paketan', 'Telkomsel', 'Cheap', 'Jabodetabek', 'Network', ' ',' bae ',' gahar ',' tissue ',' bapuk ',' bangkeee ',' yes', 'yes',' lose ',' network ',' please ',' provider ',' "&amp;"the widest ' , 'SEINDONESIA', 'Please', 'Note', 'Complaints',' Consumers', 'Price', 'Quality', 'Rates',' Expensive ',' Network ',' Kek ',' Tele ',' You ',' Know ',' Tele ', ""]")</f>
        <v>['Star', 'Love', 'Bintang', 'Bangke', 'Bener', 'Original', 'Tolooonglaaaahhh', 'Paketan', 'Telkomsel', 'Cheap', 'Jabodetabek', 'Network', ' ',' bae ',' gahar ',' tissue ',' bapuk ',' bangkeee ',' yes', 'yes',' lose ',' network ',' please ',' provider ',' the widest ' , 'SEINDONESIA', 'Please', 'Note', 'Complaints',' Consumers', 'Price', 'Quality', 'Rates',' Expensive ',' Network ',' Kek ',' Tele ',' You ',' Know ',' Tele ', "]</v>
      </c>
      <c r="D797" s="3">
        <v>1.0</v>
      </c>
    </row>
    <row r="798" ht="15.75" customHeight="1">
      <c r="A798" s="1">
        <v>796.0</v>
      </c>
      <c r="B798" s="3" t="s">
        <v>799</v>
      </c>
      <c r="C798" s="3" t="str">
        <f>IFERROR(__xludf.DUMMYFUNCTION("GOOGLETRANSLATE(B798,""id"",""en"")"),"['Easy', 'in the future', 'Telkomsel', 'bankrupt', 'network', 'Leled', 'forgiveness', 'Hopefully', 'Telkomsel', 'tissue', 'speaking', 'World' Note ',' Play ',' Mobile ',' Legend ',' Network ',' Pernh ',' Stable ',' ']")</f>
        <v>['Easy', 'in the future', 'Telkomsel', 'bankrupt', 'network', 'Leled', 'forgiveness', 'Hopefully', 'Telkomsel', 'tissue', 'speaking', 'World' Note ',' Play ',' Mobile ',' Legend ',' Network ',' Pernh ',' Stable ',' ']</v>
      </c>
      <c r="D798" s="3">
        <v>1.0</v>
      </c>
    </row>
    <row r="799" ht="15.75" customHeight="1">
      <c r="A799" s="1">
        <v>797.0</v>
      </c>
      <c r="B799" s="3" t="s">
        <v>800</v>
      </c>
      <c r="C799" s="3" t="str">
        <f>IFERROR(__xludf.DUMMYFUNCTION("GOOGLETRANSLATE(B799,""id"",""en"")"),"['Please', 'improvement', 'service', 'network', 'internet', 'Telkomsel', 'donk', 'ad', 'lure', 'lure', 'gift', 'doank', ' Gede ',' reality ',' price ',' package ',' expensive ',' service ',' down ',' play ',' game ',' lag ',' mulu ',' bad ',' Neh ' , 'bor"&amp;"o', 'boro', 'gift', 'service', 'network', 'internet', 'tower', 'Tured', 'Telkomsel', 'home', 'Neh', 'poor', ' Eastern ',' ']")</f>
        <v>['Please', 'improvement', 'service', 'network', 'internet', 'Telkomsel', 'donk', 'ad', 'lure', 'lure', 'gift', 'doank', ' Gede ',' reality ',' price ',' package ',' expensive ',' service ',' down ',' play ',' game ',' lag ',' mulu ',' bad ',' Neh ' , 'boro', 'boro', 'gift', 'service', 'network', 'internet', 'tower', 'Tured', 'Telkomsel', 'home', 'Neh', 'poor', ' Eastern ',' ']</v>
      </c>
      <c r="D799" s="3">
        <v>1.0</v>
      </c>
    </row>
    <row r="800" ht="15.75" customHeight="1">
      <c r="A800" s="1">
        <v>798.0</v>
      </c>
      <c r="B800" s="3" t="s">
        <v>801</v>
      </c>
      <c r="C800" s="3" t="str">
        <f>IFERROR(__xludf.DUMMYFUNCTION("GOOGLETRANSLATE(B800,""id"",""en"")"),"['The application', 'history', 'transaction', 'usage', 'pulse', 'prone', 'cutting', 'pulse', 'fictitious',' emang ',' really ',' pulseku ',' Reduced ',' Take ',' ']")</f>
        <v>['The application', 'history', 'transaction', 'usage', 'pulse', 'prone', 'cutting', 'pulse', 'fictitious',' emang ',' really ',' pulseku ',' Reduced ',' Take ',' ']</v>
      </c>
      <c r="D800" s="3">
        <v>1.0</v>
      </c>
    </row>
    <row r="801" ht="15.75" customHeight="1">
      <c r="A801" s="1">
        <v>799.0</v>
      </c>
      <c r="B801" s="3" t="s">
        <v>802</v>
      </c>
      <c r="C801" s="3" t="str">
        <f>IFERROR(__xludf.DUMMYFUNCTION("GOOGLETRANSLATE(B801,""id"",""en"")"),"['Choice', 'Package', 'Internet', 'Combo', 'Sakti', 'Choice', 'Package', 'Combo', 'Sakti', 'Rb', 'Eliminate', ""]")</f>
        <v>['Choice', 'Package', 'Internet', 'Combo', 'Sakti', 'Choice', 'Package', 'Combo', 'Sakti', 'Rb', 'Eliminate', "]</v>
      </c>
      <c r="D801" s="3">
        <v>1.0</v>
      </c>
    </row>
    <row r="802" ht="15.75" customHeight="1">
      <c r="A802" s="1">
        <v>800.0</v>
      </c>
      <c r="B802" s="3" t="s">
        <v>803</v>
      </c>
      <c r="C802" s="3" t="str">
        <f>IFERROR(__xludf.DUMMYFUNCTION("GOOGLETRANSLATE(B802,""id"",""en"")"),"['Severe', 'really', 'buy', 'package', 'signal', 'full', 'right', 'buy', 'package', 'signal', 'right', 'played', ' signal ',' good ',' right ',' dimainin ',' signal ',' ugly ',' steady ',' really ',' weve ',' hope ',' fast ',' fast ',' bankrupt ' , 'Hopef"&amp;"ully', 'get', 'leader', 'company', 'good', 'bankrupt', 'thank you']")</f>
        <v>['Severe', 'really', 'buy', 'package', 'signal', 'full', 'right', 'buy', 'package', 'signal', 'right', 'played', ' signal ',' good ',' right ',' dimainin ',' signal ',' ugly ',' steady ',' really ',' weve ',' hope ',' fast ',' fast ',' bankrupt ' , 'Hopefully', 'get', 'leader', 'company', 'good', 'bankrupt', 'thank you']</v>
      </c>
      <c r="D802" s="3">
        <v>1.0</v>
      </c>
    </row>
    <row r="803" ht="15.75" customHeight="1">
      <c r="A803" s="1">
        <v>801.0</v>
      </c>
      <c r="B803" s="3" t="s">
        <v>804</v>
      </c>
      <c r="C803" s="3" t="str">
        <f>IFERROR(__xludf.DUMMYFUNCTION("GOOGLETRANSLATE(B803,""id"",""en"")"),"['Please', 'card', 'Telkomsel', 'enter', 'what', 'please', 'help', 'me', 'card', 'Telkomsel', 'please', 'Gaes',' please ',' I ',' I ',' Yesterday ',' I ',' buy ',' koata ',' enter ',' please ',' I ',' I ',' what ',' basic ' ]")</f>
        <v>['Please', 'card', 'Telkomsel', 'enter', 'what', 'please', 'help', 'me', 'card', 'Telkomsel', 'please', 'Gaes',' please ',' I ',' I ',' Yesterday ',' I ',' buy ',' koata ',' enter ',' please ',' I ',' I ',' what ',' basic ' ]</v>
      </c>
      <c r="D803" s="3">
        <v>1.0</v>
      </c>
    </row>
    <row r="804" ht="15.75" customHeight="1">
      <c r="A804" s="1">
        <v>802.0</v>
      </c>
      <c r="B804" s="3" t="s">
        <v>805</v>
      </c>
      <c r="C804" s="3" t="str">
        <f>IFERROR(__xludf.DUMMYFUNCTION("GOOGLETRANSLATE(B804,""id"",""en"")"),"['skrng', 'apk', 'Maytellkomsel', 'like', 'pig', 'network', 'good', 'ngeeleg', 'auto', 'delete', 'ajh', 'skrng', ' Udh ',' kyk ',' dlu ',' lgi ',' apk ',' garbage ',' garbage ',' community ',' please ',' apk ',' hope ',' PLSA ',' plsa ' , 'quota', 'take',"&amp;" 'apk', 'kayk', 'pig', 'thankful', '']")</f>
        <v>['skrng', 'apk', 'Maytellkomsel', 'like', 'pig', 'network', 'good', 'ngeeleg', 'auto', 'delete', 'ajh', 'skrng', ' Udh ',' kyk ',' dlu ',' lgi ',' apk ',' garbage ',' garbage ',' community ',' please ',' apk ',' hope ',' PLSA ',' plsa ' , 'quota', 'take', 'apk', 'kayk', 'pig', 'thankful', '']</v>
      </c>
      <c r="D804" s="3">
        <v>1.0</v>
      </c>
    </row>
    <row r="805" ht="15.75" customHeight="1">
      <c r="A805" s="1">
        <v>803.0</v>
      </c>
      <c r="B805" s="3" t="s">
        <v>806</v>
      </c>
      <c r="C805" s="3" t="str">
        <f>IFERROR(__xludf.DUMMYFUNCTION("GOOGLETRANSLATE(B805,""id"",""en"")"),"['Telkomsel', 'here', 'ugly', 'tissue', 'buy', 'package', 'internet', 'expensive', 'network', 'ugly', 'if', 'provider', ' The area ',' Dri ',' wants', 'expensive', 'good', 'network', 'BERIK', 'See', 'neighbor', 'rivals',' cheap ',' TPI ',' good ' , 'JARIN"&amp;"NGAN', 'CALLCENTER', 'CALLCENTER', 'Talk', 'SJA', 'Solution']")</f>
        <v>['Telkomsel', 'here', 'ugly', 'tissue', 'buy', 'package', 'internet', 'expensive', 'network', 'ugly', 'if', 'provider', ' The area ',' Dri ',' wants', 'expensive', 'good', 'network', 'BERIK', 'See', 'neighbor', 'rivals',' cheap ',' TPI ',' good ' , 'JARINNGAN', 'CALLCENTER', 'CALLCENTER', 'Talk', 'SJA', 'Solution']</v>
      </c>
      <c r="D805" s="3">
        <v>1.0</v>
      </c>
    </row>
    <row r="806" ht="15.75" customHeight="1">
      <c r="A806" s="1">
        <v>804.0</v>
      </c>
      <c r="B806" s="3" t="s">
        <v>807</v>
      </c>
      <c r="C806" s="3" t="str">
        <f>IFERROR(__xludf.DUMMYFUNCTION("GOOGLETRANSLATE(B806,""id"",""en"")"),"['Please', 'Telkomsel', 'Out', 'Isha', 'Clock', 'Night', 'Network', 'Difficult', 'Speed', 'Det', 'Slow', 'Please', ' Repaired ']")</f>
        <v>['Please', 'Telkomsel', 'Out', 'Isha', 'Clock', 'Night', 'Network', 'Difficult', 'Speed', 'Det', 'Slow', 'Please', ' Repaired ']</v>
      </c>
      <c r="D806" s="3">
        <v>1.0</v>
      </c>
    </row>
    <row r="807" ht="15.75" customHeight="1">
      <c r="A807" s="1">
        <v>805.0</v>
      </c>
      <c r="B807" s="3" t="s">
        <v>808</v>
      </c>
      <c r="C807" s="3" t="str">
        <f>IFERROR(__xludf.DUMMYFUNCTION("GOOGLETRANSLATE(B807,""id"",""en"")"),"['Telkomsel', 'fair', 'people', 'buy', 'card', 'direct', 'get', 'quota', 'promo', 'cheap', 'quota', 'cheap', ' Cave ',' already ',' Telkomsel ',' Gapernah ',' get ',' quota ',' cheap ',' Mahall ',' fair ',' ']")</f>
        <v>['Telkomsel', 'fair', 'people', 'buy', 'card', 'direct', 'get', 'quota', 'promo', 'cheap', 'quota', 'cheap', ' Cave ',' already ',' Telkomsel ',' Gapernah ',' get ',' quota ',' cheap ',' Mahall ',' fair ',' ']</v>
      </c>
      <c r="D807" s="3">
        <v>2.0</v>
      </c>
    </row>
    <row r="808" ht="15.75" customHeight="1">
      <c r="A808" s="1">
        <v>806.0</v>
      </c>
      <c r="B808" s="3" t="s">
        <v>809</v>
      </c>
      <c r="C808" s="3" t="str">
        <f>IFERROR(__xludf.DUMMYFUNCTION("GOOGLETRANSLATE(B808,""id"",""en"")"),"['Kirain', 'provider', 'he knows',' boncos', 'rotten', 'expensive', 'doang', 'network', 'slow', 'change', 'name', 'telkomsetan', ' Mao ',' eat ',' people ',' gua ',' ']")</f>
        <v>['Kirain', 'provider', 'he knows',' boncos', 'rotten', 'expensive', 'doang', 'network', 'slow', 'change', 'name', 'telkomsetan', ' Mao ',' eat ',' people ',' gua ',' ']</v>
      </c>
      <c r="D808" s="3">
        <v>1.0</v>
      </c>
    </row>
    <row r="809" ht="15.75" customHeight="1">
      <c r="A809" s="1">
        <v>807.0</v>
      </c>
      <c r="B809" s="3" t="s">
        <v>810</v>
      </c>
      <c r="C809" s="3" t="str">
        <f>IFERROR(__xludf.DUMMYFUNCTION("GOOGLETRANSLATE(B809,""id"",""en"")"),"['Please', 'Telkomsel', 'fix', 'Network', 'Region', 'Pangalengan', 'Kab', 'Bandung', 'Javanese', 'West', 'Lecture', 'Zoom', ' Disconnect ',' Disconnect ',' ugly ',' The network ',' Nangiss', ""]")</f>
        <v>['Please', 'Telkomsel', 'fix', 'Network', 'Region', 'Pangalengan', 'Kab', 'Bandung', 'Javanese', 'West', 'Lecture', 'Zoom', ' Disconnect ',' Disconnect ',' ugly ',' The network ',' Nangiss', "]</v>
      </c>
      <c r="D809" s="3">
        <v>3.0</v>
      </c>
    </row>
    <row r="810" ht="15.75" customHeight="1">
      <c r="A810" s="1">
        <v>808.0</v>
      </c>
      <c r="B810" s="3" t="s">
        <v>811</v>
      </c>
      <c r="C810" s="3" t="str">
        <f>IFERROR(__xludf.DUMMYFUNCTION("GOOGLETRANSLATE(B810,""id"",""en"")"),"['Please', 'donk', 'knapa', 'network', 'Telkomsel', 'skrg', 'kox', 'bad', 'skali', 'yaa', 'pay', 'package', ' Expensive ',' TPI ',' knapa ',' quality ',' decreases', 'hope', 'fix', '']")</f>
        <v>['Please', 'donk', 'knapa', 'network', 'Telkomsel', 'skrg', 'kox', 'bad', 'skali', 'yaa', 'pay', 'package', ' Expensive ',' TPI ',' knapa ',' quality ',' decreases', 'hope', 'fix', '']</v>
      </c>
      <c r="D810" s="3">
        <v>3.0</v>
      </c>
    </row>
    <row r="811" ht="15.75" customHeight="1">
      <c r="A811" s="1">
        <v>809.0</v>
      </c>
      <c r="B811" s="3" t="s">
        <v>812</v>
      </c>
      <c r="C811" s="3" t="str">
        <f>IFERROR(__xludf.DUMMYFUNCTION("GOOGLETRANSLATE(B811,""id"",""en"")"),"['gmna', 'ngoxy', 'signal', 'slow', 'bother', 'cave', 'buy', 'paketan', 'pay', 'move', 'disappointed', 'udh', ' GTU ',' Nuker ',' Points', 'Gift', 'Man', 'Mana', 'Hoax', 'Polls', ""]")</f>
        <v>['gmna', 'ngoxy', 'signal', 'slow', 'bother', 'cave', 'buy', 'paketan', 'pay', 'move', 'disappointed', 'udh', ' GTU ',' Nuker ',' Points', 'Gift', 'Man', 'Mana', 'Hoax', 'Polls', "]</v>
      </c>
      <c r="D811" s="3">
        <v>1.0</v>
      </c>
    </row>
    <row r="812" ht="15.75" customHeight="1">
      <c r="A812" s="1">
        <v>810.0</v>
      </c>
      <c r="B812" s="3" t="s">
        <v>813</v>
      </c>
      <c r="C812" s="3" t="str">
        <f>IFERROR(__xludf.DUMMYFUNCTION("GOOGLETRANSLATE(B812,""id"",""en"")"),"['many years',' cards', 'package', 'combo', 'saktinya', 'different', 'price', 'friend', 'price', 'thousand', 'stagnant', 'price', ' thousand ',' please ',' explanation ']")</f>
        <v>['many years',' cards', 'package', 'combo', 'saktinya', 'different', 'price', 'friend', 'price', 'thousand', 'stagnant', 'price', ' thousand ',' please ',' explanation ']</v>
      </c>
      <c r="D812" s="3">
        <v>3.0</v>
      </c>
    </row>
    <row r="813" ht="15.75" customHeight="1">
      <c r="A813" s="1">
        <v>811.0</v>
      </c>
      <c r="B813" s="3" t="s">
        <v>814</v>
      </c>
      <c r="C813" s="3" t="str">
        <f>IFERROR(__xludf.DUMMYFUNCTION("GOOGLETRANSLATE(B813,""id"",""en"")"),"['Assalam', 'Mualaikum', 'Aceh', 'Need', 'Improved', 'Jarigan', 'Stable', 'Complaining', 'Kek', 'Gini', 'then', 'Dri', ' Since ',' Disnah ',' Riau ',' Dlu ',' Office ',' Bakar ',' Dri ',' Stu ',' Jarigan ',' Disturbed ',' then ',' Thank you ',' Wasalam ' "&amp;", 'TTD', 'Takengon', 'Aceh']")</f>
        <v>['Assalam', 'Mualaikum', 'Aceh', 'Need', 'Improved', 'Jarigan', 'Stable', 'Complaining', 'Kek', 'Gini', 'then', 'Dri', ' Since ',' Disnah ',' Riau ',' Dlu ',' Office ',' Bakar ',' Dri ',' Stu ',' Jarigan ',' Disturbed ',' then ',' Thank you ',' Wasalam ' , 'TTD', 'Takengon', 'Aceh']</v>
      </c>
      <c r="D813" s="3">
        <v>1.0</v>
      </c>
    </row>
    <row r="814" ht="15.75" customHeight="1">
      <c r="A814" s="1">
        <v>812.0</v>
      </c>
      <c r="B814" s="3" t="s">
        <v>815</v>
      </c>
      <c r="C814" s="3" t="str">
        <f>IFERROR(__xludf.DUMMYFUNCTION("GOOGLETRANSLATE(B814,""id"",""en"")"),"['likes',' service ',' promo ',' interesting ',' dri ',' Telkomsel ',' TPI ',' TLG ',' Lahh ',' at the time ',' buy ',' package ',' gamesmax ',' silver ',' redeem ',' code ',' tsb ',' writing ',' code ',' tlg ',' resolved ',' ']")</f>
        <v>['likes',' service ',' promo ',' interesting ',' dri ',' Telkomsel ',' TPI ',' TLG ',' Lahh ',' at the time ',' buy ',' package ',' gamesmax ',' silver ',' redeem ',' code ',' tsb ',' writing ',' code ',' tlg ',' resolved ',' ']</v>
      </c>
      <c r="D814" s="3">
        <v>4.0</v>
      </c>
    </row>
    <row r="815" ht="15.75" customHeight="1">
      <c r="A815" s="1">
        <v>813.0</v>
      </c>
      <c r="B815" s="3" t="s">
        <v>816</v>
      </c>
      <c r="C815" s="3" t="str">
        <f>IFERROR(__xludf.DUMMYFUNCTION("GOOGLETRANSLATE(B815,""id"",""en"")"),"['Sya', 'contents',' package ',' quota ',' combo ',' sakti ',' application ',' tdah ',' jdi ',' sya ',' disappointed ',' dangan ',' Playananan ',' Telkomsel ',' Bkin ',' Kcewa ',' Consumers', 'Change', 'oprator', ""]")</f>
        <v>['Sya', 'contents',' package ',' quota ',' combo ',' sakti ',' application ',' tdah ',' jdi ',' sya ',' disappointed ',' dangan ',' Playananan ',' Telkomsel ',' Bkin ',' Kcewa ',' Consumers', 'Change', 'oprator', "]</v>
      </c>
      <c r="D815" s="3">
        <v>1.0</v>
      </c>
    </row>
    <row r="816" ht="15.75" customHeight="1">
      <c r="A816" s="1">
        <v>814.0</v>
      </c>
      <c r="B816" s="3" t="s">
        <v>817</v>
      </c>
      <c r="C816" s="3" t="str">
        <f>IFERROR(__xludf.DUMMYFUNCTION("GOOGLETRANSLATE(B816,""id"",""en"")"),"['Telkomsel', 'active', 'package', 'internet', 'thousand', 'unlimited', 'active', 'dated', 'February', 'date', 'February', 'kog', ' run out ',' active ',' quota ',' main ',' Telkomsel ',' corruption ',' active ',' disappointed ',' ama ',' service ',' Telk"&amp;"omsel ', ""]")</f>
        <v>['Telkomsel', 'active', 'package', 'internet', 'thousand', 'unlimited', 'active', 'dated', 'February', 'date', 'February', 'kog', ' run out ',' active ',' quota ',' main ',' Telkomsel ',' corruption ',' active ',' disappointed ',' ama ',' service ',' Telkomsel ', "]</v>
      </c>
      <c r="D816" s="3">
        <v>1.0</v>
      </c>
    </row>
    <row r="817" ht="15.75" customHeight="1">
      <c r="A817" s="1">
        <v>815.0</v>
      </c>
      <c r="B817" s="3" t="s">
        <v>818</v>
      </c>
      <c r="C817" s="3" t="str">
        <f>IFERROR(__xludf.DUMMYFUNCTION("GOOGLETRANSLATE(B817,""id"",""en"")"),"['Satisfied', 'right', 'buy', 'pket', 'pulse', 'knk', 'trick', 'situ', 'pulse', 'rb', 'contents',' pulses', ' rb ',' TPI ',' right ',' buy ',' pulse ',' hoalng ',' btol ',' disappointed ',' application ']")</f>
        <v>['Satisfied', 'right', 'buy', 'pket', 'pulse', 'knk', 'trick', 'situ', 'pulse', 'rb', 'contents',' pulses', ' rb ',' TPI ',' right ',' buy ',' pulse ',' hoalng ',' btol ',' disappointed ',' application ']</v>
      </c>
      <c r="D817" s="3">
        <v>1.0</v>
      </c>
    </row>
    <row r="818" ht="15.75" customHeight="1">
      <c r="A818" s="1">
        <v>816.0</v>
      </c>
      <c r="B818" s="3" t="s">
        <v>819</v>
      </c>
      <c r="C818" s="3" t="str">
        <f>IFERROR(__xludf.DUMMYFUNCTION("GOOGLETRANSLATE(B818,""id"",""en"")"),"['Like', 'APK', 'Telkomsel', 'Kenda', 'buy', 'quota', 'APK', 'Please', 'Developer', ""]")</f>
        <v>['Like', 'APK', 'Telkomsel', 'Kenda', 'buy', 'quota', 'APK', 'Please', 'Developer', "]</v>
      </c>
      <c r="D818" s="3">
        <v>5.0</v>
      </c>
    </row>
    <row r="819" ht="15.75" customHeight="1">
      <c r="A819" s="1">
        <v>817.0</v>
      </c>
      <c r="B819" s="3" t="s">
        <v>820</v>
      </c>
      <c r="C819" s="3" t="str">
        <f>IFERROR(__xludf.DUMMYFUNCTION("GOOGLETRANSLATE(B819,""id"",""en"")"),"['Dengn', 'price', 'package', 'data', 'price', 'expensive', 'dri', 'provider', 'krna', 'mnrt', 'signal', 'sebading', ' Telkomsel ',' sympathy ',' signal ',' annoying ',' yaa ',' monthly ',' PERRH ',' in ',' process', 'repair', 'now', 'Masi', 'please' , 'T"&amp;"elkomsel', 'Fix', 'Maslh', 'Network', 'Rating', 'Good', 'Customer', 'Switch', 'Provider']")</f>
        <v>['Dengn', 'price', 'package', 'data', 'price', 'expensive', 'dri', 'provider', 'krna', 'mnrt', 'signal', 'sebading', ' Telkomsel ',' sympathy ',' signal ',' annoying ',' yaa ',' monthly ',' PERRH ',' in ',' process', 'repair', 'now', 'Masi', 'please' , 'Telkomsel', 'Fix', 'Maslh', 'Network', 'Rating', 'Good', 'Customer', 'Switch', 'Provider']</v>
      </c>
      <c r="D819" s="3">
        <v>3.0</v>
      </c>
    </row>
    <row r="820" ht="15.75" customHeight="1">
      <c r="A820" s="1">
        <v>818.0</v>
      </c>
      <c r="B820" s="3" t="s">
        <v>821</v>
      </c>
      <c r="C820" s="3" t="str">
        <f>IFERROR(__xludf.DUMMYFUNCTION("GOOGLETRANSLATE(B820,""id"",""en"")"),"['chat', 'customer', 'care', 'none', 'thank', 'info', 'pulse', 'package', 'data', 'grapari', 'troublesome', 'beg', ' CUSTOMER ',' CARE ',' Activate ',' User ',' ']")</f>
        <v>['chat', 'customer', 'care', 'none', 'thank', 'info', 'pulse', 'package', 'data', 'grapari', 'troublesome', 'beg', ' CUSTOMER ',' CARE ',' Activate ',' User ',' ']</v>
      </c>
      <c r="D820" s="3">
        <v>1.0</v>
      </c>
    </row>
    <row r="821" ht="15.75" customHeight="1">
      <c r="A821" s="1">
        <v>819.0</v>
      </c>
      <c r="B821" s="3" t="s">
        <v>822</v>
      </c>
      <c r="C821" s="3" t="str">
        <f>IFERROR(__xludf.DUMMYFUNCTION("GOOGLETRANSLATE(B821,""id"",""en"")"),"['Gini', 'The story', 'Abis',' quota ',' then ',' buy ',' quota ',' right ',' buy ',' quota ',' apk ',' btw ',' Credit ',' rb ',' signal ',' change ',' yaudah ',' think ',' think ',' apk ',' logout ',' right ',' enter ',' logout ',' right ' , 'entry', 'ne"&amp;"twork', 'error', 'how', 'entered', 'kalu', 'quota', 'cave', 'abis',' try ',' think ',' right ',' already ',' login ',' great ',' pulse ',' cave ',' rb ',' ilang ',' ajg ',' logout ',' pay ',' so ',' ']")</f>
        <v>['Gini', 'The story', 'Abis',' quota ',' then ',' buy ',' quota ',' right ',' buy ',' quota ',' apk ',' btw ',' Credit ',' rb ',' signal ',' change ',' yaudah ',' think ',' think ',' apk ',' logout ',' right ',' enter ',' logout ',' right ' , 'entry', 'network', 'error', 'how', 'entered', 'kalu', 'quota', 'cave', 'abis',' try ',' think ',' right ',' already ',' login ',' great ',' pulse ',' cave ',' rb ',' ilang ',' ajg ',' logout ',' pay ',' so ',' ']</v>
      </c>
      <c r="D821" s="3">
        <v>1.0</v>
      </c>
    </row>
    <row r="822" ht="15.75" customHeight="1">
      <c r="A822" s="1">
        <v>820.0</v>
      </c>
      <c r="B822" s="3" t="s">
        <v>823</v>
      </c>
      <c r="C822" s="3" t="str">
        <f>IFERROR(__xludf.DUMMYFUNCTION("GOOGLETRANSLATE(B822,""id"",""en"")"),"['play', 'Period', 'Package', 'March', 'Register', 'Package', 'Register', 'Gabisa', 'UDH', 'Gada', 'Development', 'Contact', ' Customers', 'Care', 'Telkomsel', 'answers',' satisfying ',' solution ',' related problems', 'related', 'constraints',' natural '"&amp;",' doubt ',' Telkomsel ']")</f>
        <v>['play', 'Period', 'Package', 'March', 'Register', 'Package', 'Register', 'Gabisa', 'UDH', 'Gada', 'Development', 'Contact', ' Customers', 'Care', 'Telkomsel', 'answers',' satisfying ',' solution ',' related problems', 'related', 'constraints',' natural ',' doubt ',' Telkomsel ']</v>
      </c>
      <c r="D822" s="3">
        <v>1.0</v>
      </c>
    </row>
    <row r="823" ht="15.75" customHeight="1">
      <c r="A823" s="1">
        <v>821.0</v>
      </c>
      <c r="B823" s="3" t="s">
        <v>824</v>
      </c>
      <c r="C823" s="3" t="str">
        <f>IFERROR(__xludf.DUMMYFUNCTION("GOOGLETRANSLATE(B823,""id"",""en"")"),"['Pekahh', 'crazy', 'oath', 'ASUHH', 'TELKOMSEL', 'NGAUR', 'SELET', 'BID', 'GB', 'CMA', 'Deliberate', 'Sya', ' Fill ',' Credit ',' Reedem ',' Credit ',' Already ',' Take ',' Quota ',' Enter ',' UDH ',' Times', 'Suites',' Sya ',' love ' , 'Star', 'Move', '"&amp;"AXIS', '']")</f>
        <v>['Pekahh', 'crazy', 'oath', 'ASUHH', 'TELKOMSEL', 'NGAUR', 'SELET', 'BID', 'GB', 'CMA', 'Deliberate', 'Sya', ' Fill ',' Credit ',' Reedem ',' Credit ',' Already ',' Take ',' Quota ',' Enter ',' UDH ',' Times', 'Suites',' Sya ',' love ' , 'Star', 'Move', 'AXIS', '']</v>
      </c>
      <c r="D823" s="3">
        <v>1.0</v>
      </c>
    </row>
    <row r="824" ht="15.75" customHeight="1">
      <c r="A824" s="1">
        <v>822.0</v>
      </c>
      <c r="B824" s="3" t="s">
        <v>825</v>
      </c>
      <c r="C824" s="3" t="str">
        <f>IFERROR(__xludf.DUMMYFUNCTION("GOOGLETRANSLATE(B824,""id"",""en"")"),"['Disappointed', 'Waiting', 'Code', 'SMS', 'Enter', 'How', 'Get', 'Code', 'OTP', 'Register', 'Telkomsel', 'Number', ' Telkomsel ',' On ',' ']")</f>
        <v>['Disappointed', 'Waiting', 'Code', 'SMS', 'Enter', 'How', 'Get', 'Code', 'OTP', 'Register', 'Telkomsel', 'Number', ' Telkomsel ',' On ',' ']</v>
      </c>
      <c r="D824" s="3">
        <v>2.0</v>
      </c>
    </row>
    <row r="825" ht="15.75" customHeight="1">
      <c r="A825" s="1">
        <v>823.0</v>
      </c>
      <c r="B825" s="3" t="s">
        <v>826</v>
      </c>
      <c r="C825" s="3" t="str">
        <f>IFERROR(__xludf.DUMMYFUNCTION("GOOGLETRANSLATE(B825,""id"",""en"")"),"['paraaaaaah', 'kaga', 'kbuka', 'hi', 'telkomsel', 'quota', 'man', 'Loe', 'think', 'buy', 'quota', 'pkai', ' Leaves', 'serious',' work ',' improves', 'kaga', 'love', 'rating', 'star', 'read', ""]")</f>
        <v>['paraaaaaah', 'kaga', 'kbuka', 'hi', 'telkomsel', 'quota', 'man', 'Loe', 'think', 'buy', 'quota', 'pkai', ' Leaves', 'serious',' work ',' improves', 'kaga', 'love', 'rating', 'star', 'read', "]</v>
      </c>
      <c r="D825" s="3">
        <v>1.0</v>
      </c>
    </row>
    <row r="826" ht="15.75" customHeight="1">
      <c r="A826" s="1">
        <v>824.0</v>
      </c>
      <c r="B826" s="3" t="s">
        <v>827</v>
      </c>
      <c r="C826" s="3" t="str">
        <f>IFERROR(__xludf.DUMMYFUNCTION("GOOGLETRANSLATE(B826,""id"",""en"")"),"['love', 'rating', 'ugly', 'signal', 'telkom', 'slow', 'slow', 'slow', 'dlu', 'move', 'telkom', 'signal', ' fast ',' kyk ',' gini ',' disappointing ',' sorry ',' moved ',' broke ',' sim ',' card ',' telkom ',' thank you ',' ']")</f>
        <v>['love', 'rating', 'ugly', 'signal', 'telkom', 'slow', 'slow', 'slow', 'dlu', 'move', 'telkom', 'signal', ' fast ',' kyk ',' gini ',' disappointing ',' sorry ',' moved ',' broke ',' sim ',' card ',' telkom ',' thank you ',' ']</v>
      </c>
      <c r="D826" s="3">
        <v>1.0</v>
      </c>
    </row>
    <row r="827" ht="15.75" customHeight="1">
      <c r="A827" s="1">
        <v>825.0</v>
      </c>
      <c r="B827" s="3" t="s">
        <v>828</v>
      </c>
      <c r="C827" s="3" t="str">
        <f>IFERROR(__xludf.DUMMYFUNCTION("GOOGLETRANSLATE(B827,""id"",""en"")"),"['Mending', 'suggestion', 'friend', 'savings',' income ',' pairs', 'wifi', 'buy', 'package', 'slow', 'forgiveness',' Telkomsel ',' Focus', 'business',' products', 'wifinya', 'package', 'data', 'location', 'sleman', 'Yogyakarta']")</f>
        <v>['Mending', 'suggestion', 'friend', 'savings',' income ',' pairs', 'wifi', 'buy', 'package', 'slow', 'forgiveness',' Telkomsel ',' Focus', 'business',' products', 'wifinya', 'package', 'data', 'location', 'sleman', 'Yogyakarta']</v>
      </c>
      <c r="D827" s="3">
        <v>1.0</v>
      </c>
    </row>
    <row r="828" ht="15.75" customHeight="1">
      <c r="A828" s="1">
        <v>826.0</v>
      </c>
      <c r="B828" s="3" t="s">
        <v>829</v>
      </c>
      <c r="C828" s="3" t="str">
        <f>IFERROR(__xludf.DUMMYFUNCTION("GOOGLETRANSLATE(B828,""id"",""en"")"),"['application', 'mAh', 'good', 'signal', 'ugly', 'really', 'dipake', 'streaming', 'broke', 'buy', 'quota', 'expensive', ' Please, 'Fix', 'Service', 'Network']")</f>
        <v>['application', 'mAh', 'good', 'signal', 'ugly', 'really', 'dipake', 'streaming', 'broke', 'buy', 'quota', 'expensive', ' Please, 'Fix', 'Service', 'Network']</v>
      </c>
      <c r="D828" s="3">
        <v>5.0</v>
      </c>
    </row>
    <row r="829" ht="15.75" customHeight="1">
      <c r="A829" s="1">
        <v>827.0</v>
      </c>
      <c r="B829" s="3" t="s">
        <v>830</v>
      </c>
      <c r="C829" s="3" t="str">
        <f>IFERROR(__xludf.DUMMYFUNCTION("GOOGLETRANSLATE(B829,""id"",""en"")"),"['Ngellag', 'Severe', 'Cok', 'Game', 'Quota', 'Expensive', 'Ngelag', 'Play', 'Sosmed', 'Main', 'Game', 'Hadwhhhhhhhhhhhhhhhhhhhhhhhhhhhhhhhhhhhhhhhhhhhhhhhhhhhhhhhhhhhhhhhhhhhhhhhhhhhhhhhhhhhhhhhhhhhhhhhhhhhhhhhhhhhhhhhhhhh Suggestion ',' Mending ',' buy "&amp;"',' Telkom ',' Provider ',' Worst ',' already ',' Many ',' Times', 'Contact', 'Operator', 'Have', 'Mode' , 'plane', 'then', 'live', 'data', 'Woyyy', 'influence', 'replace', 'provider', 'Telkom', 'worst', 'sorry', 'writing', ' mess ',' Gara ',' Gara ',' Em"&amp;"otion ',' Out ',' Down ',' Rank ',' Cokkk ',' lag ',' parahhhhhhhhhhhhhhhhhhhhhhhhhhhhhhhhhhhhhhhhhhhhhhhhhhhhhhhhhhhhhhhhhhhhhhhhhhhhhhhhhhhhhhhhhhhhhhhhhhhhhhhhhhhhhhhhhhhhhhhhhhhhhhhhhhhhhhhhhhhhhhhhhhhhhhhhhhhhhhhhhhhhhhhh")</f>
        <v>['Ngellag', 'Severe', 'Cok', 'Game', 'Quota', 'Expensive', 'Ngelag', 'Play', 'Sosmed', 'Main', 'Game', 'Hadwhhhhhhhhhhhhhhhhhhhhhhhhhhhhhhhhhhhhhhhhhhhhhhhhhhhhhhhhhhhhhhhhhhhhhhhhhhhhhhhhhhhhhhhhhhhhhhhhhhhhhhhhhhhhhhhhhhh Suggestion ',' Mending ',' buy ',' Telkom ',' Provider ',' Worst ',' already ',' Many ',' Times', 'Contact', 'Operator', 'Have', 'Mode' , 'plane', 'then', 'live', 'data', 'Woyyy', 'influence', 'replace', 'provider', 'Telkom', 'worst', 'sorry', 'writing', ' mess ',' Gara ',' Gara ',' Emotion ',' Out ',' Down ',' Rank ',' Cokkk ',' lag ',' parahhhhhhhhhhhhhhhhhhhhhhhhhhhhhhhhhhhhhhhhhhhhhhhhhhhhhhhhhhhhhhhhhhhhhhhhhhhhhhhhhhhhhhhhhhhhhhhhhhhhhhhhhhhhhhhhhhhhhhhhhhhhhhhhhhhhhhhhhhhhhhhhhhhhhhhhhhhhhhhhhhhhhhhh</v>
      </c>
      <c r="D829" s="3">
        <v>1.0</v>
      </c>
    </row>
    <row r="830" ht="15.75" customHeight="1">
      <c r="A830" s="1">
        <v>828.0</v>
      </c>
      <c r="B830" s="3" t="s">
        <v>831</v>
      </c>
      <c r="C830" s="3" t="str">
        <f>IFERROR(__xludf.DUMMYFUNCTION("GOOGLETRANSLATE(B830,""id"",""en"")"),"['application', 'Quality', 'Register', 'Via', 'SMS', 'Register', 'Daily', 'Enter', 'Clock', 'Night', 'SMS', 'report', ' Package ',' quota ',' night ',' run out ',' report ',' clock ',' noon ',' fit ',' activated ',' application ',' quota ',' mb ',' krna '"&amp;" , 'SMLM', 'Should', 'Open', 'YouTube', 'Curious',' PNGN ',' Application ',' SMS ',' Sync ',' Curious', 'Activein', 'Data', ' Sue ',' BBRP ',' seconds', 'pulses',' Abis', 'Sumpot', 'Application', 'Parrraaaaaahhhhhhh', 'Loss',' Liat ',' comment ',' org ', "&amp;"""]")</f>
        <v>['application', 'Quality', 'Register', 'Via', 'SMS', 'Register', 'Daily', 'Enter', 'Clock', 'Night', 'SMS', 'report', ' Package ',' quota ',' night ',' run out ',' report ',' clock ',' noon ',' fit ',' activated ',' application ',' quota ',' mb ',' krna ' , 'SMLM', 'Should', 'Open', 'YouTube', 'Curious',' PNGN ',' Application ',' SMS ',' Sync ',' Curious', 'Activein', 'Data', ' Sue ',' BBRP ',' seconds', 'pulses',' Abis', 'Sumpot', 'Application', 'Parrraaaaaahhhhhhh', 'Loss',' Liat ',' comment ',' org ', "]</v>
      </c>
      <c r="D830" s="3">
        <v>1.0</v>
      </c>
    </row>
    <row r="831" ht="15.75" customHeight="1">
      <c r="A831" s="1">
        <v>829.0</v>
      </c>
      <c r="B831" s="3" t="s">
        <v>832</v>
      </c>
      <c r="C831" s="3" t="str">
        <f>IFERROR(__xludf.DUMMYFUNCTION("GOOGLETRANSLATE(B831,""id"",""en"")"),"['service', 'complicated', 'migration', 'hrs', 'grapari', 'list', 'moved', 'city', 'tris', 'letter', 'company', 'really' complicated ',' Pay ',' complicated ',' telomsel ',' hope ',' contact ',' grapari ',' email ',' telephone ',' hotline ',' ']")</f>
        <v>['service', 'complicated', 'migration', 'hrs', 'grapari', 'list', 'moved', 'city', 'tris', 'letter', 'company', 'really' complicated ',' Pay ',' complicated ',' telomsel ',' hope ',' contact ',' grapari ',' email ',' telephone ',' hotline ',' ']</v>
      </c>
      <c r="D831" s="3">
        <v>1.0</v>
      </c>
    </row>
    <row r="832" ht="15.75" customHeight="1">
      <c r="A832" s="1">
        <v>830.0</v>
      </c>
      <c r="B832" s="3" t="s">
        <v>833</v>
      </c>
      <c r="C832" s="3" t="str">
        <f>IFERROR(__xludf.DUMMYFUNCTION("GOOGLETRANSLATE(B832,""id"",""en"")"),"['Disappointed', 'really', 'skarang', 'Telkomsel', 'slow', 'bnget', 'donlod', 'anything', 'telegram', 'dlu', 'film', 'hour', ' skarang ',' film ',' ampe ',' all day ',' donlodnya ',' use ',' telkomsel ',' krna ',' slow ',' daddy ',' expensive ',' a little"&amp;" ',' dri ' , 'TPI', 'Sumpa', 'LEG', 'BNET', 'Three', 'Telegram', 'Greating', 'PSTI', 'BNYK', 'KPING', 'Change', 'Jdi', ' Please ',' bnget ',' repaired ',' yaa ', ""]")</f>
        <v>['Disappointed', 'really', 'skarang', 'Telkomsel', 'slow', 'bnget', 'donlod', 'anything', 'telegram', 'dlu', 'film', 'hour', ' skarang ',' film ',' ampe ',' all day ',' donlodnya ',' use ',' telkomsel ',' krna ',' slow ',' daddy ',' expensive ',' a little ',' dri ' , 'TPI', 'Sumpa', 'LEG', 'BNET', 'Three', 'Telegram', 'Greating', 'PSTI', 'BNYK', 'KPING', 'Change', 'Jdi', ' Please ',' bnget ',' repaired ',' yaa ', "]</v>
      </c>
      <c r="D832" s="3">
        <v>1.0</v>
      </c>
    </row>
    <row r="833" ht="15.75" customHeight="1">
      <c r="A833" s="1">
        <v>831.0</v>
      </c>
      <c r="B833" s="3" t="s">
        <v>834</v>
      </c>
      <c r="C833" s="3" t="str">
        <f>IFERROR(__xludf.DUMMYFUNCTION("GOOGLETRANSLATE(B833,""id"",""en"")"),"['thank you', 'Telkomsel', 'signal', 'good', 'happy', 'signal', 'indihome', 'surprised', 'believe', 'signal', 'Telkomsel', 'as good', ' appreciate ',' its network ',' Hopefully ',' Success', 'In the future', 'Thank you', 'Telkomsel']")</f>
        <v>['thank you', 'Telkomsel', 'signal', 'good', 'happy', 'signal', 'indihome', 'surprised', 'believe', 'signal', 'Telkomsel', 'as good', ' appreciate ',' its network ',' Hopefully ',' Success', 'In the future', 'Thank you', 'Telkomsel']</v>
      </c>
      <c r="D833" s="3">
        <v>1.0</v>
      </c>
    </row>
    <row r="834" ht="15.75" customHeight="1">
      <c r="A834" s="1">
        <v>832.0</v>
      </c>
      <c r="B834" s="3" t="s">
        <v>835</v>
      </c>
      <c r="C834" s="3" t="str">
        <f>IFERROR(__xludf.DUMMYFUNCTION("GOOGLETRANSLATE(B834,""id"",""en"")"),"['moon', 'maap', 'bang', 'cave', 'play', 'games',' network ',' cave ',' pressed ',' bang ',' gmn ',' rank ',' down ',' Warior ',' brother ',' Tangu ',' turn ',' see ',' bokep ',' smooth ',' jalisin ',' bang ']")</f>
        <v>['moon', 'maap', 'bang', 'cave', 'play', 'games',' network ',' cave ',' pressed ',' bang ',' gmn ',' rank ',' down ',' Warior ',' brother ',' Tangu ',' turn ',' see ',' bokep ',' smooth ',' jalisin ',' bang ']</v>
      </c>
      <c r="D834" s="3">
        <v>1.0</v>
      </c>
    </row>
    <row r="835" ht="15.75" customHeight="1">
      <c r="A835" s="1">
        <v>833.0</v>
      </c>
      <c r="B835" s="3" t="s">
        <v>836</v>
      </c>
      <c r="C835" s="3" t="str">
        <f>IFERROR(__xludf.DUMMYFUNCTION("GOOGLETRANSLATE(B835,""id"",""en"")"),"['', 'stable', 'can', 'award', 'lie', 'public', 'card', 'moved', 'bow', 'bye', '']")</f>
        <v>['', 'stable', 'can', 'award', 'lie', 'public', 'card', 'moved', 'bow', 'bye', '']</v>
      </c>
      <c r="D835" s="3">
        <v>1.0</v>
      </c>
    </row>
    <row r="836" ht="15.75" customHeight="1">
      <c r="A836" s="1">
        <v>834.0</v>
      </c>
      <c r="B836" s="3" t="s">
        <v>837</v>
      </c>
      <c r="C836" s="3" t="str">
        <f>IFERROR(__xludf.DUMMYFUNCTION("GOOGLETRANSLATE(B836,""id"",""en"")"),"['', 'Telkomsel', 'The', 'Best', 'suggestion', 'signal', 'city', 'earth', 'Lampung', 'North', 'stable', 'date', 'February ',' Annoyed ',' User ',' Stia ',' Telkomsel ',' Please ',' Fix ',' Network ',' Lost ',' Network ',' Mentari ',' Setabil ',' Improved "&amp;"', 'satisfying']")</f>
        <v>['', 'Telkomsel', 'The', 'Best', 'suggestion', 'signal', 'city', 'earth', 'Lampung', 'North', 'stable', 'date', 'February ',' Annoyed ',' User ',' Stia ',' Telkomsel ',' Please ',' Fix ',' Network ',' Lost ',' Network ',' Mentari ',' Setabil ',' Improved ', 'satisfying']</v>
      </c>
      <c r="D836" s="3">
        <v>5.0</v>
      </c>
    </row>
    <row r="837" ht="15.75" customHeight="1">
      <c r="A837" s="1">
        <v>835.0</v>
      </c>
      <c r="B837" s="3" t="s">
        <v>838</v>
      </c>
      <c r="C837" s="3" t="str">
        <f>IFERROR(__xludf.DUMMYFUNCTION("GOOGLETRANSLATE(B837,""id"",""en"")"),"['Sorry', 'Lower', 'Star', 'Application', 'Dead', 'Troubled', 'Open', 'Application', 'Credit', 'Regular', 'Difficult', 'Enter', ' application ',' pulse ',' regular ',' sucked ',' thousand ',' open ',' normal ',' wifi ',' event ',' times', 'time', 'please'"&amp;", 'attention' , 'Provider', 'thank', 'love', ""]")</f>
        <v>['Sorry', 'Lower', 'Star', 'Application', 'Dead', 'Troubled', 'Open', 'Application', 'Credit', 'Regular', 'Difficult', 'Enter', ' application ',' pulse ',' regular ',' sucked ',' thousand ',' open ',' normal ',' wifi ',' event ',' times', 'time', 'please', 'attention' , 'Provider', 'thank', 'love', "]</v>
      </c>
      <c r="D837" s="3">
        <v>1.0</v>
      </c>
    </row>
    <row r="838" ht="15.75" customHeight="1">
      <c r="A838" s="1">
        <v>836.0</v>
      </c>
      <c r="B838" s="3" t="s">
        <v>839</v>
      </c>
      <c r="C838" s="3" t="str">
        <f>IFERROR(__xludf.DUMMYFUNCTION("GOOGLETRANSLATE(B838,""id"",""en"")"),"['Telkomsel', 'the net', 'slow', 'really', 'kek', 'slow', 'gini', 'buy', 'package', 'expensive', 'slow', 'Telkomsel', ' network ',' fast ',' skrng ',' kek ',' gini ',' loss', 'buy', 'package', 'expensive', '']")</f>
        <v>['Telkomsel', 'the net', 'slow', 'really', 'kek', 'slow', 'gini', 'buy', 'package', 'expensive', 'slow', 'Telkomsel', ' network ',' fast ',' skrng ',' kek ',' gini ',' loss', 'buy', 'package', 'expensive', '']</v>
      </c>
      <c r="D838" s="3">
        <v>1.0</v>
      </c>
    </row>
    <row r="839" ht="15.75" customHeight="1">
      <c r="A839" s="1">
        <v>837.0</v>
      </c>
      <c r="B839" s="3" t="s">
        <v>840</v>
      </c>
      <c r="C839" s="3" t="str">
        <f>IFERROR(__xludf.DUMMYFUNCTION("GOOGLETRANSLATE(B839,""id"",""en"")"),"['already', 'expensive', 'crash', 'game', 'complain', 'data', 'stay', 'location', 'etc.', 'Nge', 'detect', 'data', ' Nomers', 'user', '']")</f>
        <v>['already', 'expensive', 'crash', 'game', 'complain', 'data', 'stay', 'location', 'etc.', 'Nge', 'detect', 'data', ' Nomers', 'user', '']</v>
      </c>
      <c r="D839" s="3">
        <v>1.0</v>
      </c>
    </row>
    <row r="840" ht="15.75" customHeight="1">
      <c r="A840" s="1">
        <v>838.0</v>
      </c>
      <c r="B840" s="3" t="s">
        <v>841</v>
      </c>
      <c r="C840" s="3" t="str">
        <f>IFERROR(__xludf.DUMMYFUNCTION("GOOGLETRANSLATE(B840,""id"",""en"")"),"['Application', 'MyTelkomsel', 'Lemmoooot', 'Stiap', 'Open', 'Application', 'Telkomsel', 'told', 'Login', 'Mulu', 'Gnti', 'Krtu', ' Logout ',' Application ',' Parawhhhh ',' NII ',' Application ',' Pngen ',' Uninstall ',' ']")</f>
        <v>['Application', 'MyTelkomsel', 'Lemmoooot', 'Stiap', 'Open', 'Application', 'Telkomsel', 'told', 'Login', 'Mulu', 'Gnti', 'Krtu', ' Logout ',' Application ',' Parawhhhh ',' NII ',' Application ',' Pngen ',' Uninstall ',' ']</v>
      </c>
      <c r="D840" s="3">
        <v>1.0</v>
      </c>
    </row>
    <row r="841" ht="15.75" customHeight="1">
      <c r="A841" s="1">
        <v>839.0</v>
      </c>
      <c r="B841" s="3" t="s">
        <v>842</v>
      </c>
      <c r="C841" s="3" t="str">
        <f>IFERROR(__xludf.DUMMYFUNCTION("GOOGLETRANSLATE(B841,""id"",""en"")"),"['ask', 'Change', 'Need', 'Kouta', 'Clean', 'Special', 'Internet', 'Application', 'MaxStream', 'Tiktok', 'Disney', 'Hotstar', ' Netflix ',' Genflix ',' HBO ',' iFlix ',' RCTI ',' Sushiroll ',' USEETV ',' VIDIO ',' VIU ',' Subscriptions', 'Disney', 'Hotsta"&amp;"r', 'HBO' , 'Netflix', 'useetv', 'RCTI', 'Helpful', 'Telkomsel', 'as a result', ""]")</f>
        <v>['ask', 'Change', 'Need', 'Kouta', 'Clean', 'Special', 'Internet', 'Application', 'MaxStream', 'Tiktok', 'Disney', 'Hotstar', ' Netflix ',' Genflix ',' HBO ',' iFlix ',' RCTI ',' Sushiroll ',' USEETV ',' VIDIO ',' VIU ',' Subscriptions', 'Disney', 'Hotstar', 'HBO' , 'Netflix', 'useetv', 'RCTI', 'Helpful', 'Telkomsel', 'as a result', "]</v>
      </c>
      <c r="D841" s="3">
        <v>1.0</v>
      </c>
    </row>
    <row r="842" ht="15.75" customHeight="1">
      <c r="A842" s="1">
        <v>840.0</v>
      </c>
      <c r="B842" s="3" t="s">
        <v>843</v>
      </c>
      <c r="C842" s="3" t="str">
        <f>IFERROR(__xludf.DUMMYFUNCTION("GOOGLETRANSLATE(B842,""id"",""en"")"),"['Min', 'stop', 'subscribe', 'sweet', 'chat', 'how', 'sms',' entry ',' subscribe ',' package ',' sweet ',' chat ',' pulse ',' reduced ',' Please ',' response ',' min ']")</f>
        <v>['Min', 'stop', 'subscribe', 'sweet', 'chat', 'how', 'sms',' entry ',' subscribe ',' package ',' sweet ',' chat ',' pulse ',' reduced ',' Please ',' response ',' min ']</v>
      </c>
      <c r="D842" s="3">
        <v>3.0</v>
      </c>
    </row>
    <row r="843" ht="15.75" customHeight="1">
      <c r="A843" s="1">
        <v>841.0</v>
      </c>
      <c r="B843" s="3" t="s">
        <v>844</v>
      </c>
      <c r="C843" s="3" t="str">
        <f>IFERROR(__xludf.DUMMYFUNCTION("GOOGLETRANSLATE(B843,""id"",""en"")"),"['regret', 'buy', 'Telkomsel', 'emang', 'Indonesia', 'network', 'wide', 'just', 'card', 'match', 'telephone', 'sms',' suitable ',' internet ',' buy ',' week ',' rare ',' mending ',' provider ']")</f>
        <v>['regret', 'buy', 'Telkomsel', 'emang', 'Indonesia', 'network', 'wide', 'just', 'card', 'match', 'telephone', 'sms',' suitable ',' internet ',' buy ',' week ',' rare ',' mending ',' provider ']</v>
      </c>
      <c r="D843" s="3">
        <v>1.0</v>
      </c>
    </row>
    <row r="844" ht="15.75" customHeight="1">
      <c r="A844" s="1">
        <v>842.0</v>
      </c>
      <c r="B844" s="3" t="s">
        <v>845</v>
      </c>
      <c r="C844" s="3" t="str">
        <f>IFERROR(__xludf.DUMMYFUNCTION("GOOGLETRANSLATE(B844,""id"",""en"")"),"['Please', 'Mass',' MBA ',' Update ',' LGI ',' Sinyal ',' Special ',' Region ',' Tangerang ',' yes', 'Network', 'Leet', ' BNGT ',' Maen ',' home ',' home ',' signal ',' LTE ',' KB ',' TPI ',' LEG ',' Package ',' Sahah ',' LGI ', ""]")</f>
        <v>['Please', 'Mass',' MBA ',' Update ',' LGI ',' Sinyal ',' Special ',' Region ',' Tangerang ',' yes', 'Network', 'Leet', ' BNGT ',' Maen ',' home ',' home ',' signal ',' LTE ',' KB ',' TPI ',' LEG ',' Package ',' Sahah ',' LGI ', "]</v>
      </c>
      <c r="D844" s="3">
        <v>1.0</v>
      </c>
    </row>
    <row r="845" ht="15.75" customHeight="1">
      <c r="A845" s="1">
        <v>843.0</v>
      </c>
      <c r="B845" s="3" t="s">
        <v>846</v>
      </c>
      <c r="C845" s="3" t="str">
        <f>IFERROR(__xludf.DUMMYFUNCTION("GOOGLETRANSLATE(B845,""id"",""en"")"),"['TLKMSL', 'may', 'Lma', 'strange', 'play', 'in', 'RMH', 'signal', 'KB', 'PKT', 'bru', 'GB', ' turn ',' Snyl ',' lgi ',' good ',' LTE ',' changed ',' lgi ',' jdi ',' kb ',' open ',' google ',' game ',' bnr ' , 'LEG', 'KYA', 'Keong', 'Jajal', 'Test', 'SMA'"&amp;", 'Card', 'Tri', 'Smartfren', 'AXSIS', 'BNR', 'Klh', ' KLU ',' Dri ',' aspects', 'Maen', 'in', 'RMH', 'RMH', 'DLU', 'Longkomsel', 'Famous',' Network ',' Fastest ',' Indonesia ' , 'Hopefully', 'Network', 'Telkomsel', 'Update', 'LGI', 'Region', 'Kab', 'Tang"&amp;"gerang', 'Rural', 'City', ""]")</f>
        <v>['TLKMSL', 'may', 'Lma', 'strange', 'play', 'in', 'RMH', 'signal', 'KB', 'PKT', 'bru', 'GB', ' turn ',' Snyl ',' lgi ',' good ',' LTE ',' changed ',' lgi ',' jdi ',' kb ',' open ',' google ',' game ',' bnr ' , 'LEG', 'KYA', 'Keong', 'Jajal', 'Test', 'SMA', 'Card', 'Tri', 'Smartfren', 'AXSIS', 'BNR', 'Klh', ' KLU ',' Dri ',' aspects', 'Maen', 'in', 'RMH', 'RMH', 'DLU', 'Longkomsel', 'Famous',' Network ',' Fastest ',' Indonesia ' , 'Hopefully', 'Network', 'Telkomsel', 'Update', 'LGI', 'Region', 'Kab', 'Tanggerang', 'Rural', 'City', "]</v>
      </c>
      <c r="D845" s="3">
        <v>1.0</v>
      </c>
    </row>
    <row r="846" ht="15.75" customHeight="1">
      <c r="A846" s="1">
        <v>844.0</v>
      </c>
      <c r="B846" s="3" t="s">
        <v>847</v>
      </c>
      <c r="C846" s="3" t="str">
        <f>IFERROR(__xludf.DUMMYFUNCTION("GOOGLETRANSLATE(B846,""id"",""en"")"),"['transaction', 'buy', 'package', 'Gopay', 'times',' failed ',' notif ',' payment ',' success', 'please', 'try', 'Gopay', ' Cut ',' times', 'Hangus',' How ',' Action ',' Nyari ',' Money ',' Segampang ',' Raying ',' Change ',' Card ', ""]")</f>
        <v>['transaction', 'buy', 'package', 'Gopay', 'times',' failed ',' notif ',' payment ',' success', 'please', 'try', 'Gopay', ' Cut ',' times', 'Hangus',' How ',' Action ',' Nyari ',' Money ',' Segampang ',' Raying ',' Change ',' Card ', "]</v>
      </c>
      <c r="D846" s="3">
        <v>1.0</v>
      </c>
    </row>
    <row r="847" ht="15.75" customHeight="1">
      <c r="A847" s="1">
        <v>845.0</v>
      </c>
      <c r="B847" s="3" t="s">
        <v>848</v>
      </c>
      <c r="C847" s="3" t="str">
        <f>IFERROR(__xludf.DUMMYFUNCTION("GOOGLETRANSLATE(B847,""id"",""en"")"),"['Please', 'Sorry', 'Reveal', 'Natural', 'Signal', 'Telkomsel', 'Signal', 'Telkomsel', 'ugly', 'really', 'smooth', 'Jaya', ' After ',' Rain ',' Signal ',' Severe ',' Tribulation ',' Telkomsel ',' Please ',' Monitored ',' Signal ',' User ',' Comfortable ',"&amp;"' Wear ',' Telkomsel ' , 'thank you']")</f>
        <v>['Please', 'Sorry', 'Reveal', 'Natural', 'Signal', 'Telkomsel', 'Signal', 'Telkomsel', 'ugly', 'really', 'smooth', 'Jaya', ' After ',' Rain ',' Signal ',' Severe ',' Tribulation ',' Telkomsel ',' Please ',' Monitored ',' Signal ',' User ',' Comfortable ',' Wear ',' Telkomsel ' , 'thank you']</v>
      </c>
      <c r="D847" s="3">
        <v>4.0</v>
      </c>
    </row>
    <row r="848" ht="15.75" customHeight="1">
      <c r="A848" s="1">
        <v>846.0</v>
      </c>
      <c r="B848" s="3" t="s">
        <v>849</v>
      </c>
      <c r="C848" s="3" t="str">
        <f>IFERROR(__xludf.DUMMYFUNCTION("GOOGLETRANSLATE(B848,""id"",""en"")"),"['Telkomsel', 'slow', 'really', 'signal', 'already', 'quota', 'expensive', 'internet', 'slow', 'win', 'brand', 'famous',' Doang ',' EGK ',' comparable ',' speed ',' internet ', ""]")</f>
        <v>['Telkomsel', 'slow', 'really', 'signal', 'already', 'quota', 'expensive', 'internet', 'slow', 'win', 'brand', 'famous',' Doang ',' EGK ',' comparable ',' speed ',' internet ', "]</v>
      </c>
      <c r="D848" s="3">
        <v>1.0</v>
      </c>
    </row>
    <row r="849" ht="15.75" customHeight="1">
      <c r="A849" s="1">
        <v>847.0</v>
      </c>
      <c r="B849" s="3" t="s">
        <v>850</v>
      </c>
      <c r="C849" s="3" t="str">
        <f>IFERROR(__xludf.DUMMYFUNCTION("GOOGLETRANSLATE(B849,""id"",""en"")"),"['Please', 'signal', 'area', 'Sukaharja', 'Kec', 'Sindang', 'Jaya', 'Kab', 'Tangerang', 'internet', 'slow', 'sharing', ' Friends', 'neighbors',' Please ',' Increase ',' Quality ',' Signal ',' internet ']")</f>
        <v>['Please', 'signal', 'area', 'Sukaharja', 'Kec', 'Sindang', 'Jaya', 'Kab', 'Tangerang', 'internet', 'slow', 'sharing', ' Friends', 'neighbors',' Please ',' Increase ',' Quality ',' Signal ',' internet ']</v>
      </c>
      <c r="D849" s="3">
        <v>2.0</v>
      </c>
    </row>
    <row r="850" ht="15.75" customHeight="1">
      <c r="A850" s="1">
        <v>848.0</v>
      </c>
      <c r="B850" s="3" t="s">
        <v>851</v>
      </c>
      <c r="C850" s="3" t="str">
        <f>IFERROR(__xludf.DUMMYFUNCTION("GOOGLETRANSLATE(B850,""id"",""en"")"),"['Please', 'Package', 'Daily', 'Exhaustible', 'Appropriate', 'Hour', 'Perfody', 'Buy', 'Clock', 'Night', 'Description', 'Hour', ' TPI ',' run out ',' date ',' clock ',' night ',' clock ',' kah ',' ']")</f>
        <v>['Please', 'Package', 'Daily', 'Exhaustible', 'Appropriate', 'Hour', 'Perfody', 'Buy', 'Clock', 'Night', 'Description', 'Hour', ' TPI ',' run out ',' date ',' clock ',' night ',' clock ',' kah ',' ']</v>
      </c>
      <c r="D850" s="3">
        <v>4.0</v>
      </c>
    </row>
    <row r="851" ht="15.75" customHeight="1">
      <c r="A851" s="1">
        <v>849.0</v>
      </c>
      <c r="B851" s="3" t="s">
        <v>852</v>
      </c>
      <c r="C851" s="3" t="str">
        <f>IFERROR(__xludf.DUMMYFUNCTION("GOOGLETRANSLATE(B851,""id"",""en"")"),"['experiencing', 'disruption', 'times',' repairs', 'network', 'informed', 'inhibits',' user ',' clock ',' afternoon ',' difficult ',' use ',' Dri ',' Watch ',' Film ',' Game ',' Social ',' Media ',' Please ',' Follow ',' User ',' Telkomsel ',' Run ',' Pro"&amp;"vider ',' Accept ' , 'love', '']")</f>
        <v>['experiencing', 'disruption', 'times',' repairs', 'network', 'informed', 'inhibits',' user ',' clock ',' afternoon ',' difficult ',' use ',' Dri ',' Watch ',' Film ',' Game ',' Social ',' Media ',' Please ',' Follow ',' User ',' Telkomsel ',' Run ',' Provider ',' Accept ' , 'love', '']</v>
      </c>
      <c r="D851" s="3">
        <v>3.0</v>
      </c>
    </row>
    <row r="852" ht="15.75" customHeight="1">
      <c r="A852" s="1">
        <v>850.0</v>
      </c>
      <c r="B852" s="3" t="s">
        <v>853</v>
      </c>
      <c r="C852" s="3" t="str">
        <f>IFERROR(__xludf.DUMMYFUNCTION("GOOGLETRANSLATE(B852,""id"",""en"")"),"['jerk', 'Telkomsel', 'Package', 'Credit', 'Slinnya', 'jerk', 'Life', 'Life', 'love', 'comment', 'bad', 'rating', ' Worst ',' system ',' bad ',' ']")</f>
        <v>['jerk', 'Telkomsel', 'Package', 'Credit', 'Slinnya', 'jerk', 'Life', 'Life', 'love', 'comment', 'bad', 'rating', ' Worst ',' system ',' bad ',' ']</v>
      </c>
      <c r="D852" s="3">
        <v>1.0</v>
      </c>
    </row>
    <row r="853" ht="15.75" customHeight="1">
      <c r="A853" s="1">
        <v>851.0</v>
      </c>
      <c r="B853" s="3" t="s">
        <v>854</v>
      </c>
      <c r="C853" s="3" t="str">
        <f>IFERROR(__xludf.DUMMYFUNCTION("GOOGLETRANSLATE(B853,""id"",""en"")"),"['Telkomsel', 'bapuk', 'Ujan', 'internet', 'ilang', 'ilang', 'really', 'problematic', 'connection', 'expensive', 'doang', 'quality', ' Nurun ',' poor ',' ']")</f>
        <v>['Telkomsel', 'bapuk', 'Ujan', 'internet', 'ilang', 'ilang', 'really', 'problematic', 'connection', 'expensive', 'doang', 'quality', ' Nurun ',' poor ',' ']</v>
      </c>
      <c r="D853" s="3">
        <v>2.0</v>
      </c>
    </row>
    <row r="854" ht="15.75" customHeight="1">
      <c r="A854" s="1">
        <v>852.0</v>
      </c>
      <c r="B854" s="3" t="s">
        <v>855</v>
      </c>
      <c r="C854" s="3" t="str">
        <f>IFERROR(__xludf.DUMMYFUNCTION("GOOGLETRANSLATE(B854,""id"",""en"")"),"['signal', 'Telkomsel', 'ugly', 'provider', 'napa', 'used to', 'good', 'skrg', 'ugly', 'signal', 'emang', 'hit', ' Pandemic ',' ']")</f>
        <v>['signal', 'Telkomsel', 'ugly', 'provider', 'napa', 'used to', 'good', 'skrg', 'ugly', 'signal', 'emang', 'hit', ' Pandemic ',' ']</v>
      </c>
      <c r="D854" s="3">
        <v>1.0</v>
      </c>
    </row>
    <row r="855" ht="15.75" customHeight="1">
      <c r="A855" s="1">
        <v>853.0</v>
      </c>
      <c r="B855" s="3" t="s">
        <v>856</v>
      </c>
      <c r="C855" s="3" t="str">
        <f>IFERROR(__xludf.DUMMYFUNCTION("GOOGLETRANSLATE(B855,""id"",""en"")"),"['Contents',' Credit ',' Enter ',' Notification ',' Payment ',' FAILURE ',' PAS ',' CHECK ',' Credit ',' Enter ',' Money ',' Cut ',' Credit ',' enter ',' money ',' missing ',' how ',' ']")</f>
        <v>['Contents',' Credit ',' Enter ',' Notification ',' Payment ',' FAILURE ',' PAS ',' CHECK ',' Credit ',' Enter ',' Money ',' Cut ',' Credit ',' enter ',' money ',' missing ',' how ',' ']</v>
      </c>
      <c r="D855" s="3">
        <v>1.0</v>
      </c>
    </row>
    <row r="856" ht="15.75" customHeight="1">
      <c r="A856" s="1">
        <v>854.0</v>
      </c>
      <c r="B856" s="3" t="s">
        <v>857</v>
      </c>
      <c r="C856" s="3" t="str">
        <f>IFERROR(__xludf.DUMMYFUNCTION("GOOGLETRANSLATE(B856,""id"",""en"")"),"['star', 'use', 'Telkomsel', 'gift', 'anything', 'telkosel', 'point', 'anything', 'point', 'direct', 'exchange', 'hope', ' trlkomsel ',' award ',' customer ',' loyal ',' customer ',' easy ',' gonta ',' replace ',' povider ']")</f>
        <v>['star', 'use', 'Telkomsel', 'gift', 'anything', 'telkosel', 'point', 'anything', 'point', 'direct', 'exchange', 'hope', ' trlkomsel ',' award ',' customer ',' loyal ',' customer ',' easy ',' gonta ',' replace ',' povider ']</v>
      </c>
      <c r="D856" s="3">
        <v>1.0</v>
      </c>
    </row>
    <row r="857" ht="15.75" customHeight="1">
      <c r="A857" s="1">
        <v>855.0</v>
      </c>
      <c r="B857" s="3" t="s">
        <v>858</v>
      </c>
      <c r="C857" s="3" t="str">
        <f>IFERROR(__xludf.DUMMYFUNCTION("GOOGLETRANSLATE(B857,""id"",""en"")"),"['Please', 'Network', 'Region', 'Cijengkol', 'Setu', 'Kab', 'Bekasi', 'Repaired', 'The Network', 'The Network', 'Good', 'Dead', ' Electricity ',' signal ',' ']")</f>
        <v>['Please', 'Network', 'Region', 'Cijengkol', 'Setu', 'Kab', 'Bekasi', 'Repaired', 'The Network', 'The Network', 'Good', 'Dead', ' Electricity ',' signal ',' ']</v>
      </c>
      <c r="D857" s="3">
        <v>2.0</v>
      </c>
    </row>
    <row r="858" ht="15.75" customHeight="1">
      <c r="A858" s="1">
        <v>856.0</v>
      </c>
      <c r="B858" s="3" t="s">
        <v>859</v>
      </c>
      <c r="C858" s="3" t="str">
        <f>IFERROR(__xludf.DUMMYFUNCTION("GOOGLETRANSLATE(B858,""id"",""en"")"),"['already', 'comfortable', 'buy', 'package', 'error', 'payment', 'please', 'repaired', 'server', 'error', 'already', 'tried', ' Mulu ',' ']")</f>
        <v>['already', 'comfortable', 'buy', 'package', 'error', 'payment', 'please', 'repaired', 'server', 'error', 'already', 'tried', ' Mulu ',' ']</v>
      </c>
      <c r="D858" s="3">
        <v>1.0</v>
      </c>
    </row>
    <row r="859" ht="15.75" customHeight="1">
      <c r="A859" s="1">
        <v>857.0</v>
      </c>
      <c r="B859" s="3" t="s">
        <v>860</v>
      </c>
      <c r="C859" s="3" t="str">
        <f>IFERROR(__xludf.DUMMYFUNCTION("GOOGLETRANSLATE(B859,""id"",""en"")"),"['Please', 'use', 'card', 'Telkomsel', 'price', 'expensive', 'DRI', 'card', 'DOWN', 'signal', 'play', 'game', ' cards', 'likes',' slow ',' network ',' stable ',' play ',' game ',' please ',' delivered ',' before ',' consumer ',' moved ', ""]")</f>
        <v>['Please', 'use', 'card', 'Telkomsel', 'price', 'expensive', 'DRI', 'card', 'DOWN', 'signal', 'play', 'game', ' cards', 'likes',' slow ',' network ',' stable ',' play ',' game ',' please ',' delivered ',' before ',' consumer ',' moved ', "]</v>
      </c>
      <c r="D859" s="3">
        <v>1.0</v>
      </c>
    </row>
    <row r="860" ht="15.75" customHeight="1">
      <c r="A860" s="1">
        <v>858.0</v>
      </c>
      <c r="B860" s="3" t="s">
        <v>861</v>
      </c>
      <c r="C860" s="3" t="str">
        <f>IFERROR(__xludf.DUMMYFUNCTION("GOOGLETRANSLATE(B860,""id"",""en"")"),"['Love', 'promo', 'users',' Telkomsel ',' Uda ',' yrs', 'should', 'package', 'ulimited', 'kasi', 'chance', 'Telkomsel', ' Thn ']")</f>
        <v>['Love', 'promo', 'users',' Telkomsel ',' Uda ',' yrs', 'should', 'package', 'ulimited', 'kasi', 'chance', 'Telkomsel', ' Thn ']</v>
      </c>
      <c r="D860" s="3">
        <v>3.0</v>
      </c>
    </row>
    <row r="861" ht="15.75" customHeight="1">
      <c r="A861" s="1">
        <v>859.0</v>
      </c>
      <c r="B861" s="3" t="s">
        <v>862</v>
      </c>
      <c r="C861" s="3" t="str">
        <f>IFERROR(__xludf.DUMMYFUNCTION("GOOGLETRANSLATE(B861,""id"",""en"")"),"['min', 'signal', 'Telkomsel', 'ugly', 'game', 'destroyed', 'signal', 'youtube', 'nakya', 'backward', 'match', 'dengn', ' Rates', 'expensive', 'Please', 'Sorry', 'Trima', 'Love', ""]")</f>
        <v>['min', 'signal', 'Telkomsel', 'ugly', 'game', 'destroyed', 'signal', 'youtube', 'nakya', 'backward', 'match', 'dengn', ' Rates', 'expensive', 'Please', 'Sorry', 'Trima', 'Love', "]</v>
      </c>
      <c r="D861" s="3">
        <v>1.0</v>
      </c>
    </row>
    <row r="862" ht="15.75" customHeight="1">
      <c r="A862" s="1">
        <v>860.0</v>
      </c>
      <c r="B862" s="3" t="s">
        <v>863</v>
      </c>
      <c r="C862" s="3" t="str">
        <f>IFERROR(__xludf.DUMMYFUNCTION("GOOGLETRANSLATE(B862,""id"",""en"")"),"['apk', 'trashhhhhhhhhhh', 'lie', 'apk', 'cheater']")</f>
        <v>['apk', 'trashhhhhhhhhhh', 'lie', 'apk', 'cheater']</v>
      </c>
      <c r="D862" s="3">
        <v>1.0</v>
      </c>
    </row>
    <row r="863" ht="15.75" customHeight="1">
      <c r="A863" s="1">
        <v>861.0</v>
      </c>
      <c r="B863" s="3" t="s">
        <v>864</v>
      </c>
      <c r="C863" s="3" t="str">
        <f>IFERROR(__xludf.DUMMYFUNCTION("GOOGLETRANSLATE(B863,""id"",""en"")"),"['ugly', 'really', 'pakean', 'internet', 'expensive', 'nga', 'pke', 'package', 'pulse', 'inedible', 'automatic', 'sucked', ' Nga ',' Price ',' Calculation ',' Nga ',' Over ',' Very ',' Card ',' Telkom ',' Cell ', ""]")</f>
        <v>['ugly', 'really', 'pakean', 'internet', 'expensive', 'nga', 'pke', 'package', 'pulse', 'inedible', 'automatic', 'sucked', ' Nga ',' Price ',' Calculation ',' Nga ',' Over ',' Very ',' Card ',' Telkom ',' Cell ', "]</v>
      </c>
      <c r="D863" s="3">
        <v>1.0</v>
      </c>
    </row>
    <row r="864" ht="15.75" customHeight="1">
      <c r="A864" s="1">
        <v>862.0</v>
      </c>
      <c r="B864" s="3" t="s">
        <v>865</v>
      </c>
      <c r="C864" s="3" t="str">
        <f>IFERROR(__xludf.DUMMYFUNCTION("GOOGLETRANSLATE(B864,""id"",""en"")"),"['buy', 'pulse', 'replace', 'package', 'data', 'packetanny', 'pulse', 'truncated', 'please', 'repaired', 'Please', ""]")</f>
        <v>['buy', 'pulse', 'replace', 'package', 'data', 'packetanny', 'pulse', 'truncated', 'please', 'repaired', 'Please', "]</v>
      </c>
      <c r="D864" s="3">
        <v>2.0</v>
      </c>
    </row>
    <row r="865" ht="15.75" customHeight="1">
      <c r="A865" s="1">
        <v>863.0</v>
      </c>
      <c r="B865" s="3" t="s">
        <v>866</v>
      </c>
      <c r="C865" s="3" t="str">
        <f>IFERROR(__xludf.DUMMYFUNCTION("GOOGLETRANSLATE(B865,""id"",""en"")"),"['The application', 'Yesterday', 'Open', 'Help', 'Robot', 'Veronika', 'Sent', 'Nomer', 'Verifikasi', 'Ket', 'SMS', 'TELKOM', ' LEGE ',' Send ',' Failed ',' as' as' Hny ',' Minutes', ""]")</f>
        <v>['The application', 'Yesterday', 'Open', 'Help', 'Robot', 'Veronika', 'Sent', 'Nomer', 'Verifikasi', 'Ket', 'SMS', 'TELKOM', ' LEGE ',' Send ',' Failed ',' as' as' Hny ',' Minutes', "]</v>
      </c>
      <c r="D865" s="3">
        <v>1.0</v>
      </c>
    </row>
    <row r="866" ht="15.75" customHeight="1">
      <c r="A866" s="1">
        <v>864.0</v>
      </c>
      <c r="B866" s="3" t="s">
        <v>867</v>
      </c>
      <c r="C866" s="3" t="str">
        <f>IFERROR(__xludf.DUMMYFUNCTION("GOOGLETRANSLATE(B866,""id"",""en"")"),"['What', 'take', 'lucky', 'pay attention', 'service', 'the difference', 'stay', 'peplaman', 'urban', 'signal', 'stable', 'network', ' Severe ',' GMN ',' satisfying ',' Customers', 'Network', 'TPI', 'Network', 'stable', 'complaints',' consumers', 'responde"&amp;"d', 'poor', ""]")</f>
        <v>['What', 'take', 'lucky', 'pay attention', 'service', 'the difference', 'stay', 'peplaman', 'urban', 'signal', 'stable', 'network', ' Severe ',' GMN ',' satisfying ',' Customers', 'Network', 'TPI', 'Network', 'stable', 'complaints',' consumers', 'responded', 'poor', "]</v>
      </c>
      <c r="D866" s="3">
        <v>1.0</v>
      </c>
    </row>
    <row r="867" ht="15.75" customHeight="1">
      <c r="A867" s="1">
        <v>865.0</v>
      </c>
      <c r="B867" s="3" t="s">
        <v>868</v>
      </c>
      <c r="C867" s="3" t="str">
        <f>IFERROR(__xludf.DUMMYFUNCTION("GOOGLETRANSLATE(B867,""id"",""en"")"),"['Please', 'The network', 'repaired', 'signal', 'Open', 'APK', 'Lemot', 'Rain', 'Rain', 'Enter', 'Hour', 'Malem', ' slow ',' open ',' Facebook ',' photo ',' appears', 'disappointed']")</f>
        <v>['Please', 'The network', 'repaired', 'signal', 'Open', 'APK', 'Lemot', 'Rain', 'Rain', 'Enter', 'Hour', 'Malem', ' slow ',' open ',' Facebook ',' photo ',' appears', 'disappointed']</v>
      </c>
      <c r="D867" s="3">
        <v>2.0</v>
      </c>
    </row>
    <row r="868" ht="15.75" customHeight="1">
      <c r="A868" s="1">
        <v>866.0</v>
      </c>
      <c r="B868" s="3" t="s">
        <v>869</v>
      </c>
      <c r="C868" s="3" t="str">
        <f>IFERROR(__xludf.DUMMYFUNCTION("GOOGLETRANSLATE(B868,""id"",""en"")"),"['Thank you', 'BNYK', 'Telkomsel', 'Ojek', 'Online', 'Helped', 'Package', 'Internet', 'Affordable', 'Quality', 'Speed', 'Internet', ' Thank you ',' BNYK ',' Helping ',' pay attention ',' people ',' groups', 'Thanks', ""]")</f>
        <v>['Thank you', 'BNYK', 'Telkomsel', 'Ojek', 'Online', 'Helped', 'Package', 'Internet', 'Affordable', 'Quality', 'Speed', 'Internet', ' Thank you ',' BNYK ',' Helping ',' pay attention ',' people ',' groups', 'Thanks', "]</v>
      </c>
      <c r="D868" s="3">
        <v>5.0</v>
      </c>
    </row>
    <row r="869" ht="15.75" customHeight="1">
      <c r="A869" s="1">
        <v>867.0</v>
      </c>
      <c r="B869" s="3" t="s">
        <v>870</v>
      </c>
      <c r="C869" s="3" t="str">
        <f>IFERROR(__xludf.DUMMYFUNCTION("GOOGLETRANSLATE(B869,""id"",""en"")"),"['Please', 'Sorry', 'Telkomsel', 'Complaint', 'Signal', 'Network', 'Severe', 'Response', 'Customer', 'Signal', 'ugly', 'Please', ' Repaired ',' Service ',' Move ',' Proveder ',' ']")</f>
        <v>['Please', 'Sorry', 'Telkomsel', 'Complaint', 'Signal', 'Network', 'Severe', 'Response', 'Customer', 'Signal', 'ugly', 'Please', ' Repaired ',' Service ',' Move ',' Proveder ',' ']</v>
      </c>
      <c r="D869" s="3">
        <v>1.0</v>
      </c>
    </row>
    <row r="870" ht="15.75" customHeight="1">
      <c r="A870" s="1">
        <v>868.0</v>
      </c>
      <c r="B870" s="3" t="s">
        <v>871</v>
      </c>
      <c r="C870" s="3" t="str">
        <f>IFERROR(__xludf.DUMMYFUNCTION("GOOGLETRANSLATE(B870,""id"",""en"")"),"['Hay', 'Telkomsel', 'Dri', 'Pakei', 'Karu', 'Telkomsel', 'Karna', 'Network', 'TPI', 'Fair', 'really', 'friend', ' quota ',' cheap ',' expensive ',' check ',' sebaan ',' kou ',' fair ',' telkomsel ',' sya ',' please ',' Lahh ', ""]")</f>
        <v>['Hay', 'Telkomsel', 'Dri', 'Pakei', 'Karu', 'Telkomsel', 'Karna', 'Network', 'TPI', 'Fair', 'really', 'friend', ' quota ',' cheap ',' expensive ',' check ',' sebaan ',' kou ',' fair ',' telkomsel ',' sya ',' please ',' Lahh ', "]</v>
      </c>
      <c r="D870" s="3">
        <v>2.0</v>
      </c>
    </row>
    <row r="871" ht="15.75" customHeight="1">
      <c r="A871" s="1">
        <v>869.0</v>
      </c>
      <c r="B871" s="3" t="s">
        <v>872</v>
      </c>
      <c r="C871" s="3" t="str">
        <f>IFERROR(__xludf.DUMMYFUNCTION("GOOGLETRANSLATE(B871,""id"",""en"")"),"['Sis',' knapa ',' skitar ',' signal ',' Telkomsel ',' bad ',' pdhl ',' pngguna ',' lho ',' cook ',' yes', 'gra', ' Pandemic ',' Please ',' Fix ',' Quality ',' Network ',' Region ',' Rembang ',' Pati ',' Java ',' Village ',' Trimakasih ']")</f>
        <v>['Sis',' knapa ',' skitar ',' signal ',' Telkomsel ',' bad ',' pdhl ',' pngguna ',' lho ',' cook ',' yes', 'gra', ' Pandemic ',' Please ',' Fix ',' Quality ',' Network ',' Region ',' Rembang ',' Pati ',' Java ',' Village ',' Trimakasih ']</v>
      </c>
      <c r="D871" s="3">
        <v>2.0</v>
      </c>
    </row>
    <row r="872" ht="15.75" customHeight="1">
      <c r="A872" s="1">
        <v>870.0</v>
      </c>
      <c r="B872" s="3" t="s">
        <v>873</v>
      </c>
      <c r="C872" s="3" t="str">
        <f>IFERROR(__xludf.DUMMYFUNCTION("GOOGLETRANSLATE(B872,""id"",""en"")"),"['Jabon', 'Kec', 'Selopuro', 'signal', 'Telkomsel', 'tasty', 'really', 'yesterday', 'signal', 'missing', 'really', 'interrupted', ' work ',' min ',' please ',' repaired ',' goverty ',' star ',' worker ',' hampered ',' really ']")</f>
        <v>['Jabon', 'Kec', 'Selopuro', 'signal', 'Telkomsel', 'tasty', 'really', 'yesterday', 'signal', 'missing', 'really', 'interrupted', ' work ',' min ',' please ',' repaired ',' goverty ',' star ',' worker ',' hampered ',' really ']</v>
      </c>
      <c r="D872" s="3">
        <v>1.0</v>
      </c>
    </row>
    <row r="873" ht="15.75" customHeight="1">
      <c r="A873" s="1">
        <v>871.0</v>
      </c>
      <c r="B873" s="3" t="s">
        <v>874</v>
      </c>
      <c r="C873" s="3" t="str">
        <f>IFERROR(__xludf.DUMMYFUNCTION("GOOGLETRANSLATE(B873,""id"",""en"")"),"['Ayok', 'Crowded', 'Search', 'Profile', 'President', 'Telkomsel', 'Search', 'Contact', 'Contact', 'Aduin', 'Direct', 'President', ' Telkomsel ',' Severe ',' Severe ',' Service ',' Useful ',' Karna ',' Navigion ',' Machine ',' Direct ',' Contact ',' Karna"&amp;" ',' Problems', ""]")</f>
        <v>['Ayok', 'Crowded', 'Search', 'Profile', 'President', 'Telkomsel', 'Search', 'Contact', 'Contact', 'Aduin', 'Direct', 'President', ' Telkomsel ',' Severe ',' Severe ',' Service ',' Useful ',' Karna ',' Navigion ',' Machine ',' Direct ',' Contact ',' Karna ',' Problems', "]</v>
      </c>
      <c r="D873" s="3">
        <v>1.0</v>
      </c>
    </row>
    <row r="874" ht="15.75" customHeight="1">
      <c r="A874" s="1">
        <v>872.0</v>
      </c>
      <c r="B874" s="3" t="s">
        <v>875</v>
      </c>
      <c r="C874" s="3" t="str">
        <f>IFERROR(__xludf.DUMMYFUNCTION("GOOGLETRANSLATE(B874,""id"",""en"")"),"['mslah', 'yaa', 'sya', 'buy', 'kouta', 'daily', 'tpi', 'blm', 'smpai', 'udh', 'pkai', 'pdahal', ' Quota ',' MSI ',' MB ',' Please ',' Developer ',' Benerin ',' Loss ',' Sya ',' KEK ',' GNI ',' I'M, 'SONGAT', 'Disappointed' , 'Jadinya', '']")</f>
        <v>['mslah', 'yaa', 'sya', 'buy', 'kouta', 'daily', 'tpi', 'blm', 'smpai', 'udh', 'pkai', 'pdahal', ' Quota ',' MSI ',' MB ',' Please ',' Developer ',' Benerin ',' Loss ',' Sya ',' KEK ',' GNI ',' I'M, 'SONGAT', 'Disappointed' , 'Jadinya', '']</v>
      </c>
      <c r="D874" s="3">
        <v>1.0</v>
      </c>
    </row>
    <row r="875" ht="15.75" customHeight="1">
      <c r="A875" s="1">
        <v>873.0</v>
      </c>
      <c r="B875" s="3" t="s">
        <v>876</v>
      </c>
      <c r="C875" s="3" t="str">
        <f>IFERROR(__xludf.DUMMYFUNCTION("GOOGLETRANSLATE(B875,""id"",""en"")"),"['Telkomsel', 'slow', 'signal', 'please', 'fix', 'disappointing', 'customer', 'trimakasih', 'telkomsel', 'severe', 'really', 'signal']")</f>
        <v>['Telkomsel', 'slow', 'signal', 'please', 'fix', 'disappointing', 'customer', 'trimakasih', 'telkomsel', 'severe', 'really', 'signal']</v>
      </c>
      <c r="D875" s="3">
        <v>2.0</v>
      </c>
    </row>
    <row r="876" ht="15.75" customHeight="1">
      <c r="A876" s="1">
        <v>874.0</v>
      </c>
      <c r="B876" s="3" t="s">
        <v>877</v>
      </c>
      <c r="C876" s="3" t="str">
        <f>IFERROR(__xludf.DUMMYFUNCTION("GOOGLETRANSLATE(B876,""id"",""en"")"),"['network', 'Telkomsel', 'slow', 'really', 'kediri', 'city', 'check', 'quota', 'quota', 'GB', 'Udh', 'slow', ' forgiveness', 'card', 'smooth', 'Jaya', 'work', 'school', 'child', 'disturbed', 'please', 'as soon as',' repaired ', ""]")</f>
        <v>['network', 'Telkomsel', 'slow', 'really', 'kediri', 'city', 'check', 'quota', 'quota', 'GB', 'Udh', 'slow', ' forgiveness', 'card', 'smooth', 'Jaya', 'work', 'school', 'child', 'disturbed', 'please', 'as soon as',' repaired ', "]</v>
      </c>
      <c r="D876" s="3">
        <v>1.0</v>
      </c>
    </row>
    <row r="877" ht="15.75" customHeight="1">
      <c r="A877" s="1">
        <v>875.0</v>
      </c>
      <c r="B877" s="3" t="s">
        <v>878</v>
      </c>
      <c r="C877" s="3" t="str">
        <f>IFERROR(__xludf.DUMMYFUNCTION("GOOGLETRANSLATE(B877,""id"",""en"")"),"['Application', 'Kualutas',' Network ',' Increase ',' Karna ',' Network ',' Downd ',' Special ',' Subdistrict ',' Durai ',' Kabupaten ',' Karimun ',' Islands', 'Riau', 'Tower', 'Network', 'Strong']")</f>
        <v>['Application', 'Kualutas',' Network ',' Increase ',' Karna ',' Network ',' Downd ',' Special ',' Subdistrict ',' Durai ',' Kabupaten ',' Karimun ',' Islands', 'Riau', 'Tower', 'Network', 'Strong']</v>
      </c>
      <c r="D877" s="3">
        <v>5.0</v>
      </c>
    </row>
    <row r="878" ht="15.75" customHeight="1">
      <c r="A878" s="1">
        <v>876.0</v>
      </c>
      <c r="B878" s="3" t="s">
        <v>879</v>
      </c>
      <c r="C878" s="3" t="str">
        <f>IFERROR(__xludf.DUMMYFUNCTION("GOOGLETRANSLATE(B878,""id"",""en"")"),"['boss',' signal ',' area ',' sub-district ',' Purba ',' Purba ',' Dolok ',' code ',' POS ',' please ',' check ',' boss', ' Already ',' week ',' signal ',' internet ',' like ',' missing ',' child ',' school ',' make ',' SUOW ',' NGELK ',' Kalin ',' Thinki"&amp;"ng ' , 'JAMA', 'skarang', 'how', 'school', 'lose', 'network', 'operator', 'times',' masalh ',' cost ',' network ',' Telkomsel ',' expensive ',' active ',' internet ',' sms', 'package', 'call', 'pokonya', 'expensive', 'according to', 'ama', 'network', ""]")</f>
        <v>['boss',' signal ',' area ',' sub-district ',' Purba ',' Purba ',' Dolok ',' code ',' POS ',' please ',' check ',' boss', ' Already ',' week ',' signal ',' internet ',' like ',' missing ',' child ',' school ',' make ',' SUOW ',' NGELK ',' Kalin ',' Thinking ' , 'JAMA', 'skarang', 'how', 'school', 'lose', 'network', 'operator', 'times',' masalh ',' cost ',' network ',' Telkomsel ',' expensive ',' active ',' internet ',' sms', 'package', 'call', 'pokonya', 'expensive', 'according to', 'ama', 'network', "]</v>
      </c>
      <c r="D878" s="3">
        <v>5.0</v>
      </c>
    </row>
    <row r="879" ht="15.75" customHeight="1">
      <c r="A879" s="1">
        <v>877.0</v>
      </c>
      <c r="B879" s="3" t="s">
        <v>880</v>
      </c>
      <c r="C879" s="3" t="str">
        <f>IFERROR(__xludf.DUMMYFUNCTION("GOOGLETRANSLATE(B879,""id"",""en"")"),"['level', 'signal', 'telephone', 'internet', 'address',' santri ',' village ',' kemiri ',' kec ',' kemiri ',' kab ',' Tangerang ',' Province ',' Banten ',' Please ',' Action ',' Continue ',' ']")</f>
        <v>['level', 'signal', 'telephone', 'internet', 'address',' santri ',' village ',' kemiri ',' kec ',' kemiri ',' kab ',' Tangerang ',' Province ',' Banten ',' Please ',' Action ',' Continue ',' ']</v>
      </c>
      <c r="D879" s="3">
        <v>2.0</v>
      </c>
    </row>
    <row r="880" ht="15.75" customHeight="1">
      <c r="A880" s="1">
        <v>878.0</v>
      </c>
      <c r="B880" s="3" t="s">
        <v>881</v>
      </c>
      <c r="C880" s="3" t="str">
        <f>IFERROR(__xludf.DUMMYFUNCTION("GOOGLETRANSLATE(B880,""id"",""en"")"),"['week', 'contents', 'pls', 'failed', 'tried', 'miscall', 'contents', 'pulse', 'napa', 'boss', '']")</f>
        <v>['week', 'contents', 'pls', 'failed', 'tried', 'miscall', 'contents', 'pulse', 'napa', 'boss', '']</v>
      </c>
      <c r="D880" s="3">
        <v>1.0</v>
      </c>
    </row>
    <row r="881" ht="15.75" customHeight="1">
      <c r="A881" s="1">
        <v>879.0</v>
      </c>
      <c r="B881" s="3" t="s">
        <v>882</v>
      </c>
      <c r="C881" s="3" t="str">
        <f>IFERROR(__xludf.DUMMYFUNCTION("GOOGLETRANSLATE(B881,""id"",""en"")"),"['Fix', 'quality', 'signal', 'quota', 'buy', 'open', 'medsos',' game ',' loadin ',' good ',' threat ',' quality ',' ']")</f>
        <v>['Fix', 'quality', 'signal', 'quota', 'buy', 'open', 'medsos',' game ',' loadin ',' good ',' threat ',' quality ',' ']</v>
      </c>
      <c r="D881" s="3">
        <v>1.0</v>
      </c>
    </row>
    <row r="882" ht="15.75" customHeight="1">
      <c r="A882" s="1">
        <v>880.0</v>
      </c>
      <c r="B882" s="3" t="s">
        <v>883</v>
      </c>
      <c r="C882" s="3" t="str">
        <f>IFERROR(__xludf.DUMMYFUNCTION("GOOGLETRANSLATE(B882,""id"",""en"")"),"['Telkomsel', 'payaaahhhh', 'finished', 'filled', 'pulse', 'data', 'blm', 'minute', 'run out', 'keseeeeellll', 'already', 'that's',' Wkt ',' telephone ',' he said ',' tasty ',' really ',' please ',' fixed ', ""]")</f>
        <v>['Telkomsel', 'payaaahhhh', 'finished', 'filled', 'pulse', 'data', 'blm', 'minute', 'run out', 'keseeeeellll', 'already', 'that's',' Wkt ',' telephone ',' he said ',' tasty ',' really ',' please ',' fixed ', "]</v>
      </c>
      <c r="D882" s="3">
        <v>1.0</v>
      </c>
    </row>
    <row r="883" ht="15.75" customHeight="1">
      <c r="A883" s="1">
        <v>881.0</v>
      </c>
      <c r="B883" s="3" t="s">
        <v>884</v>
      </c>
      <c r="C883" s="3" t="str">
        <f>IFERROR(__xludf.DUMMYFUNCTION("GOOGLETRANSLATE(B883,""id"",""en"")"),"['How', 'Telkomsel', 'already', 'expensive', 'used', 'game', 'slow', 'slow', 'chat', 'wrong', 'app', 'slow', ' LEG ',' Come ',' Threat ',' Th ',' I ',' Network ',' Telkomsel ',' Disappointed ',' Cave ',' Win ',' Expensive ',' Doang ',' The Network ' , 'Am"&amp;"burn', 'threat', 'rich', 'gini', 'repaired', 'mending', 'me', 'network', 'network', 'telkomsel', 'miserable', 'doang', ' Gignya ',' kaga ',' good ',' here ',' threat ',' disappointed ',' cave ',' telkomsel ',' ']")</f>
        <v>['How', 'Telkomsel', 'already', 'expensive', 'used', 'game', 'slow', 'slow', 'chat', 'wrong', 'app', 'slow', ' LEG ',' Come ',' Threat ',' Th ',' I ',' Network ',' Telkomsel ',' Disappointed ',' Cave ',' Win ',' Expensive ',' Doang ',' The Network ' , 'Amburn', 'threat', 'rich', 'gini', 'repaired', 'mending', 'me', 'network', 'network', 'telkomsel', 'miserable', 'doang', ' Gignya ',' kaga ',' good ',' here ',' threat ',' disappointed ',' cave ',' telkomsel ',' ']</v>
      </c>
      <c r="D883" s="3">
        <v>1.0</v>
      </c>
    </row>
    <row r="884" ht="15.75" customHeight="1">
      <c r="A884" s="1">
        <v>882.0</v>
      </c>
      <c r="B884" s="3" t="s">
        <v>885</v>
      </c>
      <c r="C884" s="3" t="str">
        <f>IFERROR(__xludf.DUMMYFUNCTION("GOOGLETRANSLATE(B884,""id"",""en"")"),"['Telkomsel', 'disappointing', 'contents',' reset ',' pulse ',' take ',' package ',' data ',' price ',' pulse ',' sufficient ',' check ',' Credit ',' Written ',' App ',' MyTelkomsel ',' Credit ',' Contents', 'Credit', 'Written', 'Credit', 'Say', 'Take', '"&amp;"Package', 'Credit' , 'sufficient', 'Telkomsel', 'interesting', 'eat', 'balance', 'people', 'disappointed', '']")</f>
        <v>['Telkomsel', 'disappointing', 'contents',' reset ',' pulse ',' take ',' package ',' data ',' price ',' pulse ',' sufficient ',' check ',' Credit ',' Written ',' App ',' MyTelkomsel ',' Credit ',' Contents', 'Credit', 'Written', 'Credit', 'Say', 'Take', 'Package', 'Credit' , 'sufficient', 'Telkomsel', 'interesting', 'eat', 'balance', 'people', 'disappointed', '']</v>
      </c>
      <c r="D884" s="3">
        <v>1.0</v>
      </c>
    </row>
    <row r="885" ht="15.75" customHeight="1">
      <c r="A885" s="1">
        <v>883.0</v>
      </c>
      <c r="B885" s="3" t="s">
        <v>886</v>
      </c>
      <c r="C885" s="3" t="str">
        <f>IFERROR(__xludf.DUMMYFUNCTION("GOOGLETRANSLATE(B885,""id"",""en"")"),"['price', 'phone', 'package', 'data', 'expensive', 'donk', 'promo', 'internet', 'all', 'network', 'cut', 'pulses',' run out ',' then ',' access', 'application', 'eat', 'quota', 'donk', 'suggestion', 'zero', 'quota']")</f>
        <v>['price', 'phone', 'package', 'data', 'expensive', 'donk', 'promo', 'internet', 'all', 'network', 'cut', 'pulses',' run out ',' then ',' access', 'application', 'eat', 'quota', 'donk', 'suggestion', 'zero', 'quota']</v>
      </c>
      <c r="D885" s="3">
        <v>2.0</v>
      </c>
    </row>
    <row r="886" ht="15.75" customHeight="1">
      <c r="A886" s="1">
        <v>884.0</v>
      </c>
      <c r="B886" s="3" t="s">
        <v>887</v>
      </c>
      <c r="C886" s="3" t="str">
        <f>IFERROR(__xludf.DUMMYFUNCTION("GOOGLETRANSLATE(B886,""id"",""en"")"),"['disappointing', 'description', 'signal', 'according to', 'service', 'reach', 'access',' access', 'internet', 'super', 'slow', 'requires',' Grades', 'leftover', 'quota', 'sufficient', 'access',' internet ',' fast ',' signal ',' rain ',' down ',' quality "&amp;"',' bad ',' signal ' , 'is lost', '']")</f>
        <v>['disappointing', 'description', 'signal', 'according to', 'service', 'reach', 'access',' access', 'internet', 'super', 'slow', 'requires',' Grades', 'leftover', 'quota', 'sufficient', 'access',' internet ',' fast ',' signal ',' rain ',' down ',' quality ',' bad ',' signal ' , 'is lost', '']</v>
      </c>
      <c r="D886" s="3">
        <v>1.0</v>
      </c>
    </row>
    <row r="887" ht="15.75" customHeight="1">
      <c r="A887" s="1">
        <v>885.0</v>
      </c>
      <c r="B887" s="3" t="s">
        <v>888</v>
      </c>
      <c r="C887" s="3" t="str">
        <f>IFERROR(__xludf.DUMMYFUNCTION("GOOGLETRANSLATE(B887,""id"",""en"")"),"['Application', 'Provider', 'Ribet', 'Login', 'Open', 'Fix', 'Magic', 'Link', 'Ribet', 'Knp', 'Kyk', 'Login', ' Already ',' that's', 'SMS', 'Open', 'Ribet', '']")</f>
        <v>['Application', 'Provider', 'Ribet', 'Login', 'Open', 'Fix', 'Magic', 'Link', 'Ribet', 'Knp', 'Kyk', 'Login', ' Already ',' that's', 'SMS', 'Open', 'Ribet', '']</v>
      </c>
      <c r="D887" s="3">
        <v>1.0</v>
      </c>
    </row>
    <row r="888" ht="15.75" customHeight="1">
      <c r="A888" s="1">
        <v>886.0</v>
      </c>
      <c r="B888" s="3" t="s">
        <v>889</v>
      </c>
      <c r="C888" s="3" t="str">
        <f>IFERROR(__xludf.DUMMYFUNCTION("GOOGLETRANSLATE(B888,""id"",""en"")"),"['eittsssssss',' APK ',' mandatory ',' download ',' buy ',' quota ',' cheap ',' buy ',' quota ',' go ',' google ',' type ',' Website ',' Quota ',' Cheap ',' Space ',' Teacher ',' Telkomsel ',' Click ',' Enter ',' Tutor ', ""]")</f>
        <v>['eittsssssss',' APK ',' mandatory ',' download ',' buy ',' quota ',' cheap ',' buy ',' quota ',' go ',' google ',' type ',' Website ',' Quota ',' Cheap ',' Space ',' Teacher ',' Telkomsel ',' Click ',' Enter ',' Tutor ', "]</v>
      </c>
      <c r="D888" s="3">
        <v>5.0</v>
      </c>
    </row>
    <row r="889" ht="15.75" customHeight="1">
      <c r="A889" s="1">
        <v>887.0</v>
      </c>
      <c r="B889" s="3" t="s">
        <v>890</v>
      </c>
      <c r="C889" s="3" t="str">
        <f>IFERROR(__xludf.DUMMYFUNCTION("GOOGLETRANSLATE(B889,""id"",""en"")"),"['Please', 'Telkomsel', 'Features',' Application ',' Lock ',' Pulse ',' Paketan ',' Out ',' Eat ',' Credit ',' SCR ',' Automatic ',' BROM ',' AXIS ',' Pulses', 'Inedible', 'Package', 'Data', 'Out']")</f>
        <v>['Please', 'Telkomsel', 'Features',' Application ',' Lock ',' Pulse ',' Paketan ',' Out ',' Eat ',' Credit ',' SCR ',' Automatic ',' BROM ',' AXIS ',' Pulses', 'Inedible', 'Package', 'Data', 'Out']</v>
      </c>
      <c r="D889" s="3">
        <v>1.0</v>
      </c>
    </row>
    <row r="890" ht="15.75" customHeight="1">
      <c r="A890" s="1">
        <v>888.0</v>
      </c>
      <c r="B890" s="3" t="s">
        <v>891</v>
      </c>
      <c r="C890" s="3" t="str">
        <f>IFERROR(__xludf.DUMMYFUNCTION("GOOGLETRANSLATE(B890,""id"",""en"")"),"['Customer', 'loyal', 'card', 'sympathy', 'Telkomsel', 'happy', 'package', 'quota', 'cheerful', 'GB', 'continue', 'package', ' Stop ']")</f>
        <v>['Customer', 'loyal', 'card', 'sympathy', 'Telkomsel', 'happy', 'package', 'quota', 'cheerful', 'GB', 'continue', 'package', ' Stop ']</v>
      </c>
      <c r="D890" s="3">
        <v>5.0</v>
      </c>
    </row>
    <row r="891" ht="15.75" customHeight="1">
      <c r="A891" s="1">
        <v>889.0</v>
      </c>
      <c r="B891" s="3" t="s">
        <v>892</v>
      </c>
      <c r="C891" s="3" t="str">
        <f>IFERROR(__xludf.DUMMYFUNCTION("GOOGLETRANSLATE(B891,""id"",""en"")"),"['Application', 'People', 'Money', 'Shopping', 'Use', 'Ovo', 'Download', 'Application', 'Hotel', 'Cheap', 'Ribet', 'Shopping', ' Langsun ',' Labih ',' Unistal ',' makes it easier ',' post ',' use ',' star ',' ']")</f>
        <v>['Application', 'People', 'Money', 'Shopping', 'Use', 'Ovo', 'Download', 'Application', 'Hotel', 'Cheap', 'Ribet', 'Shopping', ' Langsun ',' Labih ',' Unistal ',' makes it easier ',' post ',' use ',' star ',' ']</v>
      </c>
      <c r="D891" s="3">
        <v>1.0</v>
      </c>
    </row>
    <row r="892" ht="15.75" customHeight="1">
      <c r="A892" s="1">
        <v>890.0</v>
      </c>
      <c r="B892" s="3" t="s">
        <v>893</v>
      </c>
      <c r="C892" s="3" t="str">
        <f>IFERROR(__xludf.DUMMYFUNCTION("GOOGLETRANSLATE(B892,""id"",""en"")"),"['signal', 'no', 'stable', 'choose', 'Telkomsel', 'signal', 'network', 'internet', 'strong', 'gini', 'disappointed', 'really', ' open ',' snap ',' smpai ',' minute ',' loading ',' open ',' and then ',' loading ',' afterward ',' game ',' no ',' pub ',' mob"&amp;"ile ' , 'ping it', 'how', 'Telkomsel', 'Please', ""]")</f>
        <v>['signal', 'no', 'stable', 'choose', 'Telkomsel', 'signal', 'network', 'internet', 'strong', 'gini', 'disappointed', 'really', ' open ',' snap ',' smpai ',' minute ',' loading ',' open ',' and then ',' loading ',' afterward ',' game ',' no ',' pub ',' mobile ' , 'ping it', 'how', 'Telkomsel', 'Please', "]</v>
      </c>
      <c r="D892" s="3">
        <v>1.0</v>
      </c>
    </row>
    <row r="893" ht="15.75" customHeight="1">
      <c r="A893" s="1">
        <v>891.0</v>
      </c>
      <c r="B893" s="3" t="s">
        <v>894</v>
      </c>
      <c r="C893" s="3" t="str">
        <f>IFERROR(__xludf.DUMMYFUNCTION("GOOGLETRANSLATE(B893,""id"",""en"")"),"['Telkomsel', 'what', 'already', 'love', 'promo', 'cheerful', 'GB', 'a week', 'thousand', 'rupiah', 'right', 'bought', ' Telkomsel ',' process', 'mulu', 'entry', 'UDH', 'Wait', 'hour', 'buy', 'code', 'dial', 'what', 'Telkomsel', 'love' , 'hope', 'process'"&amp;", 'right', 'succeed', 'reply', 'comment', 'admin', 'Telkomsel']")</f>
        <v>['Telkomsel', 'what', 'already', 'love', 'promo', 'cheerful', 'GB', 'a week', 'thousand', 'rupiah', 'right', 'bought', ' Telkomsel ',' process', 'mulu', 'entry', 'UDH', 'Wait', 'hour', 'buy', 'code', 'dial', 'what', 'Telkomsel', 'love' , 'hope', 'process', 'right', 'succeed', 'reply', 'comment', 'admin', 'Telkomsel']</v>
      </c>
      <c r="D893" s="3">
        <v>3.0</v>
      </c>
    </row>
    <row r="894" ht="15.75" customHeight="1">
      <c r="A894" s="1">
        <v>892.0</v>
      </c>
      <c r="B894" s="3" t="s">
        <v>895</v>
      </c>
      <c r="C894" s="3" t="str">
        <f>IFERROR(__xludf.DUMMYFUNCTION("GOOGLETRANSLATE(B894,""id"",""en"")"),"['Speed', 'Network', 'Cupu', 'fraud', 'yes',' buy ',' games', 'max', 'silver', 'quota', 'main', 'abis',' Multimed ',' Game ',' GB ',' Main ',' Game ',' Lobby ',' Doang ',' Turn ',' Matching ',' Gabisa ',' Enter ',' Provider ',' Heague ' , '']")</f>
        <v>['Speed', 'Network', 'Cupu', 'fraud', 'yes',' buy ',' games', 'max', 'silver', 'quota', 'main', 'abis',' Multimed ',' Game ',' GB ',' Main ',' Game ',' Lobby ',' Doang ',' Turn ',' Matching ',' Gabisa ',' Enter ',' Provider ',' Heague ' , '']</v>
      </c>
      <c r="D894" s="3">
        <v>1.0</v>
      </c>
    </row>
    <row r="895" ht="15.75" customHeight="1">
      <c r="A895" s="1">
        <v>893.0</v>
      </c>
      <c r="B895" s="3" t="s">
        <v>896</v>
      </c>
      <c r="C895" s="3" t="str">
        <f>IFERROR(__xludf.DUMMYFUNCTION("GOOGLETRANSLATE(B895,""id"",""en"")"),"['Please', 'Fix', 'Network', 'Leet', 'Quota', 'Unlimited', 'Games',' Medsos', 'Etc.', 'Terms',' Interest ',' Interest ',' customers', 'just', 'bases',' stale ',' quota ',' aka ',' can ',' use ',' quota ',' main ',' run out ', ""]")</f>
        <v>['Please', 'Fix', 'Network', 'Leet', 'Quota', 'Unlimited', 'Games',' Medsos', 'Etc.', 'Terms',' Interest ',' Interest ',' customers', 'just', 'bases',' stale ',' quota ',' aka ',' can ',' use ',' quota ',' main ',' run out ', "]</v>
      </c>
      <c r="D895" s="3">
        <v>4.0</v>
      </c>
    </row>
    <row r="896" ht="15.75" customHeight="1">
      <c r="A896" s="1">
        <v>894.0</v>
      </c>
      <c r="B896" s="3" t="s">
        <v>897</v>
      </c>
      <c r="C896" s="3" t="str">
        <f>IFERROR(__xludf.DUMMYFUNCTION("GOOGLETRANSLATE(B896,""id"",""en"")"),"['Bug', 'TDO', 'Good', 'Slalu', 'Log', 'Out', 'SNDRI', 'Log', 'SNDRI', 'bgtu', 'please', 'repaired', ' Skli ',' Slalu ',' difficult ',' Login ',' KNP ',' KOMUT ',' GNTI ',' Application ',' Leg ',' then ']")</f>
        <v>['Bug', 'TDO', 'Good', 'Slalu', 'Log', 'Out', 'SNDRI', 'Log', 'SNDRI', 'bgtu', 'please', 'repaired', ' Skli ',' Slalu ',' difficult ',' Login ',' KNP ',' KOMUT ',' GNTI ',' Application ',' Leg ',' then ']</v>
      </c>
      <c r="D896" s="3">
        <v>1.0</v>
      </c>
    </row>
    <row r="897" ht="15.75" customHeight="1">
      <c r="A897" s="1">
        <v>895.0</v>
      </c>
      <c r="B897" s="3" t="s">
        <v>898</v>
      </c>
      <c r="C897" s="3" t="str">
        <f>IFERROR(__xludf.DUMMYFUNCTION("GOOGLETRANSLATE(B897,""id"",""en"")"),"['package', 'expensive', 'network', 'bad', 'signal', 'internet', 'like', 'ngilan', 'capital', 'jakarta', 'disappointed', 'severe', ' Lose ',' Operator ',' Service ',' Internet ',' Yesterday ', ""]")</f>
        <v>['package', 'expensive', 'network', 'bad', 'signal', 'internet', 'like', 'ngilan', 'capital', 'jakarta', 'disappointed', 'severe', ' Lose ',' Operator ',' Service ',' Internet ',' Yesterday ', "]</v>
      </c>
      <c r="D897" s="3">
        <v>1.0</v>
      </c>
    </row>
    <row r="898" ht="15.75" customHeight="1">
      <c r="A898" s="1">
        <v>896.0</v>
      </c>
      <c r="B898" s="3" t="s">
        <v>899</v>
      </c>
      <c r="C898" s="3" t="str">
        <f>IFERROR(__xludf.DUMMYFUNCTION("GOOGLETRANSLATE(B898,""id"",""en"")"),"['Telkomsel', 'Rich', 'Sekarng', 'Lemot', 'Region', 'Kebon', 'Coffee', 'Bandung', 'DLU', 'Good', 'Threat', 'Price', ' maybe ',' expensive ',' network ',' bad ',' Maless', 'Telkomsel']")</f>
        <v>['Telkomsel', 'Rich', 'Sekarng', 'Lemot', 'Region', 'Kebon', 'Coffee', 'Bandung', 'DLU', 'Good', 'Threat', 'Price', ' maybe ',' expensive ',' network ',' bad ',' Maless', 'Telkomsel']</v>
      </c>
      <c r="D898" s="3">
        <v>1.0</v>
      </c>
    </row>
    <row r="899" ht="15.75" customHeight="1">
      <c r="A899" s="1">
        <v>897.0</v>
      </c>
      <c r="B899" s="3" t="s">
        <v>900</v>
      </c>
      <c r="C899" s="3" t="str">
        <f>IFERROR(__xludf.DUMMYFUNCTION("GOOGLETRANSLATE(B899,""id"",""en"")"),"['Steady', 'short', 'solid', 'accurate', 'Cman', 'slow', 'benefits',' according to ',' willing ',' palman ',' TPI ',' forget ',' rules', 'gift', 'right', 'shrus',' use ',' jga ',' calculated ',' calculated ',' use ',' plsa ',' TPI ',' knapa ',' distinguis"&amp;"hed ' , 'Type', 'gift', 'calculated', 'usage', 'plsa', 'nli', 'pnya', 'peckatan', 'guardian', 'just', 'can', 'gift', ' Not bad ',' Ank ',' Forgot ',' Flatten ',' Gift ',' Trims', 'Wassslam']")</f>
        <v>['Steady', 'short', 'solid', 'accurate', 'Cman', 'slow', 'benefits',' according to ',' willing ',' palman ',' TPI ',' forget ',' rules', 'gift', 'right', 'shrus',' use ',' jga ',' calculated ',' calculated ',' use ',' plsa ',' TPI ',' knapa ',' distinguished ' , 'Type', 'gift', 'calculated', 'usage', 'plsa', 'nli', 'pnya', 'peckatan', 'guardian', 'just', 'can', 'gift', ' Not bad ',' Ank ',' Forgot ',' Flatten ',' Gift ',' Trims', 'Wassslam']</v>
      </c>
      <c r="D899" s="3">
        <v>5.0</v>
      </c>
    </row>
    <row r="900" ht="15.75" customHeight="1">
      <c r="A900" s="1">
        <v>898.0</v>
      </c>
      <c r="B900" s="3" t="s">
        <v>901</v>
      </c>
      <c r="C900" s="3" t="str">
        <f>IFERROR(__xludf.DUMMYFUNCTION("GOOGLETRANSLATE(B900,""id"",""en"")"),"['contents',' pulses', 'minutes',' credit ',' UDH ',' Abis', 'pulse', 'data', 'SIM', 'Telkomsel', 'SIM', 'please', ' His explanation ',' pulse ',' missing ',' ']")</f>
        <v>['contents',' pulses', 'minutes',' credit ',' UDH ',' Abis', 'pulse', 'data', 'SIM', 'Telkomsel', 'SIM', 'please', ' His explanation ',' pulse ',' missing ',' ']</v>
      </c>
      <c r="D900" s="3">
        <v>1.0</v>
      </c>
    </row>
    <row r="901" ht="15.75" customHeight="1">
      <c r="A901" s="1">
        <v>899.0</v>
      </c>
      <c r="B901" s="3" t="s">
        <v>902</v>
      </c>
      <c r="C901" s="3" t="str">
        <f>IFERROR(__xludf.DUMMYFUNCTION("GOOGLETRANSLATE(B901,""id"",""en"")"),"['user', 'Telkomsel', 'switch', 'provider', 'network', 'Telkomsel', 'destroyed', 'play', 'game', 'difficult', 'destroyed', 'network', ' Telkomsel ',' THN ',' TLKOMSEL ',' ']")</f>
        <v>['user', 'Telkomsel', 'switch', 'provider', 'network', 'Telkomsel', 'destroyed', 'play', 'game', 'difficult', 'destroyed', 'network', ' Telkomsel ',' THN ',' TLKOMSEL ',' ']</v>
      </c>
      <c r="D901" s="3">
        <v>1.0</v>
      </c>
    </row>
    <row r="902" ht="15.75" customHeight="1">
      <c r="A902" s="1">
        <v>900.0</v>
      </c>
      <c r="B902" s="3" t="s">
        <v>903</v>
      </c>
      <c r="C902" s="3" t="str">
        <f>IFERROR(__xludf.DUMMYFUNCTION("GOOGLETRANSLATE(B902,""id"",""en"")"),"['destroyed', 'gameplay', 'money', 'wasted', 'vain', 'vain', 'signal', 'telkomnyett', 'ping', 'game', 'normal', 'network', ' Digame ',' lag ',' many ',' times', 'natural', 'right', 'tournament', 'destroyed', 'signal', 'Telkomsel', 'it's better', 'signal',"&amp;" 'axis' , 'cheap', 'free', 'topup', 'voucher', 'game', 'steady', 'just', 'kyak', 'telkomnyett', 'spend', 'money', 'JT', ' Hangus', 'In', 'Tournament', ""]")</f>
        <v>['destroyed', 'gameplay', 'money', 'wasted', 'vain', 'vain', 'signal', 'telkomnyett', 'ping', 'game', 'normal', 'network', ' Digame ',' lag ',' many ',' times', 'natural', 'right', 'tournament', 'destroyed', 'signal', 'Telkomsel', 'it's better', 'signal', 'axis' , 'cheap', 'free', 'topup', 'voucher', 'game', 'steady', 'just', 'kyak', 'telkomnyett', 'spend', 'money', 'JT', ' Hangus', 'In', 'Tournament', "]</v>
      </c>
      <c r="D902" s="3">
        <v>1.0</v>
      </c>
    </row>
    <row r="903" ht="15.75" customHeight="1">
      <c r="A903" s="1">
        <v>901.0</v>
      </c>
      <c r="B903" s="3" t="s">
        <v>904</v>
      </c>
      <c r="C903" s="3" t="str">
        <f>IFERROR(__xludf.DUMMYFUNCTION("GOOGLETRANSLATE(B903,""id"",""en"")"),"['plis',' Telkomsel ',' braz ',' signal ',' mantab ',' mls', 'ajg', 'stingy', 'signal', 'ytpan', 'mayan', 'play', ' game ',' direct ',' GBLK ',' signal ',' city ',' signal ',' good ',' TPI ',' village ',' kagak ',' buy ',' package ',' expensive ' , 'signa"&amp;"l', 'nuru', 'waste', 'waste', 'money', '']")</f>
        <v>['plis',' Telkomsel ',' braz ',' signal ',' mantab ',' mls', 'ajg', 'stingy', 'signal', 'ytpan', 'mayan', 'play', ' game ',' direct ',' GBLK ',' signal ',' city ',' signal ',' good ',' TPI ',' village ',' kagak ',' buy ',' package ',' expensive ' , 'signal', 'nuru', 'waste', 'waste', 'money', '']</v>
      </c>
      <c r="D903" s="3">
        <v>1.0</v>
      </c>
    </row>
    <row r="904" ht="15.75" customHeight="1">
      <c r="A904" s="1">
        <v>902.0</v>
      </c>
      <c r="B904" s="3" t="s">
        <v>905</v>
      </c>
      <c r="C904" s="3" t="str">
        <f>IFERROR(__xludf.DUMMYFUNCTION("GOOGLETRANSLATE(B904,""id"",""en"")"),"['shy', 'provider', 'telecommunications',' the biggest ',' service ',' BERES ',' Network ',' SERES ',' Shy ',' Krna ',' Customer ',' quality', '']")</f>
        <v>['shy', 'provider', 'telecommunications',' the biggest ',' service ',' BERES ',' Network ',' SERES ',' Shy ',' Krna ',' Customer ',' quality', '']</v>
      </c>
      <c r="D904" s="3">
        <v>1.0</v>
      </c>
    </row>
    <row r="905" ht="15.75" customHeight="1">
      <c r="A905" s="1">
        <v>903.0</v>
      </c>
      <c r="B905" s="3" t="s">
        <v>906</v>
      </c>
      <c r="C905" s="3" t="str">
        <f>IFERROR(__xludf.DUMMYFUNCTION("GOOGLETRANSLATE(B905,""id"",""en"")"),"['bankrupt', 'rotten', 'singal', 'full', 'city', 'paketan', 'abis',' buy ',' GB ',' rotten ',' the network ',' bankrupt ',' ']")</f>
        <v>['bankrupt', 'rotten', 'singal', 'full', 'city', 'paketan', 'abis',' buy ',' GB ',' rotten ',' the network ',' bankrupt ',' ']</v>
      </c>
      <c r="D905" s="3">
        <v>1.0</v>
      </c>
    </row>
    <row r="906" ht="15.75" customHeight="1">
      <c r="A906" s="1">
        <v>904.0</v>
      </c>
      <c r="B906" s="3" t="s">
        <v>907</v>
      </c>
      <c r="C906" s="3" t="str">
        <f>IFERROR(__xludf.DUMMYFUNCTION("GOOGLETRANSLATE(B906,""id"",""en"")"),"['Telkomsel', 'signal', 'Rada', 'tasty', 'used to', 'famous', 'signal', 'good', 'signal', 'Telkomsel', 'seklai', 'sucks']")</f>
        <v>['Telkomsel', 'signal', 'Rada', 'tasty', 'used to', 'famous', 'signal', 'good', 'signal', 'Telkomsel', 'seklai', 'sucks']</v>
      </c>
      <c r="D906" s="3">
        <v>1.0</v>
      </c>
    </row>
    <row r="907" ht="15.75" customHeight="1">
      <c r="A907" s="1">
        <v>905.0</v>
      </c>
      <c r="B907" s="3" t="s">
        <v>908</v>
      </c>
      <c r="C907" s="3" t="str">
        <f>IFERROR(__xludf.DUMMYFUNCTION("GOOGLETRANSLATE(B907,""id"",""en"")"),"['Sorry', 'users',' Telkomsel ',' loyal ',' many years', 'disappointed', 'Network', 'Telkomsel', 'Leeeeee', 'Mooooott', 'Many', 'times',' annoying ',' already ',' quota ',' maaa ',' haaa ',' please ',' fix it ',' network ',' telkomsel ',' thinking ',' pro"&amp;"fit ',' kasian ',' customer ' , 'Telkomsel', 'beloved', 'expensive', 'doang', 'quota', 'network', 'quality', 'slow', 'Letoy', ""]")</f>
        <v>['Sorry', 'users',' Telkomsel ',' loyal ',' many years', 'disappointed', 'Network', 'Telkomsel', 'Leeeeee', 'Mooooott', 'Many', 'times',' annoying ',' already ',' quota ',' maaa ',' haaa ',' please ',' fix it ',' network ',' telkomsel ',' thinking ',' profit ',' kasian ',' customer ' , 'Telkomsel', 'beloved', 'expensive', 'doang', 'quota', 'network', 'quality', 'slow', 'Letoy', "]</v>
      </c>
      <c r="D907" s="3">
        <v>1.0</v>
      </c>
    </row>
    <row r="908" ht="15.75" customHeight="1">
      <c r="A908" s="1">
        <v>906.0</v>
      </c>
      <c r="B908" s="3" t="s">
        <v>909</v>
      </c>
      <c r="C908" s="3" t="str">
        <f>IFERROR(__xludf.DUMMYFUNCTION("GOOGLETRANSLATE(B908,""id"",""en"")"),"['emang', 'Bangunan', 'Telkomsel', 'If', 'card', 'card', 'Discard', 'Telkomsel', 'signal', 'already', 'monthly', 'ugly', ' really ',' city ',' complain ',' difficult ',' really ',' pingen ',' talking ',' admy ',' live ',' failed ',' assistant ',' pretenti"&amp;"ous', 'bales' , 'Telkomsel', 'kayak', 'complain', 'really', 'sosmed', 'email', 'Veronika', 'pretentious',' talking ',' directly ',' adminate ',' complicated ',' ']")</f>
        <v>['emang', 'Bangunan', 'Telkomsel', 'If', 'card', 'card', 'Discard', 'Telkomsel', 'signal', 'already', 'monthly', 'ugly', ' really ',' city ',' complain ',' difficult ',' really ',' pingen ',' talking ',' admy ',' live ',' failed ',' assistant ',' pretentious', 'bales' , 'Telkomsel', 'kayak', 'complain', 'really', 'sosmed', 'email', 'Veronika', 'pretentious',' talking ',' directly ',' adminate ',' complicated ',' ']</v>
      </c>
      <c r="D908" s="3">
        <v>1.0</v>
      </c>
    </row>
    <row r="909" ht="15.75" customHeight="1">
      <c r="A909" s="1">
        <v>907.0</v>
      </c>
      <c r="B909" s="3" t="s">
        <v>910</v>
      </c>
      <c r="C909" s="3" t="str">
        <f>IFERROR(__xludf.DUMMYFUNCTION("GOOGLETRANSLATE(B909,""id"",""en"")"),"['already', 'situation', 'Corona', 'Price', 'Package', 'Telkomsel', 'Crazy', 'Try', 'Kayak', 'Perdana', 'Situation', 'Package', ' cheap ',' add ',' difficult ',' honest ',' ngak ',' buy ',' package ',' prime ',' Telkomsel ',' tuk ', ""]")</f>
        <v>['already', 'situation', 'Corona', 'Price', 'Package', 'Telkomsel', 'Crazy', 'Try', 'Kayak', 'Perdana', 'Situation', 'Package', ' cheap ',' add ',' difficult ',' honest ',' ngak ',' buy ',' package ',' prime ',' Telkomsel ',' tuk ', "]</v>
      </c>
      <c r="D909" s="3">
        <v>1.0</v>
      </c>
    </row>
    <row r="910" ht="15.75" customHeight="1">
      <c r="A910" s="1">
        <v>908.0</v>
      </c>
      <c r="B910" s="3" t="s">
        <v>911</v>
      </c>
      <c r="C910" s="3" t="str">
        <f>IFERROR(__xludf.DUMMYFUNCTION("GOOGLETRANSLATE(B910,""id"",""en"")"),"['Telkomsel', 'Area', 'Solo', 'JDI', 'Bad', 'BBRPA', 'Please', 'Fix', 'User', 'Disturbed', 'Thank you', ""]")</f>
        <v>['Telkomsel', 'Area', 'Solo', 'JDI', 'Bad', 'BBRPA', 'Please', 'Fix', 'User', 'Disturbed', 'Thank you', "]</v>
      </c>
      <c r="D910" s="3">
        <v>3.0</v>
      </c>
    </row>
    <row r="911" ht="15.75" customHeight="1">
      <c r="A911" s="1">
        <v>909.0</v>
      </c>
      <c r="B911" s="3" t="s">
        <v>912</v>
      </c>
      <c r="C911" s="3" t="str">
        <f>IFERROR(__xludf.DUMMYFUNCTION("GOOGLETRANSLATE(B911,""id"",""en"")"),"['Please', 'repaired', 'network', 'difficult', 'strength', 'signal', 'weak', 'Jngan', 'enjoy', 'results',' fix ',' the network ',' JAMBI ',' Remote ',' PHL ',' Jngn ',' Sampe ',' Rough ']")</f>
        <v>['Please', 'repaired', 'network', 'difficult', 'strength', 'signal', 'weak', 'Jngan', 'enjoy', 'results',' fix ',' the network ',' JAMBI ',' Remote ',' PHL ',' Jngn ',' Sampe ',' Rough ']</v>
      </c>
      <c r="D911" s="3">
        <v>1.0</v>
      </c>
    </row>
    <row r="912" ht="15.75" customHeight="1">
      <c r="A912" s="1">
        <v>910.0</v>
      </c>
      <c r="B912" s="3" t="s">
        <v>913</v>
      </c>
      <c r="C912" s="3" t="str">
        <f>IFERROR(__xludf.DUMMYFUNCTION("GOOGLETRANSLATE(B912,""id"",""en"")"),"['Males',' Telkom ',' according to ',' hope ',' expensive ',' signal ',' ugly ',' mending ',' expensive ',' signal ',' good ',' please ',' admin ',' Telkom ',' signal ',' fix ']")</f>
        <v>['Males',' Telkom ',' according to ',' hope ',' expensive ',' signal ',' ugly ',' mending ',' expensive ',' signal ',' good ',' please ',' admin ',' Telkom ',' signal ',' fix ']</v>
      </c>
      <c r="D912" s="3">
        <v>1.0</v>
      </c>
    </row>
    <row r="913" ht="15.75" customHeight="1">
      <c r="A913" s="1">
        <v>911.0</v>
      </c>
      <c r="B913" s="3" t="s">
        <v>914</v>
      </c>
      <c r="C913" s="3" t="str">
        <f>IFERROR(__xludf.DUMMYFUNCTION("GOOGLETRANSLATE(B913,""id"",""en"")"),"['Download', 'apk', 'already', 'NOT', 'Kouta', 'network', 'GOBLOOOOOK', 'OOOY', 'Telkomsel', 'update', 'update', 'APK', ' Telkomsel ',' lwbih ',' fix ',' network ',' provider ',' ']")</f>
        <v>['Download', 'apk', 'already', 'NOT', 'Kouta', 'network', 'GOBLOOOOOK', 'OOOY', 'Telkomsel', 'update', 'update', 'APK', ' Telkomsel ',' lwbih ',' fix ',' network ',' provider ',' ']</v>
      </c>
      <c r="D913" s="3">
        <v>1.0</v>
      </c>
    </row>
    <row r="914" ht="15.75" customHeight="1">
      <c r="A914" s="1">
        <v>912.0</v>
      </c>
      <c r="B914" s="3" t="s">
        <v>915</v>
      </c>
      <c r="C914" s="3" t="str">
        <f>IFERROR(__xludf.DUMMYFUNCTION("GOOGLETRANSLATE(B914,""id"",""en"")"),"['Package', 'data', 'expensive', 'internet', 'slow', 'njirrrrr', 'umkm', 'help', 'sell', 'merchandise', 'you', 'sell', ' cheap ',' online ',' shop ',' BUMN ',' Search ',' money ',' gini ',' sincere ',' me ',' pay ',' tax ',' PPN ',' pph ' , 'Help', 'your "&amp;"company', '']")</f>
        <v>['Package', 'data', 'expensive', 'internet', 'slow', 'njirrrrr', 'umkm', 'help', 'sell', 'merchandise', 'you', 'sell', ' cheap ',' online ',' shop ',' BUMN ',' Search ',' money ',' gini ',' sincere ',' me ',' pay ',' tax ',' PPN ',' pph ' , 'Help', 'your company', '']</v>
      </c>
      <c r="D914" s="3">
        <v>1.0</v>
      </c>
    </row>
    <row r="915" ht="15.75" customHeight="1">
      <c r="A915" s="1">
        <v>913.0</v>
      </c>
      <c r="B915" s="3" t="s">
        <v>916</v>
      </c>
      <c r="C915" s="3" t="str">
        <f>IFERROR(__xludf.DUMMYFUNCTION("GOOGLETRANSLATE(B915,""id"",""en"")"),"['TARIP', 'Purchase', 'City', 'Internet', 'Changed', 'Defines',' Buy ',' hundred ',' thousand ',' buy ',' hundred ',' thousand ',' Tingal ',' how ',' Telkomsel ',' usage ',' cheap ',' inverted ',' usage ',' expensive ',' like ',' gini ',' moved ',' oprato"&amp;"r ',' fix ' , 'System', '']")</f>
        <v>['TARIP', 'Purchase', 'City', 'Internet', 'Changed', 'Defines',' Buy ',' hundred ',' thousand ',' buy ',' hundred ',' thousand ',' Tingal ',' how ',' Telkomsel ',' usage ',' cheap ',' inverted ',' usage ',' expensive ',' like ',' gini ',' moved ',' oprator ',' fix ' , 'System', '']</v>
      </c>
      <c r="D915" s="3">
        <v>3.0</v>
      </c>
    </row>
    <row r="916" ht="15.75" customHeight="1">
      <c r="A916" s="1">
        <v>914.0</v>
      </c>
      <c r="B916" s="3" t="s">
        <v>917</v>
      </c>
      <c r="C916" s="3" t="str">
        <f>IFERROR(__xludf.DUMMYFUNCTION("GOOGLETRANSLATE(B916,""id"",""en"")"),"['Disappointed', 'Telkomsel', 'Network', 'Place', 'Bad', 'Please', 'Admin', 'Ngepain', 'Kek', 'fix', 'network', 'bad', ' Kouta ',' buy ',' expensive ',' signal ',' disappointing ',' slow ',' really ']")</f>
        <v>['Disappointed', 'Telkomsel', 'Network', 'Place', 'Bad', 'Please', 'Admin', 'Ngepain', 'Kek', 'fix', 'network', 'bad', ' Kouta ',' buy ',' expensive ',' signal ',' disappointing ',' slow ',' really ']</v>
      </c>
      <c r="D916" s="3">
        <v>1.0</v>
      </c>
    </row>
    <row r="917" ht="15.75" customHeight="1">
      <c r="A917" s="1">
        <v>915.0</v>
      </c>
      <c r="B917" s="3" t="s">
        <v>918</v>
      </c>
      <c r="C917" s="3" t="str">
        <f>IFERROR(__xludf.DUMMYFUNCTION("GOOGLETRANSLATE(B917,""id"",""en"")"),"['Telkomsel', 'quality', 'already', 'expensive', 'signal', 'stable', 'youtube', 'buffering', 'play', 'game', 'severe', 'signal', ' Telkomsel ',' here ',' Mending ',' Move ',' Haluan ', ""]")</f>
        <v>['Telkomsel', 'quality', 'already', 'expensive', 'signal', 'stable', 'youtube', 'buffering', 'play', 'game', 'severe', 'signal', ' Telkomsel ',' here ',' Mending ',' Move ',' Haluan ', "]</v>
      </c>
      <c r="D917" s="3">
        <v>1.0</v>
      </c>
    </row>
    <row r="918" ht="15.75" customHeight="1">
      <c r="A918" s="1">
        <v>916.0</v>
      </c>
      <c r="B918" s="3" t="s">
        <v>919</v>
      </c>
      <c r="C918" s="3" t="str">
        <f>IFERROR(__xludf.DUMMYFUNCTION("GOOGLETRANSLATE(B918,""id"",""en"")"),"['likes',' network ',' Telkomsel ',' Cimahi ',' ugly ',' really ',' monitor ',' backward ',' ugly ',' play ',' game ',' ping ',' Low ',' Season ',' Sia ',' Buy ',' Package ',' GB ',' Moon ',' Tetep ',' Sinyal ',' Forced ',' Move ',' Provider ',' Deh ' , '"&amp;"comfortable', 'Telkomsel', 'made', 'disappointed', 'signal', 'ugly', 'ugly', 'oath', 'tissue', 'cimahi', 'cimahi', 'north']")</f>
        <v>['likes',' network ',' Telkomsel ',' Cimahi ',' ugly ',' really ',' monitor ',' backward ',' ugly ',' play ',' game ',' ping ',' Low ',' Season ',' Sia ',' Buy ',' Package ',' GB ',' Moon ',' Tetep ',' Sinyal ',' Forced ',' Move ',' Provider ',' Deh ' , 'comfortable', 'Telkomsel', 'made', 'disappointed', 'signal', 'ugly', 'ugly', 'oath', 'tissue', 'cimahi', 'cimahi', 'north']</v>
      </c>
      <c r="D918" s="3">
        <v>1.0</v>
      </c>
    </row>
    <row r="919" ht="15.75" customHeight="1">
      <c r="A919" s="1">
        <v>917.0</v>
      </c>
      <c r="B919" s="3" t="s">
        <v>920</v>
      </c>
      <c r="C919" s="3" t="str">
        <f>IFERROR(__xludf.DUMMYFUNCTION("GOOGLETRANSLATE(B919,""id"",""en"")"),"['heart', 'heart', 'buy', 'quota', 'lap', 'beaten', 'pulse', 'main', 'practice', 'buy', 'quota', 'ladies' YouTube ',' TRS ',' Test ',' Watch ',' YouTube ',' Pulse ',' Main ',' Sumpot ',' Out ',' ']")</f>
        <v>['heart', 'heart', 'buy', 'quota', 'lap', 'beaten', 'pulse', 'main', 'practice', 'buy', 'quota', 'ladies' YouTube ',' TRS ',' Test ',' Watch ',' YouTube ',' Pulse ',' Main ',' Sumpot ',' Out ',' ']</v>
      </c>
      <c r="D919" s="3">
        <v>1.0</v>
      </c>
    </row>
    <row r="920" ht="15.75" customHeight="1">
      <c r="A920" s="1">
        <v>918.0</v>
      </c>
      <c r="B920" s="3" t="s">
        <v>921</v>
      </c>
      <c r="C920" s="3" t="str">
        <f>IFERROR(__xludf.DUMMYFUNCTION("GOOGLETRANSLATE(B920,""id"",""en"")"),"['signal', 'slow', 'quota', 'expensive', 'intention', 'heart', 'want', 'change', 'number', 'because', 'already', ' Honey ',' really ',' change ',' like ',' gini ',' mulu ',' mending ',' moved ',' operator ',' hairy ',' ']")</f>
        <v>['signal', 'slow', 'quota', 'expensive', 'intention', 'heart', 'want', 'change', 'number', 'because', 'already', ' Honey ',' really ',' change ',' like ',' gini ',' mulu ',' mending ',' moved ',' operator ',' hairy ',' ']</v>
      </c>
      <c r="D920" s="3">
        <v>1.0</v>
      </c>
    </row>
    <row r="921" ht="15.75" customHeight="1">
      <c r="A921" s="1">
        <v>919.0</v>
      </c>
      <c r="B921" s="3" t="s">
        <v>922</v>
      </c>
      <c r="C921" s="3" t="str">
        <f>IFERROR(__xludf.DUMMYFUNCTION("GOOGLETRANSLATE(B921,""id"",""en"")"),"['', 'admin', 'sorry', 'Seketangg', 'Telkomsel', 'Kouta', 'Learning', 'Kouta', 'Multimedia', 'Hoping', 'Telkomsel', 'participating', 'Kouta - Kouta ',' Learning ',' sister ',' sister ',' school ',' online ',' pjj ',' kouta ',' telkomers', 'school', 'offli"&amp;"ne', 'looked', 'face', '']")</f>
        <v>['', 'admin', 'sorry', 'Seketangg', 'Telkomsel', 'Kouta', 'Learning', 'Kouta', 'Multimedia', 'Hoping', 'Telkomsel', 'participating', 'Kouta - Kouta ',' Learning ',' sister ',' sister ',' school ',' online ',' pjj ',' kouta ',' telkomers', 'school', 'offline', 'looked', 'face', '']</v>
      </c>
      <c r="D921" s="3">
        <v>2.0</v>
      </c>
    </row>
    <row r="922" ht="15.75" customHeight="1">
      <c r="A922" s="1">
        <v>920.0</v>
      </c>
      <c r="B922" s="3" t="s">
        <v>923</v>
      </c>
      <c r="C922" s="3" t="str">
        <f>IFERROR(__xludf.DUMMYFUNCTION("GOOGLETRANSLATE(B922,""id"",""en"")"),"['Sorry', 'love', 'star', 'disappointed', 'really', 'already', 'buy', 'quota', 'unlimited', 'tick', 'tok', 'the network', ' Entertaining ',' People ',' Calls ',' No "", 'Tlpn', 'Knp', 'Card', 'Active', 'Please', 'Solution', 'Min']")</f>
        <v>['Sorry', 'love', 'star', 'disappointed', 'really', 'already', 'buy', 'quota', 'unlimited', 'tick', 'tok', 'the network', ' Entertaining ',' People ',' Calls ',' No ", 'Tlpn', 'Knp', 'Card', 'Active', 'Please', 'Solution', 'Min']</v>
      </c>
      <c r="D922" s="3">
        <v>1.0</v>
      </c>
    </row>
    <row r="923" ht="15.75" customHeight="1">
      <c r="A923" s="1">
        <v>921.0</v>
      </c>
      <c r="B923" s="3" t="s">
        <v>924</v>
      </c>
      <c r="C923" s="3" t="str">
        <f>IFERROR(__xludf.DUMMYFUNCTION("GOOGLETRANSLATE(B923,""id"",""en"")"),"['Come', 'Sousal', 'Down', 'Application', 'Sometimes', 'Sometimes', 'No "",' Quota ',' Reduced ',' Pakek ',' Muserrrrrrr ',' Doang ',' Application ',' WhatsApp ',' Nge ',' Clock ',' Doang ',' Send ',' Send ',' Revenge ',' Telkomsel ',' Faithful ',' Telkom"&amp;"sel ',' Kali ',' Gasing ' , 'contents', 'card', 'direct', 'Telkomsel', 'yes', 'gini']")</f>
        <v>['Come', 'Sousal', 'Down', 'Application', 'Sometimes', 'Sometimes', 'No ",' Quota ',' Reduced ',' Pakek ',' Muserrrrrrr ',' Doang ',' Application ',' WhatsApp ',' Nge ',' Clock ',' Doang ',' Send ',' Send ',' Revenge ',' Telkomsel ',' Faithful ',' Telkomsel ',' Kali ',' Gasing ' , 'contents', 'card', 'direct', 'Telkomsel', 'yes', 'gini']</v>
      </c>
      <c r="D923" s="3">
        <v>1.0</v>
      </c>
    </row>
    <row r="924" ht="15.75" customHeight="1">
      <c r="A924" s="1">
        <v>922.0</v>
      </c>
      <c r="B924" s="3" t="s">
        <v>925</v>
      </c>
      <c r="C924" s="3" t="str">
        <f>IFERROR(__xludf.DUMMYFUNCTION("GOOGLETRANSLATE(B924,""id"",""en"")"),"['Sorry', 'Bintang', 'already', 'Good', 'Agree', 'Review', 'Signal', 'Lemot', 'Use', 'Number', 'Sympathy', 'Network', ' internet ',' number ',' slow ',' development ',' signal ',' smooth ',' please ',' application ',' mytelkomsel ',' continue ',' complain"&amp;"t ',' provider ',' tsbt ' , 'thank you']")</f>
        <v>['Sorry', 'Bintang', 'already', 'Good', 'Agree', 'Review', 'Signal', 'Lemot', 'Use', 'Number', 'Sympathy', 'Network', ' internet ',' number ',' slow ',' development ',' signal ',' smooth ',' please ',' application ',' mytelkomsel ',' continue ',' complaint ',' provider ',' tsbt ' , 'thank you']</v>
      </c>
      <c r="D924" s="3">
        <v>1.0</v>
      </c>
    </row>
    <row r="925" ht="15.75" customHeight="1">
      <c r="A925" s="1">
        <v>923.0</v>
      </c>
      <c r="B925" s="3" t="s">
        <v>926</v>
      </c>
      <c r="C925" s="3" t="str">
        <f>IFERROR(__xludf.DUMMYFUNCTION("GOOGLETRANSLATE(B925,""id"",""en"")"),"['user', 'users',' Telkomsel ',' Tipun ',' Telkomsel ',' user ',' card ',' sympathy ',' love ',' star ',' comment ',' star ',' spam ',' click ',' sign ',' point ',' click ',' mark ',' spam ',' spam ',' rate ',' star ',' robot ']")</f>
        <v>['user', 'users',' Telkomsel ',' Tipun ',' Telkomsel ',' user ',' card ',' sympathy ',' love ',' star ',' comment ',' star ',' spam ',' click ',' sign ',' point ',' click ',' mark ',' spam ',' spam ',' rate ',' star ',' robot ']</v>
      </c>
      <c r="D925" s="3">
        <v>1.0</v>
      </c>
    </row>
    <row r="926" ht="15.75" customHeight="1">
      <c r="A926" s="1">
        <v>924.0</v>
      </c>
      <c r="B926" s="3" t="s">
        <v>927</v>
      </c>
      <c r="C926" s="3" t="str">
        <f>IFERROR(__xludf.DUMMYFUNCTION("GOOGLETRANSLATE(B926,""id"",""en"")"),"['open', 'application', 'quota', 'need', 'really', 'confiscated', 'quota', 'because', 'speed', 'Telkomsel', 'just', 'Mbps',' Lucky ',' content ',' provided ',' page ',' main ',' content ',' charged ',' put "", 'veranda', '']")</f>
        <v>['open', 'application', 'quota', 'need', 'really', 'confiscated', 'quota', 'because', 'speed', 'Telkomsel', 'just', 'Mbps',' Lucky ',' content ',' provided ',' page ',' main ',' content ',' charged ',' put ", 'veranda', '']</v>
      </c>
      <c r="D926" s="3">
        <v>1.0</v>
      </c>
    </row>
    <row r="927" ht="15.75" customHeight="1">
      <c r="A927" s="1">
        <v>925.0</v>
      </c>
      <c r="B927" s="3" t="s">
        <v>928</v>
      </c>
      <c r="C927" s="3" t="str">
        <f>IFERROR(__xludf.DUMMYFUNCTION("GOOGLETRANSLATE(B927,""id"",""en"")"),"['gnti', 'card', 'sympathy', 'card', 'hello', 'strengthen', 'signal', 'emang', 'stupid', 'just', 'change', 'name', ' Nybar ',' signal ',' weve ',' tower ',' near ',' change ',' card ',' hello ',' lied to ',' Telkomsel ']")</f>
        <v>['gnti', 'card', 'sympathy', 'card', 'hello', 'strengthen', 'signal', 'emang', 'stupid', 'just', 'change', 'name', ' Nybar ',' signal ',' weve ',' tower ',' near ',' change ',' card ',' hello ',' lied to ',' Telkomsel ']</v>
      </c>
      <c r="D927" s="3">
        <v>1.0</v>
      </c>
    </row>
    <row r="928" ht="15.75" customHeight="1">
      <c r="A928" s="1">
        <v>926.0</v>
      </c>
      <c r="B928" s="3" t="s">
        <v>929</v>
      </c>
      <c r="C928" s="3" t="str">
        <f>IFERROR(__xludf.DUMMYFUNCTION("GOOGLETRANSLATE(B928,""id"",""en"")"),"['Keapasih', 'Telkomsel', 'lag', 'really', 'play', 'mobile', 'legend', 'network', 'ms',' mulu ',' please ',' play ',' Game ',' gada ',' happy ',' gregetan ',' because 'lag', 'already', 'make', 'tsel', 'lag', 'so', 'please', 'repair' , 'Thank you', 'Tsel',"&amp;" ""]")</f>
        <v>['Keapasih', 'Telkomsel', 'lag', 'really', 'play', 'mobile', 'legend', 'network', 'ms',' mulu ',' please ',' play ',' Game ',' gada ',' happy ',' gregetan ',' because 'lag', 'already', 'make', 'tsel', 'lag', 'so', 'please', 'repair' , 'Thank you', 'Tsel', "]</v>
      </c>
      <c r="D928" s="3">
        <v>1.0</v>
      </c>
    </row>
    <row r="929" ht="15.75" customHeight="1">
      <c r="A929" s="1">
        <v>927.0</v>
      </c>
      <c r="B929" s="3" t="s">
        <v>930</v>
      </c>
      <c r="C929" s="3" t="str">
        <f>IFERROR(__xludf.DUMMYFUNCTION("GOOGLETRANSLATE(B929,""id"",""en"")"),"['Network', 'good', 'my computer', 'idiot', 'a week', 'buy', 'peli', 'kouta', 'apply', 'date', 'night', ' active ',' kouta ',' please ',' fix ',' consumer ',' happy ',' fix ']")</f>
        <v>['Network', 'good', 'my computer', 'idiot', 'a week', 'buy', 'peli', 'kouta', 'apply', 'date', 'night', ' active ',' kouta ',' please ',' fix ',' consumer ',' happy ',' fix ']</v>
      </c>
      <c r="D929" s="3">
        <v>1.0</v>
      </c>
    </row>
    <row r="930" ht="15.75" customHeight="1">
      <c r="A930" s="1">
        <v>928.0</v>
      </c>
      <c r="B930" s="3" t="s">
        <v>931</v>
      </c>
      <c r="C930" s="3" t="str">
        <f>IFERROR(__xludf.DUMMYFUNCTION("GOOGLETRANSLATE(B930,""id"",""en"")"),"['Application', 'menu', 'search', 'complicated', 'Simplify', 'detail', 'explanation', 'package', 'please', 'grouping', 'chao', 'thank you']")</f>
        <v>['Application', 'menu', 'search', 'complicated', 'Simplify', 'detail', 'explanation', 'package', 'please', 'grouping', 'chao', 'thank you']</v>
      </c>
      <c r="D930" s="3">
        <v>3.0</v>
      </c>
    </row>
    <row r="931" ht="15.75" customHeight="1">
      <c r="A931" s="1">
        <v>929.0</v>
      </c>
      <c r="B931" s="3" t="s">
        <v>932</v>
      </c>
      <c r="C931" s="3" t="str">
        <f>IFERROR(__xludf.DUMMYFUNCTION("GOOGLETRANSLATE(B931,""id"",""en"")"),"['Astaghfirullah', 'How', 'Tsel', 'Signal', 'Network', 'Super', 'Duper', 'LemoOOOOOH', 'Tower', 'Under', 'Tower', 'Signal', ' Allah ',' Bener ',' mah ',' paraaah ',' huhh ', ""]")</f>
        <v>['Astaghfirullah', 'How', 'Tsel', 'Signal', 'Network', 'Super', 'Duper', 'LemoOOOOOH', 'Tower', 'Under', 'Tower', 'Signal', ' Allah ',' Bener ',' mah ',' paraaah ',' huhh ', "]</v>
      </c>
      <c r="D931" s="3">
        <v>1.0</v>
      </c>
    </row>
    <row r="932" ht="15.75" customHeight="1">
      <c r="A932" s="1">
        <v>930.0</v>
      </c>
      <c r="B932" s="3" t="s">
        <v>933</v>
      </c>
      <c r="C932" s="3" t="str">
        <f>IFERROR(__xludf.DUMMYFUNCTION("GOOGLETRANSLATE(B932,""id"",""en"")"),"['Please', 'fix', 'service', 'contents',' pulse ',' application ',' payment ',' balance ',' truncated ',' pulse ',' enter ',' appoint ',' Help ',' refund ',' balance ',' return ',' securenn ',' ']")</f>
        <v>['Please', 'fix', 'service', 'contents',' pulse ',' application ',' payment ',' balance ',' truncated ',' pulse ',' enter ',' appoint ',' Help ',' refund ',' balance ',' return ',' securenn ',' ']</v>
      </c>
      <c r="D932" s="3">
        <v>2.0</v>
      </c>
    </row>
    <row r="933" ht="15.75" customHeight="1">
      <c r="A933" s="1">
        <v>931.0</v>
      </c>
      <c r="B933" s="3" t="s">
        <v>934</v>
      </c>
      <c r="C933" s="3" t="str">
        <f>IFERROR(__xludf.DUMMYFUNCTION("GOOGLETRANSLATE(B933,""id"",""en"")"),"['Bruhh', 'package', 'silly', 'getting', 'piece', 'pulse', 'KB', 'hah', 'package', 'data', 'hadeuh', ""]")</f>
        <v>['Bruhh', 'package', 'silly', 'getting', 'piece', 'pulse', 'KB', 'hah', 'package', 'data', 'hadeuh', "]</v>
      </c>
      <c r="D933" s="3">
        <v>1.0</v>
      </c>
    </row>
    <row r="934" ht="15.75" customHeight="1">
      <c r="A934" s="1">
        <v>932.0</v>
      </c>
      <c r="B934" s="3" t="s">
        <v>935</v>
      </c>
      <c r="C934" s="3" t="str">
        <f>IFERROR(__xludf.DUMMYFUNCTION("GOOGLETRANSLATE(B934,""id"",""en"")"),"['application', 'help', 'control', 'quota', 'usage', 'help', 'quota', 'internet', 'run out', 'set', 'special', 'application', ' accessed ',' quota ',' internet ',' run out ',' thank ',' love ', ""]")</f>
        <v>['application', 'help', 'control', 'quota', 'usage', 'help', 'quota', 'internet', 'run out', 'set', 'special', 'application', ' accessed ',' quota ',' internet ',' run out ',' thank ',' love ', "]</v>
      </c>
      <c r="D934" s="3">
        <v>5.0</v>
      </c>
    </row>
    <row r="935" ht="15.75" customHeight="1">
      <c r="A935" s="1">
        <v>933.0</v>
      </c>
      <c r="B935" s="3" t="s">
        <v>936</v>
      </c>
      <c r="C935" s="3" t="str">
        <f>IFERROR(__xludf.DUMMYFUNCTION("GOOGLETRANSLATE(B935,""id"",""en"")"),"['Please', 'sorry', 'provider', 'respectable', 'complaints',' network ',' enter ',' sense ',' buy ',' package ',' quota ',' game ',' GB ',' GB ',' used ',' speed ',' please ',' fix ',' eat ',' money ',' Haram ',' results', 'corruption', 'user', 'Telkomsel"&amp;"' , '']")</f>
        <v>['Please', 'sorry', 'provider', 'respectable', 'complaints',' network ',' enter ',' sense ',' buy ',' package ',' quota ',' game ',' GB ',' GB ',' used ',' speed ',' please ',' fix ',' eat ',' money ',' Haram ',' results', 'corruption', 'user', 'Telkomsel' , '']</v>
      </c>
      <c r="D935" s="3">
        <v>1.0</v>
      </c>
    </row>
    <row r="936" ht="15.75" customHeight="1">
      <c r="A936" s="1">
        <v>934.0</v>
      </c>
      <c r="B936" s="3" t="s">
        <v>937</v>
      </c>
      <c r="C936" s="3" t="str">
        <f>IFERROR(__xludf.DUMMYFUNCTION("GOOGLETRANSLATE(B936,""id"",""en"")"),"['What's',' Delicious', 'Makek', 'Card', 'Network', 'Play', 'Mcm', 'Trash', 'Dipelek', 'Good', 'Use', 'Smartfren', ' sympathy ',' good ',' anpunlah ',' pulp ', ""]")</f>
        <v>['What's',' Delicious', 'Makek', 'Card', 'Network', 'Play', 'Mcm', 'Trash', 'Dipelek', 'Good', 'Use', 'Smartfren', ' sympathy ',' good ',' anpunlah ',' pulp ', "]</v>
      </c>
      <c r="D936" s="3">
        <v>1.0</v>
      </c>
    </row>
    <row r="937" ht="15.75" customHeight="1">
      <c r="A937" s="1">
        <v>935.0</v>
      </c>
      <c r="B937" s="3" t="s">
        <v>938</v>
      </c>
      <c r="C937" s="3" t="str">
        <f>IFERROR(__xludf.DUMMYFUNCTION("GOOGLETRANSLATE(B937,""id"",""en"")"),"['Already', 'really', 'Telkomsel', 'Seneng', 'The network', 'broad', 'Where', 'It's like', 'Sinyal', 'The network', 'Lola', ""]")</f>
        <v>['Already', 'really', 'Telkomsel', 'Seneng', 'The network', 'broad', 'Where', 'It's like', 'Sinyal', 'The network', 'Lola', "]</v>
      </c>
      <c r="D937" s="3">
        <v>4.0</v>
      </c>
    </row>
    <row r="938" ht="15.75" customHeight="1">
      <c r="A938" s="1">
        <v>936.0</v>
      </c>
      <c r="B938" s="3" t="s">
        <v>939</v>
      </c>
      <c r="C938" s="3" t="str">
        <f>IFERROR(__xludf.DUMMYFUNCTION("GOOGLETRANSLATE(B938,""id"",""en"")"),"['Sorry', 'Telkomsel', 'ugly', 'signal', 'internet', 'please', 'fix', 'since' since 'masang', 'home', 'inde', 'signal', ' ugly ',' Telkomsel ',' ugly ',' signal ',' internet ',' ']")</f>
        <v>['Sorry', 'Telkomsel', 'ugly', 'signal', 'internet', 'please', 'fix', 'since' since 'masang', 'home', 'inde', 'signal', ' ugly ',' Telkomsel ',' ugly ',' signal ',' internet ',' ']</v>
      </c>
      <c r="D938" s="3">
        <v>1.0</v>
      </c>
    </row>
    <row r="939" ht="15.75" customHeight="1">
      <c r="A939" s="1">
        <v>937.0</v>
      </c>
      <c r="B939" s="3" t="s">
        <v>940</v>
      </c>
      <c r="C939" s="3" t="str">
        <f>IFERROR(__xludf.DUMMYFUNCTION("GOOGLETRANSLATE(B939,""id"",""en"")"),"['min', 'knp', 'application', 'no', 'entered', 'yahh', 'click', 'link', 'sms',' pst ',' sllu ',' vailid ',' Help ',' min ',' Dimna ']")</f>
        <v>['min', 'knp', 'application', 'no', 'entered', 'yahh', 'click', 'link', 'sms',' pst ',' sllu ',' vailid ',' Help ',' min ',' Dimna ']</v>
      </c>
      <c r="D939" s="3">
        <v>3.0</v>
      </c>
    </row>
    <row r="940" ht="15.75" customHeight="1">
      <c r="A940" s="1">
        <v>938.0</v>
      </c>
      <c r="B940" s="3" t="s">
        <v>941</v>
      </c>
      <c r="C940" s="3" t="str">
        <f>IFERROR(__xludf.DUMMYFUNCTION("GOOGLETRANSLATE(B940,""id"",""en"")"),"['Telkomsel', 'signal', 'slow', 'quota', 'use', 'Instagram', 'Facebook', 'YouTube', 'Slalu', 'buffering', 'down', 'no', ' Gini ',' ']")</f>
        <v>['Telkomsel', 'signal', 'slow', 'quota', 'use', 'Instagram', 'Facebook', 'YouTube', 'Slalu', 'buffering', 'down', 'no', ' Gini ',' ']</v>
      </c>
      <c r="D940" s="3">
        <v>1.0</v>
      </c>
    </row>
    <row r="941" ht="15.75" customHeight="1">
      <c r="A941" s="1">
        <v>939.0</v>
      </c>
      <c r="B941" s="3" t="s">
        <v>942</v>
      </c>
      <c r="C941" s="3" t="str">
        <f>IFERROR(__xludf.DUMMYFUNCTION("GOOGLETRANSLATE(B941,""id"",""en"")"),"['Good', 'good', 'cheap', 'network', 'reach', 'angle', 'beg', 'Telkomsel', 'add to', 'network', 'angle', 'area', ' Sometimes', 'signal', ""]")</f>
        <v>['Good', 'good', 'cheap', 'network', 'reach', 'angle', 'beg', 'Telkomsel', 'add to', 'network', 'angle', 'area', ' Sometimes', 'signal', "]</v>
      </c>
      <c r="D941" s="3">
        <v>4.0</v>
      </c>
    </row>
    <row r="942" ht="15.75" customHeight="1">
      <c r="A942" s="1">
        <v>940.0</v>
      </c>
      <c r="B942" s="3" t="s">
        <v>943</v>
      </c>
      <c r="C942" s="3" t="str">
        <f>IFERROR(__xludf.DUMMYFUNCTION("GOOGLETRANSLATE(B942,""id"",""en"")"),"['Trimakasih', 'Telkomsel', 'Help', 'family', 'promo', 'pls',' data ',' help ',' child ',' skrng ',' sdng ',' undergo ',' SHOW ',' DIRMH ',' Online ',' ']")</f>
        <v>['Trimakasih', 'Telkomsel', 'Help', 'family', 'promo', 'pls',' data ',' help ',' child ',' skrng ',' sdng ',' undergo ',' SHOW ',' DIRMH ',' Online ',' ']</v>
      </c>
      <c r="D942" s="3">
        <v>5.0</v>
      </c>
    </row>
    <row r="943" ht="15.75" customHeight="1">
      <c r="A943" s="1">
        <v>941.0</v>
      </c>
      <c r="B943" s="3" t="s">
        <v>944</v>
      </c>
      <c r="C943" s="3" t="str">
        <f>IFERROR(__xludf.DUMMYFUNCTION("GOOGLETRANSLATE(B943,""id"",""en"")"),"['Severe', 'dummary', 'komsel', 'expensive', 'package', 'program', 'help', 'user', 'mash', 'mending', 'GB', ""]")</f>
        <v>['Severe', 'dummary', 'komsel', 'expensive', 'package', 'program', 'help', 'user', 'mash', 'mending', 'GB', "]</v>
      </c>
      <c r="D943" s="3">
        <v>1.0</v>
      </c>
    </row>
    <row r="944" ht="15.75" customHeight="1">
      <c r="A944" s="1">
        <v>942.0</v>
      </c>
      <c r="B944" s="3" t="s">
        <v>945</v>
      </c>
      <c r="C944" s="3" t="str">
        <f>IFERROR(__xludf.DUMMYFUNCTION("GOOGLETRANSLATE(B944,""id"",""en"")"),"['min', 'suggestion', 'user', 'quota', 'lapse', 'limit', 'pulse', 'how', 'adain', 'quota', 'lap', 'tomorrow', ' replace ',' data ',' direct ',' sucking ',' pulse ',' terimkasih ',' good ',' nggk ',' hehehe ']")</f>
        <v>['min', 'suggestion', 'user', 'quota', 'lapse', 'limit', 'pulse', 'how', 'adain', 'quota', 'lap', 'tomorrow', ' replace ',' data ',' direct ',' sucking ',' pulse ',' terimkasih ',' good ',' nggk ',' hehehe ']</v>
      </c>
      <c r="D944" s="3">
        <v>5.0</v>
      </c>
    </row>
    <row r="945" ht="15.75" customHeight="1">
      <c r="A945" s="1">
        <v>943.0</v>
      </c>
      <c r="B945" s="3" t="s">
        <v>946</v>
      </c>
      <c r="C945" s="3" t="str">
        <f>IFERROR(__xludf.DUMMYFUNCTION("GOOGLETRANSLATE(B945,""id"",""en"")"),"['knp', 'signal', 'slow', 'hostel', 'police', 'coral', 'jaya', 'prabumulih', 'east', 'signal', 'slow', 'open', ' Google ',' emg ',' smooth ',' knp ',' slow ',' gini ',' company ',' Telkomsel ',' bankrupt ']")</f>
        <v>['knp', 'signal', 'slow', 'hostel', 'police', 'coral', 'jaya', 'prabumulih', 'east', 'signal', 'slow', 'open', ' Google ',' emg ',' smooth ',' knp ',' slow ',' gini ',' company ',' Telkomsel ',' bankrupt ']</v>
      </c>
      <c r="D945" s="3">
        <v>1.0</v>
      </c>
    </row>
    <row r="946" ht="15.75" customHeight="1">
      <c r="A946" s="1">
        <v>944.0</v>
      </c>
      <c r="B946" s="3" t="s">
        <v>947</v>
      </c>
      <c r="C946" s="3" t="str">
        <f>IFERROR(__xludf.DUMMYFUNCTION("GOOGLETRANSLATE(B946,""id"",""en"")"),"['like', 'log', 'out', 'account', 'then', 'difficult', 'enter', 'try', 'log', 'application', 'please', 'repair', ' because', '']")</f>
        <v>['like', 'log', 'out', 'account', 'then', 'difficult', 'enter', 'try', 'log', 'application', 'please', 'repair', ' because', '']</v>
      </c>
      <c r="D946" s="3">
        <v>3.0</v>
      </c>
    </row>
    <row r="947" ht="15.75" customHeight="1">
      <c r="A947" s="1">
        <v>945.0</v>
      </c>
      <c r="B947" s="3" t="s">
        <v>948</v>
      </c>
      <c r="C947" s="3" t="str">
        <f>IFERROR(__xludf.DUMMYFUNCTION("GOOGLETRANSLATE(B947,""id"",""en"")"),"['Telkomsel', 'telkompel', 'run out', 'buy', 'quota', 'run out', 'open', 'telkomsel', 'sihh', 'please', 'repair', ""]")</f>
        <v>['Telkomsel', 'telkompel', 'run out', 'buy', 'quota', 'run out', 'open', 'telkomsel', 'sihh', 'please', 'repair', "]</v>
      </c>
      <c r="D947" s="3">
        <v>1.0</v>
      </c>
    </row>
    <row r="948" ht="15.75" customHeight="1">
      <c r="A948" s="1">
        <v>946.0</v>
      </c>
      <c r="B948" s="3" t="s">
        <v>949</v>
      </c>
      <c r="C948" s="3" t="str">
        <f>IFERROR(__xludf.DUMMYFUNCTION("GOOGLETRANSLATE(B948,""id"",""en"")"),"['level', 'its care', 'satisfied', 'promo', 'quota', 'beg', 'fix', 'network', 'network', 'area', 'Indonesia', 'obstacle', ' Repair ',' Network ',' Costs', 'Remove', 'Build', 'Tower', 'Come', 'Satisfied', 'Performance', 'APK', 'Society', 'Trmks']")</f>
        <v>['level', 'its care', 'satisfied', 'promo', 'quota', 'beg', 'fix', 'network', 'network', 'area', 'Indonesia', 'obstacle', ' Repair ',' Network ',' Costs', 'Remove', 'Build', 'Tower', 'Come', 'Satisfied', 'Performance', 'APK', 'Society', 'Trmks']</v>
      </c>
      <c r="D948" s="3">
        <v>5.0</v>
      </c>
    </row>
    <row r="949" ht="15.75" customHeight="1">
      <c r="A949" s="1">
        <v>947.0</v>
      </c>
      <c r="B949" s="3" t="s">
        <v>950</v>
      </c>
      <c r="C949" s="3" t="str">
        <f>IFERROR(__xludf.DUMMYFUNCTION("GOOGLETRANSLATE(B949,""id"",""en"")"),"['', 'service', 'satisfying', 'years',' example ',' sisasaldo ',' TPI ',' pulse ',' quota ',' emergency ',' failed ',' pulse ',' quota ',' Emergency ',' at the same time ',' underestimates', 'service', 'anything', 'impact', 'Telkomsel', 'kdepanya', 'thnks"&amp;"']")</f>
        <v>['', 'service', 'satisfying', 'years',' example ',' sisasaldo ',' TPI ',' pulse ',' quota ',' emergency ',' failed ',' pulse ',' quota ',' Emergency ',' at the same time ',' underestimates', 'service', 'anything', 'impact', 'Telkomsel', 'kdepanya', 'thnks']</v>
      </c>
      <c r="D949" s="3">
        <v>5.0</v>
      </c>
    </row>
    <row r="950" ht="15.75" customHeight="1">
      <c r="A950" s="1">
        <v>948.0</v>
      </c>
      <c r="B950" s="3" t="s">
        <v>951</v>
      </c>
      <c r="C950" s="3" t="str">
        <f>IFERROR(__xludf.DUMMYFUNCTION("GOOGLETRANSLATE(B950,""id"",""en"")"),"['Provider', 'Quality', 'Network', 'Stable', 'Signal', 'Provider', 'Current', 'Use', 'Telkomsel', 'The Network', 'Like', 'Downd', ' Potatoes', 'please', 'Telkomsel', 'signal', 'smooth', 'really', 'likes',' down ',' rich ',' network ',' no ',' intention ',"&amp;"' bad ' ]")</f>
        <v>['Provider', 'Quality', 'Network', 'Stable', 'Signal', 'Provider', 'Current', 'Use', 'Telkomsel', 'The Network', 'Like', 'Downd', ' Potatoes', 'please', 'Telkomsel', 'signal', 'smooth', 'really', 'likes',' down ',' rich ',' network ',' no ',' intention ',' bad ' ]</v>
      </c>
      <c r="D950" s="3">
        <v>1.0</v>
      </c>
    </row>
    <row r="951" ht="15.75" customHeight="1">
      <c r="A951" s="1">
        <v>949.0</v>
      </c>
      <c r="B951" s="3" t="s">
        <v>952</v>
      </c>
      <c r="C951" s="3" t="str">
        <f>IFERROR(__xludf.DUMMYFUNCTION("GOOGLETRANSLATE(B951,""id"",""en"")"),"['', 'Telkomsel', 'okay', 'times',' buy ',' quota ',' laugh ',' yesterday ',' yesterday ',' morning ',' eat ',' pulses', 'the price ',' Wrong ',' Thank ',' Love ',' ']")</f>
        <v>['', 'Telkomsel', 'okay', 'times',' buy ',' quota ',' laugh ',' yesterday ',' yesterday ',' morning ',' eat ',' pulses', 'the price ',' Wrong ',' Thank ',' Love ',' ']</v>
      </c>
      <c r="D951" s="3">
        <v>5.0</v>
      </c>
    </row>
    <row r="952" ht="15.75" customHeight="1">
      <c r="A952" s="1">
        <v>950.0</v>
      </c>
      <c r="B952" s="3" t="s">
        <v>953</v>
      </c>
      <c r="C952" s="3" t="str">
        <f>IFERROR(__xludf.DUMMYFUNCTION("GOOGLETRANSLATE(B952,""id"",""en"")"),"['Please', 'direct', 'quota', 'unlimited', 'covers',' youtube ',' read ',' description ',' youtube ',' access', 'application', 'features',' Unlimited ',' Gabisa ',' Open ',' YouTube ',' Thank you ',' Kasih ',' Rate ']")</f>
        <v>['Please', 'direct', 'quota', 'unlimited', 'covers',' youtube ',' read ',' description ',' youtube ',' access', 'application', 'features',' Unlimited ',' Gabisa ',' Open ',' YouTube ',' Thank you ',' Kasih ',' Rate ']</v>
      </c>
      <c r="D952" s="3">
        <v>4.0</v>
      </c>
    </row>
    <row r="953" ht="15.75" customHeight="1">
      <c r="A953" s="1">
        <v>951.0</v>
      </c>
      <c r="B953" s="3" t="s">
        <v>954</v>
      </c>
      <c r="C953" s="3" t="str">
        <f>IFERROR(__xludf.DUMMYFUNCTION("GOOGLETRANSLATE(B953,""id"",""en"")"),"['suggestion', 'open', 'Telkomsel', 'free', 'pulse', 'direct', 'told', 'send', 'email', 'chatingan', 'two', 'klw', ' Read ', the' question ',' repeated ',' org ',' Tambrus']")</f>
        <v>['suggestion', 'open', 'Telkomsel', 'free', 'pulse', 'direct', 'told', 'send', 'email', 'chatingan', 'two', 'klw', ' Read ', the' question ',' repeated ',' org ',' Tambrus']</v>
      </c>
      <c r="D953" s="3">
        <v>2.0</v>
      </c>
    </row>
    <row r="954" ht="15.75" customHeight="1">
      <c r="A954" s="1">
        <v>952.0</v>
      </c>
      <c r="B954" s="3" t="s">
        <v>955</v>
      </c>
      <c r="C954" s="3" t="str">
        <f>IFERROR(__xludf.DUMMYFUNCTION("GOOGLETRANSLATE(B954,""id"",""en"")"),"['Comfortable', 'Disappointed', 'Telkomsel', 'Continue', 'Promo', 'Package', 'Surprise', 'Deal', 'Unlimited', 'Region', 'City', 'Jayapura', ' Papua ',' Indonesia ',' Thank you ']")</f>
        <v>['Comfortable', 'Disappointed', 'Telkomsel', 'Continue', 'Promo', 'Package', 'Surprise', 'Deal', 'Unlimited', 'Region', 'City', 'Jayapura', ' Papua ',' Indonesia ',' Thank you ']</v>
      </c>
      <c r="D954" s="3">
        <v>3.0</v>
      </c>
    </row>
    <row r="955" ht="15.75" customHeight="1">
      <c r="A955" s="1">
        <v>953.0</v>
      </c>
      <c r="B955" s="3" t="s">
        <v>956</v>
      </c>
      <c r="C955" s="3" t="str">
        <f>IFERROR(__xludf.DUMMYFUNCTION("GOOGLETRANSLATE(B955,""id"",""en"")"),"['buy', 'package', 'unlimited', 'thousand', 'use', 'run out', 'wear', 'buy', 'package', 'missing', 'list', 'packetan', ' Telkomsel ']")</f>
        <v>['buy', 'package', 'unlimited', 'thousand', 'use', 'run out', 'wear', 'buy', 'package', 'missing', 'list', 'packetan', ' Telkomsel ']</v>
      </c>
      <c r="D955" s="3">
        <v>3.0</v>
      </c>
    </row>
    <row r="956" ht="15.75" customHeight="1">
      <c r="A956" s="1">
        <v>954.0</v>
      </c>
      <c r="B956" s="3" t="s">
        <v>957</v>
      </c>
      <c r="C956" s="3" t="str">
        <f>IFERROR(__xludf.DUMMYFUNCTION("GOOGLETRANSLATE(B956,""id"",""en"")"),"['customer', 'loyal', 'Telkomsel', 'Telkomsel', 'The network', 'Lemottt', 'aka', 'Lelatttt', 'quota', 'wasteful', 'the network', 'Lemott', ' Telkomsel ',' buy ',' quota ',' Telkomsel ',' run out ',' RB ',' Sometimes', 'network', 'missing', 'sleep', 'switc"&amp;"h', 'provider', 'number' , '']")</f>
        <v>['customer', 'loyal', 'Telkomsel', 'Telkomsel', 'The network', 'Lemottt', 'aka', 'Lelatttt', 'quota', 'wasteful', 'the network', 'Lemott', ' Telkomsel ',' buy ',' quota ',' Telkomsel ',' run out ',' RB ',' Sometimes', 'network', 'missing', 'sleep', 'switch', 'provider', 'number' , '']</v>
      </c>
      <c r="D956" s="3">
        <v>2.0</v>
      </c>
    </row>
    <row r="957" ht="15.75" customHeight="1">
      <c r="A957" s="1">
        <v>955.0</v>
      </c>
      <c r="B957" s="3" t="s">
        <v>958</v>
      </c>
      <c r="C957" s="3" t="str">
        <f>IFERROR(__xludf.DUMMYFUNCTION("GOOGLETRANSLATE(B957,""id"",""en"")"),"['Please', 'signal', 'network', 'maximize', 'area', 'bendul', 'merchant', 'Wonocolo', 'Surabaya', 'jatim', 'signal', 'the network', ' Stable ',' Price ',' Alhamdulillah ',' Operator ',' Care ',' Consumer ',' Thank ',' Love ', ""]")</f>
        <v>['Please', 'signal', 'network', 'maximize', 'area', 'bendul', 'merchant', 'Wonocolo', 'Surabaya', 'jatim', 'signal', 'the network', ' Stable ',' Price ',' Alhamdulillah ',' Operator ',' Care ',' Consumer ',' Thank ',' Love ', "]</v>
      </c>
      <c r="D957" s="3">
        <v>4.0</v>
      </c>
    </row>
    <row r="958" ht="15.75" customHeight="1">
      <c r="A958" s="1">
        <v>956.0</v>
      </c>
      <c r="B958" s="3" t="s">
        <v>959</v>
      </c>
      <c r="C958" s="3" t="str">
        <f>IFERROR(__xludf.DUMMYFUNCTION("GOOGLETRANSLATE(B958,""id"",""en"")"),"['signal', 'ugly', 'expensive', 'doang', 'quality', 'disappointed', 'Telkomsel', 'rich', 'steady', 'mah', 'destroyed', 'resentment', ' It's better ',' yellow ',' good ',' rough ']")</f>
        <v>['signal', 'ugly', 'expensive', 'doang', 'quality', 'disappointed', 'Telkomsel', 'rich', 'steady', 'mah', 'destroyed', 'resentment', ' It's better ',' yellow ',' good ',' rough ']</v>
      </c>
      <c r="D958" s="3">
        <v>1.0</v>
      </c>
    </row>
    <row r="959" ht="15.75" customHeight="1">
      <c r="A959" s="1">
        <v>957.0</v>
      </c>
      <c r="B959" s="3" t="s">
        <v>960</v>
      </c>
      <c r="C959" s="3" t="str">
        <f>IFERROR(__xludf.DUMMYFUNCTION("GOOGLETRANSLATE(B959,""id"",""en"")"),"['Knp', 'Package', 'Combo', 'Sakti', 'Lost', 'Card', 'Telkomsel', 'UDH', 'Yesterday', 'Package', 'Combo', 'Sakti', ' cheap ',' dri ',' friend ',' direct ',' buy ',' buy ',' jdi ',' emang ',' buy ',' package ',' omg ',' then ',' expensive ' , 'Dri', 'Combo"&amp;"', 'Sakti', 'strange', 'Knp', 'choice', 'combo', 'Sakti', 'friend', 'cheap', 'appeal', 'expensive', ' Help ',' ATW ',' GraPARI ',' ']")</f>
        <v>['Knp', 'Package', 'Combo', 'Sakti', 'Lost', 'Card', 'Telkomsel', 'UDH', 'Yesterday', 'Package', 'Combo', 'Sakti', ' cheap ',' dri ',' friend ',' direct ',' buy ',' buy ',' jdi ',' emang ',' buy ',' package ',' omg ',' then ',' expensive ' , 'Dri', 'Combo', 'Sakti', 'strange', 'Knp', 'choice', 'combo', 'Sakti', 'friend', 'cheap', 'appeal', 'expensive', ' Help ',' ATW ',' GraPARI ',' ']</v>
      </c>
      <c r="D959" s="3">
        <v>1.0</v>
      </c>
    </row>
    <row r="960" ht="15.75" customHeight="1">
      <c r="A960" s="1">
        <v>958.0</v>
      </c>
      <c r="B960" s="3" t="s">
        <v>961</v>
      </c>
      <c r="C960" s="3" t="str">
        <f>IFERROR(__xludf.DUMMYFUNCTION("GOOGLETRANSLATE(B960,""id"",""en"")"),"['Disappointed', 'Telkomsel', 'signal', 'in the area', 'difficult', 'boongan', 'signal', 'TPI', 'internet', 'fail', 'continuous',' signal ',' Telkomsel ',' Disappointing ',' Dibagusin ',' Sousal ',' Love ',' Bintang ', ""]")</f>
        <v>['Disappointed', 'Telkomsel', 'signal', 'in the area', 'difficult', 'boongan', 'signal', 'TPI', 'internet', 'fail', 'continuous',' signal ',' Telkomsel ',' Disappointing ',' Dibagusin ',' Sousal ',' Love ',' Bintang ', "]</v>
      </c>
      <c r="D960" s="3">
        <v>5.0</v>
      </c>
    </row>
    <row r="961" ht="15.75" customHeight="1">
      <c r="A961" s="1">
        <v>959.0</v>
      </c>
      <c r="B961" s="3" t="s">
        <v>962</v>
      </c>
      <c r="C961" s="3" t="str">
        <f>IFERROR(__xludf.DUMMYFUNCTION("GOOGLETRANSLATE(B961,""id"",""en"")"),"['Enter', 'difficult', 'rich', 'enter', 'stay', 'input', 'finished', 'directly', 'enter', 'complicated', 'network', 'Severe', ' Very ',' Tekomsel ',' signal ',' steady ',' TPI ',' Woooow ',' Severe ',' ']")</f>
        <v>['Enter', 'difficult', 'rich', 'enter', 'stay', 'input', 'finished', 'directly', 'enter', 'complicated', 'network', 'Severe', ' Very ',' Tekomsel ',' signal ',' steady ',' TPI ',' Woooow ',' Severe ',' ']</v>
      </c>
      <c r="D961" s="3">
        <v>1.0</v>
      </c>
    </row>
    <row r="962" ht="15.75" customHeight="1">
      <c r="A962" s="1">
        <v>960.0</v>
      </c>
      <c r="B962" s="3" t="s">
        <v>963</v>
      </c>
      <c r="C962" s="3" t="str">
        <f>IFERROR(__xludf.DUMMYFUNCTION("GOOGLETRANSLATE(B962,""id"",""en"")"),"['Unlimited', 'YouTube', 'Quality', 'Speed', 'Internet', 'Bad', 'Quota', 'Main', 'Out', 'Quality', 'Mute', 'Leet', ' typing ',' plus', 'buy', 'quota', 'main', 'smooth', 'disappointing']")</f>
        <v>['Unlimited', 'YouTube', 'Quality', 'Speed', 'Internet', 'Bad', 'Quota', 'Main', 'Out', 'Quality', 'Mute', 'Leet', ' typing ',' plus', 'buy', 'quota', 'main', 'smooth', 'disappointing']</v>
      </c>
      <c r="D962" s="3">
        <v>1.0</v>
      </c>
    </row>
    <row r="963" ht="15.75" customHeight="1">
      <c r="A963" s="1">
        <v>961.0</v>
      </c>
      <c r="B963" s="3" t="s">
        <v>964</v>
      </c>
      <c r="C963" s="3" t="str">
        <f>IFERROR(__xludf.DUMMYFUNCTION("GOOGLETRANSLATE(B963,""id"",""en"")"),"['woi', 'Telkomsel', 'fraud', 'public', 'me', 'buy', 'quota', 'entry', 'regional', 'regional', 'so', 'me', ' Buy ',' Warung ',' Next ',' Emotion ',' Loss ',' I ',' Lossi ',' astagggggaaaaa ',' please ',' I ',' Sultan ',' Please ',' honestyaaaaaa , '']")</f>
        <v>['woi', 'Telkomsel', 'fraud', 'public', 'me', 'buy', 'quota', 'entry', 'regional', 'regional', 'so', 'me', ' Buy ',' Warung ',' Next ',' Emotion ',' Loss ',' I ',' Lossi ',' astagggggaaaaa ',' please ',' I ',' Sultan ',' Please ',' honestyaaaaaa , '']</v>
      </c>
      <c r="D963" s="3">
        <v>1.0</v>
      </c>
    </row>
    <row r="964" ht="15.75" customHeight="1">
      <c r="A964" s="1">
        <v>962.0</v>
      </c>
      <c r="B964" s="3" t="s">
        <v>965</v>
      </c>
      <c r="C964" s="3" t="str">
        <f>IFERROR(__xludf.DUMMYFUNCTION("GOOGLETRANSLATE(B964,""id"",""en"")"),"['Combo', 'Sakti', 'unlimited', 'GB', 'quota', 'mainly', 'run out', 'according to', 'provisions',' application ',' limit ',' application ',' The speed ',' reduced ',' browsing ',' Google ',' slow ',' fun ',' limit ',' speed ',' program ',' unlimited ',' t"&amp;"rusted ',' customer ',' loyal ' ]")</f>
        <v>['Combo', 'Sakti', 'unlimited', 'GB', 'quota', 'mainly', 'run out', 'according to', 'provisions',' application ',' limit ',' application ',' The speed ',' reduced ',' browsing ',' Google ',' slow ',' fun ',' limit ',' speed ',' program ',' unlimited ',' trusted ',' customer ',' loyal ' ]</v>
      </c>
      <c r="D964" s="3">
        <v>3.0</v>
      </c>
    </row>
    <row r="965" ht="15.75" customHeight="1">
      <c r="A965" s="1">
        <v>963.0</v>
      </c>
      <c r="B965" s="3" t="s">
        <v>966</v>
      </c>
      <c r="C965" s="3" t="str">
        <f>IFERROR(__xludf.DUMMYFUNCTION("GOOGLETRANSLATE(B965,""id"",""en"")"),"['Satisfied', 'use', 'Sometimes',' no ',' stable ',' katany ',' TPI ',' Sya ',' open ',' app ',' smooth ',' Jaya ',' stable ',' Sometimes', 'buy', 'package', 'quota', 'UDH', 'take', 'pulse', 'TPI', 'package', 'kdang', 'no', 'entered' , 'third', 'no', 'acc"&amp;"ess',' no ',' kouta ',' data ',' fill ',' quota ',' right ',' no ',' quota ',' complicated ',' Code ',' dial ',' manual ',' intephacy ',' comfortable ',' simple ',' good ',' TPI ',' satisfied ',' access']")</f>
        <v>['Satisfied', 'use', 'Sometimes',' no ',' stable ',' katany ',' TPI ',' Sya ',' open ',' app ',' smooth ',' Jaya ',' stable ',' Sometimes', 'buy', 'package', 'quota', 'UDH', 'take', 'pulse', 'TPI', 'package', 'kdang', 'no', 'entered' , 'third', 'no', 'access',' no ',' kouta ',' data ',' fill ',' quota ',' right ',' no ',' quota ',' complicated ',' Code ',' dial ',' manual ',' intephacy ',' comfortable ',' simple ',' good ',' TPI ',' satisfied ',' access']</v>
      </c>
      <c r="D965" s="3">
        <v>2.0</v>
      </c>
    </row>
    <row r="966" ht="15.75" customHeight="1">
      <c r="A966" s="1">
        <v>964.0</v>
      </c>
      <c r="B966" s="3" t="s">
        <v>967</v>
      </c>
      <c r="C966" s="3" t="str">
        <f>IFERROR(__xludf.DUMMYFUNCTION("GOOGLETRANSLATE(B966,""id"",""en"")"),"['The network', 'slow', 'Sometimes',' Lost ',' BTS ',' Lanjay ',' Fix ',' The Network ',' Lok ',' Sidoharjo ',' Bangka ',' South ',' ']")</f>
        <v>['The network', 'slow', 'Sometimes',' Lost ',' BTS ',' Lanjay ',' Fix ',' The Network ',' Lok ',' Sidoharjo ',' Bangka ',' South ',' ']</v>
      </c>
      <c r="D966" s="3">
        <v>3.0</v>
      </c>
    </row>
    <row r="967" ht="15.75" customHeight="1">
      <c r="A967" s="1">
        <v>965.0</v>
      </c>
      <c r="B967" s="3" t="s">
        <v>968</v>
      </c>
      <c r="C967" s="3" t="str">
        <f>IFERROR(__xludf.DUMMYFUNCTION("GOOGLETRANSLATE(B967,""id"",""en"")"),"['TLG', 'Donk', 'Region', 'County', 'Land', 'Flat', 'West Sumatra', 'The Network', 'Severe', 'Udh', 'Open', 'APK', ' Online ',' APPN ',' PDHL ',' UDH ',' Center ',' City ',' ']")</f>
        <v>['TLG', 'Donk', 'Region', 'County', 'Land', 'Flat', 'West Sumatra', 'The Network', 'Severe', 'Udh', 'Open', 'APK', ' Online ',' APPN ',' PDHL ',' UDH ',' Center ',' City ',' ']</v>
      </c>
      <c r="D967" s="3">
        <v>1.0</v>
      </c>
    </row>
    <row r="968" ht="15.75" customHeight="1">
      <c r="A968" s="1">
        <v>966.0</v>
      </c>
      <c r="B968" s="3" t="s">
        <v>969</v>
      </c>
      <c r="C968" s="3" t="str">
        <f>IFERROR(__xludf.DUMMYFUNCTION("GOOGLETRANSLATE(B968,""id"",""en"")"),"['users',' Telkomsel ',' Males', 'Telkomsel', 'Sousal', 'Internet', 'ugly', 'Telkomsel', 'Error', 'Please', 'Fix', 'Region', ' Brebes', 'Region', 'Pemaron']")</f>
        <v>['users',' Telkomsel ',' Males', 'Telkomsel', 'Sousal', 'Internet', 'ugly', 'Telkomsel', 'Error', 'Please', 'Fix', 'Region', ' Brebes', 'Region', 'Pemaron']</v>
      </c>
      <c r="D968" s="3">
        <v>1.0</v>
      </c>
    </row>
    <row r="969" ht="15.75" customHeight="1">
      <c r="A969" s="1">
        <v>967.0</v>
      </c>
      <c r="B969" s="3" t="s">
        <v>970</v>
      </c>
      <c r="C969" s="3" t="str">
        <f>IFERROR(__xludf.DUMMYFUNCTION("GOOGLETRANSLATE(B969,""id"",""en"")"),"['use', 'Telkomsel', 'Please', 'Think', 'Dolo', 'Review', 'complaints',' Signal ',' use ',' Telkomsel ',' Severe ',' Send ',' Sometimes', 'ngak', 'complaints',' told ',' send ',' email ',' tlsel ',' expect ',' action ',' promise ', ""]")</f>
        <v>['use', 'Telkomsel', 'Please', 'Think', 'Dolo', 'Review', 'complaints',' Signal ',' use ',' Telkomsel ',' Severe ',' Send ',' Sometimes', 'ngak', 'complaints',' told ',' send ',' email ',' tlsel ',' expect ',' action ',' promise ', "]</v>
      </c>
      <c r="D969" s="3">
        <v>1.0</v>
      </c>
    </row>
    <row r="970" ht="15.75" customHeight="1">
      <c r="A970" s="1">
        <v>968.0</v>
      </c>
      <c r="B970" s="3" t="s">
        <v>971</v>
      </c>
      <c r="C970" s="3" t="str">
        <f>IFERROR(__xludf.DUMMYFUNCTION("GOOGLETRANSLATE(B970,""id"",""en"")"),"['Please', 'Sorry', 'Telkomsel', 'Karuan', 'Price', 'Package', 'Expensive', 'Network', 'Lemut', 'Network', 'Telkomsel', 'Back', ' Severe ',' regret ',' buy ',' Paketan ',' Telkomsel ',' Assessment ',' Love ',' star ', ""]")</f>
        <v>['Please', 'Sorry', 'Telkomsel', 'Karuan', 'Price', 'Package', 'Expensive', 'Network', 'Lemut', 'Network', 'Telkomsel', 'Back', ' Severe ',' regret ',' buy ',' Paketan ',' Telkomsel ',' Assessment ',' Love ',' star ', "]</v>
      </c>
      <c r="D970" s="3">
        <v>1.0</v>
      </c>
    </row>
    <row r="971" ht="15.75" customHeight="1">
      <c r="A971" s="1">
        <v>969.0</v>
      </c>
      <c r="B971" s="3" t="s">
        <v>972</v>
      </c>
      <c r="C971" s="3" t="str">
        <f>IFERROR(__xludf.DUMMYFUNCTION("GOOGLETRANSLATE(B971,""id"",""en"")"),"['Review', 'users',' Network ',' Telkomsel ',' Star ',' Karna ',' Suitable ',' Network ',' Gadang ',' Gadang ',' shook ',' shook ',' Location ',' Palembang ',' City ',' ']")</f>
        <v>['Review', 'users',' Network ',' Telkomsel ',' Star ',' Karna ',' Suitable ',' Network ',' Gadang ',' Gadang ',' shook ',' shook ',' Location ',' Palembang ',' City ',' ']</v>
      </c>
      <c r="D971" s="3">
        <v>1.0</v>
      </c>
    </row>
    <row r="972" ht="15.75" customHeight="1">
      <c r="A972" s="1">
        <v>970.0</v>
      </c>
      <c r="B972" s="3" t="s">
        <v>973</v>
      </c>
      <c r="C972" s="3" t="str">
        <f>IFERROR(__xludf.DUMMYFUNCTION("GOOGLETRANSLATE(B972,""id"",""en"")"),"['Sorry', 'please', 'fix', 'kah', 'net', 'Telkomsel', 'ama', 'different', 'really', 'price', 'package', 'internet', ' Sorry ',' tends', 'expensive', 'connection', 'net', 'apalg', 'maen', 'game', 'like', 'moba', 'etc.', 'sometimes',' smooth ' , '']")</f>
        <v>['Sorry', 'please', 'fix', 'kah', 'net', 'Telkomsel', 'ama', 'different', 'really', 'price', 'package', 'internet', ' Sorry ',' tends', 'expensive', 'connection', 'net', 'apalg', 'maen', 'game', 'like', 'moba', 'etc.', 'sometimes',' smooth ' , '']</v>
      </c>
      <c r="D972" s="3">
        <v>3.0</v>
      </c>
    </row>
    <row r="973" ht="15.75" customHeight="1">
      <c r="A973" s="1">
        <v>971.0</v>
      </c>
      <c r="B973" s="3" t="s">
        <v>974</v>
      </c>
      <c r="C973" s="3" t="str">
        <f>IFERROR(__xludf.DUMMYFUNCTION("GOOGLETRANSLATE(B973,""id"",""en"")"),"['Provider', 'garbage', 'price', 'hurryeness',' signal ',' lose ',' price ',' below ',' Telkomsel ',' already ',' stop ',' customer ',' Faithful ',' Member ',' Platinum ',' Nailing ',' Service ',' Customer ',' Service ',' Network ',' Constraints', 'Tends'"&amp;",' Analyze ', ""]")</f>
        <v>['Provider', 'garbage', 'price', 'hurryeness',' signal ',' lose ',' price ',' below ',' Telkomsel ',' already ',' stop ',' customer ',' Faithful ',' Member ',' Platinum ',' Nailing ',' Service ',' Customer ',' Service ',' Network ',' Constraints', 'Tends',' Analyze ', "]</v>
      </c>
      <c r="D973" s="3">
        <v>1.0</v>
      </c>
    </row>
    <row r="974" ht="15.75" customHeight="1">
      <c r="A974" s="1">
        <v>972.0</v>
      </c>
      <c r="B974" s="3" t="s">
        <v>975</v>
      </c>
      <c r="C974" s="3" t="str">
        <f>IFERROR(__xludf.DUMMYFUNCTION("GOOGLETRANSLATE(B974,""id"",""en"")"),"['package', 'internet', 'unlimited', 'slow', 'network', 'regret', 'buy', 'package', 'service', 'network', 'Telkomsel', 'deteriorate', ' klw ',' bring ',' in ',' consumer ',' psal ',' worth ',' alleged ',' sued ',' Telkomsel ', ""]")</f>
        <v>['package', 'internet', 'unlimited', 'slow', 'network', 'regret', 'buy', 'package', 'service', 'network', 'Telkomsel', 'deteriorate', ' klw ',' bring ',' in ',' consumer ',' psal ',' worth ',' alleged ',' sued ',' Telkomsel ', "]</v>
      </c>
      <c r="D974" s="3">
        <v>1.0</v>
      </c>
    </row>
    <row r="975" ht="15.75" customHeight="1">
      <c r="A975" s="1">
        <v>973.0</v>
      </c>
      <c r="B975" s="3" t="s">
        <v>976</v>
      </c>
      <c r="C975" s="3" t="str">
        <f>IFERROR(__xludf.DUMMYFUNCTION("GOOGLETRANSLATE(B975,""id"",""en"")"),"['signal', 'Telkomsel', 'bad', 'signal', 'deteriorated', 'price', 'Customized', 'repaired', 'signal', 'disappointed', ""]")</f>
        <v>['signal', 'Telkomsel', 'bad', 'signal', 'deteriorated', 'price', 'Customized', 'repaired', 'signal', 'disappointed', "]</v>
      </c>
      <c r="D975" s="3">
        <v>1.0</v>
      </c>
    </row>
    <row r="976" ht="15.75" customHeight="1">
      <c r="A976" s="1">
        <v>974.0</v>
      </c>
      <c r="B976" s="3" t="s">
        <v>977</v>
      </c>
      <c r="C976" s="3" t="str">
        <f>IFERROR(__xludf.DUMMYFUNCTION("GOOGLETRANSLATE(B976,""id"",""en"")"),"['Advertising', 'Telkomsel', 'filter', 'comment', 'complain', 'Jaringa', 'yes',' disappointed ',' junior high school ',' yrs', 'high school', ' Lecture ',' yrs', 'work', 'yrs',' use ',' Telkomsel ',' replace ',' card ',' network ',' Telkomsel ',' improved"&amp;" ']")</f>
        <v>['Advertising', 'Telkomsel', 'filter', 'comment', 'complain', 'Jaringa', 'yes',' disappointed ',' junior high school ',' yrs', 'high school', ' Lecture ',' yrs', 'work', 'yrs',' use ',' Telkomsel ',' replace ',' card ',' network ',' Telkomsel ',' improved ']</v>
      </c>
      <c r="D976" s="3">
        <v>5.0</v>
      </c>
    </row>
    <row r="977" ht="15.75" customHeight="1">
      <c r="A977" s="1">
        <v>975.0</v>
      </c>
      <c r="B977" s="3" t="s">
        <v>978</v>
      </c>
      <c r="C977" s="3" t="str">
        <f>IFERROR(__xludf.DUMMYFUNCTION("GOOGLETRANSLATE(B977,""id"",""en"")"),"['Customer', 'Telkomsel', 'card', 'Hello', 'complaints', 'speed', 'data', 'hope', 'customer', 'priority', '']")</f>
        <v>['Customer', 'Telkomsel', 'card', 'Hello', 'complaints', 'speed', 'data', 'hope', 'customer', 'priority', '']</v>
      </c>
      <c r="D977" s="3">
        <v>5.0</v>
      </c>
    </row>
    <row r="978" ht="15.75" customHeight="1">
      <c r="A978" s="1">
        <v>976.0</v>
      </c>
      <c r="B978" s="3" t="s">
        <v>979</v>
      </c>
      <c r="C978" s="3" t="str">
        <f>IFERROR(__xludf.DUMMYFUNCTION("GOOGLETRANSLATE(B978,""id"",""en"")"),"['Please', 'Help', 'buy', 'SIM', 'Card', 'Failed', 'Mulu', 'his writing', 'OPPS', 'Try', 'Try', 'Tomorrow', ' Nga ',' balance ',' link ',' according to ',' price ',' printed ',' Change ',' Try ',' Tetep ',' Nga ',' Telkomsel ',' Server ',' Error ' , 'what"&amp;"', 'tolng', 'help', 'admin', 'Telkomsel', 'buy', 'card', 'Telkomsel', 'application', 'Telkomsel']")</f>
        <v>['Please', 'Help', 'buy', 'SIM', 'Card', 'Failed', 'Mulu', 'his writing', 'OPPS', 'Try', 'Try', 'Tomorrow', ' Nga ',' balance ',' link ',' according to ',' price ',' printed ',' Change ',' Try ',' Tetep ',' Nga ',' Telkomsel ',' Server ',' Error ' , 'what', 'tolng', 'help', 'admin', 'Telkomsel', 'buy', 'card', 'Telkomsel', 'application', 'Telkomsel']</v>
      </c>
      <c r="D978" s="3">
        <v>1.0</v>
      </c>
    </row>
    <row r="979" ht="15.75" customHeight="1">
      <c r="A979" s="1">
        <v>977.0</v>
      </c>
      <c r="B979" s="3" t="s">
        <v>980</v>
      </c>
      <c r="C979" s="3" t="str">
        <f>IFERROR(__xludf.DUMMYFUNCTION("GOOGLETRANSLATE(B979,""id"",""en"")"),"['Ntah', 'fill in', 'pulse', 'pulse', 'missing', 'try', 'download', 'app', 'because' sister ',' that's ',' admiration ',' help', '']")</f>
        <v>['Ntah', 'fill in', 'pulse', 'pulse', 'missing', 'try', 'download', 'app', 'because' sister ',' that's ',' admiration ',' help', '']</v>
      </c>
      <c r="D979" s="3">
        <v>1.0</v>
      </c>
    </row>
    <row r="980" ht="15.75" customHeight="1">
      <c r="A980" s="1">
        <v>978.0</v>
      </c>
      <c r="B980" s="3" t="s">
        <v>981</v>
      </c>
      <c r="C980" s="3" t="str">
        <f>IFERROR(__xludf.DUMMYFUNCTION("GOOGLETRANSLATE(B980,""id"",""en"")"),"['already', 'replace', 'operator', 'Telkomsel', 'threat', 'signal', 'area', 'Java', 'signal', 'download', 'kbps',' mending ',' price ',' quota ',' cheap ',' signal ',' slow ',' expensive ',' gini ',' signal ',' threat ',' disappointed ']")</f>
        <v>['already', 'replace', 'operator', 'Telkomsel', 'threat', 'signal', 'area', 'Java', 'signal', 'download', 'kbps',' mending ',' price ',' quota ',' cheap ',' signal ',' slow ',' expensive ',' gini ',' signal ',' threat ',' disappointed ']</v>
      </c>
      <c r="D980" s="3">
        <v>1.0</v>
      </c>
    </row>
    <row r="981" ht="15.75" customHeight="1">
      <c r="A981" s="1">
        <v>979.0</v>
      </c>
      <c r="B981" s="3" t="s">
        <v>982</v>
      </c>
      <c r="C981" s="3" t="str">
        <f>IFERROR(__xludf.DUMMYFUNCTION("GOOGLETRANSLATE(B981,""id"",""en"")"),"['network', 'telkosel', 'already', 'no', 'rich', 'because', 'Telkomsel', 'sultan', 'skarang', 'already', 'take', 'network', ' Telkomsel ',' slow ']")</f>
        <v>['network', 'telkosel', 'already', 'no', 'rich', 'because', 'Telkomsel', 'sultan', 'skarang', 'already', 'take', 'network', ' Telkomsel ',' slow ']</v>
      </c>
      <c r="D981" s="3">
        <v>1.0</v>
      </c>
    </row>
    <row r="982" ht="15.75" customHeight="1">
      <c r="A982" s="1">
        <v>980.0</v>
      </c>
      <c r="B982" s="3" t="s">
        <v>983</v>
      </c>
      <c r="C982" s="3" t="str">
        <f>IFERROR(__xludf.DUMMYFUNCTION("GOOGLETRANSLATE(B982,""id"",""en"")"),"['Please', 'Network', 'Hacked', 'Bogor', 'West', 'Repaired', 'Network', 'Stable', 'Telkomsel', 'Serpong', 'Cook', 'Network', ' slow', '']")</f>
        <v>['Please', 'Network', 'Hacked', 'Bogor', 'West', 'Repaired', 'Network', 'Stable', 'Telkomsel', 'Serpong', 'Cook', 'Network', ' slow', '']</v>
      </c>
      <c r="D982" s="3">
        <v>1.0</v>
      </c>
    </row>
    <row r="983" ht="15.75" customHeight="1">
      <c r="A983" s="1">
        <v>981.0</v>
      </c>
      <c r="B983" s="3" t="s">
        <v>984</v>
      </c>
      <c r="C983" s="3" t="str">
        <f>IFERROR(__xludf.DUMMYFUNCTION("GOOGLETRANSLATE(B983,""id"",""en"")"),"['Please', 'Fix', 'Network', 'ugly', 'Network', 'Telkomsel', 'User', 'Ampe', 'Change', 'Profider', ""]")</f>
        <v>['Please', 'Fix', 'Network', 'ugly', 'Network', 'Telkomsel', 'User', 'Ampe', 'Change', 'Profider', "]</v>
      </c>
      <c r="D983" s="3">
        <v>1.0</v>
      </c>
    </row>
    <row r="984" ht="15.75" customHeight="1">
      <c r="A984" s="1">
        <v>982.0</v>
      </c>
      <c r="B984" s="3" t="s">
        <v>985</v>
      </c>
      <c r="C984" s="3" t="str">
        <f>IFERROR(__xludf.DUMMYFUNCTION("GOOGLETRANSLATE(B984,""id"",""en"")"),"['difficult', 'open', 'application', 'feature', 'auto', 'logout', 'difficult', 'user', 'confirm', 'account', 'many', 'times',' Login ',' difficult ']")</f>
        <v>['difficult', 'open', 'application', 'feature', 'auto', 'logout', 'difficult', 'user', 'confirm', 'account', 'many', 'times',' Login ',' difficult ']</v>
      </c>
      <c r="D984" s="3">
        <v>1.0</v>
      </c>
    </row>
    <row r="985" ht="15.75" customHeight="1">
      <c r="A985" s="1">
        <v>983.0</v>
      </c>
      <c r="B985" s="3" t="s">
        <v>986</v>
      </c>
      <c r="C985" s="3" t="str">
        <f>IFERROR(__xludf.DUMMYFUNCTION("GOOGLETRANSLATE(B985,""id"",""en"")"),"['For', 'employees',' Telkomsel ',' Aceh ',' just ',' prices', 'packages',' Dinaikin ',' Quality ',' Network ',' Enhanced ',' Different ',' thin ',' price ',' package ',' thousands']")</f>
        <v>['For', 'employees',' Telkomsel ',' Aceh ',' just ',' prices', 'packages',' Dinaikin ',' Quality ',' Network ',' Enhanced ',' Different ',' thin ',' price ',' package ',' thousands']</v>
      </c>
      <c r="D985" s="3">
        <v>1.0</v>
      </c>
    </row>
    <row r="986" ht="15.75" customHeight="1">
      <c r="A986" s="1">
        <v>984.0</v>
      </c>
      <c r="B986" s="3" t="s">
        <v>987</v>
      </c>
      <c r="C986" s="3" t="str">
        <f>IFERROR(__xludf.DUMMYFUNCTION("GOOGLETRANSLATE(B986,""id"",""en"")"),"['The network', 'slow', 'really', 'oath', 'download', 'application', 'MB', 'Do "",' Wait ',' An hour ',' open ',' Google ',' Doang ',' loading ',' forgiveness', 'Hadeeh']")</f>
        <v>['The network', 'slow', 'really', 'oath', 'download', 'application', 'MB', 'Do ",' Wait ',' An hour ',' open ',' Google ',' Doang ',' loading ',' forgiveness', 'Hadeeh']</v>
      </c>
      <c r="D986" s="3">
        <v>1.0</v>
      </c>
    </row>
    <row r="987" ht="15.75" customHeight="1">
      <c r="A987" s="1">
        <v>985.0</v>
      </c>
      <c r="B987" s="3" t="s">
        <v>988</v>
      </c>
      <c r="C987" s="3" t="str">
        <f>IFERROR(__xludf.DUMMYFUNCTION("GOOGLETRANSLATE(B987,""id"",""en"")"),"['Please', 'MyTelkomsel', 'entry', 'apps',' really ',' apahh ',' enter ',' link ',' sms', 'already', 'so', 'mending', ' Direct ',' Loading ',' Loading ',' said ',' connection ',' stable ',' told ',' refresh ',' make ',' Telkomsel ',' emang ',' slow ',' ka"&amp;"h ' , 'The network', '']")</f>
        <v>['Please', 'MyTelkomsel', 'entry', 'apps',' really ',' apahh ',' enter ',' link ',' sms', 'already', 'so', 'mending', ' Direct ',' Loading ',' Loading ',' said ',' connection ',' stable ',' told ',' refresh ',' make ',' Telkomsel ',' emang ',' slow ',' kah ' , 'The network', '']</v>
      </c>
      <c r="D987" s="3">
        <v>1.0</v>
      </c>
    </row>
    <row r="988" ht="15.75" customHeight="1">
      <c r="A988" s="1">
        <v>986.0</v>
      </c>
      <c r="B988" s="3" t="s">
        <v>989</v>
      </c>
      <c r="C988" s="3" t="str">
        <f>IFERROR(__xludf.DUMMYFUNCTION("GOOGLETRANSLATE(B988,""id"",""en"")"),"['Application', 'Mytsel', 'Open', 'Purchase', 'Failed', 'Mulu', 'Screen', 'Black', 'Application', 'Stop', 'Full', 'Memory', ' ']")</f>
        <v>['Application', 'Mytsel', 'Open', 'Purchase', 'Failed', 'Mulu', 'Screen', 'Black', 'Application', 'Stop', 'Full', 'Memory', ' ']</v>
      </c>
      <c r="D988" s="3">
        <v>2.0</v>
      </c>
    </row>
    <row r="989" ht="15.75" customHeight="1">
      <c r="A989" s="1">
        <v>987.0</v>
      </c>
      <c r="B989" s="3" t="s">
        <v>990</v>
      </c>
      <c r="C989" s="3" t="str">
        <f>IFERROR(__xludf.DUMMYFUNCTION("GOOGLETRANSLATE(B989,""id"",""en"")"),"['Disappointed', 'many years',' MeCAKE ',' Telkomsel ',' deteriorated ',' quality ',' signal ',' representing ',' friend ',' hope ',' fix ',' in the future ',' good', '']")</f>
        <v>['Disappointed', 'many years',' MeCAKE ',' Telkomsel ',' deteriorated ',' quality ',' signal ',' representing ',' friend ',' hope ',' fix ',' in the future ',' good', '']</v>
      </c>
      <c r="D989" s="3">
        <v>1.0</v>
      </c>
    </row>
    <row r="990" ht="15.75" customHeight="1">
      <c r="A990" s="1">
        <v>988.0</v>
      </c>
      <c r="B990" s="3" t="s">
        <v>991</v>
      </c>
      <c r="C990" s="3" t="str">
        <f>IFERROR(__xludf.DUMMYFUNCTION("GOOGLETRANSLATE(B990,""id"",""en"")"),"['Telkomsel', 'already', 'severe', 'really', 'in the area', 'Sumatran', 'South', 'entry', 'village', 'kota', 'network', ' Stable ',' Tower ',' Tower ',' Telkomsel ',' Network ',' Slow ',' Stable ',' Please ',' Group ',' Region ',' Complaints', 'City', 'Is"&amp;"land' , 'Island', 'Indonesia', 'Region', '']")</f>
        <v>['Telkomsel', 'already', 'severe', 'really', 'in the area', 'Sumatran', 'South', 'entry', 'village', 'kota', 'network', ' Stable ',' Tower ',' Tower ',' Telkomsel ',' Network ',' Slow ',' Stable ',' Please ',' Group ',' Region ',' Complaints', 'City', 'Island' , 'Island', 'Indonesia', 'Region', '']</v>
      </c>
      <c r="D990" s="3">
        <v>1.0</v>
      </c>
    </row>
    <row r="991" ht="15.75" customHeight="1">
      <c r="A991" s="1">
        <v>989.0</v>
      </c>
      <c r="B991" s="3" t="s">
        <v>992</v>
      </c>
      <c r="C991" s="3" t="str">
        <f>IFERROR(__xludf.DUMMYFUNCTION("GOOGLETRANSLATE(B991,""id"",""en"")"),"['Hallo', 'Telkomsel', 'Note', 'Review', 'Rating', 'Telkomsel', 'Soar', 'Down', 'The problem', 'Network', 'Feel', 'Area', ' Karawaci ',' Out ',' Maghrib ',' Network ',' Weakening ',' Thinking ',' Change ',' Provider ',' Card ',' Endured ',' Comfortable ',"&amp;"' Telkomsel ',' Enter ' , 'suggestion', 'network', 'signal', 'Telkomsel', 'area', 'karawaci', 'fair', 'slow', 'please', 'fix', 'customer', 'Telkomsel', ' loyal', '']")</f>
        <v>['Hallo', 'Telkomsel', 'Note', 'Review', 'Rating', 'Telkomsel', 'Soar', 'Down', 'The problem', 'Network', 'Feel', 'Area', ' Karawaci ',' Out ',' Maghrib ',' Network ',' Weakening ',' Thinking ',' Change ',' Provider ',' Card ',' Endured ',' Comfortable ',' Telkomsel ',' Enter ' , 'suggestion', 'network', 'signal', 'Telkomsel', 'area', 'karawaci', 'fair', 'slow', 'please', 'fix', 'customer', 'Telkomsel', ' loyal', '']</v>
      </c>
      <c r="D991" s="3">
        <v>4.0</v>
      </c>
    </row>
    <row r="992" ht="15.75" customHeight="1">
      <c r="A992" s="1">
        <v>990.0</v>
      </c>
      <c r="B992" s="3" t="s">
        <v>993</v>
      </c>
      <c r="C992" s="3" t="str">
        <f>IFERROR(__xludf.DUMMYFUNCTION("GOOGLETRANSLATE(B992,""id"",""en"")"),"['love', 'Bintang', 'really', 'error', 'buy', 'kouta', 'internet', 'fast', 'run out', 'kouta', 'omg', 'like', ' run out ',' buy ',' price ',' uda ',' hope ',' fix ']")</f>
        <v>['love', 'Bintang', 'really', 'error', 'buy', 'kouta', 'internet', 'fast', 'run out', 'kouta', 'omg', 'like', ' run out ',' buy ',' price ',' uda ',' hope ',' fix ']</v>
      </c>
      <c r="D992" s="3">
        <v>3.0</v>
      </c>
    </row>
    <row r="993" ht="15.75" customHeight="1">
      <c r="A993" s="1">
        <v>991.0</v>
      </c>
      <c r="B993" s="3" t="s">
        <v>994</v>
      </c>
      <c r="C993" s="3" t="str">
        <f>IFERROR(__xludf.DUMMYFUNCTION("GOOGLETRANSLATE(B993,""id"",""en"")"),"['Assalamualaikum', 'Warahmatullahi', 'wabarakatah', 'Congratulations',' noon ',' operator ',' Telkomsel ',' signal ',' Lola ',' contents', 'pulse', 'date', ' run out ',' date ',' please ']")</f>
        <v>['Assalamualaikum', 'Warahmatullahi', 'wabarakatah', 'Congratulations',' noon ',' operator ',' Telkomsel ',' signal ',' Lola ',' contents', 'pulse', 'date', ' run out ',' date ',' please ']</v>
      </c>
      <c r="D993" s="3">
        <v>4.0</v>
      </c>
    </row>
    <row r="994" ht="15.75" customHeight="1">
      <c r="A994" s="1">
        <v>992.0</v>
      </c>
      <c r="B994" s="3" t="s">
        <v>995</v>
      </c>
      <c r="C994" s="3" t="str">
        <f>IFERROR(__xludf.DUMMYFUNCTION("GOOGLETRANSLATE(B994,""id"",""en"")"),"['connection', 'likes',' disconnected ',' missing ',' signal ',' edge ',' college ',' online ',' seminar ',' conference ',' disconnected ',' missed ',' The material is', 'really', 'bad', 'comparable', 'price', 'offered', 'what', 'report', 'Telkomsel', 'Si"&amp;"s',' network ',' missing ',' open ' , 'Telkomsel', 'blank', 'shown']")</f>
        <v>['connection', 'likes',' disconnected ',' missing ',' signal ',' edge ',' college ',' online ',' seminar ',' conference ',' disconnected ',' missed ',' The material is', 'really', 'bad', 'comparable', 'price', 'offered', 'what', 'report', 'Telkomsel', 'Sis',' network ',' missing ',' open ' , 'Telkomsel', 'blank', 'shown']</v>
      </c>
      <c r="D994" s="3">
        <v>1.0</v>
      </c>
    </row>
    <row r="995" ht="15.75" customHeight="1">
      <c r="A995" s="1">
        <v>993.0</v>
      </c>
      <c r="B995" s="3" t="s">
        <v>996</v>
      </c>
      <c r="C995" s="3" t="str">
        <f>IFERROR(__xludf.DUMMYFUNCTION("GOOGLETRANSLATE(B995,""id"",""en"")"),"['Network', 'Region', 'Bojonggede', 'Severe', 'Bagus',' Current ',' Jaya ',' Constraints', 'at the ""Online', 'Class',' Please ',' Repaired ',' Thank you ', ""]")</f>
        <v>['Network', 'Region', 'Bojonggede', 'Severe', 'Bagus',' Current ',' Jaya ',' Constraints', 'at the "Online', 'Class',' Please ',' Repaired ',' Thank you ', "]</v>
      </c>
      <c r="D995" s="3">
        <v>5.0</v>
      </c>
    </row>
    <row r="996" ht="15.75" customHeight="1">
      <c r="A996" s="1">
        <v>994.0</v>
      </c>
      <c r="B996" s="3" t="s">
        <v>997</v>
      </c>
      <c r="C996" s="3" t="str">
        <f>IFERROR(__xludf.DUMMYFUNCTION("GOOGLETRANSLATE(B996,""id"",""en"")"),"['network', 'setabilia', 'please', 'fix', 'need', 'need', 'fluency', 'network', 'your connection', 'need', 'my money', 'buy', ' pulse ',' package ',' rich ',' switch ',' package you ',' skrg ',' expensive ',' your signal ',' smooth ', ""]")</f>
        <v>['network', 'setabilia', 'please', 'fix', 'need', 'need', 'fluency', 'network', 'your connection', 'need', 'my money', 'buy', ' pulse ',' package ',' rich ',' switch ',' package you ',' skrg ',' expensive ',' your signal ',' smooth ', "]</v>
      </c>
      <c r="D996" s="3">
        <v>1.0</v>
      </c>
    </row>
    <row r="997" ht="15.75" customHeight="1">
      <c r="A997" s="1">
        <v>995.0</v>
      </c>
      <c r="B997" s="3" t="s">
        <v>998</v>
      </c>
      <c r="C997" s="3" t="str">
        <f>IFERROR(__xludf.DUMMYFUNCTION("GOOGLETRANSLATE(B997,""id"",""en"")"),"['list', 'package', 'internet', 'times',' click ',' package ',' internet ',' superior ',' appear ',' package ',' the application ',' update ',' As a result ',' zero ',' ']")</f>
        <v>['list', 'package', 'internet', 'times',' click ',' package ',' internet ',' superior ',' appear ',' package ',' the application ',' update ',' As a result ',' zero ',' ']</v>
      </c>
      <c r="D997" s="3">
        <v>5.0</v>
      </c>
    </row>
    <row r="998" ht="15.75" customHeight="1">
      <c r="A998" s="1">
        <v>996.0</v>
      </c>
      <c r="B998" s="3" t="s">
        <v>999</v>
      </c>
      <c r="C998" s="3" t="str">
        <f>IFERROR(__xludf.DUMMYFUNCTION("GOOGLETRANSLATE(B998,""id"",""en"")"),"['mmg', 'taik', 'network', 'Telkomsel', 'network', 'slow', 'woi', 'taik', 'work', 'need', 'network', 'internet', ' Fast ',' network ',' Kek ',' Gini ',' Customer ',' Run ',' Card ',' ']")</f>
        <v>['mmg', 'taik', 'network', 'Telkomsel', 'network', 'slow', 'woi', 'taik', 'work', 'need', 'network', 'internet', ' Fast ',' network ',' Kek ',' Gini ',' Customer ',' Run ',' Card ',' ']</v>
      </c>
      <c r="D998" s="3">
        <v>1.0</v>
      </c>
    </row>
    <row r="999" ht="15.75" customHeight="1">
      <c r="A999" s="1">
        <v>997.0</v>
      </c>
      <c r="B999" s="3" t="s">
        <v>1000</v>
      </c>
      <c r="C999" s="3" t="str">
        <f>IFERROR(__xludf.DUMMYFUNCTION("GOOGLETRANSLATE(B999,""id"",""en"")"),"['recommend', 'person', 'network', 'ugly', 'search', 'luck', 'doang', 'search', 'provider', 'use', 'migration', 'card', ' Hello ',' bills', 'road', 'internet', 'uuuffhhh', '']")</f>
        <v>['recommend', 'person', 'network', 'ugly', 'search', 'luck', 'doang', 'search', 'provider', 'use', 'migration', 'card', ' Hello ',' bills', 'road', 'internet', 'uuuffhhh', '']</v>
      </c>
      <c r="D999" s="3">
        <v>1.0</v>
      </c>
    </row>
    <row r="1000" ht="15.75" customHeight="1">
      <c r="A1000" s="1">
        <v>998.0</v>
      </c>
      <c r="B1000" s="3" t="s">
        <v>1001</v>
      </c>
      <c r="C1000" s="3" t="str">
        <f>IFERROR(__xludf.DUMMYFUNCTION("GOOGLETRANSLATE(B1000,""id"",""en"")"),"['YTH', 'Telkomsel', 'permission', 'pulse', 'filled', 'buy', 'package', 'pulse', 'refresh', 'current', 'balance', 'sufficient', ' Please ',' Thank you ', ""]")</f>
        <v>['YTH', 'Telkomsel', 'permission', 'pulse', 'filled', 'buy', 'package', 'pulse', 'refresh', 'current', 'balance', 'sufficient', ' Please ',' Thank you ', "]</v>
      </c>
      <c r="D1000" s="3">
        <v>3.0</v>
      </c>
    </row>
    <row r="1001" ht="15.75" customHeight="1">
      <c r="A1001" s="1">
        <v>999.0</v>
      </c>
      <c r="B1001" s="3" t="s">
        <v>1002</v>
      </c>
      <c r="C1001" s="3" t="str">
        <f>IFERROR(__xludf.DUMMYFUNCTION("GOOGLETRANSLATE(B1001,""id"",""en"")"),"['signal', 'stable', 'Please', 'Telkomsel', 'Notice', 'buy', 'quota', 'signal', 'good', 'location', 'Bulujaya', 'Kec', ' Bangakala ',' West ',' ']")</f>
        <v>['signal', 'stable', 'Please', 'Telkomsel', 'Notice', 'buy', 'quota', 'signal', 'good', 'location', 'Bulujaya', 'Kec', ' Bangakala ',' West ',' ']</v>
      </c>
      <c r="D1001" s="3">
        <v>4.0</v>
      </c>
    </row>
    <row r="1002" ht="15.75" customHeight="1">
      <c r="A1002" s="1">
        <v>1000.0</v>
      </c>
      <c r="B1002" s="3" t="s">
        <v>1003</v>
      </c>
      <c r="C1002" s="3" t="str">
        <f>IFERROR(__xludf.DUMMYFUNCTION("GOOGLETRANSLATE(B1002,""id"",""en"")"),"['The service', 'Karuan', 'slow', 'network', 'slow', 'rich', 'snail', 'wasted', 'loss', 'buy', 'kouta', ""]")</f>
        <v>['The service', 'Karuan', 'slow', 'network', 'slow', 'rich', 'snail', 'wasted', 'loss', 'buy', 'kouta', "]</v>
      </c>
      <c r="D1002" s="3">
        <v>1.0</v>
      </c>
    </row>
    <row r="1003" ht="15.75" customHeight="1">
      <c r="A1003" s="1">
        <v>1001.0</v>
      </c>
      <c r="B1003" s="3" t="s">
        <v>1004</v>
      </c>
      <c r="C1003" s="3" t="str">
        <f>IFERROR(__xludf.DUMMYFUNCTION("GOOGLETRANSLATE(B1003,""id"",""en"")"),"['live', 'prov', 'replied', 'kab', 'pangandaran', 'exact', 'kec', 'kalipucang', 'village', 'palpotan', 'complaints',' kitar ',' Sunday ',' backward ',' since 'Tower', 'Pamotan', 'network', 'slow', 'Leg', 'run out', 'contact', 'signal', 'Leg', 'Learning' ,"&amp;" 'Online', 'please', 'fix', 'tower', 'signal', 'good', 'since' tower ',' exact ',' right ',' abis ',' contract ',' Sinylanya ',' Leg ',' slow ',' please ',' repaired ',' as soon as possible, 'learn', 'online', '']")</f>
        <v>['live', 'prov', 'replied', 'kab', 'pangandaran', 'exact', 'kec', 'kalipucang', 'village', 'palpotan', 'complaints',' kitar ',' Sunday ',' backward ',' since 'Tower', 'Pamotan', 'network', 'slow', 'Leg', 'run out', 'contact', 'signal', 'Leg', 'Learning' , 'Online', 'please', 'fix', 'tower', 'signal', 'good', 'since' tower ',' exact ',' right ',' abis ',' contract ',' Sinylanya ',' Leg ',' slow ',' please ',' repaired ',' as soon as possible, 'learn', 'online', '']</v>
      </c>
      <c r="D1003" s="3">
        <v>2.0</v>
      </c>
    </row>
    <row r="1004" ht="15.75" customHeight="1">
      <c r="A1004" s="1">
        <v>1002.0</v>
      </c>
      <c r="B1004" s="3" t="s">
        <v>1005</v>
      </c>
      <c r="C1004" s="3" t="str">
        <f>IFERROR(__xludf.DUMMYFUNCTION("GOOGLETRANSLATE(B1004,""id"",""en"")"),"['Please', 'Quality', 'Signal', 'Level', 'Area', 'Karawang', 'Disconnect', 'Disconnect', 'Connection', 'Setabil', 'Play', 'Game', ' buy ',' package ',' expensive ',' quality ',' signal ',' January ',' quality ',' signal ',' downhill ',' please ',' repair "&amp;"', ""]")</f>
        <v>['Please', 'Quality', 'Signal', 'Level', 'Area', 'Karawang', 'Disconnect', 'Disconnect', 'Connection', 'Setabil', 'Play', 'Game', ' buy ',' package ',' expensive ',' quality ',' signal ',' January ',' quality ',' signal ',' downhill ',' please ',' repair ', "]</v>
      </c>
      <c r="D1004" s="3">
        <v>1.0</v>
      </c>
    </row>
    <row r="1005" ht="15.75" customHeight="1">
      <c r="A1005" s="1">
        <v>1003.0</v>
      </c>
      <c r="B1005" s="3" t="s">
        <v>1006</v>
      </c>
      <c r="C1005" s="3" t="str">
        <f>IFERROR(__xludf.DUMMYFUNCTION("GOOGLETRANSLATE(B1005,""id"",""en"")"),"['Telkomsel', 'network', 'stable', 'game', 'online', 'lag', 'city', 'network', 'good', 'Telkomsel', 'please', 'repaired' thank you']")</f>
        <v>['Telkomsel', 'network', 'stable', 'game', 'online', 'lag', 'city', 'network', 'good', 'Telkomsel', 'please', 'repaired' thank you']</v>
      </c>
      <c r="D1005" s="3">
        <v>1.0</v>
      </c>
    </row>
    <row r="1006" ht="15.75" customHeight="1">
      <c r="A1006" s="1">
        <v>1004.0</v>
      </c>
      <c r="B1006" s="3" t="s">
        <v>1007</v>
      </c>
      <c r="C1006" s="3" t="str">
        <f>IFERROR(__xludf.DUMMYFUNCTION("GOOGLETRANSLATE(B1006,""id"",""en"")"),"['Please', 'Network', 'Fix', 'Speed', 'Kek', 'Dlu', 'Dlu', 'Switch', 'Telkomsel', 'Karna', 'Network', 'Anti', ' storms', 'price', 'use', 'mehong', 'really', 'slow', 'buy', 'package', 'expensive', 'dri', 'operator', 'network', 'ngeecewain' , 'Price', 'Qual"&amp;"ity', 'Donk', 'Price', 'Doang', 'Fix', 'Thanks']")</f>
        <v>['Please', 'Network', 'Fix', 'Speed', 'Kek', 'Dlu', 'Dlu', 'Switch', 'Telkomsel', 'Karna', 'Network', 'Anti', ' storms', 'price', 'use', 'mehong', 'really', 'slow', 'buy', 'package', 'expensive', 'dri', 'operator', 'network', 'ngeecewain' , 'Price', 'Quality', 'Donk', 'Price', 'Doang', 'Fix', 'Thanks']</v>
      </c>
      <c r="D1006" s="3">
        <v>3.0</v>
      </c>
    </row>
    <row r="1007" ht="15.75" customHeight="1">
      <c r="A1007" s="1">
        <v>1005.0</v>
      </c>
      <c r="B1007" s="3" t="s">
        <v>1008</v>
      </c>
      <c r="C1007" s="3" t="str">
        <f>IFERROR(__xludf.DUMMYFUNCTION("GOOGLETRANSLATE(B1007,""id"",""en"")"),"['heart', 'heart', 'denly', 'check', 'Telkomsel', 'right', 'check', 'quota', 'GB', 'check', 'the next day', 'check', ' Natural ',' times', '']")</f>
        <v>['heart', 'heart', 'denly', 'check', 'Telkomsel', 'right', 'check', 'quota', 'GB', 'check', 'the next day', 'check', ' Natural ',' times', '']</v>
      </c>
      <c r="D1007" s="3">
        <v>1.0</v>
      </c>
    </row>
    <row r="1008" ht="15.75" customHeight="1">
      <c r="A1008" s="1">
        <v>1006.0</v>
      </c>
      <c r="B1008" s="3" t="s">
        <v>1009</v>
      </c>
      <c r="C1008" s="3" t="str">
        <f>IFERROR(__xludf.DUMMYFUNCTION("GOOGLETRANSLATE(B1008,""id"",""en"")"),"['The application', 'user', 'friendly', 'entered', 'application', 'info', 'downloaded', 'acutuh', 'entry', 'want', 'check', 'mobile', ' Banking ',' quota ',' Video ',' Tuk ',' strange ',' was directed ',' Buy ',' Package ',' just ',' Eyes', 'Duitan', 'rea"&amp;"lly', 'quota' , 'Free', 'SMS', 'TELFON', 'TEPARY', 'SIMPLY', 'BUY', 'PACKAGE', 'Open', 'APP', 'BLM', 'Answer', 'disamain', ' Rich ',' Market ',' Place ',' Lined ',' Look ',' Woy ',' Info ',' ']")</f>
        <v>['The application', 'user', 'friendly', 'entered', 'application', 'info', 'downloaded', 'acutuh', 'entry', 'want', 'check', 'mobile', ' Banking ',' quota ',' Video ',' Tuk ',' strange ',' was directed ',' Buy ',' Package ',' just ',' Eyes', 'Duitan', 'really', 'quota' , 'Free', 'SMS', 'TELFON', 'TEPARY', 'SIMPLY', 'BUY', 'PACKAGE', 'Open', 'APP', 'BLM', 'Answer', 'disamain', ' Rich ',' Market ',' Place ',' Lined ',' Look ',' Woy ',' Info ',' ']</v>
      </c>
      <c r="D1008" s="3">
        <v>2.0</v>
      </c>
    </row>
    <row r="1009" ht="15.75" customHeight="1">
      <c r="A1009" s="1">
        <v>1007.0</v>
      </c>
      <c r="B1009" s="3" t="s">
        <v>1010</v>
      </c>
      <c r="C1009" s="3" t="str">
        <f>IFERROR(__xludf.DUMMYFUNCTION("GOOGLETRANSLATE(B1009,""id"",""en"")"),"['Ribet', 'entered', 'App', 'Verication', 'SMS', 'Click', 'Hedehhh', ""]")</f>
        <v>['Ribet', 'entered', 'App', 'Verication', 'SMS', 'Click', 'Hedehhh', "]</v>
      </c>
      <c r="D1009" s="3">
        <v>2.0</v>
      </c>
    </row>
    <row r="1010" ht="15.75" customHeight="1">
      <c r="A1010" s="1">
        <v>1008.0</v>
      </c>
      <c r="B1010" s="3" t="s">
        <v>1011</v>
      </c>
      <c r="C1010" s="3" t="str">
        <f>IFERROR(__xludf.DUMMYFUNCTION("GOOGLETRANSLATE(B1010,""id"",""en"")"),"['Network', 'rich', 'garbage', 'package', 'expensive', 'company', 'provider', 'BUMN', 'famous',' universe ',' raya ',' Indonesia ',' Good ',' Ancuuurrr ',' Provider ',' Get ',' Tender ',' Indonesia ',' Ngaca ',' Bossss ',' Network ',' Ente ',' Aburadul ',"&amp;"' How ',' Kocaaaakkkkkkk , 'wkwkwkwkwk']")</f>
        <v>['Network', 'rich', 'garbage', 'package', 'expensive', 'company', 'provider', 'BUMN', 'famous',' universe ',' raya ',' Indonesia ',' Good ',' Ancuuurrr ',' Provider ',' Get ',' Tender ',' Indonesia ',' Ngaca ',' Bossss ',' Network ',' Ente ',' Aburadul ',' How ',' Kocaaaakkkkkkk , 'wkwkwkwkwk']</v>
      </c>
      <c r="D1010" s="3">
        <v>1.0</v>
      </c>
    </row>
    <row r="1011" ht="15.75" customHeight="1">
      <c r="A1011" s="1">
        <v>1009.0</v>
      </c>
      <c r="B1011" s="3" t="s">
        <v>1012</v>
      </c>
      <c r="C1011" s="3" t="str">
        <f>IFERROR(__xludf.DUMMYFUNCTION("GOOGLETRANSLATE(B1011,""id"",""en"")"),"['network', 'Telkomsel', 'kyk', 'play', 'game', 'red', 'already', 'gnti', 'network', 'already', 'price', 'expensive', ' The network is', 'Kyk', 'Telkomsel', 'Please', 'Fix', 'Jaringn', 'Telkomsel', ""]")</f>
        <v>['network', 'Telkomsel', 'kyk', 'play', 'game', 'red', 'already', 'gnti', 'network', 'already', 'price', 'expensive', ' The network is', 'Kyk', 'Telkomsel', 'Please', 'Fix', 'Jaringn', 'Telkomsel', "]</v>
      </c>
      <c r="D1011" s="3">
        <v>1.0</v>
      </c>
    </row>
    <row r="1012" ht="15.75" customHeight="1">
      <c r="A1012" s="1">
        <v>1010.0</v>
      </c>
      <c r="B1012" s="3" t="s">
        <v>1013</v>
      </c>
      <c r="C1012" s="3" t="str">
        <f>IFERROR(__xludf.DUMMYFUNCTION("GOOGLETRANSLATE(B1012,""id"",""en"")"),"['Buy', 'Package', 'Data', 'Date', 'Package', 'Data', 'Night', 'Wait', 'Enter', 'Try', 'Buy', 'Package', ' Unlimited ',' YouTube ',' Enter ',' Package ',' Night ',' Enter ',' Ouch ',' Gmna ',' Telkomsel ',' Help ',' Tipu ']")</f>
        <v>['Buy', 'Package', 'Data', 'Date', 'Package', 'Data', 'Night', 'Wait', 'Enter', 'Try', 'Buy', 'Package', ' Unlimited ',' YouTube ',' Enter ',' Package ',' Night ',' Enter ',' Ouch ',' Gmna ',' Telkomsel ',' Help ',' Tipu ']</v>
      </c>
      <c r="D1012" s="3">
        <v>1.0</v>
      </c>
    </row>
    <row r="1013" ht="15.75" customHeight="1">
      <c r="A1013" s="1">
        <v>1011.0</v>
      </c>
      <c r="B1013" s="3" t="s">
        <v>1014</v>
      </c>
      <c r="C1013" s="3" t="str">
        <f>IFERROR(__xludf.DUMMYFUNCTION("GOOGLETRANSLATE(B1013,""id"",""en"")"),"['', 'signal', 'ugly', 'stay', 'city', 'application', 'times',' MSU ',' Nge ',' check ',' quota ',' login ',' reset ',' expensive ',' ilangin ',' ad ',' tipi ',' tipi ',' org ',' nervous', 'telkomsel', 'network', 'cool']")</f>
        <v>['', 'signal', 'ugly', 'stay', 'city', 'application', 'times',' MSU ',' Nge ',' check ',' quota ',' login ',' reset ',' expensive ',' ilangin ',' ad ',' tipi ',' tipi ',' org ',' nervous', 'telkomsel', 'network', 'cool']</v>
      </c>
      <c r="D1013" s="3">
        <v>1.0</v>
      </c>
    </row>
    <row r="1014" ht="15.75" customHeight="1">
      <c r="A1014" s="1">
        <v>1012.0</v>
      </c>
      <c r="B1014" s="3" t="s">
        <v>1015</v>
      </c>
      <c r="C1014" s="3" t="str">
        <f>IFERROR(__xludf.DUMMYFUNCTION("GOOGLETRANSLATE(B1014,""id"",""en"")"),"['Pinter', 'really', 'steal', 'pulse', 'notif', 'right', 'quota', 'stay', 'MB', 'TPI', 'Gaada', 'right', ' spend ',' leftover ',' pulse ',' instant ',' notif ',' quota ',' run out ',' worn ',' rates', 'cost', 'normal', 'salute', 'marketing' ]")</f>
        <v>['Pinter', 'really', 'steal', 'pulse', 'notif', 'right', 'quota', 'stay', 'MB', 'TPI', 'Gaada', 'right', ' spend ',' leftover ',' pulse ',' instant ',' notif ',' quota ',' run out ',' worn ',' rates', 'cost', 'normal', 'salute', 'marketing' ]</v>
      </c>
      <c r="D1014" s="3">
        <v>1.0</v>
      </c>
    </row>
    <row r="1015" ht="15.75" customHeight="1">
      <c r="A1015" s="1">
        <v>1013.0</v>
      </c>
      <c r="B1015" s="3" t="s">
        <v>1016</v>
      </c>
      <c r="C1015" s="3" t="str">
        <f>IFERROR(__xludf.DUMMYFUNCTION("GOOGLETRANSLATE(B1015,""id"",""en"")"),"['oath', 'anything', 'tissue', 'slow', 'catches',' slow ',' Maen ',' game ',' ping ',' cascelled ',' mode ',' and that ',' Different ',' disappointed ',' provider ',' intention ',' fix ',' kah ',' loss', 'customer', '']")</f>
        <v>['oath', 'anything', 'tissue', 'slow', 'catches',' slow ',' Maen ',' game ',' ping ',' cascelled ',' mode ',' and that ',' Different ',' disappointed ',' provider ',' intention ',' fix ',' kah ',' loss', 'customer', '']</v>
      </c>
      <c r="D1015" s="3">
        <v>1.0</v>
      </c>
    </row>
    <row r="1016" ht="15.75" customHeight="1">
      <c r="A1016" s="1">
        <v>1014.0</v>
      </c>
      <c r="B1016" s="3" t="s">
        <v>1017</v>
      </c>
      <c r="C1016" s="3" t="str">
        <f>IFERROR(__xludf.DUMMYFUNCTION("GOOGLETRANSLATE(B1016,""id"",""en"")"),"['bad', 'network', 'Telkomsel', 'slow', 'open', 'application', 'use', 'even', 'slow', 'price', 'kouta', 'internet', ' expensive ',' expensive ',' network ',' slow ',' really ',' disappointed ',' moved ',' operator ',' use ',' telkomsel ',' againiii ']")</f>
        <v>['bad', 'network', 'Telkomsel', 'slow', 'open', 'application', 'use', 'even', 'slow', 'price', 'kouta', 'internet', ' expensive ',' expensive ',' network ',' slow ',' really ',' disappointed ',' moved ',' operator ',' use ',' telkomsel ',' againiii ']</v>
      </c>
      <c r="D1016" s="3">
        <v>1.0</v>
      </c>
    </row>
    <row r="1017" ht="15.75" customHeight="1">
      <c r="A1017" s="1">
        <v>1015.0</v>
      </c>
      <c r="B1017" s="3" t="s">
        <v>1018</v>
      </c>
      <c r="C1017" s="3" t="str">
        <f>IFERROR(__xludf.DUMMYFUNCTION("GOOGLETRANSLATE(B1017,""id"",""en"")"),"['expensive', 'doang', 'network', 'slow', 'stay', 'city', 'forest', 'slow', 'speeding', 'right', 'night', 'dawn', ' The point is', 'told', 'ngalong', 'that's',' ']")</f>
        <v>['expensive', 'doang', 'network', 'slow', 'stay', 'city', 'forest', 'slow', 'speeding', 'right', 'night', 'dawn', ' The point is', 'told', 'ngalong', 'that's',' ']</v>
      </c>
      <c r="D1017" s="3">
        <v>1.0</v>
      </c>
    </row>
    <row r="1018" ht="15.75" customHeight="1">
      <c r="A1018" s="1">
        <v>1016.0</v>
      </c>
      <c r="B1018" s="3" t="s">
        <v>1019</v>
      </c>
      <c r="C1018" s="3" t="str">
        <f>IFERROR(__xludf.DUMMYFUNCTION("GOOGLETRANSLATE(B1018,""id"",""en"")"),"['', 'Fix', 'already', 'feel', 'JNG', 'FORMIN', 'buy', 'package', 'sympathy', 'game', 'signal', 'sympathy', 'super ',' ugly ',' brave ',' guarantee ',' sympathy ',' thinking ',' income ',' thinking ',' convenience ',' customer ',' select ',' sympathy ',' "&amp;"guaranteed ', 'mantapppppppp', 'believe', 'please', 'try', 'sympathy', 'skrng', 'already', 'ancurrrrrrr']")</f>
        <v>['', 'Fix', 'already', 'feel', 'JNG', 'FORMIN', 'buy', 'package', 'sympathy', 'game', 'signal', 'sympathy', 'super ',' ugly ',' brave ',' guarantee ',' sympathy ',' thinking ',' income ',' thinking ',' convenience ',' customer ',' select ',' sympathy ',' guaranteed ', 'mantapppppppp', 'believe', 'please', 'try', 'sympathy', 'skrng', 'already', 'ancurrrrrrr']</v>
      </c>
      <c r="D1018" s="3">
        <v>1.0</v>
      </c>
    </row>
    <row r="1019" ht="15.75" customHeight="1">
      <c r="A1019" s="1">
        <v>1017.0</v>
      </c>
      <c r="B1019" s="3" t="s">
        <v>1020</v>
      </c>
      <c r="C1019" s="3" t="str">
        <f>IFERROR(__xludf.DUMMYFUNCTION("GOOGLETRANSLATE(B1019,""id"",""en"")"),"['oath', 'right', 'buy', 'pulse', 'rb', 'no', 'entry', 'signal', 'right', 'check', 'pulse', 'request', ' the process', 'Try', 'turn', 'already', 'try', 'ber', 'times',' right ',' download ',' application ',' try ',' mulu ',' already ' , 'Disconnect', 'Ins"&amp;"tall', 'Tetep', 'Litue']")</f>
        <v>['oath', 'right', 'buy', 'pulse', 'rb', 'no', 'entry', 'signal', 'right', 'check', 'pulse', 'request', ' the process', 'Try', 'turn', 'already', 'try', 'ber', 'times',' right ',' download ',' application ',' try ',' mulu ',' already ' , 'Disconnect', 'Install', 'Tetep', 'Litue']</v>
      </c>
      <c r="D1019" s="3">
        <v>1.0</v>
      </c>
    </row>
    <row r="1020" ht="15.75" customHeight="1">
      <c r="A1020" s="1">
        <v>1018.0</v>
      </c>
      <c r="B1020" s="3" t="s">
        <v>1021</v>
      </c>
      <c r="C1020" s="3" t="str">
        <f>IFERROR(__xludf.DUMMYFUNCTION("GOOGLETRANSLATE(B1020,""id"",""en"")"),"['network', 'Telkomsel', 'deteriorating', 'Telkom', 'repairs',' handling ',' serious', 'users',' Telkomsel ',' comfortable ',' disappointed ',' condition ',' ']")</f>
        <v>['network', 'Telkomsel', 'deteriorating', 'Telkom', 'repairs',' handling ',' serious', 'users',' Telkomsel ',' comfortable ',' disappointed ',' condition ',' ']</v>
      </c>
      <c r="D1020" s="3">
        <v>1.0</v>
      </c>
    </row>
    <row r="1021" ht="15.75" customHeight="1">
      <c r="A1021" s="1">
        <v>1019.0</v>
      </c>
      <c r="B1021" s="3" t="s">
        <v>1022</v>
      </c>
      <c r="C1021" s="3" t="str">
        <f>IFERROR(__xludf.DUMMYFUNCTION("GOOGLETRANSLATE(B1021,""id"",""en"")"),"['help', 'check', 'pulse', 'quota', 'easy', 'exchange', 'point', 'get', 'lottery', 'pulse', 'jta', 'Telkomsel', ' Semain ',' Jaya ',' Keep ',' Quality ',' ']")</f>
        <v>['help', 'check', 'pulse', 'quota', 'easy', 'exchange', 'point', 'get', 'lottery', 'pulse', 'jta', 'Telkomsel', ' Semain ',' Jaya ',' Keep ',' Quality ',' ']</v>
      </c>
      <c r="D1021" s="3">
        <v>5.0</v>
      </c>
    </row>
    <row r="1022" ht="15.75" customHeight="1">
      <c r="A1022" s="1">
        <v>1020.0</v>
      </c>
      <c r="B1022" s="3" t="s">
        <v>1023</v>
      </c>
      <c r="C1022" s="3" t="str">
        <f>IFERROR(__xludf.DUMMYFUNCTION("GOOGLETRANSLATE(B1022,""id"",""en"")"),"['Network', 'signal', 'Telkomsel', 'ugly', 'stable', 'disappointed', 'until', 'fix', 'response', 'need', 'response', 'real', ' reply ',' doang ',' best-selling ',' fast ',' fix ',' already ',' month ',' signal ',' stable ',' complement ',' response ',' ba"&amp;"les', '']")</f>
        <v>['Network', 'signal', 'Telkomsel', 'ugly', 'stable', 'disappointed', 'until', 'fix', 'response', 'need', 'response', 'real', ' reply ',' doang ',' best-selling ',' fast ',' fix ',' already ',' month ',' signal ',' stable ',' complement ',' response ',' bales', '']</v>
      </c>
      <c r="D1022" s="3">
        <v>1.0</v>
      </c>
    </row>
    <row r="1023" ht="15.75" customHeight="1">
      <c r="A1023" s="1">
        <v>1021.0</v>
      </c>
      <c r="B1023" s="3" t="s">
        <v>1024</v>
      </c>
      <c r="C1023" s="3" t="str">
        <f>IFERROR(__xludf.DUMMYFUNCTION("GOOGLETRANSLATE(B1023,""id"",""en"")"),"['', 'Telkomsel', 'Sayahan', 'Yesterday', 'Network', 'Telkomsel', 'Good', 'Customer', 'Faithful', 'Disappointed', 'Comfortable', 'Play', 'Game ',' Online ',' beg ',' fix ',' network ',' ']")</f>
        <v>['', 'Telkomsel', 'Sayahan', 'Yesterday', 'Network', 'Telkomsel', 'Good', 'Customer', 'Faithful', 'Disappointed', 'Comfortable', 'Play', 'Game ',' Online ',' beg ',' fix ',' network ',' ']</v>
      </c>
      <c r="D1023" s="3">
        <v>1.0</v>
      </c>
    </row>
    <row r="1024" ht="15.75" customHeight="1">
      <c r="A1024" s="1">
        <v>1022.0</v>
      </c>
      <c r="B1024" s="3" t="s">
        <v>1025</v>
      </c>
      <c r="C1024" s="3" t="str">
        <f>IFERROR(__xludf.DUMMYFUNCTION("GOOGLETRANSLATE(B1024,""id"",""en"")"),"['yes',' package ',' Most good ',' expensive ',' network ',' difficult ',' region ',' Cibiting ',' village ',' wanasari ',' kab ',' bekasi ',' Java ',' West ',' please ',' repay ']")</f>
        <v>['yes',' package ',' Most good ',' expensive ',' network ',' difficult ',' region ',' Cibiting ',' village ',' wanasari ',' kab ',' bekasi ',' Java ',' West ',' please ',' repay ']</v>
      </c>
      <c r="D1024" s="3">
        <v>2.0</v>
      </c>
    </row>
    <row r="1025" ht="15.75" customHeight="1">
      <c r="A1025" s="1">
        <v>1023.0</v>
      </c>
      <c r="B1025" s="3" t="s">
        <v>1026</v>
      </c>
      <c r="C1025" s="3" t="str">
        <f>IFERROR(__xludf.DUMMYFUNCTION("GOOGLETRANSLATE(B1025,""id"",""en"")"),"['Telkomsel', 'Knape', 'Network', 'Severe', 'Ksini', 'Disappointed', 'Heavy', 'Leet', 'Forgiveness',' Boro ',' Streaming ',' Browsing ',' Muter ',' trs', 'kaga', 'already', 'already', 'annual', 'Telkomsel', 'canal', 'mending', 'moved', 'provider', 'laen',"&amp;" 'buy' , 'expensive', 'get', 'network', 'slow', '']")</f>
        <v>['Telkomsel', 'Knape', 'Network', 'Severe', 'Ksini', 'Disappointed', 'Heavy', 'Leet', 'Forgiveness',' Boro ',' Streaming ',' Browsing ',' Muter ',' trs', 'kaga', 'already', 'already', 'annual', 'Telkomsel', 'canal', 'mending', 'moved', 'provider', 'laen', 'buy' , 'expensive', 'get', 'network', 'slow', '']</v>
      </c>
      <c r="D1025" s="3">
        <v>1.0</v>
      </c>
    </row>
    <row r="1026" ht="15.75" customHeight="1">
      <c r="A1026" s="1">
        <v>1024.0</v>
      </c>
      <c r="B1026" s="3" t="s">
        <v>1027</v>
      </c>
      <c r="C1026" s="3" t="str">
        <f>IFERROR(__xludf.DUMMYFUNCTION("GOOGLETRANSLATE(B1026,""id"",""en"")"),"['Telkomsel', 'Network', 'Severe', 'Activities',' Disturbed ',' Karna ',' Skarang ',' LGI ',' WFH ',' What's', 'Network', 'Perdana', ' Fine ',' Fine ',' Ajah ',' Dri ',' Dlu ',' loyal ',' Telkomsel ',' TPI ',' disappointing ',' already ',' pay ',' package"&amp;" ',' expensive ' , 'expensive', 'please', 'heard', 'complaints', 'user', 'trima', 'love']")</f>
        <v>['Telkomsel', 'Network', 'Severe', 'Activities',' Disturbed ',' Karna ',' Skarang ',' LGI ',' WFH ',' What's', 'Network', 'Perdana', ' Fine ',' Fine ',' Ajah ',' Dri ',' Dlu ',' loyal ',' Telkomsel ',' TPI ',' disappointing ',' already ',' pay ',' package ',' expensive ' , 'expensive', 'please', 'heard', 'complaints', 'user', 'trima', 'love']</v>
      </c>
      <c r="D1026" s="3">
        <v>1.0</v>
      </c>
    </row>
    <row r="1027" ht="15.75" customHeight="1">
      <c r="A1027" s="1">
        <v>1025.0</v>
      </c>
      <c r="B1027" s="3" t="s">
        <v>1028</v>
      </c>
      <c r="C1027" s="3" t="str">
        <f>IFERROR(__xludf.DUMMYFUNCTION("GOOGLETRANSLATE(B1027,""id"",""en"")"),"['Online', 'Make', 'Telkomsel', 'smooth', 'zoom', 'TPI', 'usage', 'slow', 'sometimes',' because ',' network ',' down ',' Why', '']")</f>
        <v>['Online', 'Make', 'Telkomsel', 'smooth', 'zoom', 'TPI', 'usage', 'slow', 'sometimes',' because ',' network ',' down ',' Why', '']</v>
      </c>
      <c r="D1027" s="3">
        <v>3.0</v>
      </c>
    </row>
    <row r="1028" ht="15.75" customHeight="1">
      <c r="A1028" s="1">
        <v>1026.0</v>
      </c>
      <c r="B1028" s="3" t="s">
        <v>1029</v>
      </c>
      <c r="C1028" s="3" t="str">
        <f>IFERROR(__xludf.DUMMYFUNCTION("GOOGLETRANSLATE(B1028,""id"",""en"")"),"['Telkomsel', 'rich', 'people', 'crazy', 'network', 'little', 'little', 'ilang', 'quota', 'expensive', 'network', 'worth', ' price ',' he said ',' raising ',' tariff ',' keep ',' quality ',' quality ',' hah ',' complement ',' network ',' told ',' dahlah '"&amp;",' lazy ' , 'Papale', 'Papale', 'AJG', '']")</f>
        <v>['Telkomsel', 'rich', 'people', 'crazy', 'network', 'little', 'little', 'ilang', 'quota', 'expensive', 'network', 'worth', ' price ',' he said ',' raising ',' tariff ',' keep ',' quality ',' quality ',' hah ',' complement ',' network ',' told ',' dahlah ',' lazy ' , 'Papale', 'Papale', 'AJG', '']</v>
      </c>
      <c r="D1028" s="3">
        <v>1.0</v>
      </c>
    </row>
    <row r="1029" ht="15.75" customHeight="1">
      <c r="A1029" s="1">
        <v>1027.0</v>
      </c>
      <c r="B1029" s="3" t="s">
        <v>1030</v>
      </c>
      <c r="C1029" s="3" t="str">
        <f>IFERROR(__xludf.DUMMYFUNCTION("GOOGLETRANSLATE(B1029,""id"",""en"")"),"['Network', 'Telkomsel', 'ugly', 'quality', 'home', 'city', 'network', 'difficult', 'kyk', 'amid', 'forest', 'wfh', ' Believe ',' Telkomsel ',' Network ',' Lost ',' Cook ',' Lose ',' AXIS ']")</f>
        <v>['Network', 'Telkomsel', 'ugly', 'quality', 'home', 'city', 'network', 'difficult', 'kyk', 'amid', 'forest', 'wfh', ' Believe ',' Telkomsel ',' Network ',' Lost ',' Cook ',' Lose ',' AXIS ']</v>
      </c>
      <c r="D1029" s="3">
        <v>1.0</v>
      </c>
    </row>
    <row r="1030" ht="15.75" customHeight="1">
      <c r="A1030" s="1">
        <v>1028.0</v>
      </c>
      <c r="B1030" s="3" t="s">
        <v>1031</v>
      </c>
      <c r="C1030" s="3" t="str">
        <f>IFERROR(__xludf.DUMMYFUNCTION("GOOGLETRANSLATE(B1030,""id"",""en"")"),"['Telkomsel', 'signal', 'slow', 'severe', 'open', 'story', 'muter', 'buy', 'telkomsel', 'waste', 'money', 'disappointed', ' ']")</f>
        <v>['Telkomsel', 'signal', 'slow', 'severe', 'open', 'story', 'muter', 'buy', 'telkomsel', 'waste', 'money', 'disappointed', ' ']</v>
      </c>
      <c r="D1030" s="3">
        <v>1.0</v>
      </c>
    </row>
    <row r="1031" ht="15.75" customHeight="1">
      <c r="A1031" s="1">
        <v>1029.0</v>
      </c>
      <c r="B1031" s="3" t="s">
        <v>1032</v>
      </c>
      <c r="C1031" s="3" t="str">
        <f>IFERROR(__xludf.DUMMYFUNCTION("GOOGLETRANSLATE(B1031,""id"",""en"")"),"['Telkomsel', 'ugly', 'really', 'Telkomsel', 'Hello', 'application', 'signal', 'smooth', 'turn', 'play', 'game', 'mobile', ' Legends', 'signal', 'severe', 'really', '']")</f>
        <v>['Telkomsel', 'ugly', 'really', 'Telkomsel', 'Hello', 'application', 'signal', 'smooth', 'turn', 'play', 'game', 'mobile', ' Legends', 'signal', 'severe', 'really', '']</v>
      </c>
      <c r="D1031" s="3">
        <v>1.0</v>
      </c>
    </row>
    <row r="1032" ht="15.75" customHeight="1">
      <c r="A1032" s="1">
        <v>1030.0</v>
      </c>
      <c r="B1032" s="3" t="s">
        <v>1033</v>
      </c>
      <c r="C1032" s="3" t="str">
        <f>IFERROR(__xludf.DUMMYFUNCTION("GOOGLETRANSLATE(B1032,""id"",""en"")"),"['Hello', 'admin', 'card', 'combo', 'Sakti', 'friend', 'friend', 'please', 'darling', 'card', 'responsible', ' Please '' explanation ']")</f>
        <v>['Hello', 'admin', 'card', 'combo', 'Sakti', 'friend', 'friend', 'please', 'darling', 'card', 'responsible', ' Please '' explanation ']</v>
      </c>
      <c r="D1032" s="3">
        <v>2.0</v>
      </c>
    </row>
    <row r="1033" ht="15.75" customHeight="1">
      <c r="A1033" s="1">
        <v>1031.0</v>
      </c>
      <c r="B1033" s="3" t="s">
        <v>1034</v>
      </c>
      <c r="C1033" s="3" t="str">
        <f>IFERROR(__xludf.DUMMYFUNCTION("GOOGLETRANSLATE(B1033,""id"",""en"")"),"['signal', 'Telkomsel', 'disappointing', 'Customs',' quota ',' expensive ',' disappointed ',' use ',' Telkomsel ',' family ',' use ',' services', ' Telkomsel ',' quality ',' sold ',' bad ']")</f>
        <v>['signal', 'Telkomsel', 'disappointing', 'Customs',' quota ',' expensive ',' disappointed ',' use ',' Telkomsel ',' family ',' use ',' services', ' Telkomsel ',' quality ',' sold ',' bad ']</v>
      </c>
      <c r="D1033" s="3">
        <v>1.0</v>
      </c>
    </row>
    <row r="1034" ht="15.75" customHeight="1">
      <c r="A1034" s="1">
        <v>1032.0</v>
      </c>
      <c r="B1034" s="3" t="s">
        <v>1035</v>
      </c>
      <c r="C1034" s="3" t="str">
        <f>IFERROR(__xludf.DUMMYFUNCTION("GOOGLETRANSLATE(B1034,""id"",""en"")"),"['Transfer', 'Credit', 'Ribet', 'Press',' Nominal ',' Direct ',' Enter ',' ehbsekarang ',' Try ',' times', 'Easy', 'USA', ' Ribet ',' buy ',' quota ',' buy ',' Telkomsel ',' Qinquare ',' Remy ',' Transfer ',' Credit ',' Ribet ',' Change ',' Card ']")</f>
        <v>['Transfer', 'Credit', 'Ribet', 'Press',' Nominal ',' Direct ',' Enter ',' ehbsekarang ',' Try ',' times', 'Easy', 'USA', ' Ribet ',' buy ',' quota ',' buy ',' Telkomsel ',' Qinquare ',' Remy ',' Transfer ',' Credit ',' Ribet ',' Change ',' Card ']</v>
      </c>
      <c r="D1034" s="3">
        <v>1.0</v>
      </c>
    </row>
    <row r="1035" ht="15.75" customHeight="1">
      <c r="A1035" s="1">
        <v>1033.0</v>
      </c>
      <c r="B1035" s="3" t="s">
        <v>1036</v>
      </c>
      <c r="C1035" s="3" t="str">
        <f>IFERROR(__xludf.DUMMYFUNCTION("GOOGLETRANSLATE(B1035,""id"",""en"")"),"['choose', 'card', 'quality', 'signal', 'good', 'reality', 'good', 'signal', 'card', 'neighbor', 'expensive', 'slow', ' cheap ',' slow ',' hope ',' in the future ',' tsel ',' hijrah ',' thx ']")</f>
        <v>['choose', 'card', 'quality', 'signal', 'good', 'reality', 'good', 'signal', 'card', 'neighbor', 'expensive', 'slow', ' cheap ',' slow ',' hope ',' in the future ',' tsel ',' hijrah ',' thx ']</v>
      </c>
      <c r="D1035" s="3">
        <v>1.0</v>
      </c>
    </row>
    <row r="1036" ht="15.75" customHeight="1">
      <c r="A1036" s="1">
        <v>1034.0</v>
      </c>
      <c r="B1036" s="3" t="s">
        <v>1037</v>
      </c>
      <c r="C1036" s="3" t="str">
        <f>IFERROR(__xludf.DUMMYFUNCTION("GOOGLETRANSLATE(B1036,""id"",""en"")"),"['Telkomsel', 'network', 'really', 'down', 'price', 'package', 'customized', 'condition', 'location', 'geographical', 'price', 'rupa', ' zero ',' electricity ',' go out ',' network ',' go out ',' send ',' complaint ',' copy ',' paste ',' ask ',' model ','"&amp;" turn it off ',' Turn on ' , 'Airplane', 'mode', 'until', 'cave', 'told', 'home', 'signal', 'good', 'hellow', 'era', 'annoyed', 'cave', ' Move ',' number ',' Telkomsel ',' known ',' person ',' Hadeeh ']")</f>
        <v>['Telkomsel', 'network', 'really', 'down', 'price', 'package', 'customized', 'condition', 'location', 'geographical', 'price', 'rupa', ' zero ',' electricity ',' go out ',' network ',' go out ',' send ',' complaint ',' copy ',' paste ',' ask ',' model ',' turn it off ',' Turn on ' , 'Airplane', 'mode', 'until', 'cave', 'told', 'home', 'signal', 'good', 'hellow', 'era', 'annoyed', 'cave', ' Move ',' number ',' Telkomsel ',' known ',' person ',' Hadeeh ']</v>
      </c>
      <c r="D1036" s="3">
        <v>1.0</v>
      </c>
    </row>
    <row r="1037" ht="15.75" customHeight="1">
      <c r="A1037" s="1">
        <v>1035.0</v>
      </c>
      <c r="B1037" s="3" t="s">
        <v>1038</v>
      </c>
      <c r="C1037" s="3" t="str">
        <f>IFERROR(__xludf.DUMMYFUNCTION("GOOGLETRANSLATE(B1037,""id"",""en"")"),"['Sis',' number ',' number ',' number ',' active ',' gatau ',' contents', 'pulse', 'enter', 'ask', 'number', 'person', ' The number ',' entry ',' solution ',' GMNA ',' Sis', 'Disappointed', 'Meuasa', 'Nomer', 'On', 'Disturbing', 'Privacy', 'Please', 'Help"&amp;"' , '']")</f>
        <v>['Sis',' number ',' number ',' number ',' active ',' gatau ',' contents', 'pulse', 'enter', 'ask', 'number', 'person', ' The number ',' entry ',' solution ',' GMNA ',' Sis', 'Disappointed', 'Meuasa', 'Nomer', 'On', 'Disturbing', 'Privacy', 'Please', 'Help' , '']</v>
      </c>
      <c r="D1037" s="3">
        <v>1.0</v>
      </c>
    </row>
    <row r="1038" ht="15.75" customHeight="1">
      <c r="A1038" s="1">
        <v>1036.0</v>
      </c>
      <c r="B1038" s="3" t="s">
        <v>1039</v>
      </c>
      <c r="C1038" s="3" t="str">
        <f>IFERROR(__xludf.DUMMYFUNCTION("GOOGLETRANSLATE(B1038,""id"",""en"")"),"['Package', 'cheerful', 'menu', 'Telkomsel', 'right', 'buy', 'process',' TPI ',' reply ',' Telkomsel ',' already ',' try ',' Reply ',' disappointing ',' ']")</f>
        <v>['Package', 'cheerful', 'menu', 'Telkomsel', 'right', 'buy', 'process',' TPI ',' reply ',' Telkomsel ',' already ',' try ',' Reply ',' disappointing ',' ']</v>
      </c>
      <c r="D1038" s="3">
        <v>1.0</v>
      </c>
    </row>
    <row r="1039" ht="15.75" customHeight="1">
      <c r="A1039" s="1">
        <v>1037.0</v>
      </c>
      <c r="B1039" s="3" t="s">
        <v>1040</v>
      </c>
      <c r="C1039" s="3" t="str">
        <f>IFERROR(__xludf.DUMMYFUNCTION("GOOGLETRANSLATE(B1039,""id"",""en"")"),"['confused', 'complaint', 'essence', 'signal', 'severe', 'expensive', 'network', 'ugly', 'hopefully', 'Telkomsel', 'accept', 'complaint', ' Repair ',' error ',' Klean ',' Azab ']")</f>
        <v>['confused', 'complaint', 'essence', 'signal', 'severe', 'expensive', 'network', 'ugly', 'hopefully', 'Telkomsel', 'accept', 'complaint', ' Repair ',' error ',' Klean ',' Azab ']</v>
      </c>
      <c r="D1039" s="3">
        <v>1.0</v>
      </c>
    </row>
    <row r="1040" ht="15.75" customHeight="1">
      <c r="A1040" s="1">
        <v>1038.0</v>
      </c>
      <c r="B1040" s="3" t="s">
        <v>1041</v>
      </c>
      <c r="C1040" s="3" t="str">
        <f>IFERROR(__xludf.DUMMYFUNCTION("GOOGLETRANSLATE(B1040,""id"",""en"")"),"['bad', 'application', 'annoyed', 'version', 'network', 'slow', 'direct', 'error', ""]")</f>
        <v>['bad', 'application', 'annoyed', 'version', 'network', 'slow', 'direct', 'error', "]</v>
      </c>
      <c r="D1040" s="3">
        <v>1.0</v>
      </c>
    </row>
    <row r="1041" ht="15.75" customHeight="1">
      <c r="A1041" s="1">
        <v>1039.0</v>
      </c>
      <c r="B1041" s="3" t="s">
        <v>1042</v>
      </c>
      <c r="C1041" s="3" t="str">
        <f>IFERROR(__xludf.DUMMYFUNCTION("GOOGLETRANSLATE(B1041,""id"",""en"")"),"['Teklomsel', 'Plorotin', 'Customer', 'Buy', 'Package', 'Data', 'Enter', 'Credit', 'UDH', 'Cut', 'then', 'sucked', ' pulse ',' data ',' run out ',' on ',' price ', ""]")</f>
        <v>['Teklomsel', 'Plorotin', 'Customer', 'Buy', 'Package', 'Data', 'Enter', 'Credit', 'UDH', 'Cut', 'then', 'sucked', ' pulse ',' data ',' run out ',' on ',' price ', "]</v>
      </c>
      <c r="D1041" s="3">
        <v>1.0</v>
      </c>
    </row>
    <row r="1042" ht="15.75" customHeight="1">
      <c r="A1042" s="1">
        <v>1040.0</v>
      </c>
      <c r="B1042" s="3" t="s">
        <v>1043</v>
      </c>
      <c r="C1042" s="3" t="str">
        <f>IFERROR(__xludf.DUMMYFUNCTION("GOOGLETRANSLATE(B1042,""id"",""en"")"),"['signal', 'bad', 'performance', 'bad', 'maximizing', 'convenience', 'users',' Telkomsel ',' hope ',' fix ',' as fast ',' replace ',' simcard ',' hope ',' action ',' as soon as possible ']")</f>
        <v>['signal', 'bad', 'performance', 'bad', 'maximizing', 'convenience', 'users',' Telkomsel ',' hope ',' fix ',' as fast ',' replace ',' simcard ',' hope ',' action ',' as soon as possible ']</v>
      </c>
      <c r="D1042" s="3">
        <v>1.0</v>
      </c>
    </row>
    <row r="1043" ht="15.75" customHeight="1">
      <c r="A1043" s="1">
        <v>1041.0</v>
      </c>
      <c r="B1043" s="3" t="s">
        <v>1044</v>
      </c>
      <c r="C1043" s="3" t="str">
        <f>IFERROR(__xludf.DUMMYFUNCTION("GOOGLETRANSLATE(B1043,""id"",""en"")"),"['signal', 'Bagus',' according to ',' Price ',' Zupeer ',' Mahalal ',' TPI ',' Sinyal ',' Strong ',' Live ',' Game ',' Online ',' Suggestion ',' try ',' love ',' quota ',' users', 'kyk', 'provider', 'next door', '']")</f>
        <v>['signal', 'Bagus',' according to ',' Price ',' Zupeer ',' Mahalal ',' TPI ',' Sinyal ',' Strong ',' Live ',' Game ',' Online ',' Suggestion ',' try ',' love ',' quota ',' users', 'kyk', 'provider', 'next door', '']</v>
      </c>
      <c r="D1043" s="3">
        <v>5.0</v>
      </c>
    </row>
    <row r="1044" ht="15.75" customHeight="1">
      <c r="A1044" s="1">
        <v>1042.0</v>
      </c>
      <c r="B1044" s="3" t="s">
        <v>1045</v>
      </c>
      <c r="C1044" s="3" t="str">
        <f>IFERROR(__xludf.DUMMYFUNCTION("GOOGLETRANSLATE(B1044,""id"",""en"")"),"['intention', 'upgraded', 'card', 'Eeee', 'hit', 'block', 'tsel', 'hairy', 'emang', 'leave', 'home', 'number', ' Used ',' Grapari ',' Total ',' Block ',' Number ',' Please ',' Sorry ',' Card ',' Use ',' AnjiiIirr ']")</f>
        <v>['intention', 'upgraded', 'card', 'Eeee', 'hit', 'block', 'tsel', 'hairy', 'emang', 'leave', 'home', 'number', ' Used ',' Grapari ',' Total ',' Block ',' Number ',' Please ',' Sorry ',' Card ',' Use ',' AnjiiIirr ']</v>
      </c>
      <c r="D1044" s="3">
        <v>2.0</v>
      </c>
    </row>
    <row r="1045" ht="15.75" customHeight="1">
      <c r="A1045" s="1">
        <v>1043.0</v>
      </c>
      <c r="B1045" s="3" t="s">
        <v>1046</v>
      </c>
      <c r="C1045" s="3" t="str">
        <f>IFERROR(__xludf.DUMMYFUNCTION("GOOGLETRANSLATE(B1045,""id"",""en"")"),"['Package', 'Doang', 'expensive', 'network', 'pulp', 'according to', 'Telkomsel', 'tri', 'boss',' buy ',' quota ',' Telkomsel ',' pulp ',' open ',' failed ',' open ',' failed ',' until ',' open ',' application ',' repair ',' many ',' times', '']")</f>
        <v>['Package', 'Doang', 'expensive', 'network', 'pulp', 'according to', 'Telkomsel', 'tri', 'boss',' buy ',' quota ',' Telkomsel ',' pulp ',' open ',' failed ',' open ',' failed ',' until ',' open ',' application ',' repair ',' many ',' times', '']</v>
      </c>
      <c r="D1045" s="3">
        <v>1.0</v>
      </c>
    </row>
    <row r="1046" ht="15.75" customHeight="1">
      <c r="A1046" s="1">
        <v>1044.0</v>
      </c>
      <c r="B1046" s="3" t="s">
        <v>1047</v>
      </c>
      <c r="C1046" s="3" t="str">
        <f>IFERROR(__xludf.DUMMYFUNCTION("GOOGLETRANSLATE(B1046,""id"",""en"")"),"['network', 'steady', 'broad', 'network', 'provider', 'how', 'steady', 'pulse', 'quota', 'internet', 'separated', 'mean', ' quota ',' internet ',' customer ',' run out ',' merta ',' direct ',' sucking ',' pulse ',' kebabplasan ',' quota ',' internet ',' f"&amp;"inished ',' notification ' , 'SMS', 'warning', 'towards',' quota ',' internet ',' run out ',' customer ',' loyal ',' Telkomsel ',' pay attention ',' notification ',' sms', ' ']")</f>
        <v>['network', 'steady', 'broad', 'network', 'provider', 'how', 'steady', 'pulse', 'quota', 'internet', 'separated', 'mean', ' quota ',' internet ',' customer ',' run out ',' merta ',' direct ',' sucking ',' pulse ',' kebabplasan ',' quota ',' internet ',' finished ',' notification ' , 'SMS', 'warning', 'towards',' quota ',' internet ',' run out ',' customer ',' loyal ',' Telkomsel ',' pay attention ',' notification ',' sms', ' ']</v>
      </c>
      <c r="D1046" s="3">
        <v>5.0</v>
      </c>
    </row>
    <row r="1047" ht="15.75" customHeight="1">
      <c r="A1047" s="1">
        <v>1045.0</v>
      </c>
      <c r="B1047" s="3" t="s">
        <v>1048</v>
      </c>
      <c r="C1047" s="3" t="str">
        <f>IFERROR(__xludf.DUMMYFUNCTION("GOOGLETRANSLATE(B1047,""id"",""en"")"),"['buy', 'quota', 'learn', 'think', 'dizziness',' learn ',' whatsap ',' please ',' reverse ',' package ',' data ',' Please ',' wise ',' mncari ',' money ']")</f>
        <v>['buy', 'quota', 'learn', 'think', 'dizziness',' learn ',' whatsap ',' please ',' reverse ',' package ',' data ',' Please ',' wise ',' mncari ',' money ']</v>
      </c>
      <c r="D1047" s="3">
        <v>1.0</v>
      </c>
    </row>
    <row r="1048" ht="15.75" customHeight="1">
      <c r="A1048" s="1">
        <v>1046.0</v>
      </c>
      <c r="B1048" s="3" t="s">
        <v>1049</v>
      </c>
      <c r="C1048" s="3" t="str">
        <f>IFERROR(__xludf.DUMMYFUNCTION("GOOGLETRANSLATE(B1048,""id"",""en"")"),"['Telkomsel', 'since', 'pandemic', 'drain', 'wallet', 'quota', 'super', 'wasteful', 'difficult', 'income', 'wasteful', 'quota', ' Eating ',' Internet ',' Bener ',' Telkomsel ',' friends', 'complaining', 'Keborosan', 'Internet', 'Telkomsel', 'annoying', ''"&amp;"]")</f>
        <v>['Telkomsel', 'since', 'pandemic', 'drain', 'wallet', 'quota', 'super', 'wasteful', 'difficult', 'income', 'wasteful', 'quota', ' Eating ',' Internet ',' Bener ',' Telkomsel ',' friends', 'complaining', 'Keborosan', 'Internet', 'Telkomsel', 'annoying', '']</v>
      </c>
      <c r="D1048" s="3">
        <v>1.0</v>
      </c>
    </row>
    <row r="1049" ht="15.75" customHeight="1">
      <c r="A1049" s="1">
        <v>1047.0</v>
      </c>
      <c r="B1049" s="3" t="s">
        <v>1050</v>
      </c>
      <c r="C1049" s="3" t="str">
        <f>IFERROR(__xludf.DUMMYFUNCTION("GOOGLETRANSLATE(B1049,""id"",""en"")"),"['Please', 'Telkomsel', 'fix', 'The network', 'Have', 'Difficult', 'Telkomsel', 'Lag', 'Severe', 'Telkomsel', 'company', 'Country', ' ']")</f>
        <v>['Please', 'Telkomsel', 'fix', 'The network', 'Have', 'Difficult', 'Telkomsel', 'Lag', 'Severe', 'Telkomsel', 'company', 'Country', ' ']</v>
      </c>
      <c r="D1049" s="3">
        <v>1.0</v>
      </c>
    </row>
    <row r="1050" ht="15.75" customHeight="1">
      <c r="A1050" s="1">
        <v>1048.0</v>
      </c>
      <c r="B1050" s="3" t="s">
        <v>1051</v>
      </c>
      <c r="C1050" s="3" t="str">
        <f>IFERROR(__xludf.DUMMYFUNCTION("GOOGLETRANSLATE(B1050,""id"",""en"")"),"['Telkomsel', 'emang', 'ugly', 'satisfying', 'customers',' customers', 'Telkomsel', 'postpaid', 'customers',' king ',' Telkomsel ',' best ',' bwt ',' customer ',' loyal ',' regret ',' replace ',' postpaid ',' disappointed ',' heavy ']")</f>
        <v>['Telkomsel', 'emang', 'ugly', 'satisfying', 'customers',' customers', 'Telkomsel', 'postpaid', 'customers',' king ',' Telkomsel ',' best ',' bwt ',' customer ',' loyal ',' regret ',' replace ',' postpaid ',' disappointed ',' heavy ']</v>
      </c>
      <c r="D1050" s="3">
        <v>1.0</v>
      </c>
    </row>
    <row r="1051" ht="15.75" customHeight="1">
      <c r="A1051" s="1">
        <v>1049.0</v>
      </c>
      <c r="B1051" s="3" t="s">
        <v>1052</v>
      </c>
      <c r="C1051" s="3" t="str">
        <f>IFERROR(__xludf.DUMMYFUNCTION("GOOGLETRANSLATE(B1051,""id"",""en"")"),"['Come', 'Telkomsel', 'Package', 'Internet', 'Credit', 'Cut', 'Very', 'User', 'Telkomsel', 'already', 'a year', ""]")</f>
        <v>['Come', 'Telkomsel', 'Package', 'Internet', 'Credit', 'Cut', 'Very', 'User', 'Telkomsel', 'already', 'a year', "]</v>
      </c>
      <c r="D1051" s="3">
        <v>1.0</v>
      </c>
    </row>
    <row r="1052" ht="15.75" customHeight="1">
      <c r="A1052" s="1">
        <v>1050.0</v>
      </c>
      <c r="B1052" s="3" t="s">
        <v>1053</v>
      </c>
      <c r="C1052" s="3" t="str">
        <f>IFERROR(__xludf.DUMMYFUNCTION("GOOGLETRANSLATE(B1052,""id"",""en"")"),"['please', 'Telkomsel', 'buy', 'package', 'unlimitide', 'for', 'access',' apliapking ',' sosmed ',' tiktok ',' facebook ',' gamesmax ',' etc. ',' package ',' run out ',' login ',' game ',' times', 'please', 'limited', 'answer', 'loss',' money ',' so thank"&amp;" you ' , 'please', 'as soon as possible', '']")</f>
        <v>['please', 'Telkomsel', 'buy', 'package', 'unlimitide', 'for', 'access',' apliapking ',' sosmed ',' tiktok ',' facebook ',' gamesmax ',' etc. ',' package ',' run out ',' login ',' game ',' times', 'please', 'limited', 'answer', 'loss',' money ',' so thank you ' , 'please', 'as soon as possible', '']</v>
      </c>
      <c r="D1052" s="3">
        <v>2.0</v>
      </c>
    </row>
    <row r="1053" ht="15.75" customHeight="1">
      <c r="A1053" s="1">
        <v>1051.0</v>
      </c>
      <c r="B1053" s="3" t="s">
        <v>1054</v>
      </c>
      <c r="C1053" s="3" t="str">
        <f>IFERROR(__xludf.DUMMYFUNCTION("GOOGLETRANSLATE(B1053,""id"",""en"")"),"['Hopefully', 'Dibales',' admin ',' Thank you ',' help ',' decay ',' signal ',' Telkom ',' Tower ',' Next to ',' home ',' signal ',' kek ',' rollung ',' stable ',' network ',' Telkomsel ',' Citra ']")</f>
        <v>['Hopefully', 'Dibales',' admin ',' Thank you ',' help ',' decay ',' signal ',' Telkom ',' Tower ',' Next to ',' home ',' signal ',' kek ',' rollung ',' stable ',' network ',' Telkomsel ',' Citra ']</v>
      </c>
      <c r="D1053" s="3">
        <v>1.0</v>
      </c>
    </row>
    <row r="1054" ht="15.75" customHeight="1">
      <c r="A1054" s="1">
        <v>1052.0</v>
      </c>
      <c r="B1054" s="3" t="s">
        <v>1055</v>
      </c>
      <c r="C1054" s="3" t="str">
        <f>IFERROR(__xludf.DUMMYFUNCTION("GOOGLETRANSLATE(B1054,""id"",""en"")"),"['list', 'package', 'price', 'usage', 'package', 'data', 'run out', 'a month', 'grapari', 'promo', 'switch', 'package', ' Data ',' ']")</f>
        <v>['list', 'package', 'price', 'usage', 'package', 'data', 'run out', 'a month', 'grapari', 'promo', 'switch', 'package', ' Data ',' ']</v>
      </c>
      <c r="D1054" s="3">
        <v>2.0</v>
      </c>
    </row>
    <row r="1055" ht="15.75" customHeight="1">
      <c r="A1055" s="1">
        <v>1053.0</v>
      </c>
      <c r="B1055" s="3" t="s">
        <v>1056</v>
      </c>
      <c r="C1055" s="3" t="str">
        <f>IFERROR(__xludf.DUMMYFUNCTION("GOOGLETRANSLATE(B1055,""id"",""en"")"),"['Provider', 'signal', 'line', 'Open', 'Facebook', 'Package', 'GB', 'Want', 'How', 'Telkomsel', 'already', 'Price', ' The package is', 'expensive', 'right', 'already', 'buy', 'expensive', 'signal', 'kek', 'gini', 'loss',' person ', ""]")</f>
        <v>['Provider', 'signal', 'line', 'Open', 'Facebook', 'Package', 'GB', 'Want', 'How', 'Telkomsel', 'already', 'Price', ' The package is', 'expensive', 'right', 'already', 'buy', 'expensive', 'signal', 'kek', 'gini', 'loss',' person ', "]</v>
      </c>
      <c r="D1055" s="3">
        <v>1.0</v>
      </c>
    </row>
    <row r="1056" ht="15.75" customHeight="1">
      <c r="A1056" s="1">
        <v>1054.0</v>
      </c>
      <c r="B1056" s="3" t="s">
        <v>1057</v>
      </c>
      <c r="C1056" s="3" t="str">
        <f>IFERROR(__xludf.DUMMYFUNCTION("GOOGLETRANSLATE(B1056,""id"",""en"")"),"['strange', 'buy', 'a month', 'usage', 'details',' usage ',' cellular ',' hotspot ',' leftover ',' hilarious', 'Telkomsel', 'telkorups',' ']")</f>
        <v>['strange', 'buy', 'a month', 'usage', 'details',' usage ',' cellular ',' hotspot ',' leftover ',' hilarious', 'Telkomsel', 'telkorups',' ']</v>
      </c>
      <c r="D1056" s="3">
        <v>1.0</v>
      </c>
    </row>
    <row r="1057" ht="15.75" customHeight="1">
      <c r="A1057" s="1">
        <v>1055.0</v>
      </c>
      <c r="B1057" s="3" t="s">
        <v>1058</v>
      </c>
      <c r="C1057" s="3" t="str">
        <f>IFERROR(__xludf.DUMMYFUNCTION("GOOGLETRANSLATE(B1057,""id"",""en"")"),"['Play', 'ping', 'yellow', 'red', 'parahh', 'expensive', 'doang', 'PHP', 'parahhhhh', 'malem', 'signal', 'tetep', ' pulp ',' vidcall ',' broken ',' broken ',' paraah ',' Thanks', 'response']")</f>
        <v>['Play', 'ping', 'yellow', 'red', 'parahh', 'expensive', 'doang', 'PHP', 'parahhhhh', 'malem', 'signal', 'tetep', ' pulp ',' vidcall ',' broken ',' broken ',' paraah ',' Thanks', 'response']</v>
      </c>
      <c r="D1057" s="3">
        <v>3.0</v>
      </c>
    </row>
    <row r="1058" ht="15.75" customHeight="1">
      <c r="A1058" s="1">
        <v>1056.0</v>
      </c>
      <c r="B1058" s="3" t="s">
        <v>1059</v>
      </c>
      <c r="C1058" s="3" t="str">
        <f>IFERROR(__xludf.DUMMYFUNCTION("GOOGLETRANSLATE(B1058,""id"",""en"")"),"['Telkomsel', 'network', 'internet', 'slow', 'where', 'competitors',' competitures', 'race', 'fix', 'network', 'Telkomsel', 'deteriorate', ' Sexitations', 'Network', '']")</f>
        <v>['Telkomsel', 'network', 'internet', 'slow', 'where', 'competitors',' competitures', 'race', 'fix', 'network', 'Telkomsel', 'deteriorate', ' Sexitations', 'Network', '']</v>
      </c>
      <c r="D1058" s="3">
        <v>3.0</v>
      </c>
    </row>
    <row r="1059" ht="15.75" customHeight="1">
      <c r="A1059" s="1">
        <v>1057.0</v>
      </c>
      <c r="B1059" s="3" t="s">
        <v>1060</v>
      </c>
      <c r="C1059" s="3" t="str">
        <f>IFERROR(__xludf.DUMMYFUNCTION("GOOGLETRANSLATE(B1059,""id"",""en"")"),"['Telkomsel', 'Gini', 'brought', 'Where', 'Ampe', 'Plosok', 'Sinyal', 'Kenceng', 'Rain', 'Sinyal', 'Rotten', 'Bngt', ' season ',' rain ',' gini ',' quota ',' expensive ',' expensive ',' abis', 'loading', 'doang', 'repay', 'signal', 'user', 'kapok' , 'Ping"&amp;"in', 'Change', 'Provider', '']")</f>
        <v>['Telkomsel', 'Gini', 'brought', 'Where', 'Ampe', 'Plosok', 'Sinyal', 'Kenceng', 'Rain', 'Sinyal', 'Rotten', 'Bngt', ' season ',' rain ',' gini ',' quota ',' expensive ',' expensive ',' abis', 'loading', 'doang', 'repay', 'signal', 'user', 'kapok' , 'Pingin', 'Change', 'Provider', '']</v>
      </c>
      <c r="D1059" s="3">
        <v>1.0</v>
      </c>
    </row>
    <row r="1060" ht="15.75" customHeight="1">
      <c r="A1060" s="1">
        <v>1058.0</v>
      </c>
      <c r="B1060" s="3" t="s">
        <v>1061</v>
      </c>
      <c r="C1060" s="3" t="str">
        <f>IFERROR(__xludf.DUMMYFUNCTION("GOOGLETRANSLATE(B1060,""id"",""en"")"),"['Sorry', 'app', 'mmg', 'help', 'in', 'check', 'usage', 'data', 'Telkomsel', 'mmg', 'use', 'provider', ' Sayangkan ',' Winner ',' Lottery ',' Check ',' Points', 'Check', 'Winner', 'Shown', 'Info', 'Lost', 'Bgm', 'Assessment', 'Criteria' , 'winner', 'clari"&amp;"ty', 'button', 'option', 'winner', 'lottery', 'win', 'Vouch', '']")</f>
        <v>['Sorry', 'app', 'mmg', 'help', 'in', 'check', 'usage', 'data', 'Telkomsel', 'mmg', 'use', 'provider', ' Sayangkan ',' Winner ',' Lottery ',' Check ',' Points', 'Check', 'Winner', 'Shown', 'Info', 'Lost', 'Bgm', 'Assessment', 'Criteria' , 'winner', 'clarity', 'button', 'option', 'winner', 'lottery', 'win', 'Vouch', '']</v>
      </c>
      <c r="D1060" s="3">
        <v>2.0</v>
      </c>
    </row>
    <row r="1061" ht="15.75" customHeight="1">
      <c r="A1061" s="1">
        <v>1059.0</v>
      </c>
      <c r="B1061" s="3" t="s">
        <v>1062</v>
      </c>
      <c r="C1061" s="3" t="str">
        <f>IFERROR(__xludf.DUMMYFUNCTION("GOOGLETRANSLATE(B1061,""id"",""en"")"),"['The network', 'slow', 'package', 'expensive', 'please', 'repair', 'tissue', 'sngaja', 'move', 'use', 'telkomsel', 'dngan', ' Hope ',' network ',' smooth ',' good ',' walaupn ',' package ',' internet ',' expensive ',' tapi ',' network ',' internet ',' di"&amp;"sappointed ',' hope ' , 'repaired', 'as soon as possible', 'thank you']")</f>
        <v>['The network', 'slow', 'package', 'expensive', 'please', 'repair', 'tissue', 'sngaja', 'move', 'use', 'telkomsel', 'dngan', ' Hope ',' network ',' smooth ',' good ',' walaupn ',' package ',' internet ',' expensive ',' tapi ',' network ',' internet ',' disappointed ',' hope ' , 'repaired', 'as soon as possible', 'thank you']</v>
      </c>
      <c r="D1061" s="3">
        <v>1.0</v>
      </c>
    </row>
    <row r="1062" ht="15.75" customHeight="1">
      <c r="A1062" s="1">
        <v>1060.0</v>
      </c>
      <c r="B1062" s="3" t="s">
        <v>1063</v>
      </c>
      <c r="C1062" s="3" t="str">
        <f>IFERROR(__xludf.DUMMYFUNCTION("GOOGLETRANSLATE(B1062,""id"",""en"")"),"['Network', 'Telkomsel', 'Severe', 'Use', 'Urgent', 'Network', 'Error', 'Telephone', 'Pulse', 'Use', 'Please', 'Fix', ' The network is', '']")</f>
        <v>['Network', 'Telkomsel', 'Severe', 'Use', 'Urgent', 'Network', 'Error', 'Telephone', 'Pulse', 'Use', 'Please', 'Fix', ' The network is', '']</v>
      </c>
      <c r="D1062" s="3">
        <v>1.0</v>
      </c>
    </row>
    <row r="1063" ht="15.75" customHeight="1">
      <c r="A1063" s="1">
        <v>1061.0</v>
      </c>
      <c r="B1063" s="3" t="s">
        <v>1064</v>
      </c>
      <c r="C1063" s="3" t="str">
        <f>IFERROR(__xludf.DUMMYFUNCTION("GOOGLETRANSLATE(B1063,""id"",""en"")"),"['Telkomsel', 'NGK', 'Request', 'Ngebagusin', 'Network', 'Emotion', 'Santing', 'Lalot', 'Pas',' Lecture ',' Nge ',' Zoom ',' The network is', 'NGK', 'Move', 'Card', '']")</f>
        <v>['Telkomsel', 'NGK', 'Request', 'Ngebagusin', 'Network', 'Emotion', 'Santing', 'Lalot', 'Pas',' Lecture ',' Nge ',' Zoom ',' The network is', 'NGK', 'Move', 'Card', '']</v>
      </c>
      <c r="D1063" s="3">
        <v>1.0</v>
      </c>
    </row>
    <row r="1064" ht="15.75" customHeight="1">
      <c r="A1064" s="1">
        <v>1062.0</v>
      </c>
      <c r="B1064" s="3" t="s">
        <v>1065</v>
      </c>
      <c r="C1064" s="3" t="str">
        <f>IFERROR(__xludf.DUMMYFUNCTION("GOOGLETRANSLATE(B1064,""id"",""en"")"),"['times',' stamp ',' stay ',' stamp ',' quota ',' missing ',' stamp ',' a day ',' stamp ',' mean ',' star ',' take ',' Yerima ',' Kasih ', ""]")</f>
        <v>['times',' stamp ',' stay ',' stamp ',' quota ',' missing ',' stamp ',' a day ',' stamp ',' mean ',' star ',' take ',' Yerima ',' Kasih ', "]</v>
      </c>
      <c r="D1064" s="3">
        <v>3.0</v>
      </c>
    </row>
    <row r="1065" ht="15.75" customHeight="1">
      <c r="A1065" s="1">
        <v>1063.0</v>
      </c>
      <c r="B1065" s="3" t="s">
        <v>1066</v>
      </c>
      <c r="C1065" s="3" t="str">
        <f>IFERROR(__xludf.DUMMYFUNCTION("GOOGLETRANSLATE(B1065,""id"",""en"")"),"['Telkomsel', 'expensive', 'package', 'package', 'internet', 'subscribe', 'package', 'Telkomsel', 'down', 'lose', 'price', 'package', ' Toloh ',' collapsed ',' price ',' price ',' expensive ',' expensive ']")</f>
        <v>['Telkomsel', 'expensive', 'package', 'package', 'internet', 'subscribe', 'package', 'Telkomsel', 'down', 'lose', 'price', 'package', ' Toloh ',' collapsed ',' price ',' price ',' expensive ',' expensive ']</v>
      </c>
      <c r="D1065" s="3">
        <v>1.0</v>
      </c>
    </row>
    <row r="1066" ht="15.75" customHeight="1">
      <c r="A1066" s="1">
        <v>1064.0</v>
      </c>
      <c r="B1066" s="3" t="s">
        <v>1067</v>
      </c>
      <c r="C1066" s="3" t="str">
        <f>IFERROR(__xludf.DUMMYFUNCTION("GOOGLETRANSLATE(B1066,""id"",""en"")"),"['Login', 'use', 'link', 'easy', 'login', 'need', 'monthnini', 'login', 'thanks',' Telkomsel ',' please ',' donk ',' Package ',' Student ',' Child ',' On ',' ']")</f>
        <v>['Login', 'use', 'link', 'easy', 'login', 'need', 'monthnini', 'login', 'thanks',' Telkomsel ',' please ',' donk ',' Package ',' Student ',' Child ',' On ',' ']</v>
      </c>
      <c r="D1066" s="3">
        <v>4.0</v>
      </c>
    </row>
    <row r="1067" ht="15.75" customHeight="1">
      <c r="A1067" s="1">
        <v>1065.0</v>
      </c>
      <c r="B1067" s="3" t="s">
        <v>1068</v>
      </c>
      <c r="C1067" s="3" t="str">
        <f>IFERROR(__xludf.DUMMYFUNCTION("GOOGLETRANSLATE(B1067,""id"",""en"")"),"['Telkomsel', 'sekrang', 'contents',' pulse ',' active ',' card ',' increase ',' buy ',' package ',' internet ',' add ',' active ',' Credit ',' lost ',' usage ',' anything ',' disappointed ',' Telkomsel ', ""]")</f>
        <v>['Telkomsel', 'sekrang', 'contents',' pulse ',' active ',' card ',' increase ',' buy ',' package ',' internet ',' add ',' active ',' Credit ',' lost ',' usage ',' anything ',' disappointed ',' Telkomsel ', "]</v>
      </c>
      <c r="D1067" s="3">
        <v>2.0</v>
      </c>
    </row>
    <row r="1068" ht="15.75" customHeight="1">
      <c r="A1068" s="1">
        <v>1066.0</v>
      </c>
      <c r="B1068" s="3" t="s">
        <v>1069</v>
      </c>
      <c r="C1068" s="3" t="str">
        <f>IFERROR(__xludf.DUMMYFUNCTION("GOOGLETRANSLATE(B1068,""id"",""en"")"),"['Daily', 'Stamp', 'turn', 'pursued', 'quota', 'GB', 'missing', 'trs',' tomorrow ',' repeat ',' mean ',' applicator ',' autio ',' unistal ',' lgsg ',' change ',' provider ']")</f>
        <v>['Daily', 'Stamp', 'turn', 'pursued', 'quota', 'GB', 'missing', 'trs',' tomorrow ',' repeat ',' mean ',' applicator ',' autio ',' unistal ',' lgsg ',' change ',' provider ']</v>
      </c>
      <c r="D1068" s="3">
        <v>1.0</v>
      </c>
    </row>
    <row r="1069" ht="15.75" customHeight="1">
      <c r="A1069" s="1">
        <v>1067.0</v>
      </c>
      <c r="B1069" s="3" t="s">
        <v>1070</v>
      </c>
      <c r="C1069" s="3" t="str">
        <f>IFERROR(__xludf.DUMMYFUNCTION("GOOGLETRANSLATE(B1069,""id"",""en"")"),"['Apply', 'Telkomsel', 'Easy', 'Memili', 'Package', 'Choice', 'Stay', 'Click', 'Thank', 'Love', 'Telkomsel', 'Crew', ' His crew ']")</f>
        <v>['Apply', 'Telkomsel', 'Easy', 'Memili', 'Package', 'Choice', 'Stay', 'Click', 'Thank', 'Love', 'Telkomsel', 'Crew', ' His crew ']</v>
      </c>
      <c r="D1069" s="3">
        <v>5.0</v>
      </c>
    </row>
    <row r="1070" ht="15.75" customHeight="1">
      <c r="A1070" s="1">
        <v>1068.0</v>
      </c>
      <c r="B1070" s="3" t="s">
        <v>1071</v>
      </c>
      <c r="C1070" s="3" t="str">
        <f>IFERROR(__xludf.DUMMYFUNCTION("GOOGLETRANSLATE(B1070,""id"",""en"")"),"['buy', 'expensive', 'quality', 'ugly', 'Telkomsel', 'provider', 'worst', 'Seindonesia', 'signal', 'advanced', 'KB', 'Bagusan', ' im ',' MB ',' Kembangin ',' Money ',' Mulu ',' Quality ',' Signal ',' Cry ',' Liat ',' Review ',' Joss']")</f>
        <v>['buy', 'expensive', 'quality', 'ugly', 'Telkomsel', 'provider', 'worst', 'Seindonesia', 'signal', 'advanced', 'KB', 'Bagusan', ' im ',' MB ',' Kembangin ',' Money ',' Mulu ',' Quality ',' Signal ',' Cry ',' Liat ',' Review ',' Joss']</v>
      </c>
      <c r="D1070" s="3">
        <v>1.0</v>
      </c>
    </row>
    <row r="1071" ht="15.75" customHeight="1">
      <c r="A1071" s="1">
        <v>1069.0</v>
      </c>
      <c r="B1071" s="3" t="s">
        <v>1072</v>
      </c>
      <c r="C1071" s="3" t="str">
        <f>IFERROR(__xludf.DUMMYFUNCTION("GOOGLETRANSLATE(B1071,""id"",""en"")"),"['Star', 'already', 'package', 'expensive', 'lag', 'play', 'game', 'severe', 'suits',' price ',' package ',' expensive ',' Quality ',' bad ',' like ',' lag ',' ']")</f>
        <v>['Star', 'already', 'package', 'expensive', 'lag', 'play', 'game', 'severe', 'suits',' price ',' package ',' expensive ',' Quality ',' bad ',' like ',' lag ',' ']</v>
      </c>
      <c r="D1071" s="3">
        <v>1.0</v>
      </c>
    </row>
    <row r="1072" ht="15.75" customHeight="1">
      <c r="A1072" s="1">
        <v>1070.0</v>
      </c>
      <c r="B1072" s="3" t="s">
        <v>1073</v>
      </c>
      <c r="C1072" s="3" t="str">
        <f>IFERROR(__xludf.DUMMYFUNCTION("GOOGLETRANSLATE(B1072,""id"",""en"")"),"['BLM', 'Kouta', 'bought', 'APK', 'MyTelkomsel', 'payment', 'Ovo', 'notification', 'SUCCESS', 'payment', 'Ovo', 'BLM', ' Notifications', 'Telkomsel', 'buy', 'detrimental', 'disappointed']")</f>
        <v>['BLM', 'Kouta', 'bought', 'APK', 'MyTelkomsel', 'payment', 'Ovo', 'notification', 'SUCCESS', 'payment', 'Ovo', 'BLM', ' Notifications', 'Telkomsel', 'buy', 'detrimental', 'disappointed']</v>
      </c>
      <c r="D1072" s="3">
        <v>1.0</v>
      </c>
    </row>
    <row r="1073" ht="15.75" customHeight="1">
      <c r="A1073" s="1">
        <v>1071.0</v>
      </c>
      <c r="B1073" s="3" t="s">
        <v>1074</v>
      </c>
      <c r="C1073" s="3" t="str">
        <f>IFERROR(__xludf.DUMMYFUNCTION("GOOGLETRANSLATE(B1073,""id"",""en"")"),"['Telkomsel', 'responsibility', 'buy', 'credit', 'MyTelkomsel', 'Status',' Success', 'Credit', 'Enter', 'Balance', 'Shoopepay', 'Take', ' Bener ',' Telkomsel ',' Parahhhh ']")</f>
        <v>['Telkomsel', 'responsibility', 'buy', 'credit', 'MyTelkomsel', 'Status',' Success', 'Credit', 'Enter', 'Balance', 'Shoopepay', 'Take', ' Bener ',' Telkomsel ',' Parahhhh ']</v>
      </c>
      <c r="D1073" s="3">
        <v>1.0</v>
      </c>
    </row>
    <row r="1074" ht="15.75" customHeight="1">
      <c r="A1074" s="1">
        <v>1072.0</v>
      </c>
      <c r="B1074" s="3" t="s">
        <v>1075</v>
      </c>
      <c r="C1074" s="3" t="str">
        <f>IFERROR(__xludf.DUMMYFUNCTION("GOOGLETRANSLATE(B1074,""id"",""en"")"),"['Telkomsel', 'please', 'buy', 'package', 'application', 'Telkomsel', 'please', 'mobile', 'data', 'take', 'pulse', 'pulses',' Buy ',' Package ',' Give ', ""]")</f>
        <v>['Telkomsel', 'please', 'buy', 'package', 'application', 'Telkomsel', 'please', 'mobile', 'data', 'take', 'pulse', 'pulses',' Buy ',' Package ',' Give ', "]</v>
      </c>
      <c r="D1074" s="3">
        <v>1.0</v>
      </c>
    </row>
    <row r="1075" ht="15.75" customHeight="1">
      <c r="A1075" s="1">
        <v>1073.0</v>
      </c>
      <c r="B1075" s="3" t="s">
        <v>1076</v>
      </c>
      <c r="C1075" s="3" t="str">
        <f>IFERROR(__xludf.DUMMYFUNCTION("GOOGLETRANSLATE(B1075,""id"",""en"")"),"['Ahh', 'Package', 'TLP', 'price', 'expensive', 'Keep', 'quality', 'weve', 'provider', 'bad', 'mala', 'lbh', ' good ',' quality ',' lost ',' good ',' reasons', 'lucky', 'kayak', 'me', 'luck', 'elo', 'video', 'call', '']")</f>
        <v>['Ahh', 'Package', 'TLP', 'price', 'expensive', 'Keep', 'quality', 'weve', 'provider', 'bad', 'mala', 'lbh', ' good ',' quality ',' lost ',' good ',' reasons', 'lucky', 'kayak', 'me', 'luck', 'elo', 'video', 'call', '']</v>
      </c>
      <c r="D1075" s="3">
        <v>1.0</v>
      </c>
    </row>
    <row r="1076" ht="15.75" customHeight="1">
      <c r="A1076" s="1">
        <v>1074.0</v>
      </c>
      <c r="B1076" s="3" t="s">
        <v>1077</v>
      </c>
      <c r="C1076" s="3" t="str">
        <f>IFERROR(__xludf.DUMMYFUNCTION("GOOGLETRANSLATE(B1076,""id"",""en"")"),"['update', 'promo', 'enter', 'app', 'can', 'notification', 'promo', 'available', 'app', 'promo', 'sms',' salty ',' ',' Bagusan ',' weve ',' Display ',' Cool ',' Work ',' Change ',' Review ',' emang ', ""]")</f>
        <v>['update', 'promo', 'enter', 'app', 'can', 'notification', 'promo', 'available', 'app', 'promo', 'sms',' salty ',' ',' Bagusan ',' weve ',' Display ',' Cool ',' Work ',' Change ',' Review ',' emang ', "]</v>
      </c>
      <c r="D1076" s="3">
        <v>4.0</v>
      </c>
    </row>
    <row r="1077" ht="15.75" customHeight="1">
      <c r="A1077" s="1">
        <v>1075.0</v>
      </c>
      <c r="B1077" s="3" t="s">
        <v>1078</v>
      </c>
      <c r="C1077" s="3" t="str">
        <f>IFERROR(__xludf.DUMMYFUNCTION("GOOGLETRANSLATE(B1077,""id"",""en"")"),"['price', 'worth', 'quality', 'service', 'signal', 'bad', 'area', 'hundred', 'meter', 'good', 'hope', 'enhanced', ' See ',' reply ',' Telkomsel ',' Review ',' Customer ',' price ',' Package ',' Data ',' Telkomsel ',' expensive ',' fix ',' service ',' than"&amp;"k ' , 'love', '']")</f>
        <v>['price', 'worth', 'quality', 'service', 'signal', 'bad', 'area', 'hundred', 'meter', 'good', 'hope', 'enhanced', ' See ',' reply ',' Telkomsel ',' Review ',' Customer ',' price ',' Package ',' Data ',' Telkomsel ',' expensive ',' fix ',' service ',' thank ' , 'love', '']</v>
      </c>
      <c r="D1077" s="3">
        <v>3.0</v>
      </c>
    </row>
    <row r="1078" ht="15.75" customHeight="1">
      <c r="A1078" s="1">
        <v>1076.0</v>
      </c>
      <c r="B1078" s="3" t="s">
        <v>1079</v>
      </c>
      <c r="C1078" s="3" t="str">
        <f>IFERROR(__xludf.DUMMYFUNCTION("GOOGLETRANSLATE(B1078,""id"",""en"")"),"['waawh', 'ugly', 'really', 'signal', 'no', 'brain', 'play', 'game', 'lag', 'continued', 'hope', 'in the future', ' Severe ',' signal ',' spirit ',' signal ',' Goib ',' Telkomsel ', ""]")</f>
        <v>['waawh', 'ugly', 'really', 'signal', 'no', 'brain', 'play', 'game', 'lag', 'continued', 'hope', 'in the future', ' Severe ',' signal ',' spirit ',' signal ',' Goib ',' Telkomsel ', "]</v>
      </c>
      <c r="D1078" s="3">
        <v>5.0</v>
      </c>
    </row>
    <row r="1079" ht="15.75" customHeight="1">
      <c r="A1079" s="1">
        <v>1077.0</v>
      </c>
      <c r="B1079" s="3" t="s">
        <v>1080</v>
      </c>
      <c r="C1079" s="3" t="str">
        <f>IFERROR(__xludf.DUMMYFUNCTION("GOOGLETRANSLATE(B1079,""id"",""en"")"),"['loyal', 'use', 'number', 'Telkomsel', 'package', 'internet', 'Telkomsel', 'price', 'lbh', 'cheap', 'consideration', 'network', ' Choosing ',' Telkomsel ',' Disappointed ',' Network ',' Bad ',' Need ',' Network ',' Smooth ', ""]")</f>
        <v>['loyal', 'use', 'number', 'Telkomsel', 'package', 'internet', 'Telkomsel', 'price', 'lbh', 'cheap', 'consideration', 'network', ' Choosing ',' Telkomsel ',' Disappointed ',' Network ',' Bad ',' Need ',' Network ',' Smooth ', "]</v>
      </c>
      <c r="D1079" s="3">
        <v>1.0</v>
      </c>
    </row>
    <row r="1080" ht="15.75" customHeight="1">
      <c r="A1080" s="1">
        <v>1078.0</v>
      </c>
      <c r="B1080" s="3" t="s">
        <v>1081</v>
      </c>
      <c r="C1080" s="3" t="str">
        <f>IFERROR(__xludf.DUMMYFUNCTION("GOOGLETRANSLATE(B1080,""id"",""en"")"),"['Telkomsel', 'Severe', 'The net', 'nyet', 'user', 'already', 'dri', 'nyet', 'here', 'severe', 'his joining', 'monkey', ' Package ',' Mahalin ',' Network ',' Monkey ',' Customer ',' Telkomnyet ',' wake ',' Woii ', ""]")</f>
        <v>['Telkomsel', 'Severe', 'The net', 'nyet', 'user', 'already', 'dri', 'nyet', 'here', 'severe', 'his joining', 'monkey', ' Package ',' Mahalin ',' Network ',' Monkey ',' Customer ',' Telkomnyet ',' wake ',' Woii ', "]</v>
      </c>
      <c r="D1080" s="3">
        <v>1.0</v>
      </c>
    </row>
    <row r="1081" ht="15.75" customHeight="1">
      <c r="A1081" s="1">
        <v>1079.0</v>
      </c>
      <c r="B1081" s="3" t="s">
        <v>1082</v>
      </c>
      <c r="C1081" s="3" t="str">
        <f>IFERROR(__xludf.DUMMYFUNCTION("GOOGLETRANSLATE(B1081,""id"",""en"")"),"['Open', 'application', 'problematic', 'network', 'offline', 'unplug', 'card', 'Is there', 'user', 'experience', '']")</f>
        <v>['Open', 'application', 'problematic', 'network', 'offline', 'unplug', 'card', 'Is there', 'user', 'experience', '']</v>
      </c>
      <c r="D1081" s="3">
        <v>1.0</v>
      </c>
    </row>
    <row r="1082" ht="15.75" customHeight="1">
      <c r="A1082" s="1">
        <v>1080.0</v>
      </c>
      <c r="B1082" s="3" t="s">
        <v>1083</v>
      </c>
      <c r="C1082" s="3" t="str">
        <f>IFERROR(__xludf.DUMMYFUNCTION("GOOGLETRANSLATE(B1082,""id"",""en"")"),"['KNPA', 'version', 'method', 'interesting', 'must', 'contents', 'pulse', 'list', 'package', 'love', 'star', ""]")</f>
        <v>['KNPA', 'version', 'method', 'interesting', 'must', 'contents', 'pulse', 'list', 'package', 'love', 'star', "]</v>
      </c>
      <c r="D1082" s="3">
        <v>3.0</v>
      </c>
    </row>
    <row r="1083" ht="15.75" customHeight="1">
      <c r="A1083" s="1">
        <v>1081.0</v>
      </c>
      <c r="B1083" s="3" t="s">
        <v>1084</v>
      </c>
      <c r="C1083" s="3" t="str">
        <f>IFERROR(__xludf.DUMMYFUNCTION("GOOGLETRANSLATE(B1083,""id"",""en"")"),"['users',' Telkomsel ',' era ',' junior high school ',' already ',' age ',' Thun ',' times', 'network', 'Telkomsel', 'slow', 'please', ' Fix ',' The network ',' Region ',' Regency ',' Tasikmalaya ',' ']")</f>
        <v>['users',' Telkomsel ',' era ',' junior high school ',' already ',' age ',' Thun ',' times', 'network', 'Telkomsel', 'slow', 'please', ' Fix ',' The network ',' Region ',' Regency ',' Tasikmalaya ',' ']</v>
      </c>
      <c r="D1083" s="3">
        <v>1.0</v>
      </c>
    </row>
    <row r="1084" ht="15.75" customHeight="1">
      <c r="A1084" s="1">
        <v>1082.0</v>
      </c>
      <c r="B1084" s="3" t="s">
        <v>1085</v>
      </c>
      <c r="C1084" s="3" t="str">
        <f>IFERROR(__xludf.DUMMYFUNCTION("GOOGLETRANSLATE(B1084,""id"",""en"")"),"['Telkomsel', 'cruel', 'gini', 'cook', 'transfer', 'pulse', 'truncated', 'balance', 'system', 'busy', 'busy', 'cut', ' The balance ',' Transfer ',' Pulse ',' Urgent ',' Lazy ',' Telkomsel ']")</f>
        <v>['Telkomsel', 'cruel', 'gini', 'cook', 'transfer', 'pulse', 'truncated', 'balance', 'system', 'busy', 'busy', 'cut', ' The balance ',' Transfer ',' Pulse ',' Urgent ',' Lazy ',' Telkomsel ']</v>
      </c>
      <c r="D1084" s="3">
        <v>1.0</v>
      </c>
    </row>
    <row r="1085" ht="15.75" customHeight="1">
      <c r="A1085" s="1">
        <v>1083.0</v>
      </c>
      <c r="B1085" s="3" t="s">
        <v>1086</v>
      </c>
      <c r="C1085" s="3" t="str">
        <f>IFERROR(__xludf.DUMMYFUNCTION("GOOGLETRANSLATE(B1085,""id"",""en"")"),"['Star', 'skrg', 'network', 'severe', 'already', 'some', 'rich', 'gini', 'network', 'gini', 'already', 'card', ' Thun ',' expensive ',' network ',' Kenceng ',' Semenke Lee ',' please ',' fix ',' frustrated ',' signal ', ""]")</f>
        <v>['Star', 'skrg', 'network', 'severe', 'already', 'some', 'rich', 'gini', 'network', 'gini', 'already', 'card', ' Thun ',' expensive ',' network ',' Kenceng ',' Semenke Lee ',' please ',' fix ',' frustrated ',' signal ', "]</v>
      </c>
      <c r="D1085" s="3">
        <v>1.0</v>
      </c>
    </row>
    <row r="1086" ht="15.75" customHeight="1">
      <c r="A1086" s="1">
        <v>1084.0</v>
      </c>
      <c r="B1086" s="3" t="s">
        <v>1087</v>
      </c>
      <c r="C1086" s="3" t="str">
        <f>IFERROR(__xludf.DUMMYFUNCTION("GOOGLETRANSLATE(B1086,""id"",""en"")"),"['Network', 'Telkomsel', 'Severe', 'Paketannya', 'Expensive', 'Please', 'Fix', 'Network', 'Aaya', 'Live', 'Center', 'City', ' Network ',' Severe ',' ']")</f>
        <v>['Network', 'Telkomsel', 'Severe', 'Paketannya', 'Expensive', 'Please', 'Fix', 'Network', 'Aaya', 'Live', 'Center', 'City', ' Network ',' Severe ',' ']</v>
      </c>
      <c r="D1086" s="3">
        <v>1.0</v>
      </c>
    </row>
    <row r="1087" ht="15.75" customHeight="1">
      <c r="A1087" s="1">
        <v>1085.0</v>
      </c>
      <c r="B1087" s="3" t="s">
        <v>1088</v>
      </c>
      <c r="C1087" s="3" t="str">
        <f>IFERROR(__xludf.DUMMYFUNCTION("GOOGLETRANSLATE(B1087,""id"",""en"")"),"['Please', 'signal', 'Benerin', 'Open', 'Game', 'Kempis',' Cempor ',' Ngelag ',' Ngelag ',' work ',' Telkomsel ',' Benerin ',' ']")</f>
        <v>['Please', 'signal', 'Benerin', 'Open', 'Game', 'Kempis',' Cempor ',' Ngelag ',' Ngelag ',' work ',' Telkomsel ',' Benerin ',' ']</v>
      </c>
      <c r="D1087" s="3">
        <v>1.0</v>
      </c>
    </row>
    <row r="1088" ht="15.75" customHeight="1">
      <c r="A1088" s="1">
        <v>1086.0</v>
      </c>
      <c r="B1088" s="3" t="s">
        <v>1089</v>
      </c>
      <c r="C1088" s="3" t="str">
        <f>IFERROR(__xludf.DUMMYFUNCTION("GOOGLETRANSLATE(B1088,""id"",""en"")"),"['Telkomsel', 'ngelair', 'buy', 'quota', 'expensive', 'get', 'pulp', 'informancy', 'emang', 'gini', 'beg', 'sorry']")</f>
        <v>['Telkomsel', 'ngelair', 'buy', 'quota', 'expensive', 'get', 'pulp', 'informancy', 'emang', 'gini', 'beg', 'sorry']</v>
      </c>
      <c r="D1088" s="3">
        <v>1.0</v>
      </c>
    </row>
    <row r="1089" ht="15.75" customHeight="1">
      <c r="A1089" s="1">
        <v>1087.0</v>
      </c>
      <c r="B1089" s="3" t="s">
        <v>1090</v>
      </c>
      <c r="C1089" s="3" t="str">
        <f>IFERROR(__xludf.DUMMYFUNCTION("GOOGLETRANSLATE(B1089,""id"",""en"")"),"['Severe', 'signal', 'slow', 'pisan', 'comparable', 'price', 'okay', 'network', 'wide', 'signal', 'era', 'digital', ' Need ',' signal ',' internet ',' network ',' slow ',' forgiveness', ""]")</f>
        <v>['Severe', 'signal', 'slow', 'pisan', 'comparable', 'price', 'okay', 'network', 'wide', 'signal', 'era', 'digital', ' Need ',' signal ',' internet ',' network ',' slow ',' forgiveness', "]</v>
      </c>
      <c r="D1089" s="3">
        <v>1.0</v>
      </c>
    </row>
    <row r="1090" ht="15.75" customHeight="1">
      <c r="A1090" s="1">
        <v>1088.0</v>
      </c>
      <c r="B1090" s="3" t="s">
        <v>1091</v>
      </c>
      <c r="C1090" s="3" t="str">
        <f>IFERROR(__xludf.DUMMYFUNCTION("GOOGLETRANSLATE(B1090,""id"",""en"")"),"['Telkomsel', 'Customer', 'Telkomsel', 'Satisfied', 'Network', 'Telkomsel', 'Network', 'Telkomsel', 'Stable', 'Signal', 'Telkomsel', 'Lost', ' ',' disappointed ',' please ',' fix ',' thank ',' love ', ""]")</f>
        <v>['Telkomsel', 'Customer', 'Telkomsel', 'Satisfied', 'Network', 'Telkomsel', 'Network', 'Telkomsel', 'Stable', 'Signal', 'Telkomsel', 'Lost', ' ',' disappointed ',' please ',' fix ',' thank ',' love ', "]</v>
      </c>
      <c r="D1090" s="3">
        <v>3.0</v>
      </c>
    </row>
    <row r="1091" ht="15.75" customHeight="1">
      <c r="A1091" s="1">
        <v>1089.0</v>
      </c>
      <c r="B1091" s="3" t="s">
        <v>1092</v>
      </c>
      <c r="C1091" s="3" t="str">
        <f>IFERROR(__xludf.DUMMYFUNCTION("GOOGLETRANSLATE(B1091,""id"",""en"")"),"['Telkomsel', 'week', 'network', 'dirmh', 'severe', 'abis',' pdhl ',' udh ',' l-gggganan ',' likes', 'use', 'Telkomsel', ' Buy ',' Package ',' Internet ',' Ribet ',' Semngu ',' Condition ',' WFH ',' Network ',' Internet ',' Telkomsel ',' Severe ',' Abis',"&amp;" 'Tlong' , 'Fix', 'Donk', 'RMH', 'Region', 'Jatipulo', 'Palmerah', 'Jakarta', 'West', 'MLES', 'HRS', 'GNTI', 'Provider', ' ']")</f>
        <v>['Telkomsel', 'week', 'network', 'dirmh', 'severe', 'abis',' pdhl ',' udh ',' l-gggganan ',' likes', 'use', 'Telkomsel', ' Buy ',' Package ',' Internet ',' Ribet ',' Semngu ',' Condition ',' WFH ',' Network ',' Internet ',' Telkomsel ',' Severe ',' Abis', 'Tlong' , 'Fix', 'Donk', 'RMH', 'Region', 'Jatipulo', 'Palmerah', 'Jakarta', 'West', 'MLES', 'HRS', 'GNTI', 'Provider', ' ']</v>
      </c>
      <c r="D1091" s="3">
        <v>3.0</v>
      </c>
    </row>
    <row r="1092" ht="15.75" customHeight="1">
      <c r="A1092" s="1">
        <v>1090.0</v>
      </c>
      <c r="B1092" s="3" t="s">
        <v>1093</v>
      </c>
      <c r="C1092" s="3" t="str">
        <f>IFERROR(__xludf.DUMMYFUNCTION("GOOGLETRANSLATE(B1092,""id"",""en"")"),"['like', 'happy', 'Telkomsel', 'promo', 'hope', 'success',' advanced ',' increase ',' promo ',' promo ',' telkomsel ',' hope ',' Win ',' Lottery ',' Amin ',' ']")</f>
        <v>['like', 'happy', 'Telkomsel', 'promo', 'hope', 'success',' advanced ',' increase ',' promo ',' promo ',' telkomsel ',' hope ',' Win ',' Lottery ',' Amin ',' ']</v>
      </c>
      <c r="D1092" s="3">
        <v>5.0</v>
      </c>
    </row>
    <row r="1093" ht="15.75" customHeight="1">
      <c r="A1093" s="1">
        <v>1091.0</v>
      </c>
      <c r="B1093" s="3" t="s">
        <v>1094</v>
      </c>
      <c r="C1093" s="3" t="str">
        <f>IFERROR(__xludf.DUMMYFUNCTION("GOOGLETRANSLATE(B1093,""id"",""en"")"),"['Network', 'Village', 'Dukuhwidara', 'Kec', 'Pabedilan', 'Kab', 'Cirebon', 'Javanese', 'West', 'Please', 'Reinforced', 'Telkomsel', ' Gada ',' MoreMUbt ',' The Network ',' Slow ',' Provider ',' Please ',' Yaa ',' Tsel ',' Javanese ',' West ',' Responded "&amp;"',' Love ',' Star ' , '']")</f>
        <v>['Network', 'Village', 'Dukuhwidara', 'Kec', 'Pabedilan', 'Kab', 'Cirebon', 'Javanese', 'West', 'Please', 'Reinforced', 'Telkomsel', ' Gada ',' MoreMUbt ',' The Network ',' Slow ',' Provider ',' Please ',' Yaa ',' Tsel ',' Javanese ',' West ',' Responded ',' Love ',' Star ' , '']</v>
      </c>
      <c r="D1093" s="3">
        <v>1.0</v>
      </c>
    </row>
    <row r="1094" ht="15.75" customHeight="1">
      <c r="A1094" s="1">
        <v>1092.0</v>
      </c>
      <c r="B1094" s="3" t="s">
        <v>1095</v>
      </c>
      <c r="C1094" s="3" t="str">
        <f>IFERROR(__xludf.DUMMYFUNCTION("GOOGLETRANSLATE(B1094,""id"",""en"")"),"['Telkomsel', 'network', 'severe', 'slow', 'quota', 'expensive', 'quota', 'entertainment', 'hit', 'quota', 'main', 'deficiency', ' comparable ',' price ',' expensive ',' lose ',' product ',' next door ',' fast ',' price ',' affordable ',' ']")</f>
        <v>['Telkomsel', 'network', 'severe', 'slow', 'quota', 'expensive', 'quota', 'entertainment', 'hit', 'quota', 'main', 'deficiency', ' comparable ',' price ',' expensive ',' lose ',' product ',' next door ',' fast ',' price ',' affordable ',' ']</v>
      </c>
      <c r="D1094" s="3">
        <v>1.0</v>
      </c>
    </row>
    <row r="1095" ht="15.75" customHeight="1">
      <c r="A1095" s="1">
        <v>1093.0</v>
      </c>
      <c r="B1095" s="3" t="s">
        <v>1096</v>
      </c>
      <c r="C1095" s="3" t="str">
        <f>IFERROR(__xludf.DUMMYFUNCTION("GOOGLETRANSLATE(B1095,""id"",""en"")"),"['Jiji', 'signal', 'Telkomsel', 'oath', 'blood', 'play', 'game', 'signal', 'down', 'please', 'fix', ""]")</f>
        <v>['Jiji', 'signal', 'Telkomsel', 'oath', 'blood', 'play', 'game', 'signal', 'down', 'please', 'fix', "]</v>
      </c>
      <c r="D1095" s="3">
        <v>1.0</v>
      </c>
    </row>
    <row r="1096" ht="15.75" customHeight="1">
      <c r="A1096" s="1">
        <v>1094.0</v>
      </c>
      <c r="B1096" s="3" t="s">
        <v>1097</v>
      </c>
      <c r="C1096" s="3" t="str">
        <f>IFERROR(__xludf.DUMMYFUNCTION("GOOGLETRANSLATE(B1096,""id"",""en"")"),"['Hay', 'Telkomsel', 'Times',' Wear ',' Telkomsel ',' Network ',' Good ',' Play ',' Game ',' Like ',' Lag ',' Enter ',' The tournament ',' entered ',' upset ',' Please ',' Fix ',' Signal ',' Telkomsel ',' Rich ',' Child ',' Haram ',' Ilham ',' Sorry ',' t"&amp;"alking ' , 'That's', 'annoyed', 'so', 'thanks', 'please', 'expensive', 'doang', 'mathemat', 'kaga', 'good', 'inspiration', '']")</f>
        <v>['Hay', 'Telkomsel', 'Times',' Wear ',' Telkomsel ',' Network ',' Good ',' Play ',' Game ',' Like ',' Lag ',' Enter ',' The tournament ',' entered ',' upset ',' Please ',' Fix ',' Signal ',' Telkomsel ',' Rich ',' Child ',' Haram ',' Ilham ',' Sorry ',' talking ' , 'That's', 'annoyed', 'so', 'thanks', 'please', 'expensive', 'doang', 'mathemat', 'kaga', 'good', 'inspiration', '']</v>
      </c>
      <c r="D1096" s="3">
        <v>1.0</v>
      </c>
    </row>
    <row r="1097" ht="15.75" customHeight="1">
      <c r="A1097" s="1">
        <v>1095.0</v>
      </c>
      <c r="B1097" s="3" t="s">
        <v>1098</v>
      </c>
      <c r="C1097" s="3" t="str">
        <f>IFERROR(__xludf.DUMMYFUNCTION("GOOGLETRANSLATE(B1097,""id"",""en"")"),"['Negri', 'Singapore', 'Thailand', 'Myanmar', 'Malaysia', 'Vietnam', 'Taiwan', 'Philipne', 'as',' Seafarers', 'Telkomsel', 'Roaming', ' Cheap ',' easy ',' ']")</f>
        <v>['Negri', 'Singapore', 'Thailand', 'Myanmar', 'Malaysia', 'Vietnam', 'Taiwan', 'Philipne', 'as',' Seafarers', 'Telkomsel', 'Roaming', ' Cheap ',' easy ',' ']</v>
      </c>
      <c r="D1097" s="3">
        <v>5.0</v>
      </c>
    </row>
    <row r="1098" ht="15.75" customHeight="1">
      <c r="A1098" s="1">
        <v>1096.0</v>
      </c>
      <c r="B1098" s="3" t="s">
        <v>1099</v>
      </c>
      <c r="C1098" s="3" t="str">
        <f>IFERROR(__xludf.DUMMYFUNCTION("GOOGLETRANSLATE(B1098,""id"",""en"")"),"['KNPA', 'December', 'The network', 'emotions',' right ',' Kebeneran ',' Ujan ',' Forgiveness', 'Zoom', 'Atuh', 'Please', 'Looked', ' Network ',' Regency ',' Bandung ',' Please ',' ']")</f>
        <v>['KNPA', 'December', 'The network', 'emotions',' right ',' Kebeneran ',' Ujan ',' Forgiveness', 'Zoom', 'Atuh', 'Please', 'Looked', ' Network ',' Regency ',' Bandung ',' Please ',' ']</v>
      </c>
      <c r="D1098" s="3">
        <v>1.0</v>
      </c>
    </row>
    <row r="1099" ht="15.75" customHeight="1">
      <c r="A1099" s="1">
        <v>1097.0</v>
      </c>
      <c r="B1099" s="3" t="s">
        <v>1100</v>
      </c>
      <c r="C1099" s="3" t="str">
        <f>IFERROR(__xludf.DUMMYFUNCTION("GOOGLETRANSLATE(B1099,""id"",""en"")"),"['Please', 'sorry', 'promo', 'right', 'try', 'promo', 'told', 'input', 'code', 'voucher', 'fooling', 'network', ' Telkomsel ',' Labor ',' price ',' expensive ',' purpose ',' card ',' ']")</f>
        <v>['Please', 'sorry', 'promo', 'right', 'try', 'promo', 'told', 'input', 'code', 'voucher', 'fooling', 'network', ' Telkomsel ',' Labor ',' price ',' expensive ',' purpose ',' card ',' ']</v>
      </c>
      <c r="D1099" s="3">
        <v>1.0</v>
      </c>
    </row>
    <row r="1100" ht="15.75" customHeight="1">
      <c r="A1100" s="1">
        <v>1098.0</v>
      </c>
      <c r="B1100" s="3" t="s">
        <v>1101</v>
      </c>
      <c r="C1100" s="3" t="str">
        <f>IFERROR(__xludf.DUMMYFUNCTION("GOOGLETRANSLATE(B1100,""id"",""en"")"),"['buy', 'pulse', 'kouto', 'application', 'Telkomsel', 'suitable', 'price', 'lbh', 'cheap', 'just', 'satisfied', 'mksh', ' Telkomsel ',' ']")</f>
        <v>['buy', 'pulse', 'kouto', 'application', 'Telkomsel', 'suitable', 'price', 'lbh', 'cheap', 'just', 'satisfied', 'mksh', ' Telkomsel ',' ']</v>
      </c>
      <c r="D1100" s="3">
        <v>5.0</v>
      </c>
    </row>
    <row r="1101" ht="15.75" customHeight="1">
      <c r="A1101" s="1">
        <v>1099.0</v>
      </c>
      <c r="B1101" s="3" t="s">
        <v>1102</v>
      </c>
      <c r="C1101" s="3" t="str">
        <f>IFERROR(__xludf.DUMMYFUNCTION("GOOGLETRANSLATE(B1101,""id"",""en"")"),"['Network', 'in place', 'ugly', 'signal', 'strength', 'line', 'super', 'slow', 'complain', 'tetep', 'slow', 'told', ' replace ',' kek ',' home ',' kek ',' etc. ',' emag ',' night ',' night ',' told ',' internet ',' page ',' home ',' unrat ' , 'food', 'mos"&amp;"quitoes', 'hedehhhh', '']")</f>
        <v>['Network', 'in place', 'ugly', 'signal', 'strength', 'line', 'super', 'slow', 'complain', 'tetep', 'slow', 'told', ' replace ',' kek ',' home ',' kek ',' etc. ',' emag ',' night ',' night ',' told ',' internet ',' page ',' home ',' unrat ' , 'food', 'mosquitoes', 'hedehhhh', '']</v>
      </c>
      <c r="D1101" s="3">
        <v>1.0</v>
      </c>
    </row>
    <row r="1102" ht="15.75" customHeight="1">
      <c r="A1102" s="1">
        <v>1100.0</v>
      </c>
      <c r="B1102" s="3" t="s">
        <v>1103</v>
      </c>
      <c r="C1102" s="3" t="str">
        <f>IFERROR(__xludf.DUMMYFUNCTION("GOOGLETRANSLATE(B1102,""id"",""en"")"),"['Loading', 'application', 'buy', 'package', 'interner', 'heavy', 'slow', 'cook', 'body', 'business',' own ',' state ',' Shame ',' Country ',' ']")</f>
        <v>['Loading', 'application', 'buy', 'package', 'interner', 'heavy', 'slow', 'cook', 'body', 'business',' own ',' state ',' Shame ',' Country ',' ']</v>
      </c>
      <c r="D1102" s="3">
        <v>2.0</v>
      </c>
    </row>
    <row r="1103" ht="15.75" customHeight="1">
      <c r="A1103" s="1">
        <v>1101.0</v>
      </c>
      <c r="B1103" s="3" t="s">
        <v>1104</v>
      </c>
      <c r="C1103" s="3" t="str">
        <f>IFERROR(__xludf.DUMMYFUNCTION("GOOGLETRANSLATE(B1103,""id"",""en"")"),"['Quality', 'network', 'ambleggg', 'parahhh', 'stable', 'disappointed', 'gabisa', 'game', 'online', 'gabisa', 'zoom', 'meet', ' etc ',' signal ',' stable ',' lose ',' profider ',' next door ',' notanenenya ',' cheap ',' price ',' signal ',' signal ',' ful"&amp;"l ',' strip ' , 'Come on', 'Telkomsel', 'Love', 'Service', 'Memandakan', 'Pay', 'Expensive']")</f>
        <v>['Quality', 'network', 'ambleggg', 'parahhh', 'stable', 'disappointed', 'gabisa', 'game', 'online', 'gabisa', 'zoom', 'meet', ' etc ',' signal ',' stable ',' lose ',' profider ',' next door ',' notanenenya ',' cheap ',' price ',' signal ',' signal ',' full ',' strip ' , 'Come on', 'Telkomsel', 'Love', 'Service', 'Memandakan', 'Pay', 'Expensive']</v>
      </c>
      <c r="D1103" s="3">
        <v>1.0</v>
      </c>
    </row>
    <row r="1104" ht="15.75" customHeight="1">
      <c r="A1104" s="1">
        <v>1102.0</v>
      </c>
      <c r="B1104" s="3" t="s">
        <v>1105</v>
      </c>
      <c r="C1104" s="3" t="str">
        <f>IFERROR(__xludf.DUMMYFUNCTION("GOOGLETRANSLATE(B1104,""id"",""en"")"),"['Credit', 'Cut', 'What', 'The story', 'Credit', 'Buy', 'Package', 'Call', 'Minutes',' Package ',' Internet ',' Use ',' Calls', 'minutes',' pulses', 'broken', 'right', 'checked', 'use', 'Where', 'loss',' pulses', ""]")</f>
        <v>['Credit', 'Cut', 'What', 'The story', 'Credit', 'Buy', 'Package', 'Call', 'Minutes',' Package ',' Internet ',' Use ',' Calls', 'minutes',' pulses', 'broken', 'right', 'checked', 'use', 'Where', 'loss',' pulses', "]</v>
      </c>
      <c r="D1104" s="3">
        <v>1.0</v>
      </c>
    </row>
    <row r="1105" ht="15.75" customHeight="1">
      <c r="A1105" s="1">
        <v>1103.0</v>
      </c>
      <c r="B1105" s="3" t="s">
        <v>1106</v>
      </c>
      <c r="C1105" s="3" t="str">
        <f>IFERROR(__xludf.DUMMYFUNCTION("GOOGLETRANSLATE(B1105,""id"",""en"")"),"['open', 'application', 'Telkomsel', 'difficult', 'really', 'already', 'uninstall', 'install', 'tetep', 'sometimes',' open ',' application ',' Knp ',' obstacle ',' ']")</f>
        <v>['open', 'application', 'Telkomsel', 'difficult', 'really', 'already', 'uninstall', 'install', 'tetep', 'sometimes',' open ',' application ',' Knp ',' obstacle ',' ']</v>
      </c>
      <c r="D1105" s="3">
        <v>2.0</v>
      </c>
    </row>
    <row r="1106" ht="15.75" customHeight="1">
      <c r="A1106" s="1">
        <v>1104.0</v>
      </c>
      <c r="B1106" s="3" t="s">
        <v>1107</v>
      </c>
      <c r="C1106" s="3" t="str">
        <f>IFERROR(__xludf.DUMMYFUNCTION("GOOGLETRANSLATE(B1106,""id"",""en"")"),"['network', 'Telkomsel', 'slow', 'snail', 'open', 'google', 'difficult', 'learn', 'open', 'google', 'slow', 'really', ' Basic ',' market ',' expensive ',' signal ',' slow ',' Telkomsel ',' take ',' luck ',' fire ',' slow ',' hopefully ',' office ',' Telko"&amp;"msel ' , 'Indonesia', 'Fire', 'Bangker', ""]")</f>
        <v>['network', 'Telkomsel', 'slow', 'snail', 'open', 'google', 'difficult', 'learn', 'open', 'google', 'slow', 'really', ' Basic ',' market ',' expensive ',' signal ',' slow ',' Telkomsel ',' take ',' luck ',' fire ',' slow ',' hopefully ',' office ',' Telkomsel ' , 'Indonesia', 'Fire', 'Bangker', "]</v>
      </c>
      <c r="D1106" s="3">
        <v>1.0</v>
      </c>
    </row>
    <row r="1107" ht="15.75" customHeight="1">
      <c r="A1107" s="1">
        <v>1105.0</v>
      </c>
      <c r="B1107" s="3" t="s">
        <v>1108</v>
      </c>
      <c r="C1107" s="3" t="str">
        <f>IFERROR(__xludf.DUMMYFUNCTION("GOOGLETRANSLATE(B1107,""id"",""en"")"),"['Collecting', 'Stamp', 'Daily', 'a month', 'Disappear', 'Service', 'Stamp', 'Stolen', 'Ama', 'Employee', 'Telkomsel', 'Damn', ' Really ',' Telkomsel ',' disadvantage ',' cheats', 'service', 'stamp', 'disappear', 'gmn', 'take', 'bonus',' stupid ',' bnget "&amp;"',' management ' ]")</f>
        <v>['Collecting', 'Stamp', 'Daily', 'a month', 'Disappear', 'Service', 'Stamp', 'Stolen', 'Ama', 'Employee', 'Telkomsel', 'Damn', ' Really ',' Telkomsel ',' disadvantage ',' cheats', 'service', 'stamp', 'disappear', 'gmn', 'take', 'bonus',' stupid ',' bnget ',' management ' ]</v>
      </c>
      <c r="D1107" s="3">
        <v>1.0</v>
      </c>
    </row>
    <row r="1108" ht="15.75" customHeight="1">
      <c r="A1108" s="1">
        <v>1106.0</v>
      </c>
      <c r="B1108" s="3" t="s">
        <v>1109</v>
      </c>
      <c r="C1108" s="3" t="str">
        <f>IFERROR(__xludf.DUMMYFUNCTION("GOOGLETRANSLATE(B1108,""id"",""en"")"),"['provider', 'number', 'app', 'ugly', 'really', 'cool', 'little', 'company', 'engineer', 'no', 'programmer', 'maintenance', ' No ',' User ',' Indonesia ',' Tsel ',' Semena ',' Mena ',' Sin ',' Benefits', 'Needs',' People ',' Interest ',' Personal ',' No '"&amp;" , 'Ridho', 'The World', 'Hereafter', 'Tsel', 'Utilizing', 'Dependence', 'Society', '']")</f>
        <v>['provider', 'number', 'app', 'ugly', 'really', 'cool', 'little', 'company', 'engineer', 'no', 'programmer', 'maintenance', ' No ',' User ',' Indonesia ',' Tsel ',' Semena ',' Mena ',' Sin ',' Benefits', 'Needs',' People ',' Interest ',' Personal ',' No ' , 'Ridho', 'The World', 'Hereafter', 'Tsel', 'Utilizing', 'Dependence', 'Society', '']</v>
      </c>
      <c r="D1108" s="3">
        <v>1.0</v>
      </c>
    </row>
    <row r="1109" ht="15.75" customHeight="1">
      <c r="A1109" s="1">
        <v>1107.0</v>
      </c>
      <c r="B1109" s="3" t="s">
        <v>1110</v>
      </c>
      <c r="C1109" s="3" t="str">
        <f>IFERROR(__xludf.DUMMYFUNCTION("GOOGLETRANSLATE(B1109,""id"",""en"")"),"['strange', 'cave', 'buy', 'package', 'a week', 'GB', 'Abis',' week ',' yesterday ',' cave ',' youtuban ',' Ampe ',' a week ',' package ',' leftover ',' already ',' Emaill ',' ']")</f>
        <v>['strange', 'cave', 'buy', 'package', 'a week', 'GB', 'Abis',' week ',' yesterday ',' cave ',' youtuban ',' Ampe ',' a week ',' package ',' leftover ',' already ',' Emaill ',' ']</v>
      </c>
      <c r="D1109" s="3">
        <v>1.0</v>
      </c>
    </row>
    <row r="1110" ht="15.75" customHeight="1">
      <c r="A1110" s="1">
        <v>1108.0</v>
      </c>
      <c r="B1110" s="3" t="s">
        <v>1111</v>
      </c>
      <c r="C1110" s="3" t="str">
        <f>IFERROR(__xludf.DUMMYFUNCTION("GOOGLETRANSLATE(B1110,""id"",""en"")"),"['Telkomsel', 'wasteful', 'Perchter', 'perkillobyt', 'ruuuuuuuu', 'eat', 'quota', 'skrg', 'signal', 'slow', 'puwoofoool', ""]")</f>
        <v>['Telkomsel', 'wasteful', 'Perchter', 'perkillobyt', 'ruuuuuuuu', 'eat', 'quota', 'skrg', 'signal', 'slow', 'puwoofoool', "]</v>
      </c>
      <c r="D1110" s="3">
        <v>1.0</v>
      </c>
    </row>
    <row r="1111" ht="15.75" customHeight="1">
      <c r="A1111" s="1">
        <v>1109.0</v>
      </c>
      <c r="B1111" s="3" t="s">
        <v>1112</v>
      </c>
      <c r="C1111" s="3" t="str">
        <f>IFERROR(__xludf.DUMMYFUNCTION("GOOGLETRANSLATE(B1111,""id"",""en"")"),"['', 'version', 'logging', 'difficult', 'rich', 'version', 'yesterday', 'UDH', 'Try', 'logging', 'told', 'Wait', 'the number ',' verification ',' then ',' sent ',' Link ',' right ',' open ',' link ',' list ',' ehhh ',' open ',' link ',' valid ', 'expirati"&amp;"on', 'pdhl', 'sms', 'please', 'just finished']")</f>
        <v>['', 'version', 'logging', 'difficult', 'rich', 'version', 'yesterday', 'UDH', 'Try', 'logging', 'told', 'Wait', 'the number ',' verification ',' then ',' sent ',' Link ',' right ',' open ',' link ',' list ',' ehhh ',' open ',' link ',' valid ', 'expiration', 'pdhl', 'sms', 'please', 'just finished']</v>
      </c>
      <c r="D1111" s="3">
        <v>3.0</v>
      </c>
    </row>
    <row r="1112" ht="15.75" customHeight="1">
      <c r="A1112" s="1">
        <v>1110.0</v>
      </c>
      <c r="B1112" s="3" t="s">
        <v>1113</v>
      </c>
      <c r="C1112" s="3" t="str">
        <f>IFERROR(__xludf.DUMMYFUNCTION("GOOGLETRANSLATE(B1112,""id"",""en"")"),"['Kenpa', 'pulses', 'drained', 'person', 'Telkomsel', 'naughty', 'please', 'Telkomsel', 'check']")</f>
        <v>['Kenpa', 'pulses', 'drained', 'person', 'Telkomsel', 'naughty', 'please', 'Telkomsel', 'check']</v>
      </c>
      <c r="D1112" s="3">
        <v>1.0</v>
      </c>
    </row>
    <row r="1113" ht="15.75" customHeight="1">
      <c r="A1113" s="1">
        <v>1111.0</v>
      </c>
      <c r="B1113" s="3" t="s">
        <v>1114</v>
      </c>
      <c r="C1113" s="3" t="str">
        <f>IFERROR(__xludf.DUMMYFUNCTION("GOOGLETRANSLATE(B1113,""id"",""en"")"),"['Telkomsel', 'cheat', 'cunning', 'check', 'stamp', 'times',' no ',' check ',' stamp ',' program ',' stamp ',' disappear ',' payaaaahh ',' cuk ',' cheating ',' cunning ',' really ',' peliit ',' ']")</f>
        <v>['Telkomsel', 'cheat', 'cunning', 'check', 'stamp', 'times',' no ',' check ',' stamp ',' program ',' stamp ',' disappear ',' payaaaahh ',' cuk ',' cheating ',' cunning ',' really ',' peliit ',' ']</v>
      </c>
      <c r="D1113" s="3">
        <v>1.0</v>
      </c>
    </row>
    <row r="1114" ht="15.75" customHeight="1">
      <c r="A1114" s="1">
        <v>1112.0</v>
      </c>
      <c r="B1114" s="3" t="s">
        <v>1115</v>
      </c>
      <c r="C1114" s="3" t="str">
        <f>IFERROR(__xludf.DUMMYFUNCTION("GOOGLETRANSLATE(B1114,""id"",""en"")"),"['network', 'tsel', 'slow', 'really', 'like', 'fail', 'fit', 'enter', 'code', 'voucher', 'already', 'log', ' call ',' not ',' plus', 'sms',' apk ',' tsel ',' voucher ',' enter ',' code ',' voucher ',' operator ',' busy ',' already ' , 'Try', 'many', 'time"&amp;"s', 'for days', 'Tetep', 'busykk', 'right', 'urgent', 'what', 'please', 'fix', ""]")</f>
        <v>['network', 'tsel', 'slow', 'really', 'like', 'fail', 'fit', 'enter', 'code', 'voucher', 'already', 'log', ' call ',' not ',' plus', 'sms',' apk ',' tsel ',' voucher ',' enter ',' code ',' voucher ',' operator ',' busy ',' already ' , 'Try', 'many', 'times', 'for days', 'Tetep', 'busykk', 'right', 'urgent', 'what', 'please', 'fix', "]</v>
      </c>
      <c r="D1114" s="3">
        <v>2.0</v>
      </c>
    </row>
    <row r="1115" ht="15.75" customHeight="1">
      <c r="A1115" s="1">
        <v>1113.0</v>
      </c>
      <c r="B1115" s="3" t="s">
        <v>1116</v>
      </c>
      <c r="C1115" s="3" t="str">
        <f>IFERROR(__xludf.DUMMYFUNCTION("GOOGLETRANSLATE(B1115,""id"",""en"")"),"['good', 'Telkomsel', 'DRPD', 'in the area', 'urban', 'Hadeh', 'Telkomsel', 'signal', 'bar', 'darling', 'really', 'quota', ' Angus', 'Karna', 'Kekeke', 'Gegara', 'The Network', 'Fix', 'Change', 'Card', 'Bye', ""]")</f>
        <v>['good', 'Telkomsel', 'DRPD', 'in the area', 'urban', 'Hadeh', 'Telkomsel', 'signal', 'bar', 'darling', 'really', 'quota', ' Angus', 'Karna', 'Kekeke', 'Gegara', 'The Network', 'Fix', 'Change', 'Card', 'Bye', "]</v>
      </c>
      <c r="D1115" s="3">
        <v>1.0</v>
      </c>
    </row>
    <row r="1116" ht="15.75" customHeight="1">
      <c r="A1116" s="1">
        <v>1114.0</v>
      </c>
      <c r="B1116" s="3" t="s">
        <v>1117</v>
      </c>
      <c r="C1116" s="3" t="str">
        <f>IFERROR(__xludf.DUMMYFUNCTION("GOOGLETRANSLATE(B1116,""id"",""en"")"),"['Dear', 'Telkomsel', 'provider', 'trust', 'family', 'many years',' expensive ',' provider ',' Its', 'network', 'good', 'knpa', ' Signal ',' Internet ',' Telkomsel ',' ugly ',' bsa ',' categorized ',' bad ',' experience ',' disorder ',' please ',' improve"&amp;"ment ',' bnyak ',' customer ' , 'Disappointed', 'Stability', 'Signal', 'Telkomsel', 'Upgrade', 'Hallo', 'Krg', 'Satisfying', 'JNG', 'Destroyed', 'Moving', 'Provider', ' relative ',' cheap ',' price ',' tks']")</f>
        <v>['Dear', 'Telkomsel', 'provider', 'trust', 'family', 'many years',' expensive ',' provider ',' Its', 'network', 'good', 'knpa', ' Signal ',' Internet ',' Telkomsel ',' ugly ',' bsa ',' categorized ',' bad ',' experience ',' disorder ',' please ',' improvement ',' bnyak ',' customer ' , 'Disappointed', 'Stability', 'Signal', 'Telkomsel', 'Upgrade', 'Hallo', 'Krg', 'Satisfying', 'JNG', 'Destroyed', 'Moving', 'Provider', ' relative ',' cheap ',' price ',' tks']</v>
      </c>
      <c r="D1116" s="3">
        <v>1.0</v>
      </c>
    </row>
    <row r="1117" ht="15.75" customHeight="1">
      <c r="A1117" s="1">
        <v>1115.0</v>
      </c>
      <c r="B1117" s="3" t="s">
        <v>1118</v>
      </c>
      <c r="C1117" s="3" t="str">
        <f>IFERROR(__xludf.DUMMYFUNCTION("GOOGLETRANSLATE(B1117,""id"",""en"")"),"['The application', 'heavy', 'eat', 'data', 'for a while', 'open', 'the application', 'data', 'KB', 'drained', 'feel', 'Nge', ' right ',' apk ',' haram ',' open ',' sosmed ',' kayak ',' normal ',' kb ', ""]")</f>
        <v>['The application', 'heavy', 'eat', 'data', 'for a while', 'open', 'the application', 'data', 'KB', 'drained', 'feel', 'Nge', ' right ',' apk ',' haram ',' open ',' sosmed ',' kayak ',' normal ',' kb ', "]</v>
      </c>
      <c r="D1117" s="3">
        <v>1.0</v>
      </c>
    </row>
    <row r="1118" ht="15.75" customHeight="1">
      <c r="A1118" s="1">
        <v>1116.0</v>
      </c>
      <c r="B1118" s="3" t="s">
        <v>1119</v>
      </c>
      <c r="C1118" s="3" t="str">
        <f>IFERROR(__xludf.DUMMYFUNCTION("GOOGLETRANSLATE(B1118,""id"",""en"")"),"['active', 'date', 'tomorrow', 'yaudah', 'contents', 'telkomsel', 'rb', 'there', 'thrut "",' active ',' already ',' contents ',' Active ',' increase ',' ']")</f>
        <v>['active', 'date', 'tomorrow', 'yaudah', 'contents', 'telkomsel', 'rb', 'there', 'thrut ",' active ',' already ',' contents ',' Active ',' increase ',' ']</v>
      </c>
      <c r="D1118" s="3">
        <v>1.0</v>
      </c>
    </row>
    <row r="1119" ht="15.75" customHeight="1">
      <c r="A1119" s="1">
        <v>1117.0</v>
      </c>
      <c r="B1119" s="3" t="s">
        <v>1120</v>
      </c>
      <c r="C1119" s="3" t="str">
        <f>IFERROR(__xludf.DUMMYFUNCTION("GOOGLETRANSLATE(B1119,""id"",""en"")"),"['Telkomsel', 'users',' Telkomsel ',' signal ',' here ',' bad ',' ugly ',' application ',' Telkomsel ',' Force ',' Close ',' just ',' regretting ',' price ',' package ',' quota ',' expensive ',' comparable ',' quota ',' signal ',' ugly ',' really ',' nuhu"&amp;"n ', ""]")</f>
        <v>['Telkomsel', 'users',' Telkomsel ',' signal ',' here ',' bad ',' ugly ',' application ',' Telkomsel ',' Force ',' Close ',' just ',' regretting ',' price ',' package ',' quota ',' expensive ',' comparable ',' quota ',' signal ',' ugly ',' really ',' nuhun ', "]</v>
      </c>
      <c r="D1119" s="3">
        <v>1.0</v>
      </c>
    </row>
    <row r="1120" ht="15.75" customHeight="1">
      <c r="A1120" s="1">
        <v>1118.0</v>
      </c>
      <c r="B1120" s="3" t="s">
        <v>1121</v>
      </c>
      <c r="C1120" s="3" t="str">
        <f>IFERROR(__xludf.DUMMYFUNCTION("GOOGLETRANSLATE(B1120,""id"",""en"")"),"['quota', 'games', 'how', 'use', 'use', 'pulses', 'sucked', ""]")</f>
        <v>['quota', 'games', 'how', 'use', 'use', 'pulses', 'sucked', "]</v>
      </c>
      <c r="D1120" s="3">
        <v>2.0</v>
      </c>
    </row>
    <row r="1121" ht="15.75" customHeight="1">
      <c r="A1121" s="1">
        <v>1119.0</v>
      </c>
      <c r="B1121" s="3" t="s">
        <v>1122</v>
      </c>
      <c r="C1121" s="3" t="str">
        <f>IFERROR(__xludf.DUMMYFUNCTION("GOOGLETRANSLATE(B1121,""id"",""en"")"),"['here', 'declined', 'sii', 'uda', 'quota', 'expensive', 'signal', 'disorder', 'uda', 'wear', 'card', 'Telkomsel', ' Active ',' decreases', 'improvement', 'poor', ""]")</f>
        <v>['here', 'declined', 'sii', 'uda', 'quota', 'expensive', 'signal', 'disorder', 'uda', 'wear', 'card', 'Telkomsel', ' Active ',' decreases', 'improvement', 'poor', "]</v>
      </c>
      <c r="D1121" s="3">
        <v>1.0</v>
      </c>
    </row>
    <row r="1122" ht="15.75" customHeight="1">
      <c r="A1122" s="1">
        <v>1120.0</v>
      </c>
      <c r="B1122" s="3" t="s">
        <v>1123</v>
      </c>
      <c r="C1122" s="3" t="str">
        <f>IFERROR(__xludf.DUMMYFUNCTION("GOOGLETRANSLATE(B1122,""id"",""en"")"),"['Telkomsel', 'Aduhai', 'Bener', 'Network', 'brought', 'enter', 'little', 'home', 'open', 'YouTube', 'muter', 'doank', ' Lose ',' Provider ',' Next to ',' Come on ',' repaired ',' Telkomsel ',' many years', 'Different', 'Dangan', 'Network']")</f>
        <v>['Telkomsel', 'Aduhai', 'Bener', 'Network', 'brought', 'enter', 'little', 'home', 'open', 'YouTube', 'muter', 'doank', ' Lose ',' Provider ',' Next to ',' Come on ',' repaired ',' Telkomsel ',' many years', 'Different', 'Dangan', 'Network']</v>
      </c>
      <c r="D1122" s="3">
        <v>1.0</v>
      </c>
    </row>
    <row r="1123" ht="15.75" customHeight="1">
      <c r="A1123" s="1">
        <v>1121.0</v>
      </c>
      <c r="B1123" s="3" t="s">
        <v>1124</v>
      </c>
      <c r="C1123" s="3" t="str">
        <f>IFERROR(__xludf.DUMMYFUNCTION("GOOGLETRANSLATE(B1123,""id"",""en"")"),"['no', 'activation', 'package', 'cheerful', 'sms',' promo ',' list ',' telkomsl ',' app ',' reply ',' sms', 'notification', ' ']")</f>
        <v>['no', 'activation', 'package', 'cheerful', 'sms',' promo ',' list ',' telkomsl ',' app ',' reply ',' sms', 'notification', ' ']</v>
      </c>
      <c r="D1123" s="3">
        <v>1.0</v>
      </c>
    </row>
    <row r="1124" ht="15.75" customHeight="1">
      <c r="A1124" s="1">
        <v>1122.0</v>
      </c>
      <c r="B1124" s="3" t="s">
        <v>1125</v>
      </c>
      <c r="C1124" s="3" t="str">
        <f>IFERROR(__xludf.DUMMYFUNCTION("GOOGLETRANSLATE(B1124,""id"",""en"")"),"['Promotion', 'Package', 'Call', 'Extra', 'Daily', 'As',' Catalag ',' Consumer ',' Trapped ',' Buy ',' Package ',' Fall ',' Tempo ',' pulses', 'truncated', 'complain', 'bills',' use ']")</f>
        <v>['Promotion', 'Package', 'Call', 'Extra', 'Daily', 'As',' Catalag ',' Consumer ',' Trapped ',' Buy ',' Package ',' Fall ',' Tempo ',' pulses', 'truncated', 'complain', 'bills',' use ']</v>
      </c>
      <c r="D1124" s="3">
        <v>1.0</v>
      </c>
    </row>
    <row r="1125" ht="15.75" customHeight="1">
      <c r="A1125" s="1">
        <v>1123.0</v>
      </c>
      <c r="B1125" s="3" t="s">
        <v>1126</v>
      </c>
      <c r="C1125" s="3" t="str">
        <f>IFERROR(__xludf.DUMMYFUNCTION("GOOGLETRANSLATE(B1125,""id"",""en"")"),"['network', 'slow', 'location', 'bone', 'onion', 'west', 'village', 'mulya', 'jaya', 'please', 'fix', 'upgrade', ' network ',' road ',' internet ',' please ',' fix ',' application ',' responsive ',' slow ',' application ',' Telkomsel ',' user ',' experien"&amp;"ce ',' ']")</f>
        <v>['network', 'slow', 'location', 'bone', 'onion', 'west', 'village', 'mulya', 'jaya', 'please', 'fix', 'upgrade', ' network ',' road ',' internet ',' please ',' fix ',' application ',' responsive ',' slow ',' application ',' Telkomsel ',' user ',' experience ',' ']</v>
      </c>
      <c r="D1125" s="3">
        <v>1.0</v>
      </c>
    </row>
    <row r="1126" ht="15.75" customHeight="1">
      <c r="A1126" s="1">
        <v>1124.0</v>
      </c>
      <c r="B1126" s="3" t="s">
        <v>1127</v>
      </c>
      <c r="C1126" s="3" t="str">
        <f>IFERROR(__xludf.DUMMYFUNCTION("GOOGLETRANSLATE(B1126,""id"",""en"")"),"['Wear', 'Telkomsel', 'Game', 'Online', 'Telkomsel', 'Decline', 'Quality', 'Network', 'Lost', 'Network', 'Destroyed', 'Reliable', ' Provider ',' next door ',' experience ',' improvement ',' network ',' connection ',' Telkomsel ',' disappointed ',' cheated"&amp;" ',' lure ',' lure ',' network ',' strong ' , 'Indonesia', 'Network', 'Connection', 'Telkomsel', 'Determined', 'Weather', 'Condition', 'Embarrassing']")</f>
        <v>['Wear', 'Telkomsel', 'Game', 'Online', 'Telkomsel', 'Decline', 'Quality', 'Network', 'Lost', 'Network', 'Destroyed', 'Reliable', ' Provider ',' next door ',' experience ',' improvement ',' network ',' connection ',' Telkomsel ',' disappointed ',' cheated ',' lure ',' lure ',' network ',' strong ' , 'Indonesia', 'Network', 'Connection', 'Telkomsel', 'Determined', 'Weather', 'Condition', 'Embarrassing']</v>
      </c>
      <c r="D1126" s="3">
        <v>1.0</v>
      </c>
    </row>
    <row r="1127" ht="15.75" customHeight="1">
      <c r="A1127" s="1">
        <v>1125.0</v>
      </c>
      <c r="B1127" s="3" t="s">
        <v>1128</v>
      </c>
      <c r="C1127" s="3" t="str">
        <f>IFERROR(__xludf.DUMMYFUNCTION("GOOGLETRANSLATE(B1127,""id"",""en"")"),"['Application', 'Burikkk', 'Boong', 'Awokawoka']")</f>
        <v>['Application', 'Burikkk', 'Boong', 'Awokawoka']</v>
      </c>
      <c r="D1127" s="3">
        <v>5.0</v>
      </c>
    </row>
    <row r="1128" ht="15.75" customHeight="1">
      <c r="A1128" s="1">
        <v>1126.0</v>
      </c>
      <c r="B1128" s="3" t="s">
        <v>1129</v>
      </c>
      <c r="C1128" s="3" t="str">
        <f>IFERROR(__xludf.DUMMYFUNCTION("GOOGLETRANSLATE(B1128,""id"",""en"")"),"['Star', 'Mines',' Color ',' Black ',' Love ',' Untk ',' Network ',' Tsel ',' Severe ',' Network ',' Ber ',' Change ',' run out ',' think ',' price ',' exorbitant ',' pelangan ',' kasi ',' network ',' weathered ',' ']")</f>
        <v>['Star', 'Mines',' Color ',' Black ',' Love ',' Untk ',' Network ',' Tsel ',' Severe ',' Network ',' Ber ',' Change ',' run out ',' think ',' price ',' exorbitant ',' pelangan ',' kasi ',' network ',' weathered ',' ']</v>
      </c>
      <c r="D1128" s="3">
        <v>1.0</v>
      </c>
    </row>
    <row r="1129" ht="15.75" customHeight="1">
      <c r="A1129" s="1">
        <v>1127.0</v>
      </c>
      <c r="B1129" s="3" t="s">
        <v>1130</v>
      </c>
      <c r="C1129" s="3" t="str">
        <f>IFERROR(__xludf.DUMMYFUNCTION("GOOGLETRANSLATE(B1129,""id"",""en"")"),"['woi', 'Telkomsel', 'network', 'cave', 'nge', 'lag', 'really', 'brother', 'cave', 'beside', 'cave', 'smooth', ' smooth ',' choose ',' love ',' area ',' cave ',' city ',' cave ',' care ',' employees', 'ngorbanin', 'lives',' pay ',' already ' , 'expensive'"&amp;", 'network', 'ugly', 'choose', 'love', ""]")</f>
        <v>['woi', 'Telkomsel', 'network', 'cave', 'nge', 'lag', 'really', 'brother', 'cave', 'beside', 'cave', 'smooth', ' smooth ',' choose ',' love ',' area ',' cave ',' city ',' cave ',' care ',' employees', 'ngorbanin', 'lives',' pay ',' already ' , 'expensive', 'network', 'ugly', 'choose', 'love', "]</v>
      </c>
      <c r="D1129" s="3">
        <v>1.0</v>
      </c>
    </row>
    <row r="1130" ht="15.75" customHeight="1">
      <c r="A1130" s="1">
        <v>1128.0</v>
      </c>
      <c r="B1130" s="3" t="s">
        <v>1131</v>
      </c>
      <c r="C1130" s="3" t="str">
        <f>IFERROR(__xludf.DUMMYFUNCTION("GOOGLETRANSLATE(B1130,""id"",""en"")"),"['signal', 'play', 'umoet', 'timid', 'quota', 'busty', 'divided', 'internet', 'multimedia', 'open', 'youtube', 'sky', ' Music ',' Internet ',' Out ',' Multiedia ',' Reduced ',' Pas', 'Out', 'Internet', 'Notification', 'Conektion', 'Data', 'Trus',' Multime"&amp;"dia ' , 'then', 'bills',' shoulders', 'disappointing', 'situation', 'pandemic', 'covid', 'darling', 'closed', 'sim', 'org', 'use', ' ']")</f>
        <v>['signal', 'play', 'umoet', 'timid', 'quota', 'busty', 'divided', 'internet', 'multimedia', 'open', 'youtube', 'sky', ' Music ',' Internet ',' Out ',' Multiedia ',' Reduced ',' Pas', 'Out', 'Internet', 'Notification', 'Conektion', 'Data', 'Trus',' Multimedia ' , 'then', 'bills',' shoulders', 'disappointing', 'situation', 'pandemic', 'covid', 'darling', 'closed', 'sim', 'org', 'use', ' ']</v>
      </c>
      <c r="D1130" s="3">
        <v>3.0</v>
      </c>
    </row>
    <row r="1131" ht="15.75" customHeight="1">
      <c r="A1131" s="1">
        <v>1129.0</v>
      </c>
      <c r="B1131" s="3" t="s">
        <v>1132</v>
      </c>
      <c r="C1131" s="3" t="str">
        <f>IFERROR(__xludf.DUMMYFUNCTION("GOOGLETRANSLATE(B1131,""id"",""en"")"),"['Telkomsel', 'Thieves',' Relaimbility ',' Jawa Caution ',' Credit ',' RB ',' Sketika ',' Direct ',' After ',' BBRAPA ',' seconds', ' use ',' strange ',' sya ',' contents', 'rb', 'then', 'turn off', 'data', 'internet', 'bsoknya', 'finished', 'jga', 'bngsa"&amp;"tt' , 'telephone', 'kayak', 'orng', 'stupid', 'accompanied', 'talk']")</f>
        <v>['Telkomsel', 'Thieves',' Relaimbility ',' Jawa Caution ',' Credit ',' RB ',' Sketika ',' Direct ',' After ',' BBRAPA ',' seconds', ' use ',' strange ',' sya ',' contents', 'rb', 'then', 'turn off', 'data', 'internet', 'bsoknya', 'finished', 'jga', 'bngsatt' , 'telephone', 'kayak', 'orng', 'stupid', 'accompanied', 'talk']</v>
      </c>
      <c r="D1131" s="3">
        <v>1.0</v>
      </c>
    </row>
    <row r="1132" ht="15.75" customHeight="1">
      <c r="A1132" s="1">
        <v>1130.0</v>
      </c>
      <c r="B1132" s="3" t="s">
        <v>1133</v>
      </c>
      <c r="C1132" s="3" t="str">
        <f>IFERROR(__xludf.DUMMYFUNCTION("GOOGLETRANSLATE(B1132,""id"",""en"")"),"['regret', 'card', 'Telkomsel', 'signal', 'ugly', 'damaging', 'experience', 'player', 'gamer', 'Telkomsel', 'signal', 'good', ' signal ',' Telkomsel ',' until ',' thank ',' love ',' ']")</f>
        <v>['regret', 'card', 'Telkomsel', 'signal', 'ugly', 'damaging', 'experience', 'player', 'gamer', 'Telkomsel', 'signal', 'good', ' signal ',' Telkomsel ',' until ',' thank ',' love ',' ']</v>
      </c>
      <c r="D1132" s="3">
        <v>2.0</v>
      </c>
    </row>
    <row r="1133" ht="15.75" customHeight="1">
      <c r="A1133" s="1">
        <v>1131.0</v>
      </c>
      <c r="B1133" s="3" t="s">
        <v>1134</v>
      </c>
      <c r="C1133" s="3" t="str">
        <f>IFERROR(__xludf.DUMMYFUNCTION("GOOGLETRANSLATE(B1133,""id"",""en"")"),"['', 'wonder', 'deh', 'ama', 'application', 'application', 'update', 'virgin', 'difficult', 'entry', 'banged', 'ritual', 'entered ',' smooth ',' inserted ',' Satisfied ',' Hadehhhhh ']")</f>
        <v>['', 'wonder', 'deh', 'ama', 'application', 'application', 'update', 'virgin', 'difficult', 'entry', 'banged', 'ritual', 'entered ',' smooth ',' inserted ',' Satisfied ',' Hadehhhhh ']</v>
      </c>
      <c r="D1133" s="3">
        <v>1.0</v>
      </c>
    </row>
    <row r="1134" ht="15.75" customHeight="1">
      <c r="A1134" s="1">
        <v>1132.0</v>
      </c>
      <c r="B1134" s="3" t="s">
        <v>1135</v>
      </c>
      <c r="C1134" s="3" t="str">
        <f>IFERROR(__xludf.DUMMYFUNCTION("GOOGLETRANSLATE(B1134,""id"",""en"")"),"['hi', 'Sis',' card ',' SIM ',' enter ',' grace ',' contents', 'pulse', 'fix', 'Please', 'direction', 'thank', ' love']")</f>
        <v>['hi', 'Sis',' card ',' SIM ',' enter ',' grace ',' contents', 'pulse', 'fix', 'Please', 'direction', 'thank', ' love']</v>
      </c>
      <c r="D1134" s="3">
        <v>5.0</v>
      </c>
    </row>
    <row r="1135" ht="15.75" customHeight="1">
      <c r="A1135" s="1">
        <v>1133.0</v>
      </c>
      <c r="B1135" s="3" t="s">
        <v>1136</v>
      </c>
      <c r="C1135" s="3" t="str">
        <f>IFERROR(__xludf.DUMMYFUNCTION("GOOGLETRANSLATE(B1135,""id"",""en"")"),"['slow', 'network', 'fast', 'please', 'focus',' speed ',' connection ',' focus', 'application', 'doang', 'slow', 'mulu', ' network ',' fast ',' really ',' network ',' clock ',' run out ',' see ',' video ',' duration ',' minute ',' clock ',' keuang ',' pak"&amp;"etan ' ]")</f>
        <v>['slow', 'network', 'fast', 'please', 'focus',' speed ',' connection ',' focus', 'application', 'doang', 'slow', 'mulu', ' network ',' fast ',' really ',' network ',' clock ',' run out ',' see ',' video ',' duration ',' minute ',' clock ',' keuang ',' paketan ' ]</v>
      </c>
      <c r="D1135" s="3">
        <v>1.0</v>
      </c>
    </row>
    <row r="1136" ht="15.75" customHeight="1">
      <c r="A1136" s="1">
        <v>1134.0</v>
      </c>
      <c r="B1136" s="3" t="s">
        <v>1137</v>
      </c>
      <c r="C1136" s="3" t="str">
        <f>IFERROR(__xludf.DUMMYFUNCTION("GOOGLETRANSLATE(B1136,""id"",""en"")"),"['stop', 'subscribe', 'card', 'Hello', 'reasonable', 'bill', 'agreement', 'purchase', 'package', 'bln', 'right', 'payment', ' The month, 'swell', 'numbers', 'the highest', 'month', 'want', 'ngakak', 'quality', 'internet', 'good', 'right', 'stop', 'subscri"&amp;"be' , 'told', 'Pay', 'Agreement', 'Pay', 'Routine', 'Payment', 'Recommend', 'Yuk', 'Crowded', 'Move', 'Provider']")</f>
        <v>['stop', 'subscribe', 'card', 'Hello', 'reasonable', 'bill', 'agreement', 'purchase', 'package', 'bln', 'right', 'payment', ' The month, 'swell', 'numbers', 'the highest', 'month', 'want', 'ngakak', 'quality', 'internet', 'good', 'right', 'stop', 'subscribe' , 'told', 'Pay', 'Agreement', 'Pay', 'Routine', 'Payment', 'Recommend', 'Yuk', 'Crowded', 'Move', 'Provider']</v>
      </c>
      <c r="D1136" s="3">
        <v>1.0</v>
      </c>
    </row>
    <row r="1137" ht="15.75" customHeight="1">
      <c r="A1137" s="1">
        <v>1135.0</v>
      </c>
      <c r="B1137" s="3" t="s">
        <v>1138</v>
      </c>
      <c r="C1137" s="3" t="str">
        <f>IFERROR(__xludf.DUMMYFUNCTION("GOOGLETRANSLATE(B1137,""id"",""en"")"),"['Developer', 'idiot', 'already', 'list', 'use', 'told', 'log', 'nggk', 'brain', 'bankrupt', 'kek', 'gini', ' Nggk ',' cave ',' prayer ',' fast ',' bankrupt ']")</f>
        <v>['Developer', 'idiot', 'already', 'list', 'use', 'told', 'log', 'nggk', 'brain', 'bankrupt', 'kek', 'gini', ' Nggk ',' cave ',' prayer ',' fast ',' bankrupt ']</v>
      </c>
      <c r="D1137" s="3">
        <v>1.0</v>
      </c>
    </row>
    <row r="1138" ht="15.75" customHeight="1">
      <c r="A1138" s="1">
        <v>1136.0</v>
      </c>
      <c r="B1138" s="3" t="s">
        <v>1139</v>
      </c>
      <c r="C1138" s="3" t="str">
        <f>IFERROR(__xludf.DUMMYFUNCTION("GOOGLETRANSLATE(B1138,""id"",""en"")"),"['signal', 'ugly', 'my computer', 'destroyed', 'prestigious eraaaaaaa', 'looks',' sucking ',' contents', 'wallet', 'survive', 'area', 'just', ' Telkomsel ',' ']")</f>
        <v>['signal', 'ugly', 'my computer', 'destroyed', 'prestigious eraaaaaaa', 'looks',' sucking ',' contents', 'wallet', 'survive', 'area', 'just', ' Telkomsel ',' ']</v>
      </c>
      <c r="D1138" s="3">
        <v>1.0</v>
      </c>
    </row>
    <row r="1139" ht="15.75" customHeight="1">
      <c r="A1139" s="1">
        <v>1137.0</v>
      </c>
      <c r="B1139" s="3" t="s">
        <v>1140</v>
      </c>
      <c r="C1139" s="3" t="str">
        <f>IFERROR(__xludf.DUMMYFUNCTION("GOOGLETRANSLATE(B1139,""id"",""en"")"),"['', 'Telkomsel', 'Wrong', 'users',' Telkomsel ',' Indonesia ',' Review ',' surrounding ',' daily ',' Telkomsel ',' Package ',' Games', 'Genshin ',' Impact ',' Tenar ',' Game ',' RPG ',' Open ',' World ',' Latest ',' Fun ',' Hoping ',' User ',' Telkomsel "&amp;"',' Telkomsel ', 'Game', 'Diunlimited', 'Games', 'Please', 'Response', 'Positive', 'Review', 'Press', 'Review', 'Useful', '']")</f>
        <v>['', 'Telkomsel', 'Wrong', 'users',' Telkomsel ',' Indonesia ',' Review ',' surrounding ',' daily ',' Telkomsel ',' Package ',' Games', 'Genshin ',' Impact ',' Tenar ',' Game ',' RPG ',' Open ',' World ',' Latest ',' Fun ',' Hoping ',' User ',' Telkomsel ',' Telkomsel ', 'Game', 'Diunlimited', 'Games', 'Please', 'Response', 'Positive', 'Review', 'Press', 'Review', 'Useful', '']</v>
      </c>
      <c r="D1139" s="3">
        <v>5.0</v>
      </c>
    </row>
    <row r="1140" ht="15.75" customHeight="1">
      <c r="A1140" s="1">
        <v>1138.0</v>
      </c>
      <c r="B1140" s="3" t="s">
        <v>1141</v>
      </c>
      <c r="C1140" s="3" t="str">
        <f>IFERROR(__xludf.DUMMYFUNCTION("GOOGLETRANSLATE(B1140,""id"",""en"")"),"['Telkomselll', 'sincere', 'doubt', 'doubt', 'pairs',' event ',' check ',' mending ',' created ',' check ',' claim ',' quota ',' GB ',' Learning ',' Online ',' Claim ',' Claim ',' Event ',' Check ',' Deleted ',' Deleted ',' UDH ',' sincere ',' created ','"&amp;" Telkomnyetttttt ' , 'disappointed']")</f>
        <v>['Telkomselll', 'sincere', 'doubt', 'doubt', 'pairs',' event ',' check ',' mending ',' created ',' check ',' claim ',' quota ',' GB ',' Learning ',' Online ',' Claim ',' Claim ',' Event ',' Check ',' Deleted ',' Deleted ',' UDH ',' sincere ',' created ',' Telkomnyetttttt ' , 'disappointed']</v>
      </c>
      <c r="D1140" s="3">
        <v>1.0</v>
      </c>
    </row>
    <row r="1141" ht="15.75" customHeight="1">
      <c r="A1141" s="1">
        <v>1139.0</v>
      </c>
      <c r="B1141" s="3" t="s">
        <v>1142</v>
      </c>
      <c r="C1141" s="3" t="str">
        <f>IFERROR(__xludf.DUMMYFUNCTION("GOOGLETRANSLATE(B1141,""id"",""en"")"),"['Ribet', 'buy', 'package', 'data', 'MyTelkomsel', 'payment', 'use', 'Linkaja', 'stay', 'One', 'click', 'pay', ' Direct ',' active ',' rushed ',' App ',' Linkaja ',' process', 'payment', 'package', 'data', 'buy', 'tsb', 'network', 'downgrade' , 'Mending',"&amp;" 'MyTelkomsel', 'version', 'It's called', 'Ribet', 'Seamless',' already ',' user ',' MyTelkomsel ',' sorry ',' down ',' star ',' ']")</f>
        <v>['Ribet', 'buy', 'package', 'data', 'MyTelkomsel', 'payment', 'use', 'Linkaja', 'stay', 'One', 'click', 'pay', ' Direct ',' active ',' rushed ',' App ',' Linkaja ',' process', 'payment', 'package', 'data', 'buy', 'tsb', 'network', 'downgrade' , 'Mending', 'MyTelkomsel', 'version', 'It's called', 'Ribet', 'Seamless',' already ',' user ',' MyTelkomsel ',' sorry ',' down ',' star ',' ']</v>
      </c>
      <c r="D1141" s="3">
        <v>1.0</v>
      </c>
    </row>
    <row r="1142" ht="15.75" customHeight="1">
      <c r="A1142" s="1">
        <v>1140.0</v>
      </c>
      <c r="B1142" s="3" t="s">
        <v>1143</v>
      </c>
      <c r="C1142" s="3" t="str">
        <f>IFERROR(__xludf.DUMMYFUNCTION("GOOGLETRANSLATE(B1142,""id"",""en"")"),"['Please', 'buy', 'quota', 'maxtream', 'no', 'name', 'fraud', 'buy', 'no', 'please', 'signal', 'Benerin', ' ilang ',' Nilagan ',' Mulu ']")</f>
        <v>['Please', 'buy', 'quota', 'maxtream', 'no', 'name', 'fraud', 'buy', 'no', 'please', 'signal', 'Benerin', ' ilang ',' Nilagan ',' Mulu ']</v>
      </c>
      <c r="D1142" s="3">
        <v>1.0</v>
      </c>
    </row>
    <row r="1143" ht="15.75" customHeight="1">
      <c r="A1143" s="1">
        <v>1141.0</v>
      </c>
      <c r="B1143" s="3" t="s">
        <v>1144</v>
      </c>
      <c r="C1143" s="3" t="str">
        <f>IFERROR(__xludf.DUMMYFUNCTION("GOOGLETRANSLATE(B1143,""id"",""en"")"),"['package', 'run out', 'Non', 'Activate', 'Data', 'automatically', 'sucking', 'pulse', 'appears',' notification ',' notification ',' packetan ',' run out ',' pulses', 'truncated', 'regret', 'Please', 'accepted', 'input', 'like', 'Telkomsel', 'thank', 'lov"&amp;"e']")</f>
        <v>['package', 'run out', 'Non', 'Activate', 'Data', 'automatically', 'sucking', 'pulse', 'appears',' notification ',' notification ',' packetan ',' run out ',' pulses', 'truncated', 'regret', 'Please', 'accepted', 'input', 'like', 'Telkomsel', 'thank', 'love']</v>
      </c>
      <c r="D1143" s="3">
        <v>3.0</v>
      </c>
    </row>
    <row r="1144" ht="15.75" customHeight="1">
      <c r="A1144" s="1">
        <v>1142.0</v>
      </c>
      <c r="B1144" s="3" t="s">
        <v>1145</v>
      </c>
      <c r="C1144" s="3" t="str">
        <f>IFERROR(__xludf.DUMMYFUNCTION("GOOGLETRANSLATE(B1144,""id"",""en"")"),"['application', 'ugly', 'ugly', 'knp', 'login', 'knp', 'writing', 'link', 'valid', 'hala', 'doglah', 'woi', ' Fix ',' Application ',' APK ',' Damaged ',' Kek ',' Gini ', ""]")</f>
        <v>['application', 'ugly', 'ugly', 'knp', 'login', 'knp', 'writing', 'link', 'valid', 'hala', 'doglah', 'woi', ' Fix ',' Application ',' APK ',' Damaged ',' Kek ',' Gini ', "]</v>
      </c>
      <c r="D1144" s="3">
        <v>1.0</v>
      </c>
    </row>
    <row r="1145" ht="15.75" customHeight="1">
      <c r="A1145" s="1">
        <v>1143.0</v>
      </c>
      <c r="B1145" s="3" t="s">
        <v>1146</v>
      </c>
      <c r="C1145" s="3" t="str">
        <f>IFERROR(__xludf.DUMMYFUNCTION("GOOGLETRANSLATE(B1145,""id"",""en"")"),"['Please', 'Telkomsel', 'Purchase', 'Package', 'Tranquility', 'Duration', 'Customized', 'Buy', 'Set', 'Mebeli', 'Package', 'Tranquility', ' Hours', 'Clock', 'night', 'Out', '']")</f>
        <v>['Please', 'Telkomsel', 'Purchase', 'Package', 'Tranquility', 'Duration', 'Customized', 'Buy', 'Set', 'Mebeli', 'Package', 'Tranquility', ' Hours', 'Clock', 'night', 'Out', '']</v>
      </c>
      <c r="D1145" s="3">
        <v>3.0</v>
      </c>
    </row>
    <row r="1146" ht="15.75" customHeight="1">
      <c r="A1146" s="1">
        <v>1144.0</v>
      </c>
      <c r="B1146" s="3" t="s">
        <v>1147</v>
      </c>
      <c r="C1146" s="3" t="str">
        <f>IFERROR(__xludf.DUMMYFUNCTION("GOOGLETRANSLATE(B1146,""id"",""en"")"),"['signal', 'Telkomsel', 'good', 'open', 'Telkomsel', 'slow', 'really', 'network', 'plus',' ram ',' sometimes', 'please', ' Enhanced ',' The network ', ""]")</f>
        <v>['signal', 'Telkomsel', 'good', 'open', 'Telkomsel', 'slow', 'really', 'network', 'plus',' ram ',' sometimes', 'please', ' Enhanced ',' The network ', "]</v>
      </c>
      <c r="D1146" s="3">
        <v>5.0</v>
      </c>
    </row>
    <row r="1147" ht="15.75" customHeight="1">
      <c r="A1147" s="1">
        <v>1145.0</v>
      </c>
      <c r="B1147" s="3" t="s">
        <v>1148</v>
      </c>
      <c r="C1147" s="3" t="str">
        <f>IFERROR(__xludf.DUMMYFUNCTION("GOOGLETRANSLATE(B1147,""id"",""en"")"),"['woi', 'love', 'service', 'debt', 'quota', 'GB', 'pay', 'truncated', 'automatic', 'knp', 'bsa', 'description', ' Krna ',' pulse ',' mncukupi ',' Dongo ',' debt ',' Krna ',' plsa ',' strong ',' buy ',' person ',' need ',' kndesak ',' tlkomsel ' , 'INDIHOM"&amp;"E', 'LEGEN', 'PKE', 'SIMPATI', '']")</f>
        <v>['woi', 'love', 'service', 'debt', 'quota', 'GB', 'pay', 'truncated', 'automatic', 'knp', 'bsa', 'description', ' Krna ',' pulse ',' mncukupi ',' Dongo ',' debt ',' Krna ',' plsa ',' strong ',' buy ',' person ',' need ',' kndesak ',' tlkomsel ' , 'INDIHOME', 'LEGEN', 'PKE', 'SIMPATI', '']</v>
      </c>
      <c r="D1147" s="3">
        <v>1.0</v>
      </c>
    </row>
    <row r="1148" ht="15.75" customHeight="1">
      <c r="A1148" s="1">
        <v>1146.0</v>
      </c>
      <c r="B1148" s="3" t="s">
        <v>1149</v>
      </c>
      <c r="C1148" s="3" t="str">
        <f>IFERROR(__xludf.DUMMYFUNCTION("GOOGLETRANSLATE(B1148,""id"",""en"")"),"['Anyway', 'thumb', 'finger', 'Telkomsel', 'choice', 'Handship', 'discount', 'run out', 'it's out', 'bonus',' prize ',' Anyway ',' loss', 'update', 'amplication', 'Telkomsel', 'makes it easy', 'business',' drain ',' contents', 'bag', 'jadii', 'cus',' hunt"&amp;" ',' download ' , 'Telkomsel']")</f>
        <v>['Anyway', 'thumb', 'finger', 'Telkomsel', 'choice', 'Handship', 'discount', 'run out', 'it's out', 'bonus',' prize ',' Anyway ',' loss', 'update', 'amplication', 'Telkomsel', 'makes it easy', 'business',' drain ',' contents', 'bag', 'jadii', 'cus',' hunt ',' download ' , 'Telkomsel']</v>
      </c>
      <c r="D1148" s="3">
        <v>5.0</v>
      </c>
    </row>
    <row r="1149" ht="15.75" customHeight="1">
      <c r="A1149" s="1">
        <v>1147.0</v>
      </c>
      <c r="B1149" s="3" t="s">
        <v>1150</v>
      </c>
      <c r="C1149" s="3" t="str">
        <f>IFERROR(__xludf.DUMMYFUNCTION("GOOGLETRANSLATE(B1149,""id"",""en"")"),"['Crazy', 'Telkomsel', 'Severe', 'Network', 'Intention', 'Benerin', 'Network', 'Already', 'Expensive', 'Network', 'Rotten', 'Watch', ' Stay ',' Consumer ',' fast ',' Benerin ',' Network ',' Internet ']")</f>
        <v>['Crazy', 'Telkomsel', 'Severe', 'Network', 'Intention', 'Benerin', 'Network', 'Already', 'Expensive', 'Network', 'Rotten', 'Watch', ' Stay ',' Consumer ',' fast ',' Benerin ',' Network ',' Internet ']</v>
      </c>
      <c r="D1149" s="3">
        <v>1.0</v>
      </c>
    </row>
    <row r="1150" ht="15.75" customHeight="1">
      <c r="A1150" s="1">
        <v>1148.0</v>
      </c>
      <c r="B1150" s="3" t="s">
        <v>1151</v>
      </c>
      <c r="C1150" s="3" t="str">
        <f>IFERROR(__xludf.DUMMYFUNCTION("GOOGLETRANSLATE(B1150,""id"",""en"")"),"['Disappointed', 'contents',' pulse ',' buy ',' package ',' staying up late ',' first ',' error ',' spam ',' error ',' leave ',' package ',' Badang ',' error ',' ajg ',' emng ',' klw ',' error ',' error ',' kek ',' gini ']")</f>
        <v>['Disappointed', 'contents',' pulse ',' buy ',' package ',' staying up late ',' first ',' error ',' spam ',' error ',' leave ',' package ',' Badang ',' error ',' ajg ',' emng ',' klw ',' error ',' error ',' kek ',' gini ']</v>
      </c>
      <c r="D1150" s="3">
        <v>1.0</v>
      </c>
    </row>
    <row r="1151" ht="15.75" customHeight="1">
      <c r="A1151" s="1">
        <v>1149.0</v>
      </c>
      <c r="B1151" s="3" t="s">
        <v>1152</v>
      </c>
      <c r="C1151" s="3" t="str">
        <f>IFERROR(__xludf.DUMMYFUNCTION("GOOGLETRANSLATE(B1151,""id"",""en"")"),"['sick', 'heart', 'really', 'Telkomsel', 'network', 'bad', 'thought', 'Telkomsel', 'gini', 'until', 'cry', 'Gara', ' Gara ',' network ',' disappointing ',' hope ',' Telkomsel ',' good ',' network ',' rich ', ""]")</f>
        <v>['sick', 'heart', 'really', 'Telkomsel', 'network', 'bad', 'thought', 'Telkomsel', 'gini', 'until', 'cry', 'Gara', ' Gara ',' network ',' disappointing ',' hope ',' Telkomsel ',' good ',' network ',' rich ', "]</v>
      </c>
      <c r="D1151" s="3">
        <v>5.0</v>
      </c>
    </row>
    <row r="1152" ht="15.75" customHeight="1">
      <c r="A1152" s="1">
        <v>1150.0</v>
      </c>
      <c r="B1152" s="3" t="s">
        <v>1153</v>
      </c>
      <c r="C1152" s="3" t="str">
        <f>IFERROR(__xludf.DUMMYFUNCTION("GOOGLETRANSLATE(B1152,""id"",""en"")"),"['Sorry', 'love', 'star', 'because', 'Telkomsel', 'annoying', 'chronology', 'contents',' quota ',' lap ',' night ',' contents', ' then ',' can ',' sorry ',' network ',' busy ',' choice ',' can ',' processed ',' check ',' signal ',' busy ',' then ',' tried"&amp;" ' , 'msh', 'can', 'abis',' restart ',' entry ',' all ',' pulse ',' run out ',' jerk ',' sense ',' telkomsel ',' kayak ',' Gini ',' Please ',' Restore ',' Credit ',' Switch ',' Provider ',' ']")</f>
        <v>['Sorry', 'love', 'star', 'because', 'Telkomsel', 'annoying', 'chronology', 'contents',' quota ',' lap ',' night ',' contents', ' then ',' can ',' sorry ',' network ',' busy ',' choice ',' can ',' processed ',' check ',' signal ',' busy ',' then ',' tried ' , 'msh', 'can', 'abis',' restart ',' entry ',' all ',' pulse ',' run out ',' jerk ',' sense ',' telkomsel ',' kayak ',' Gini ',' Please ',' Restore ',' Credit ',' Switch ',' Provider ',' ']</v>
      </c>
      <c r="D1152" s="3">
        <v>1.0</v>
      </c>
    </row>
    <row r="1153" ht="15.75" customHeight="1">
      <c r="A1153" s="1">
        <v>1151.0</v>
      </c>
      <c r="B1153" s="3" t="s">
        <v>1154</v>
      </c>
      <c r="C1153" s="3" t="str">
        <f>IFERROR(__xludf.DUMMYFUNCTION("GOOGLETRANSLATE(B1153,""id"",""en"")"),"['Please', 'Telkomsel', 'card', 'prepaid', 'postpaid', 'prepaid', 'miss',' blocked ',' Mhon ',' fox ',' prabaya ',' use ',' TRIMS ']")</f>
        <v>['Please', 'Telkomsel', 'card', 'prepaid', 'postpaid', 'prepaid', 'miss',' blocked ',' Mhon ',' fox ',' prabaya ',' use ',' TRIMS ']</v>
      </c>
      <c r="D1153" s="3">
        <v>5.0</v>
      </c>
    </row>
    <row r="1154" ht="15.75" customHeight="1">
      <c r="A1154" s="1">
        <v>1152.0</v>
      </c>
      <c r="B1154" s="3" t="s">
        <v>1155</v>
      </c>
      <c r="C1154" s="3" t="str">
        <f>IFERROR(__xludf.DUMMYFUNCTION("GOOGLETRANSLATE(B1154,""id"",""en"")"),"['Overcome', 'make', 'You', 'Telkomsel', 'nickname', 'SIM', 'Card', 'org', 'rich', 'network', 'strong', 'SIM', ' card ',' org ',' poor ',' expensive ',' quality ',' you ',' love ',' rent ',' profider ',' path ',' network ',' you ',' ']")</f>
        <v>['Overcome', 'make', 'You', 'Telkomsel', 'nickname', 'SIM', 'Card', 'org', 'rich', 'network', 'strong', 'SIM', ' card ',' org ',' poor ',' expensive ',' quality ',' you ',' love ',' rent ',' profider ',' path ',' network ',' you ',' ']</v>
      </c>
      <c r="D1154" s="3">
        <v>1.0</v>
      </c>
    </row>
    <row r="1155" ht="15.75" customHeight="1">
      <c r="A1155" s="1">
        <v>1153.0</v>
      </c>
      <c r="B1155" s="3" t="s">
        <v>1156</v>
      </c>
      <c r="C1155" s="3" t="str">
        <f>IFERROR(__xludf.DUMMYFUNCTION("GOOGLETRANSLATE(B1155,""id"",""en"")"),"['buy', 'package', 'internet', 'week', 'buy', 'error', 'connection', 'internet', 'try', 'buy it', 'connection', 'internet', ' purchase ',' calculated ',' waiting ',' minutes', 'quota', 'bought', 'surprised', 'purchase', 'bought', 'buy', 'package', 'intern"&amp;"et', 'refund' , 'Package', 'Thank you']")</f>
        <v>['buy', 'package', 'internet', 'week', 'buy', 'error', 'connection', 'internet', 'try', 'buy it', 'connection', 'internet', ' purchase ',' calculated ',' waiting ',' minutes', 'quota', 'bought', 'surprised', 'purchase', 'bought', 'buy', 'package', 'internet', 'refund' , 'Package', 'Thank you']</v>
      </c>
      <c r="D1155" s="3">
        <v>3.0</v>
      </c>
    </row>
    <row r="1156" ht="15.75" customHeight="1">
      <c r="A1156" s="1">
        <v>1154.0</v>
      </c>
      <c r="B1156" s="3" t="s">
        <v>1157</v>
      </c>
      <c r="C1156" s="3" t="str">
        <f>IFERROR(__xludf.DUMMYFUNCTION("GOOGLETRANSLATE(B1156,""id"",""en"")"),"['greedy', 'Telkomsel', 'ane', 'activated', 'quota', 'to' yutub ',' thousand ',' TPI ',' Erri ',' then ',' ane ',' Activein ',' then ',' Errr ',' I ',' Biarin ',' already ',' On ',' TPI ',' thousand ',' Embat ',' thousand ',' Severe ',' Telkomsel ' , 'Ajo"&amp;"rrrr', '']")</f>
        <v>['greedy', 'Telkomsel', 'ane', 'activated', 'quota', 'to' yutub ',' thousand ',' TPI ',' Erri ',' then ',' ane ',' Activein ',' then ',' Errr ',' I ',' Biarin ',' already ',' On ',' TPI ',' thousand ',' Embat ',' thousand ',' Severe ',' Telkomsel ' , 'Ajorrrr', '']</v>
      </c>
      <c r="D1156" s="3">
        <v>1.0</v>
      </c>
    </row>
    <row r="1157" ht="15.75" customHeight="1">
      <c r="A1157" s="1">
        <v>1155.0</v>
      </c>
      <c r="B1157" s="3" t="s">
        <v>1158</v>
      </c>
      <c r="C1157" s="3" t="str">
        <f>IFERROR(__xludf.DUMMYFUNCTION("GOOGLETRANSLATE(B1157,""id"",""en"")"),"['Signal', 'ugly', 'Region', 'Disappointed', 'Asik', 'Maen', 'Game', 'Leg', 'User', 'Telkomsel', 'Disappointed', 'City', ' already ',' ugly ',' village ',' ']")</f>
        <v>['Signal', 'ugly', 'Region', 'Disappointed', 'Asik', 'Maen', 'Game', 'Leg', 'User', 'Telkomsel', 'Disappointed', 'City', ' already ',' ugly ',' village ',' ']</v>
      </c>
      <c r="D1157" s="3">
        <v>1.0</v>
      </c>
    </row>
    <row r="1158" ht="15.75" customHeight="1">
      <c r="A1158" s="1">
        <v>1156.0</v>
      </c>
      <c r="B1158" s="3" t="s">
        <v>1159</v>
      </c>
      <c r="C1158" s="3" t="str">
        <f>IFERROR(__xludf.DUMMYFUNCTION("GOOGLETRANSLATE(B1158,""id"",""en"")"),"['subscription', 'Telkomsel', 'Telkomsel', 'slow', 'rich', 'network', 'sometimes', 'smooth', 'sometimes', 'slow', ""]")</f>
        <v>['subscription', 'Telkomsel', 'Telkomsel', 'slow', 'rich', 'network', 'sometimes', 'smooth', 'sometimes', 'slow', "]</v>
      </c>
      <c r="D1158" s="3">
        <v>1.0</v>
      </c>
    </row>
    <row r="1159" ht="15.75" customHeight="1">
      <c r="A1159" s="1">
        <v>1157.0</v>
      </c>
      <c r="B1159" s="3" t="s">
        <v>1160</v>
      </c>
      <c r="C1159" s="3" t="str">
        <f>IFERROR(__xludf.DUMMYFUNCTION("GOOGLETRANSLATE(B1159,""id"",""en"")"),"['Telkomsel', 'Telkomsel', 'Customer', 'Rating', 'Platinum', 'Signal', 'ugly', 'Install', 'App', 'Playstore', 'Can "",' Play ',' Game ',' Evony ',' Week ',' Telkomsel ',' Main ',' Game ',' Evony ',' Sayangkan ',' Mainstay ',' now ',' Left Behind ',' Think"&amp;"ing ',' Change ' , 'card', 'gini', '']")</f>
        <v>['Telkomsel', 'Telkomsel', 'Customer', 'Rating', 'Platinum', 'Signal', 'ugly', 'Install', 'App', 'Playstore', 'Can ",' Play ',' Game ',' Evony ',' Week ',' Telkomsel ',' Main ',' Game ',' Evony ',' Sayangkan ',' Mainstay ',' now ',' Left Behind ',' Thinking ',' Change ' , 'card', 'gini', '']</v>
      </c>
      <c r="D1159" s="3">
        <v>2.0</v>
      </c>
    </row>
    <row r="1160" ht="15.75" customHeight="1">
      <c r="A1160" s="1">
        <v>1158.0</v>
      </c>
      <c r="B1160" s="3" t="s">
        <v>1161</v>
      </c>
      <c r="C1160" s="3" t="str">
        <f>IFERROR(__xludf.DUMMYFUNCTION("GOOGLETRANSLATE(B1160,""id"",""en"")"),"['Let', 'Switch', 'Card', 'Telkomsel', 'Card', 'Sultan', 'Down', 'Drajat', 'Card', 'Raskin', ""]")</f>
        <v>['Let', 'Switch', 'Card', 'Telkomsel', 'Card', 'Sultan', 'Down', 'Drajat', 'Card', 'Raskin', "]</v>
      </c>
      <c r="D1160" s="3">
        <v>1.0</v>
      </c>
    </row>
    <row r="1161" ht="15.75" customHeight="1">
      <c r="A1161" s="1">
        <v>1159.0</v>
      </c>
      <c r="B1161" s="3" t="s">
        <v>1162</v>
      </c>
      <c r="C1161" s="3" t="str">
        <f>IFERROR(__xludf.DUMMYFUNCTION("GOOGLETRANSLATE(B1161,""id"",""en"")"),"['suggestion', 'package', 'unlimited', 'card', 'Sakti', 'package', 'apk', 'telkomsel', 'nahh', 'package', 'times',' term ',' package ',' leftover ',' week ',' package ',' leftover ',' package ',' pertima ',' used ',' package ',' solution ',' ngatur ',' th"&amp;"at's', 'activated' , 'Package', 'according to', 'bought', ""]")</f>
        <v>['suggestion', 'package', 'unlimited', 'card', 'Sakti', 'package', 'apk', 'telkomsel', 'nahh', 'package', 'times',' term ',' package ',' leftover ',' week ',' package ',' leftover ',' package ',' pertima ',' used ',' package ',' solution ',' ngatur ',' that's', 'activated' , 'Package', 'according to', 'bought', "]</v>
      </c>
      <c r="D1161" s="3">
        <v>5.0</v>
      </c>
    </row>
    <row r="1162" ht="15.75" customHeight="1">
      <c r="A1162" s="1">
        <v>1160.0</v>
      </c>
      <c r="B1162" s="3" t="s">
        <v>1163</v>
      </c>
      <c r="C1162" s="3" t="str">
        <f>IFERROR(__xludf.DUMMYFUNCTION("GOOGLETRANSLATE(B1162,""id"",""en"")"),"['users', 'Telkomsel', 'experience', 'complaints', 'feel', 'slow', 'what', 'network', 'priority', ""]")</f>
        <v>['users', 'Telkomsel', 'experience', 'complaints', 'feel', 'slow', 'what', 'network', 'priority', "]</v>
      </c>
      <c r="D1162" s="3">
        <v>1.0</v>
      </c>
    </row>
    <row r="1163" ht="15.75" customHeight="1">
      <c r="A1163" s="1">
        <v>1161.0</v>
      </c>
      <c r="B1163" s="3" t="s">
        <v>1164</v>
      </c>
      <c r="C1163" s="3" t="str">
        <f>IFERROR(__xludf.DUMMYFUNCTION("GOOGLETRANSLATE(B1163,""id"",""en"")"),"['', 'Bales', 'boot', 'please', 'Telkomsel', 'biggest', 'Indonesia', 'stable', 'try', 'stable', 'transaction', 'item', 'item' ',' because ',' connection ',' stable ',' pressing ',' reset ',' until ',' item ',' loss', 'emang', 'good', 'make', 'good', 'back"&amp;"up', 'rich', 'snail', 'jammed', '']")</f>
        <v>['', 'Bales', 'boot', 'please', 'Telkomsel', 'biggest', 'Indonesia', 'stable', 'try', 'stable', 'transaction', 'item', 'item' ',' because ',' connection ',' stable ',' pressing ',' reset ',' until ',' item ',' loss', 'emang', 'good', 'make', 'good', 'backup', 'rich', 'snail', 'jammed', '']</v>
      </c>
      <c r="D1163" s="3">
        <v>1.0</v>
      </c>
    </row>
    <row r="1164" ht="15.75" customHeight="1">
      <c r="A1164" s="1">
        <v>1162.0</v>
      </c>
      <c r="B1164" s="3" t="s">
        <v>1165</v>
      </c>
      <c r="C1164" s="3" t="str">
        <f>IFERROR(__xludf.DUMMYFUNCTION("GOOGLETRANSLATE(B1164,""id"",""en"")"),"['no', 'star', 'slow', 'really', 'woiii', 'honest', 'already', 'switch', 'provider', 'steady', 'network', 'lose', ' Provider ',' ']")</f>
        <v>['no', 'star', 'slow', 'really', 'woiii', 'honest', 'already', 'switch', 'provider', 'steady', 'network', 'lose', ' Provider ',' ']</v>
      </c>
      <c r="D1164" s="3">
        <v>1.0</v>
      </c>
    </row>
    <row r="1165" ht="15.75" customHeight="1">
      <c r="A1165" s="1">
        <v>1163.0</v>
      </c>
      <c r="B1165" s="3" t="s">
        <v>1166</v>
      </c>
      <c r="C1165" s="3" t="str">
        <f>IFERROR(__xludf.DUMMYFUNCTION("GOOGLETRANSLATE(B1165,""id"",""en"")"),"['Network', 'Telkomsel', 'Bad', 'Disappointed', 'Use', 'Network', 'Good', 'Sometimes',' Lost ',' Network ',' Data ',' as you like ',' Heart ',' Lecture ',' Online ',' Disturbed ',' Via ',' Meet ',' Browsing ',' Play ',' Game ',' Disturbed ',' Like ',' Tel"&amp;"komsel ',' Internet ' , 'Good', 'stable', 'upset', 'disappointed', 'Please', 'repaired', 'thank', 'love', ""]")</f>
        <v>['Network', 'Telkomsel', 'Bad', 'Disappointed', 'Use', 'Network', 'Good', 'Sometimes',' Lost ',' Network ',' Data ',' as you like ',' Heart ',' Lecture ',' Online ',' Disturbed ',' Via ',' Meet ',' Browsing ',' Play ',' Game ',' Disturbed ',' Like ',' Telkomsel ',' Internet ' , 'Good', 'stable', 'upset', 'disappointed', 'Please', 'repaired', 'thank', 'love', "]</v>
      </c>
      <c r="D1165" s="3">
        <v>1.0</v>
      </c>
    </row>
    <row r="1166" ht="15.75" customHeight="1">
      <c r="A1166" s="1">
        <v>1164.0</v>
      </c>
      <c r="B1166" s="3" t="s">
        <v>1167</v>
      </c>
      <c r="C1166" s="3" t="str">
        <f>IFERROR(__xludf.DUMMYFUNCTION("GOOGLETRANSLATE(B1166,""id"",""en"")"),"['Telkomsel', 'Best', 'The', 'Best', 'Dedi', 'Candra', 'prove', 'Nesslaian', 'users',' loyal ',' Telkomsel ',' Tunah ',' Come on ',' friends', 'Telkomsel', 'commit', 'loyal', 'customers',' Telkomsel ',' Okay ', ""]")</f>
        <v>['Telkomsel', 'Best', 'The', 'Best', 'Dedi', 'Candra', 'prove', 'Nesslaian', 'users',' loyal ',' Telkomsel ',' Tunah ',' Come on ',' friends', 'Telkomsel', 'commit', 'loyal', 'customers',' Telkomsel ',' Okay ', "]</v>
      </c>
      <c r="D1166" s="3">
        <v>5.0</v>
      </c>
    </row>
    <row r="1167" ht="15.75" customHeight="1">
      <c r="A1167" s="1">
        <v>1165.0</v>
      </c>
      <c r="B1167" s="3" t="s">
        <v>1168</v>
      </c>
      <c r="C1167" s="3" t="str">
        <f>IFERROR(__xludf.DUMMYFUNCTION("GOOGLETRANSLATE(B1167,""id"",""en"")"),"['rotten', 'Telkom', 'Telkom', 'Berentik', 'Emotion', 'Network', 'rotten', 'ilang', 'Mending', 'stop', 'managing', 'network', ' Intention ',' Malem ',' ilang ',' Betok ',' Bener ',' Mending ',' ilang ',' Wait ',' ilang ',' hour ',' until ',' Bet ',' right"&amp;" ' , 'kalok', 'intention', 'think', 'buy', 'thinking', 'network', 'idiot', 'thinking', 'money', 'doang', 'slow', 'already', ' rotten']")</f>
        <v>['rotten', 'Telkom', 'Telkom', 'Berentik', 'Emotion', 'Network', 'rotten', 'ilang', 'Mending', 'stop', 'managing', 'network', ' Intention ',' Malem ',' ilang ',' Betok ',' Bener ',' Mending ',' ilang ',' Wait ',' ilang ',' hour ',' until ',' Bet ',' right ' , 'kalok', 'intention', 'think', 'buy', 'thinking', 'network', 'idiot', 'thinking', 'money', 'doang', 'slow', 'already', ' rotten']</v>
      </c>
      <c r="D1167" s="3">
        <v>1.0</v>
      </c>
    </row>
    <row r="1168" ht="15.75" customHeight="1">
      <c r="A1168" s="1">
        <v>1166.0</v>
      </c>
      <c r="B1168" s="3" t="s">
        <v>1169</v>
      </c>
      <c r="C1168" s="3" t="str">
        <f>IFERROR(__xludf.DUMMYFUNCTION("GOOGLETRANSLATE(B1168,""id"",""en"")"),"['ugly', 'point', 'exchange', 'internet', 'piece', 'hrga', 'rental', 'hotel', 'mangnya', 'nginep', 'hotel', 'application' Tolooool ',' ']")</f>
        <v>['ugly', 'point', 'exchange', 'internet', 'piece', 'hrga', 'rental', 'hotel', 'mangnya', 'nginep', 'hotel', 'application' Tolooool ',' ']</v>
      </c>
      <c r="D1168" s="3">
        <v>1.0</v>
      </c>
    </row>
    <row r="1169" ht="15.75" customHeight="1">
      <c r="A1169" s="1">
        <v>1167.0</v>
      </c>
      <c r="B1169" s="3" t="s">
        <v>1170</v>
      </c>
      <c r="C1169" s="3" t="str">
        <f>IFERROR(__xludf.DUMMYFUNCTION("GOOGLETRANSLATE(B1169,""id"",""en"")"),"['My APK', 'uda', 'good', 'Telkomsel', 'like', 'cheat', 'love', 'cheated', 'sms',' told ',' dwd ',' apk ',' Bonus', 'promo', 'free', 'sense', 'Telkomsel', 'ride', 'user', 'mendwd', 'apk', 'pokonya', 'until', 'cheated', 'except' , 'KLW', 'emang', 'Mendwd',"&amp;" 'hope', 'Telkomsel', 'Thanks', ""]")</f>
        <v>['My APK', 'uda', 'good', 'Telkomsel', 'like', 'cheat', 'love', 'cheated', 'sms',' told ',' dwd ',' apk ',' Bonus', 'promo', 'free', 'sense', 'Telkomsel', 'ride', 'user', 'mendwd', 'apk', 'pokonya', 'until', 'cheated', 'except' , 'KLW', 'emang', 'Mendwd', 'hope', 'Telkomsel', 'Thanks', "]</v>
      </c>
      <c r="D1169" s="3">
        <v>3.0</v>
      </c>
    </row>
    <row r="1170" ht="15.75" customHeight="1">
      <c r="A1170" s="1">
        <v>1168.0</v>
      </c>
      <c r="B1170" s="3" t="s">
        <v>1171</v>
      </c>
      <c r="C1170" s="3" t="str">
        <f>IFERROR(__xludf.DUMMYFUNCTION("GOOGLETRANSLATE(B1170,""id"",""en"")"),"['sorry', 'love', 'star', 'in place', 'network', 'slow', 'night', 'network', 'slow', 'please', 'fix', 'luck', ' TEL ',' Komsel ',' People ',' Network ',' Telkomsel ',' Good ',' Fix ',' Customer ',' Telkomsel ',' Something ',' Please ',' Fix ',' Telkomsel "&amp;"' , 'sati', 'replace', 'card']")</f>
        <v>['sorry', 'love', 'star', 'in place', 'network', 'slow', 'night', 'network', 'slow', 'please', 'fix', 'luck', ' TEL ',' Komsel ',' People ',' Network ',' Telkomsel ',' Good ',' Fix ',' Customer ',' Telkomsel ',' Something ',' Please ',' Fix ',' Telkomsel ' , 'sati', 'replace', 'card']</v>
      </c>
      <c r="D1170" s="3">
        <v>1.0</v>
      </c>
    </row>
    <row r="1171" ht="15.75" customHeight="1">
      <c r="A1171" s="1">
        <v>1169.0</v>
      </c>
      <c r="B1171" s="3" t="s">
        <v>1172</v>
      </c>
      <c r="C1171" s="3" t="str">
        <f>IFERROR(__xludf.DUMMYFUNCTION("GOOGLETRANSLATE(B1171,""id"",""en"")"),"['Signal', 'Telkomsel', 'buy', 'Paketan', 'KLU', 'Consumer', 'Enjoy', 'Network', 'Telkomsel', 'Comfortable', 'Tlg', 'Do it', ' network ',' Telkomsel ',' Network ',' Telkomsel ',' Hancurrrrrr ']")</f>
        <v>['Signal', 'Telkomsel', 'buy', 'Paketan', 'KLU', 'Consumer', 'Enjoy', 'Network', 'Telkomsel', 'Comfortable', 'Tlg', 'Do it', ' network ',' Telkomsel ',' Network ',' Telkomsel ',' Hancurrrrrr ']</v>
      </c>
      <c r="D1171" s="3">
        <v>1.0</v>
      </c>
    </row>
    <row r="1172" ht="15.75" customHeight="1">
      <c r="A1172" s="1">
        <v>1170.0</v>
      </c>
      <c r="B1172" s="3" t="s">
        <v>1173</v>
      </c>
      <c r="C1172" s="3" t="str">
        <f>IFERROR(__xludf.DUMMYFUNCTION("GOOGLETRANSLATE(B1172,""id"",""en"")"),"['yeah', 'contents',' quota ',' GB ',' direct ',' run out ',' already ',' difficult ',' contrived ',' difficult ',' blm ',' a week ',' Narik ',' Ojol ',' Direct ',' Ambyar ']")</f>
        <v>['yeah', 'contents',' quota ',' GB ',' direct ',' run out ',' already ',' difficult ',' contrived ',' difficult ',' blm ',' a week ',' Narik ',' Ojol ',' Direct ',' Ambyar ']</v>
      </c>
      <c r="D1172" s="3">
        <v>2.0</v>
      </c>
    </row>
    <row r="1173" ht="15.75" customHeight="1">
      <c r="A1173" s="1">
        <v>1171.0</v>
      </c>
      <c r="B1173" s="3" t="s">
        <v>1174</v>
      </c>
      <c r="C1173" s="3" t="str">
        <f>IFERROR(__xludf.DUMMYFUNCTION("GOOGLETRANSLATE(B1173,""id"",""en"")"),"['', 'damaged', 'right', 'use', 'signal', 'slow', 'connects',' broken ',' Please ',' bin-informed ',' damage ',' buy ',' card ', 'rubbish']")</f>
        <v>['', 'damaged', 'right', 'use', 'signal', 'slow', 'connects',' broken ',' Please ',' bin-informed ',' damage ',' buy ',' card ', 'rubbish']</v>
      </c>
      <c r="D1173" s="3">
        <v>1.0</v>
      </c>
    </row>
    <row r="1174" ht="15.75" customHeight="1">
      <c r="A1174" s="1">
        <v>1172.0</v>
      </c>
      <c r="B1174" s="3" t="s">
        <v>1175</v>
      </c>
      <c r="C1174" s="3" t="str">
        <f>IFERROR(__xludf.DUMMYFUNCTION("GOOGLETRANSLATE(B1174,""id"",""en"")"),"['please', 'Telkomsel', 'pay attention', 'network', 'signal', 'full', 'road', 'mas',' friend ',' use ',' Telkomsel ',' feel ',' Most ',' Change ',' SIM ',' Card ',' ']")</f>
        <v>['please', 'Telkomsel', 'pay attention', 'network', 'signal', 'full', 'road', 'mas',' friend ',' use ',' Telkomsel ',' feel ',' Most ',' Change ',' SIM ',' Card ',' ']</v>
      </c>
      <c r="D1174" s="3">
        <v>1.0</v>
      </c>
    </row>
    <row r="1175" ht="15.75" customHeight="1">
      <c r="A1175" s="1">
        <v>1173.0</v>
      </c>
      <c r="B1175" s="3" t="s">
        <v>1176</v>
      </c>
      <c r="C1175" s="3" t="str">
        <f>IFERROR(__xludf.DUMMYFUNCTION("GOOGLETRANSLATE(B1175,""id"",""en"")"),"['customer', 'loyal', 'Telkomsel', 'aga', 'slow', 'please', 'fix', 'tissue', 'donk', 'smpai', 'skarang', ' Move ',' card ',' SIM ',' GSM ',' PEAH ']")</f>
        <v>['customer', 'loyal', 'Telkomsel', 'aga', 'slow', 'please', 'fix', 'tissue', 'donk', 'smpai', 'skarang', ' Move ',' card ',' SIM ',' GSM ',' PEAH ']</v>
      </c>
      <c r="D1175" s="3">
        <v>5.0</v>
      </c>
    </row>
    <row r="1176" ht="15.75" customHeight="1">
      <c r="A1176" s="1">
        <v>1174.0</v>
      </c>
      <c r="B1176" s="3" t="s">
        <v>1177</v>
      </c>
      <c r="C1176" s="3" t="str">
        <f>IFERROR(__xludf.DUMMYFUNCTION("GOOGLETRANSLATE(B1176,""id"",""en"")"),"['connection', 'internet', 'Telkomsel', 'bad', 'signal', 'full', 'full', 'quota', 'connection', 'zonk', 'access',' internet ',' Difficult ',' Disappointed ',' Reviews', 'Application', 'Help', 'Darling', 'Region', 'Bad', 'Quality', 'The Network', 'Location"&amp;"', 'BTS', 'Telkomsel' , 'km', 'home', 'communication', 'delayed', ""]")</f>
        <v>['connection', 'internet', 'Telkomsel', 'bad', 'signal', 'full', 'full', 'quota', 'connection', 'zonk', 'access',' internet ',' Difficult ',' Disappointed ',' Reviews', 'Application', 'Help', 'Darling', 'Region', 'Bad', 'Quality', 'The Network', 'Location', 'BTS', 'Telkomsel' , 'km', 'home', 'communication', 'delayed', "]</v>
      </c>
      <c r="D1176" s="3">
        <v>1.0</v>
      </c>
    </row>
    <row r="1177" ht="15.75" customHeight="1">
      <c r="A1177" s="1">
        <v>1175.0</v>
      </c>
      <c r="B1177" s="3" t="s">
        <v>1178</v>
      </c>
      <c r="C1177" s="3" t="str">
        <f>IFERROR(__xludf.DUMMYFUNCTION("GOOGLETRANSLATE(B1177,""id"",""en"")"),"['Congratulations',' Bonus', 'Subscriptions',' Disney ',' Hotstar ',' Purchase ',' Package ',' Internet ',' Activate ',' Tsel ',' Bonusdisney ',' SKB ',' Boong ',' Hahahaaa ',' Telkomsel ',' Telkomsel ']")</f>
        <v>['Congratulations',' Bonus', 'Subscriptions',' Disney ',' Hotstar ',' Purchase ',' Package ',' Internet ',' Activate ',' Tsel ',' Bonusdisney ',' SKB ',' Boong ',' Hahahaaa ',' Telkomsel ',' Telkomsel ']</v>
      </c>
      <c r="D1177" s="3">
        <v>1.0</v>
      </c>
    </row>
    <row r="1178" ht="15.75" customHeight="1">
      <c r="A1178" s="1">
        <v>1176.0</v>
      </c>
      <c r="B1178" s="3" t="s">
        <v>1179</v>
      </c>
      <c r="C1178" s="3" t="str">
        <f>IFERROR(__xludf.DUMMYFUNCTION("GOOGLETRANSLATE(B1178,""id"",""en"")"),"['Message', 'likes',' lies', 'people', 'Degan', 'Telkomsel', 'Corruption', 'price', 'expensive', 'Telkomsel', 'speed', 'network', ' Bad ',' please ',' pandemic ',' difficult ',' search ',' money ',' tricks', ""]")</f>
        <v>['Message', 'likes',' lies', 'people', 'Degan', 'Telkomsel', 'Corruption', 'price', 'expensive', 'Telkomsel', 'speed', 'network', ' Bad ',' please ',' pandemic ',' difficult ',' search ',' money ',' tricks', "]</v>
      </c>
      <c r="D1178" s="3">
        <v>1.0</v>
      </c>
    </row>
    <row r="1179" ht="15.75" customHeight="1">
      <c r="A1179" s="1">
        <v>1177.0</v>
      </c>
      <c r="B1179" s="3" t="s">
        <v>1180</v>
      </c>
      <c r="C1179" s="3" t="str">
        <f>IFERROR(__xludf.DUMMYFUNCTION("GOOGLETRANSLATE(B1179,""id"",""en"")"),"['ugly', 'ugly', 'good', 'good', 'naekin', 'star', 'love', 'claimed', 'stamp', 'suggestion', 'clarified', 'related' Daily ',' Check ',' Good ',' Recomend ',' Dch ', ""]")</f>
        <v>['ugly', 'ugly', 'good', 'good', 'naekin', 'star', 'love', 'claimed', 'stamp', 'suggestion', 'clarified', 'related' Daily ',' Check ',' Good ',' Recomend ',' Dch ', "]</v>
      </c>
      <c r="D1179" s="3">
        <v>5.0</v>
      </c>
    </row>
    <row r="1180" ht="15.75" customHeight="1">
      <c r="A1180" s="1">
        <v>1178.0</v>
      </c>
      <c r="B1180" s="3" t="s">
        <v>1181</v>
      </c>
      <c r="C1180" s="3" t="str">
        <f>IFERROR(__xludf.DUMMYFUNCTION("GOOGLETRANSLATE(B1180,""id"",""en"")"),"['Buy', 'Package', 'Unlimited', 'Credit', 'Kepakai', 'Package', 'Unlimited', 'RB', 'Support', 'You', 'Tube', 'Open', ' application ',' You ',' tubenya ',' hard ',' forgiveness']")</f>
        <v>['Buy', 'Package', 'Unlimited', 'Credit', 'Kepakai', 'Package', 'Unlimited', 'RB', 'Support', 'You', 'Tube', 'Open', ' application ',' You ',' tubenya ',' hard ',' forgiveness']</v>
      </c>
      <c r="D1180" s="3">
        <v>1.0</v>
      </c>
    </row>
    <row r="1181" ht="15.75" customHeight="1">
      <c r="A1181" s="1">
        <v>1179.0</v>
      </c>
      <c r="B1181" s="3" t="s">
        <v>1182</v>
      </c>
      <c r="C1181" s="3" t="str">
        <f>IFERROR(__xludf.DUMMYFUNCTION("GOOGLETRANSLATE(B1181,""id"",""en"")"),"['improvement', 'network', 'change', 'Telkomsel', 'internet', 'pulse', 'quota', 'run out', 'pulses', ""]")</f>
        <v>['improvement', 'network', 'change', 'Telkomsel', 'internet', 'pulse', 'quota', 'run out', 'pulses', "]</v>
      </c>
      <c r="D1181" s="3">
        <v>1.0</v>
      </c>
    </row>
    <row r="1182" ht="15.75" customHeight="1">
      <c r="A1182" s="1">
        <v>1180.0</v>
      </c>
      <c r="B1182" s="3" t="s">
        <v>1183</v>
      </c>
      <c r="C1182" s="3" t="str">
        <f>IFERROR(__xludf.DUMMYFUNCTION("GOOGLETRANSLATE(B1182,""id"",""en"")"),"['application', 'ugly', 'download', 'Telkomsel', 'owned', 'BUMN', 'service', 'ugly', 'please', 'menstri', 'related', 'ordered', ' Telkomsel ',' package ',' already ',' expensive ',' signal ',' ugly ',' application ',' useful ',' ']")</f>
        <v>['application', 'ugly', 'download', 'Telkomsel', 'owned', 'BUMN', 'service', 'ugly', 'please', 'menstri', 'related', 'ordered', ' Telkomsel ',' package ',' already ',' expensive ',' signal ',' ugly ',' application ',' useful ',' ']</v>
      </c>
      <c r="D1182" s="3">
        <v>1.0</v>
      </c>
    </row>
    <row r="1183" ht="15.75" customHeight="1">
      <c r="A1183" s="1">
        <v>1181.0</v>
      </c>
      <c r="B1183" s="3" t="s">
        <v>1184</v>
      </c>
      <c r="C1183" s="3" t="str">
        <f>IFERROR(__xludf.DUMMYFUNCTION("GOOGLETRANSLATE(B1183,""id"",""en"")"),"['like', 'cool', 'yes',' disappointed ',' disappointed ',' a year ',' use ',' package ',' data ',' Telkomsel ',' use ',' because ',' Promo ',' interesting ',' Tenyata ',' bad ',' hope ',' contents', 'package', 'maxstreem', 'GB', 'no', 'Telkomsel', 'provid"&amp;"er', 'pride' , '']")</f>
        <v>['like', 'cool', 'yes',' disappointed ',' disappointed ',' a year ',' use ',' package ',' data ',' Telkomsel ',' use ',' because ',' Promo ',' interesting ',' Tenyata ',' bad ',' hope ',' contents', 'package', 'maxstreem', 'GB', 'no', 'Telkomsel', 'provider', 'pride' , '']</v>
      </c>
      <c r="D1183" s="3">
        <v>1.0</v>
      </c>
    </row>
    <row r="1184" ht="15.75" customHeight="1">
      <c r="A1184" s="1">
        <v>1182.0</v>
      </c>
      <c r="B1184" s="3" t="s">
        <v>1185</v>
      </c>
      <c r="C1184" s="3" t="str">
        <f>IFERROR(__xludf.DUMMYFUNCTION("GOOGLETRANSLATE(B1184,""id"",""en"")"),"['quota', 'signal', 'stable', 'mulan', 'signal', 'severe', 'gmna', 'min', 'moved', 'provider']")</f>
        <v>['quota', 'signal', 'stable', 'mulan', 'signal', 'severe', 'gmna', 'min', 'moved', 'provider']</v>
      </c>
      <c r="D1184" s="3">
        <v>1.0</v>
      </c>
    </row>
    <row r="1185" ht="15.75" customHeight="1">
      <c r="A1185" s="1">
        <v>1183.0</v>
      </c>
      <c r="B1185" s="3" t="s">
        <v>1186</v>
      </c>
      <c r="C1185" s="3" t="str">
        <f>IFERROR(__xludf.DUMMYFUNCTION("GOOGLETRANSLATE(B1185,""id"",""en"")"),"['haduhhh', 'Telkomsel', 'here', 'network', 'slow', 'open', 'sosmed', 'YTB', 'TWT', 'APP', 'BLAYAN', 'Online', ' Loading ',' oldaaaa ',' really ',' already ',' subscription ',' development ',' decreases', 'come on', 'ngandelin', 'image', 'Telkomsel', 'pri"&amp;"ce', 'quota' , 'expensive', 'worth', '']")</f>
        <v>['haduhhh', 'Telkomsel', 'here', 'network', 'slow', 'open', 'sosmed', 'YTB', 'TWT', 'APP', 'BLAYAN', 'Online', ' Loading ',' oldaaaa ',' really ',' already ',' subscription ',' development ',' decreases', 'come on', 'ngandelin', 'image', 'Telkomsel', 'price', 'quota' , 'expensive', 'worth', '']</v>
      </c>
      <c r="D1185" s="3">
        <v>1.0</v>
      </c>
    </row>
    <row r="1186" ht="15.75" customHeight="1">
      <c r="A1186" s="1">
        <v>1184.0</v>
      </c>
      <c r="B1186" s="3" t="s">
        <v>1187</v>
      </c>
      <c r="C1186" s="3" t="str">
        <f>IFERROR(__xludf.DUMMYFUNCTION("GOOGLETRANSLATE(B1186,""id"",""en"")"),"['Original', 'telkom', 'slow', 'really', 'feeling', 'signal', 'difficult', 'slow', 'really', 'the opposite', 'Hadehhh', 'quota', ' Doang ',' expensive ',' network ',' difficult ',' already ',' kek ',' snail ',' fix ',' want ',' customer ',' move ',' subsc"&amp;"ription ',' expensive ' , 'Doang', 'Turn', 'Dipake', 'Slow', 'Nya', 'Astaghfirullah', 'really', ""]")</f>
        <v>['Original', 'telkom', 'slow', 'really', 'feeling', 'signal', 'difficult', 'slow', 'really', 'the opposite', 'Hadehhh', 'quota', ' Doang ',' expensive ',' network ',' difficult ',' already ',' kek ',' snail ',' fix ',' want ',' customer ',' move ',' subscription ',' expensive ' , 'Doang', 'Turn', 'Dipake', 'Slow', 'Nya', 'Astaghfirullah', 'really', "]</v>
      </c>
      <c r="D1186" s="3">
        <v>1.0</v>
      </c>
    </row>
    <row r="1187" ht="15.75" customHeight="1">
      <c r="A1187" s="1">
        <v>1185.0</v>
      </c>
      <c r="B1187" s="3" t="s">
        <v>1188</v>
      </c>
      <c r="C1187" s="3" t="str">
        <f>IFERROR(__xludf.DUMMYFUNCTION("GOOGLETRANSLATE(B1187,""id"",""en"")"),"['already', 'quota', 'expensive', 'speed', 'internets',' kayak ',' snail ',' distended ',' already ',' cheap ',' affordable ',' speed ',' The internet ',' disappointing ',' Telkomsel ',' Hadehhh ',' triple ',' disappointing ',' oath ',' ']")</f>
        <v>['already', 'quota', 'expensive', 'speed', 'internets',' kayak ',' snail ',' distended ',' already ',' cheap ',' affordable ',' speed ',' The internet ',' disappointing ',' Telkomsel ',' Hadehhh ',' triple ',' disappointing ',' oath ',' ']</v>
      </c>
      <c r="D1187" s="3">
        <v>1.0</v>
      </c>
    </row>
    <row r="1188" ht="15.75" customHeight="1">
      <c r="A1188" s="1">
        <v>1186.0</v>
      </c>
      <c r="B1188" s="3" t="s">
        <v>1189</v>
      </c>
      <c r="C1188" s="3" t="str">
        <f>IFERROR(__xludf.DUMMYFUNCTION("GOOGLETRANSLATE(B1188,""id"",""en"")"),"['The network', 'slow', 'UDH', 'MAYAL', 'Ngilak', 'Network', 'Burik', 'Ngelag', 'Play', 'Game', 'Please', 'Repair', ' Gini ',' Mending ',' Moving ',' Next to ',' Network ',' in the city ',' The difference ',' Disappearance ',' Disappointed ',' Very ',' Ch"&amp;"ange ', ""]")</f>
        <v>['The network', 'slow', 'UDH', 'MAYAL', 'Ngilak', 'Network', 'Burik', 'Ngelag', 'Play', 'Game', 'Please', 'Repair', ' Gini ',' Mending ',' Moving ',' Next to ',' Network ',' in the city ',' The difference ',' Disappearance ',' Disappointed ',' Very ',' Change ', "]</v>
      </c>
      <c r="D1188" s="3">
        <v>1.0</v>
      </c>
    </row>
    <row r="1189" ht="15.75" customHeight="1">
      <c r="A1189" s="1">
        <v>1187.0</v>
      </c>
      <c r="B1189" s="3" t="s">
        <v>1190</v>
      </c>
      <c r="C1189" s="3" t="str">
        <f>IFERROR(__xludf.DUMMYFUNCTION("GOOGLETRANSLATE(B1189,""id"",""en"")"),"['Disappointed', 'Telkomsel', 'Contents', 'Credit', 'Pay', 'Package', 'Emergency', 'Lost', 'Please', 'Review', ""]")</f>
        <v>['Disappointed', 'Telkomsel', 'Contents', 'Credit', 'Pay', 'Package', 'Emergency', 'Lost', 'Please', 'Review', "]</v>
      </c>
      <c r="D1189" s="3">
        <v>1.0</v>
      </c>
    </row>
    <row r="1190" ht="15.75" customHeight="1">
      <c r="A1190" s="1">
        <v>1188.0</v>
      </c>
      <c r="B1190" s="3" t="s">
        <v>1191</v>
      </c>
      <c r="C1190" s="3" t="str">
        <f>IFERROR(__xludf.DUMMYFUNCTION("GOOGLETRANSLATE(B1190,""id"",""en"")"),"['Hello', 'Sis',' users', 'Telkomsel', 'here', 'Sinyall', 'Nambah', 'Ancur', 'Messid', 'Yutub', 'Leet', 'Play', ' game ',' slow ',' hope ',' fast ',' fix ',' obstacle ',' price ',' okay ',' follow ',' rival ',' thank you ']")</f>
        <v>['Hello', 'Sis',' users', 'Telkomsel', 'here', 'Sinyall', 'Nambah', 'Ancur', 'Messid', 'Yutub', 'Leet', 'Play', ' game ',' slow ',' hope ',' fast ',' fix ',' obstacle ',' price ',' okay ',' follow ',' rival ',' thank you ']</v>
      </c>
      <c r="D1190" s="3">
        <v>1.0</v>
      </c>
    </row>
    <row r="1191" ht="15.75" customHeight="1">
      <c r="A1191" s="1">
        <v>1189.0</v>
      </c>
      <c r="B1191" s="3" t="s">
        <v>1192</v>
      </c>
      <c r="C1191" s="3" t="str">
        <f>IFERROR(__xludf.DUMMYFUNCTION("GOOGLETRANSLATE(B1191,""id"",""en"")"),"['Annurbed', 'card', 'Hello', 'Notif', 'Quota', 'Out', 'Buru', 'Turn Off', 'Data', 'Direct', 'SMS', 'Use', ' Increases', 'RB', 'Yakali', 'Internet', 'a minute', 'Doang', 'RB', 'Direct', 'Out', 'Limit', 'Gabisa', 'Maketin', 'Baske' , 'already', 'times',' Y"&amp;"esterday ',' Sempet ',' Males', 'wine', 'wanted', 'blocked', 'permanent', 'darling', 'number', 'already', ' intention ',' used ',' tired ',' pay ',' bill ',' according to ',' service ']")</f>
        <v>['Annurbed', 'card', 'Hello', 'Notif', 'Quota', 'Out', 'Buru', 'Turn Off', 'Data', 'Direct', 'SMS', 'Use', ' Increases', 'RB', 'Yakali', 'Internet', 'a minute', 'Doang', 'RB', 'Direct', 'Out', 'Limit', 'Gabisa', 'Maketin', 'Baske' , 'already', 'times',' Yesterday ',' Sempet ',' Males', 'wine', 'wanted', 'blocked', 'permanent', 'darling', 'number', 'already', ' intention ',' used ',' tired ',' pay ',' bill ',' according to ',' service ']</v>
      </c>
      <c r="D1191" s="3">
        <v>1.0</v>
      </c>
    </row>
    <row r="1192" ht="15.75" customHeight="1">
      <c r="A1192" s="1">
        <v>1190.0</v>
      </c>
      <c r="B1192" s="3" t="s">
        <v>1193</v>
      </c>
      <c r="C1192" s="3" t="str">
        <f>IFERROR(__xludf.DUMMYFUNCTION("GOOGLETRANSLATE(B1192,""id"",""en"")"),"['user', 'loyal', 'Telkomsel', 'quota', 'expensive', 'network', 'slow', 'switch', 'provider', 'please', 'fix', 'network', ' best service', '']")</f>
        <v>['user', 'loyal', 'Telkomsel', 'quota', 'expensive', 'network', 'slow', 'switch', 'provider', 'please', 'fix', 'network', ' best service', '']</v>
      </c>
      <c r="D1192" s="3">
        <v>1.0</v>
      </c>
    </row>
    <row r="1193" ht="15.75" customHeight="1">
      <c r="A1193" s="1">
        <v>1191.0</v>
      </c>
      <c r="B1193" s="3" t="s">
        <v>1194</v>
      </c>
      <c r="C1193" s="3" t="str">
        <f>IFERROR(__xludf.DUMMYFUNCTION("GOOGLETRANSLATE(B1193,""id"",""en"")"),"['Sory', 'Reduce', 'Bintang', 'Loading', 'just', 'White', 'Screen', 'Please', 'repaired', 'System', 'reply', 'reply', ' Telkomsel ',' Do ',' alternating ',' Uninstall ',' Install ',' reset ',' White ',' Screen ',' Login ',' contact ',' need ',' repeat ','"&amp;" Try ' , 'contact', 'address', 'cs', 'thanks', 'answer']")</f>
        <v>['Sory', 'Reduce', 'Bintang', 'Loading', 'just', 'White', 'Screen', 'Please', 'repaired', 'System', 'reply', 'reply', ' Telkomsel ',' Do ',' alternating ',' Uninstall ',' Install ',' reset ',' White ',' Screen ',' Login ',' contact ',' need ',' repeat ',' Try ' , 'contact', 'address', 'cs', 'thanks', 'answer']</v>
      </c>
      <c r="D1193" s="3">
        <v>3.0</v>
      </c>
    </row>
    <row r="1194" ht="15.75" customHeight="1">
      <c r="A1194" s="1">
        <v>1192.0</v>
      </c>
      <c r="B1194" s="3" t="s">
        <v>1195</v>
      </c>
      <c r="C1194" s="3" t="str">
        <f>IFERROR(__xludf.DUMMYFUNCTION("GOOGLETRANSLATE(B1194,""id"",""en"")"),"['Trapped', 'Iming', 'Promo', 'Sales',' Card ',' Hello ',' Entangled ',' Bill ',' Byk ',' Package ',' Used ',' Darling ',' Used ',' Syg ',' Klw ',' Please ',' Telkomsel ',' Option ',' Prepaid ',' ']")</f>
        <v>['Trapped', 'Iming', 'Promo', 'Sales',' Card ',' Hello ',' Entangled ',' Bill ',' Byk ',' Package ',' Used ',' Darling ',' Used ',' Syg ',' Klw ',' Please ',' Telkomsel ',' Option ',' Prepaid ',' ']</v>
      </c>
      <c r="D1194" s="3">
        <v>1.0</v>
      </c>
    </row>
    <row r="1195" ht="15.75" customHeight="1">
      <c r="A1195" s="1">
        <v>1193.0</v>
      </c>
      <c r="B1195" s="3" t="s">
        <v>1196</v>
      </c>
      <c r="C1195" s="3" t="str">
        <f>IFERROR(__xludf.DUMMYFUNCTION("GOOGLETRANSLATE(B1195,""id"",""en"")"),"['LEG', 'Indonesia', 'TPI', 'MKN', 'Data', 'Credit', 'above', 'sky', 'sky', 'gift', 'gift', 'orng', ' Rich ',' Select ',' Select ',' PDHL ',' BNTR ',' LGI ',' Judgment ',' Lho ', ""]")</f>
        <v>['LEG', 'Indonesia', 'TPI', 'MKN', 'Data', 'Credit', 'above', 'sky', 'sky', 'gift', 'gift', 'orng', ' Rich ',' Select ',' Select ',' PDHL ',' BNTR ',' LGI ',' Judgment ',' Lho ', "]</v>
      </c>
      <c r="D1195" s="3">
        <v>3.0</v>
      </c>
    </row>
    <row r="1196" ht="15.75" customHeight="1">
      <c r="A1196" s="1">
        <v>1194.0</v>
      </c>
      <c r="B1196" s="3" t="s">
        <v>1197</v>
      </c>
      <c r="C1196" s="3" t="str">
        <f>IFERROR(__xludf.DUMMYFUNCTION("GOOGLETRANSLATE(B1196,""id"",""en"")"),"['Jaringa', 'thisii', 'woiii', 'full', 'kb', 'how', 'story', 'regret', 'cave', 'buy', 'package', 'expensive', ' Cards', 'Rayes',' ']")</f>
        <v>['Jaringa', 'thisii', 'woiii', 'full', 'kb', 'how', 'story', 'regret', 'cave', 'buy', 'package', 'expensive', ' Cards', 'Rayes',' ']</v>
      </c>
      <c r="D1196" s="3">
        <v>1.0</v>
      </c>
    </row>
    <row r="1197" ht="15.75" customHeight="1">
      <c r="A1197" s="1">
        <v>1195.0</v>
      </c>
      <c r="B1197" s="3" t="s">
        <v>1198</v>
      </c>
      <c r="C1197" s="3" t="str">
        <f>IFERROR(__xludf.DUMMYFUNCTION("GOOGLETRANSLATE(B1197,""id"",""en"")"),"['here', 'connection', 'internet', 'Telkomsel', 'card', 'Hello', 'lemoot', 'signal', 'connection', 'internet', 'good', 'really', ' Current ',' Jaya ',' Telkomsel ', ""]")</f>
        <v>['here', 'connection', 'internet', 'Telkomsel', 'card', 'Hello', 'lemoot', 'signal', 'connection', 'internet', 'good', 'really', ' Current ',' Jaya ',' Telkomsel ', "]</v>
      </c>
      <c r="D1197" s="3">
        <v>3.0</v>
      </c>
    </row>
    <row r="1198" ht="15.75" customHeight="1">
      <c r="A1198" s="1">
        <v>1196.0</v>
      </c>
      <c r="B1198" s="3" t="s">
        <v>1199</v>
      </c>
      <c r="C1198" s="3" t="str">
        <f>IFERROR(__xludf.DUMMYFUNCTION("GOOGLETRANSLATE(B1198,""id"",""en"")"),"['right', 'contents',' credit ',' buy ',' package ',' pulse ',' enter ',' lahh ',' direct ',' ludess', 'seed', 'check', ' emng ',' challenge ',' mane ',' meet ',' please ',' stop ',' subscribe ',' permanih ']")</f>
        <v>['right', 'contents',' credit ',' buy ',' package ',' pulse ',' enter ',' lahh ',' direct ',' ludess', 'seed', 'check', ' emng ',' challenge ',' mane ',' meet ',' please ',' stop ',' subscribe ',' permanih ']</v>
      </c>
      <c r="D1198" s="3">
        <v>1.0</v>
      </c>
    </row>
    <row r="1199" ht="15.75" customHeight="1">
      <c r="A1199" s="1">
        <v>1197.0</v>
      </c>
      <c r="B1199" s="3" t="s">
        <v>1200</v>
      </c>
      <c r="C1199" s="3" t="str">
        <f>IFERROR(__xludf.DUMMYFUNCTION("GOOGLETRANSLATE(B1199,""id"",""en"")"),"['Telkomsel', 'KNPA', 'Package', 'Data', 'Enterprit', 'Out', 'Lukeunt', 'Turn on', 'Data', 'Internet', 'Cut', 'Package', ' Data ',' term ',' solid ',' run out ',' really ',' darling ',' keuang ',' vain ',' solid ',' sngat ',' need ',' package ',' college "&amp;"' , 'please', 'Telkomsel', 'fix', 'policy', 'spend', 'package', 'term', 'closest', 'package', 'love', 'student', ""]")</f>
        <v>['Telkomsel', 'KNPA', 'Package', 'Data', 'Enterprit', 'Out', 'Lukeunt', 'Turn on', 'Data', 'Internet', 'Cut', 'Package', ' Data ',' term ',' solid ',' run out ',' really ',' darling ',' keuang ',' vain ',' solid ',' sngat ',' need ',' package ',' college ' , 'please', 'Telkomsel', 'fix', 'policy', 'spend', 'package', 'term', 'closest', 'package', 'love', 'student', "]</v>
      </c>
      <c r="D1199" s="3">
        <v>1.0</v>
      </c>
    </row>
    <row r="1200" ht="15.75" customHeight="1">
      <c r="A1200" s="1">
        <v>1198.0</v>
      </c>
      <c r="B1200" s="3" t="s">
        <v>1201</v>
      </c>
      <c r="C1200" s="3" t="str">
        <f>IFERROR(__xludf.DUMMYFUNCTION("GOOGLETRANSLATE(B1200,""id"",""en"")"),"['Harms',' because ',' buy ',' package ',' internet ',' network ',' chaotic ',' slow ',' taste ',' rich ',' remote ',' expensive ',' Leet ',' move ',' expert ']")</f>
        <v>['Harms',' because ',' buy ',' package ',' internet ',' network ',' chaotic ',' slow ',' taste ',' rich ',' remote ',' expensive ',' Leet ',' move ',' expert ']</v>
      </c>
      <c r="D1200" s="3">
        <v>1.0</v>
      </c>
    </row>
    <row r="1201" ht="15.75" customHeight="1">
      <c r="A1201" s="1">
        <v>1199.0</v>
      </c>
      <c r="B1201" s="3" t="s">
        <v>1202</v>
      </c>
      <c r="C1201" s="3" t="str">
        <f>IFERROR(__xludf.DUMMYFUNCTION("GOOGLETRANSLATE(B1201,""id"",""en"")"),"['user', 'card', 'Hello', 'click', 'Daily', 'check', 'Feature', 'Telkomsel', 'Reddem', 'Points',' Daily ',' Chek ',' extra ',' quota ',' beg ',' explanation ']")</f>
        <v>['user', 'card', 'Hello', 'click', 'Daily', 'check', 'Feature', 'Telkomsel', 'Reddem', 'Points',' Daily ',' Chek ',' extra ',' quota ',' beg ',' explanation ']</v>
      </c>
      <c r="D1201" s="3">
        <v>1.0</v>
      </c>
    </row>
    <row r="1202" ht="15.75" customHeight="1">
      <c r="A1202" s="1">
        <v>1200.0</v>
      </c>
      <c r="B1202" s="3" t="s">
        <v>1203</v>
      </c>
      <c r="C1202" s="3" t="str">
        <f>IFERROR(__xludf.DUMMYFUNCTION("GOOGLETRANSLATE(B1202,""id"",""en"")"),"['according to', 'Daily', 'Check', 'Exchange', 'Point', 'Written', 'Redeem', 'Reply', 'Redeem', 'Exchange', 'Points',' Many ',' "", 'Announcement', 'Winner', 'Application', 'MyTelkomsel', 'Exchange', 'Stamp']")</f>
        <v>['according to', 'Daily', 'Check', 'Exchange', 'Point', 'Written', 'Redeem', 'Reply', 'Redeem', 'Exchange', 'Points',' Many ',' ", 'Announcement', 'Winner', 'Application', 'MyTelkomsel', 'Exchange', 'Stamp']</v>
      </c>
      <c r="D1202" s="3">
        <v>1.0</v>
      </c>
    </row>
    <row r="1203" ht="15.75" customHeight="1">
      <c r="A1203" s="1">
        <v>1201.0</v>
      </c>
      <c r="B1203" s="3" t="s">
        <v>1204</v>
      </c>
      <c r="C1203" s="3" t="str">
        <f>IFERROR(__xludf.DUMMYFUNCTION("GOOGLETRANSLATE(B1203,""id"",""en"")"),"['here', 'noodles',' card ',' sympathy ',' UDH ',' Recommendations', 'Maen', 'Game', 'Region', 'Cikarang', 'Region', 'Bogor', ' City ',' Lool ',' Forgiveness', 'Honey', 'Udh', 'Change', 'please', 'Donk', 'pay attention', 'network', ""]")</f>
        <v>['here', 'noodles',' card ',' sympathy ',' UDH ',' Recommendations', 'Maen', 'Game', 'Region', 'Cikarang', 'Region', 'Bogor', ' City ',' Lool ',' Forgiveness', 'Honey', 'Udh', 'Change', 'please', 'Donk', 'pay attention', 'network', "]</v>
      </c>
      <c r="D1203" s="3">
        <v>1.0</v>
      </c>
    </row>
    <row r="1204" ht="15.75" customHeight="1">
      <c r="A1204" s="1">
        <v>1202.0</v>
      </c>
      <c r="B1204" s="3" t="s">
        <v>1205</v>
      </c>
      <c r="C1204" s="3" t="str">
        <f>IFERROR(__xludf.DUMMYFUNCTION("GOOGLETRANSLATE(B1204,""id"",""en"")"),"['Severe', 'really', 'Telkomsel', 'Sinyal', 'bapuk', 'gini', 'play', 'game', 'dile', 'youtube', 'smooth', 'please', ' Maximized ',' Donk ',' UDH ',' Member ',' Fill ',' Package ',' Connection ',' Rich ',' Gini ',' Kouta ',' Disappointed ',' boss']")</f>
        <v>['Severe', 'really', 'Telkomsel', 'Sinyal', 'bapuk', 'gini', 'play', 'game', 'dile', 'youtube', 'smooth', 'please', ' Maximized ',' Donk ',' UDH ',' Member ',' Fill ',' Package ',' Connection ',' Rich ',' Gini ',' Kouta ',' Disappointed ',' boss']</v>
      </c>
      <c r="D1204" s="3">
        <v>1.0</v>
      </c>
    </row>
    <row r="1205" ht="15.75" customHeight="1">
      <c r="A1205" s="1">
        <v>1203.0</v>
      </c>
      <c r="B1205" s="3" t="s">
        <v>1206</v>
      </c>
      <c r="C1205" s="3" t="str">
        <f>IFERROR(__xludf.DUMMYFUNCTION("GOOGLETRANSLATE(B1205,""id"",""en"")"),"['Sorry', 'list', 'package', 'extra', 'unlimited', 'night', 'until', 'morning', 'System', 'busy', 'please', 'list', ' The package ',' Disappointed ',' Telkomsel ']")</f>
        <v>['Sorry', 'list', 'package', 'extra', 'unlimited', 'night', 'until', 'morning', 'System', 'busy', 'please', 'list', ' The package ',' Disappointed ',' Telkomsel ']</v>
      </c>
      <c r="D1205" s="3">
        <v>3.0</v>
      </c>
    </row>
    <row r="1206" ht="15.75" customHeight="1">
      <c r="A1206" s="1">
        <v>1204.0</v>
      </c>
      <c r="B1206" s="3" t="s">
        <v>1207</v>
      </c>
      <c r="C1206" s="3" t="str">
        <f>IFERROR(__xludf.DUMMYFUNCTION("GOOGLETRANSLATE(B1206,""id"",""en"")"),"['Sorry', 'Disappointed', 'Telkomsel', 'Fill', 'Credit', 'Buy', 'Package', 'Internet', 'APK', 'Credit', 'Direct', 'Sucked', ' Lost ',' where ',' quota ',' internet ',' main ',' use ',' network ',' non ',' package ',' ']")</f>
        <v>['Sorry', 'Disappointed', 'Telkomsel', 'Fill', 'Credit', 'Buy', 'Package', 'Internet', 'APK', 'Credit', 'Direct', 'Sucked', ' Lost ',' where ',' quota ',' internet ',' main ',' use ',' network ',' non ',' package ',' ']</v>
      </c>
      <c r="D1206" s="3">
        <v>1.0</v>
      </c>
    </row>
    <row r="1207" ht="15.75" customHeight="1">
      <c r="A1207" s="1">
        <v>1205.0</v>
      </c>
      <c r="B1207" s="3" t="s">
        <v>1208</v>
      </c>
      <c r="C1207" s="3" t="str">
        <f>IFERROR(__xludf.DUMMYFUNCTION("GOOGLETRANSLATE(B1207,""id"",""en"")"),"['entry', 'app', 'difficult', 'really', 'then', 'signal', 'slow', 'before', 'pandemic', 'smooth', 'seamless',' rich ',' Toll ',' God ',' like ',' emotion ',' please ',' repaired ',' shame ',' name ',' Telkomsel ', ""]")</f>
        <v>['entry', 'app', 'difficult', 'really', 'then', 'signal', 'slow', 'before', 'pandemic', 'smooth', 'seamless',' rich ',' Toll ',' God ',' like ',' emotion ',' please ',' repaired ',' shame ',' name ',' Telkomsel ', "]</v>
      </c>
      <c r="D1207" s="3">
        <v>3.0</v>
      </c>
    </row>
    <row r="1208" ht="15.75" customHeight="1">
      <c r="A1208" s="1">
        <v>1206.0</v>
      </c>
      <c r="B1208" s="3" t="s">
        <v>1209</v>
      </c>
      <c r="C1208" s="3" t="str">
        <f>IFERROR(__xludf.DUMMYFUNCTION("GOOGLETRANSLATE(B1208,""id"",""en"")"),"['Telkomsel', 'package', 'expensive', 'network', 'bad', 'cave', 'users',' Telkomsel ',' moved ',' provider ',' operator ',' package ',' cheap ',' network ',' anti ',' buffering ',' cave ',' suggestion ',' read ',' comment ',' moved ',' provider ',' ']")</f>
        <v>['Telkomsel', 'package', 'expensive', 'network', 'bad', 'cave', 'users',' Telkomsel ',' moved ',' provider ',' operator ',' package ',' cheap ',' network ',' anti ',' buffering ',' cave ',' suggestion ',' read ',' comment ',' moved ',' provider ',' ']</v>
      </c>
      <c r="D1208" s="3">
        <v>1.0</v>
      </c>
    </row>
    <row r="1209" ht="15.75" customHeight="1">
      <c r="A1209" s="1">
        <v>1207.0</v>
      </c>
      <c r="B1209" s="3" t="s">
        <v>1210</v>
      </c>
      <c r="C1209" s="3" t="str">
        <f>IFERROR(__xludf.DUMMYFUNCTION("GOOGLETRANSLATE(B1209,""id"",""en"")"),"['Telkomsel', 'network', 'slow', 'really', 'right', 'open', 'browser', 'nyaaa', 'forgiveness',' deh ',' already ',' expensive ',' network ',' equivalent ',' ama ',' mah ',' network ',' mending ',' replace ',' ']")</f>
        <v>['Telkomsel', 'network', 'slow', 'really', 'right', 'open', 'browser', 'nyaaa', 'forgiveness',' deh ',' already ',' expensive ',' network ',' equivalent ',' ama ',' mah ',' network ',' mending ',' replace ',' ']</v>
      </c>
      <c r="D1209" s="3">
        <v>1.0</v>
      </c>
    </row>
    <row r="1210" ht="15.75" customHeight="1">
      <c r="A1210" s="1">
        <v>1208.0</v>
      </c>
      <c r="B1210" s="3" t="s">
        <v>1211</v>
      </c>
      <c r="C1210" s="3" t="str">
        <f>IFERROR(__xludf.DUMMYFUNCTION("GOOGLETRANSLATE(B1210,""id"",""en"")"),"['The application', 'help', 'buy', 'package', 'internet', 'network', 'slow', 'slow', 'area', 'friend', 'application', 'help' buy ',' package ',' internet ',' leftover ',' pulse ',' active ',' card ',' complicated ',' typing ',' blame ',' application ',' b"&amp;"ecause 'area' , 'Sorry', 'offended', 'angry', 'opinion', ""]")</f>
        <v>['The application', 'help', 'buy', 'package', 'internet', 'network', 'slow', 'slow', 'area', 'friend', 'application', 'help' buy ',' package ',' internet ',' leftover ',' pulse ',' active ',' card ',' complicated ',' typing ',' blame ',' application ',' because 'area' , 'Sorry', 'offended', 'angry', 'opinion', "]</v>
      </c>
      <c r="D1210" s="3">
        <v>5.0</v>
      </c>
    </row>
    <row r="1211" ht="15.75" customHeight="1">
      <c r="A1211" s="1">
        <v>1209.0</v>
      </c>
      <c r="B1211" s="3" t="s">
        <v>1212</v>
      </c>
      <c r="C1211" s="3" t="str">
        <f>IFERROR(__xludf.DUMMYFUNCTION("GOOGLETRANSLATE(B1211,""id"",""en"")"),"['Please', 'Sorry', 'min', 'klw', 'nges',' ngk ',' writing ',' beg ',' sorry ',' urchelian ',' product ',' then ',' JUA ',' thank ',' love ',' request ',' process', 'NGK', 'said', 'now', 'Ngk', 'Jua', 'Allah', 'Min', 'dizziness' , 'because', 'card', 'bawe"&amp;"l', 'waste', 'pity', 'in it', 'then', 'just', 'storage', 'just', 'min', ""]")</f>
        <v>['Please', 'Sorry', 'min', 'klw', 'nges',' ngk ',' writing ',' beg ',' sorry ',' urchelian ',' product ',' then ',' JUA ',' thank ',' love ',' request ',' process', 'NGK', 'said', 'now', 'Ngk', 'Jua', 'Allah', 'Min', 'dizziness' , 'because', 'card', 'bawel', 'waste', 'pity', 'in it', 'then', 'just', 'storage', 'just', 'min', "]</v>
      </c>
      <c r="D1211" s="3">
        <v>1.0</v>
      </c>
    </row>
    <row r="1212" ht="15.75" customHeight="1">
      <c r="A1212" s="1">
        <v>1210.0</v>
      </c>
      <c r="B1212" s="3" t="s">
        <v>1213</v>
      </c>
      <c r="C1212" s="3" t="str">
        <f>IFERROR(__xludf.DUMMYFUNCTION("GOOGLETRANSLATE(B1212,""id"",""en"")"),"['alhmdulillah', 'application', 'Telkomsel', 'help', 'makes it easy', 'sya', 'buy', 'package', 'internet', 'lgi', 'promo', 'telkomsel']")</f>
        <v>['alhmdulillah', 'application', 'Telkomsel', 'help', 'makes it easy', 'sya', 'buy', 'package', 'internet', 'lgi', 'promo', 'telkomsel']</v>
      </c>
      <c r="D1212" s="3">
        <v>5.0</v>
      </c>
    </row>
    <row r="1213" ht="15.75" customHeight="1">
      <c r="A1213" s="1">
        <v>1211.0</v>
      </c>
      <c r="B1213" s="3" t="s">
        <v>1214</v>
      </c>
      <c r="C1213" s="3" t="str">
        <f>IFERROR(__xludf.DUMMYFUNCTION("GOOGLETRANSLATE(B1213,""id"",""en"")"),"['Credit', 'reduced', 'at the same time', 'quota', 'MB', 'buy', 'package', 'data', 'error', 'please', 'repaired', 'system', ' Telkomsel ',' already ',' use ',' number ',' annual ',' moved ',' provider ',' ']")</f>
        <v>['Credit', 'reduced', 'at the same time', 'quota', 'MB', 'buy', 'package', 'data', 'error', 'please', 'repaired', 'system', ' Telkomsel ',' already ',' use ',' number ',' annual ',' moved ',' provider ',' ']</v>
      </c>
      <c r="D1213" s="3">
        <v>1.0</v>
      </c>
    </row>
    <row r="1214" ht="15.75" customHeight="1">
      <c r="A1214" s="1">
        <v>1212.0</v>
      </c>
      <c r="B1214" s="3" t="s">
        <v>1215</v>
      </c>
      <c r="C1214" s="3" t="str">
        <f>IFERROR(__xludf.DUMMYFUNCTION("GOOGLETRANSLATE(B1214,""id"",""en"")"),"['buy', 'quota', 'emergency', 'GB', 'limit', 'clock', 'activate', 'charred', 'use', 'maxut', 'Allah', 'Allah', ' Telkomsel ']")</f>
        <v>['buy', 'quota', 'emergency', 'GB', 'limit', 'clock', 'activate', 'charred', 'use', 'maxut', 'Allah', 'Allah', ' Telkomsel ']</v>
      </c>
      <c r="D1214" s="3">
        <v>1.0</v>
      </c>
    </row>
    <row r="1215" ht="15.75" customHeight="1">
      <c r="A1215" s="1">
        <v>1213.0</v>
      </c>
      <c r="B1215" s="3" t="s">
        <v>1216</v>
      </c>
      <c r="C1215" s="3" t="str">
        <f>IFERROR(__xludf.DUMMYFUNCTION("GOOGLETRANSLATE(B1215,""id"",""en"")"),"['Please', 'Fix', 'Quota', 'Unlimited', 'Chat', 'Sosmed', 'YouTube', 'Kombo', 'Sakti', 'Wait', 'Quota', 'Main', ' run out ',' love ',' unlimited ',' love ',' quota ',' main ',' functions', 'thank you']")</f>
        <v>['Please', 'Fix', 'Quota', 'Unlimited', 'Chat', 'Sosmed', 'YouTube', 'Kombo', 'Sakti', 'Wait', 'Quota', 'Main', ' run out ',' love ',' unlimited ',' love ',' quota ',' main ',' functions', 'thank you']</v>
      </c>
      <c r="D1215" s="3">
        <v>4.0</v>
      </c>
    </row>
    <row r="1216" ht="15.75" customHeight="1">
      <c r="A1216" s="1">
        <v>1214.0</v>
      </c>
      <c r="B1216" s="3" t="s">
        <v>1217</v>
      </c>
      <c r="C1216" s="3" t="str">
        <f>IFERROR(__xludf.DUMMYFUNCTION("GOOGLETRANSLATE(B1216,""id"",""en"")"),"['name', 'Telkomsel', 'sekrang', 'name', 'telkomnying', 'expensive', 'doang', 'satisfying', 'customer', 'expensive', 'already', 'proven', ' guaranteed ',' rich ',' kuya ',' leg ',' forgiveness', 'please', 'jngn', 'consumer', 'disappointed', '']")</f>
        <v>['name', 'Telkomsel', 'sekrang', 'name', 'telkomnying', 'expensive', 'doang', 'satisfying', 'customer', 'expensive', 'already', 'proven', ' guaranteed ',' rich ',' kuya ',' leg ',' forgiveness', 'please', 'jngn', 'consumer', 'disappointed', '']</v>
      </c>
      <c r="D1216" s="3">
        <v>1.0</v>
      </c>
    </row>
    <row r="1217" ht="15.75" customHeight="1">
      <c r="A1217" s="1">
        <v>1215.0</v>
      </c>
      <c r="B1217" s="3" t="s">
        <v>1218</v>
      </c>
      <c r="C1217" s="3" t="str">
        <f>IFERROR(__xludf.DUMMYFUNCTION("GOOGLETRANSLATE(B1217,""id"",""en"")"),"['Good', 'leftover', 'pulses',' leftover ',' quota ',' active ',' number ',' trx ',' purchase ',' pulse ',' package ',' data ',' easy ',' choice ',' method ',' payment ',' delicious', 'collection', 'point', 'reedem', 'can', 'gift', 'interesting', 'trx', '"&amp;"merchants' , 'Collaborate', 'Telkomsel', '']")</f>
        <v>['Good', 'leftover', 'pulses',' leftover ',' quota ',' active ',' number ',' trx ',' purchase ',' pulse ',' package ',' data ',' easy ',' choice ',' method ',' payment ',' delicious', 'collection', 'point', 'reedem', 'can', 'gift', 'interesting', 'trx', 'merchants' , 'Collaborate', 'Telkomsel', '']</v>
      </c>
      <c r="D1217" s="3">
        <v>5.0</v>
      </c>
    </row>
    <row r="1218" ht="15.75" customHeight="1">
      <c r="A1218" s="1">
        <v>1216.0</v>
      </c>
      <c r="B1218" s="3" t="s">
        <v>1219</v>
      </c>
      <c r="C1218" s="3" t="str">
        <f>IFERROR(__xludf.DUMMYFUNCTION("GOOGLETRANSLATE(B1218,""id"",""en"")"),"['package', 'expensive', 'sometimes',' package ',' quota ',' ilang ',' signal ',' sometimes', 'ganguan', 'service', 'good', 'hours',' Morning ',' Bls', 'complaints',' trimakasi ']")</f>
        <v>['package', 'expensive', 'sometimes',' package ',' quota ',' ilang ',' signal ',' sometimes', 'ganguan', 'service', 'good', 'hours',' Morning ',' Bls', 'complaints',' trimakasi ']</v>
      </c>
      <c r="D1218" s="3">
        <v>3.0</v>
      </c>
    </row>
    <row r="1219" ht="15.75" customHeight="1">
      <c r="A1219" s="1">
        <v>1217.0</v>
      </c>
      <c r="B1219" s="3" t="s">
        <v>1220</v>
      </c>
      <c r="C1219" s="3" t="str">
        <f>IFERROR(__xludf.DUMMYFUNCTION("GOOGLETRANSLATE(B1219,""id"",""en"")"),"['network', 'internet', 'in place', 'deteriorating', 'lost', 'used', 'browsing', 'play', 'game', 'youtube', 'please', 'Telkomsel', ' improvements', 'annoyed', 'at the time', 'use', 'learn', 'emotion']")</f>
        <v>['network', 'internet', 'in place', 'deteriorating', 'lost', 'used', 'browsing', 'play', 'game', 'youtube', 'please', 'Telkomsel', ' improvements', 'annoyed', 'at the time', 'use', 'learn', 'emotion']</v>
      </c>
      <c r="D1219" s="3">
        <v>1.0</v>
      </c>
    </row>
    <row r="1220" ht="15.75" customHeight="1">
      <c r="A1220" s="1">
        <v>1218.0</v>
      </c>
      <c r="B1220" s="3" t="s">
        <v>1221</v>
      </c>
      <c r="C1220" s="3" t="str">
        <f>IFERROR(__xludf.DUMMYFUNCTION("GOOGLETRANSLATE(B1220,""id"",""en"")"),"['Hallo', 'buy', 'package', 'emergency', 'priced', 'price', 'fill', 'reset', 'automatic', 'cut', 'appear', 'notification', ' restore ',' package ',' emergency ',' leftover ',' contents', 'appears',' notification ',' restore ',' package ',' emergency ',' r"&amp;"esults', 'remnants',' purchase ' , 'package', 'emergency', 'and then', 'appears', 'notification', 'restore', 'package', 'emergency', '']")</f>
        <v>['Hallo', 'buy', 'package', 'emergency', 'priced', 'price', 'fill', 'reset', 'automatic', 'cut', 'appear', 'notification', ' restore ',' package ',' emergency ',' leftover ',' contents', 'appears',' notification ',' restore ',' package ',' emergency ',' results', 'remnants',' purchase ' , 'package', 'emergency', 'and then', 'appears', 'notification', 'restore', 'package', 'emergency', '']</v>
      </c>
      <c r="D1220" s="3">
        <v>3.0</v>
      </c>
    </row>
    <row r="1221" ht="15.75" customHeight="1">
      <c r="A1221" s="1">
        <v>1219.0</v>
      </c>
      <c r="B1221" s="3" t="s">
        <v>1222</v>
      </c>
      <c r="C1221" s="3" t="str">
        <f>IFERROR(__xludf.DUMMYFUNCTION("GOOGLETRANSLATE(B1221,""id"",""en"")"),"['Disappointed', 'Rich', 'Nasty', 'Maen', 'Game', 'ugly', 'Leg', 'Severe', 'Please', 'Fix', 'Buy', 'Package', ' Pay ',' owe ',' Harms', 'Want', 'Move', 'Operator']")</f>
        <v>['Disappointed', 'Rich', 'Nasty', 'Maen', 'Game', 'ugly', 'Leg', 'Severe', 'Please', 'Fix', 'Buy', 'Package', ' Pay ',' owe ',' Harms', 'Want', 'Move', 'Operator']</v>
      </c>
      <c r="D1221" s="3">
        <v>1.0</v>
      </c>
    </row>
    <row r="1222" ht="15.75" customHeight="1">
      <c r="A1222" s="1">
        <v>1220.0</v>
      </c>
      <c r="B1222" s="3" t="s">
        <v>1223</v>
      </c>
      <c r="C1222" s="3" t="str">
        <f>IFERROR(__xludf.DUMMYFUNCTION("GOOGLETRANSLATE(B1222,""id"",""en"")"),"['Please', 'Kulitas',' Jarigan ',' Region ',' Donggala ',' Kuhus', 'Balesang', 'Tigkat', 'MUA', 'SURNET', 'Call', 'Difficult', ' rates', 'prices',' packages', 'data', 'jarigan', 'decline', 'hope', 'Telkomsel', 'patches',' jagan ',' money ',' like ',' wait"&amp;"er ' , 'bad', '']")</f>
        <v>['Please', 'Kulitas',' Jarigan ',' Region ',' Donggala ',' Kuhus', 'Balesang', 'Tigkat', 'MUA', 'SURNET', 'Call', 'Difficult', ' rates', 'prices',' packages', 'data', 'jarigan', 'decline', 'hope', 'Telkomsel', 'patches',' jagan ',' money ',' like ',' waiter ' , 'bad', '']</v>
      </c>
      <c r="D1222" s="3">
        <v>1.0</v>
      </c>
    </row>
    <row r="1223" ht="15.75" customHeight="1">
      <c r="A1223" s="1">
        <v>1221.0</v>
      </c>
      <c r="B1223" s="3" t="s">
        <v>1224</v>
      </c>
      <c r="C1223" s="3" t="str">
        <f>IFERROR(__xludf.DUMMYFUNCTION("GOOGLETRANSLATE(B1223,""id"",""en"")"),"['Clear', 'cache', 'sometimes', 'restart', 'application', 'error', 'google', 'home', 'android', 'stop', 'sudden', 'before' APK ',' Uninstall ',' Install ',' Kenda ',' Smentara ',' Check ',' Lwat ',' Purchase ',' Package ',' Star ',' Karna ',' Reply ',' Re"&amp;"view ' , 'hope', 'repaired', 'the application']")</f>
        <v>['Clear', 'cache', 'sometimes', 'restart', 'application', 'error', 'google', 'home', 'android', 'stop', 'sudden', 'before' APK ',' Uninstall ',' Install ',' Kenda ',' Smentara ',' Check ',' Lwat ',' Purchase ',' Package ',' Star ',' Karna ',' Reply ',' Review ' , 'hope', 'repaired', 'the application']</v>
      </c>
      <c r="D1223" s="3">
        <v>3.0</v>
      </c>
    </row>
    <row r="1224" ht="15.75" customHeight="1">
      <c r="A1224" s="1">
        <v>1222.0</v>
      </c>
      <c r="B1224" s="3" t="s">
        <v>1225</v>
      </c>
      <c r="C1224" s="3" t="str">
        <f>IFERROR(__xludf.DUMMYFUNCTION("GOOGLETRANSLATE(B1224,""id"",""en"")"),"['network', 'dilapidated', 'class',' government ',' update ',' network ',' dilapidated ',' not ',' recommended ',' play ',' game ',' sosmed ',' Wear ',' provider ',' no ',' regret ',' me ',' conclude ',' mimin ',' told ',' open ',' apk ',' telkomsel ',' u"&amp;"dh ',' network ' , 'Dilapidated', 'GMN', 'Open', 'Telkomsel', 'lol']")</f>
        <v>['network', 'dilapidated', 'class',' government ',' update ',' network ',' dilapidated ',' not ',' recommended ',' play ',' game ',' sosmed ',' Wear ',' provider ',' no ',' regret ',' me ',' conclude ',' mimin ',' told ',' open ',' apk ',' telkomsel ',' udh ',' network ' , 'Dilapidated', 'GMN', 'Open', 'Telkomsel', 'lol']</v>
      </c>
      <c r="D1224" s="3">
        <v>1.0</v>
      </c>
    </row>
    <row r="1225" ht="15.75" customHeight="1">
      <c r="A1225" s="1">
        <v>1223.0</v>
      </c>
      <c r="B1225" s="3" t="s">
        <v>1226</v>
      </c>
      <c r="C1225" s="3" t="str">
        <f>IFERROR(__xludf.DUMMYFUNCTION("GOOGLETRANSLATE(B1225,""id"",""en"")"),"['aware', 'quality', 'network', 'decreases',' watch ',' conecting ',' play ',' game ',' conecting ',' reconet ',' reset ',' gawai ',' Quality ',' Anjok ',' ']")</f>
        <v>['aware', 'quality', 'network', 'decreases',' watch ',' conecting ',' play ',' game ',' conecting ',' reconet ',' reset ',' gawai ',' Quality ',' Anjok ',' ']</v>
      </c>
      <c r="D1225" s="3">
        <v>1.0</v>
      </c>
    </row>
    <row r="1226" ht="15.75" customHeight="1">
      <c r="A1226" s="1">
        <v>1224.0</v>
      </c>
      <c r="B1226" s="3" t="s">
        <v>1227</v>
      </c>
      <c r="C1226" s="3" t="str">
        <f>IFERROR(__xludf.DUMMYFUNCTION("GOOGLETRANSLATE(B1226,""id"",""en"")"),"['already', 'pay', 'package', 'expensive', 'network', 'slow', 'kayak', 'conch', 'open', 'video', 'browser', 'loading', ' night ',' please ',' repaired ',' noticed ',' convenience ',' customer ',' wear ',' card ',' Telkomsel ']")</f>
        <v>['already', 'pay', 'package', 'expensive', 'network', 'slow', 'kayak', 'conch', 'open', 'video', 'browser', 'loading', ' night ',' please ',' repaired ',' noticed ',' convenience ',' customer ',' wear ',' card ',' Telkomsel ']</v>
      </c>
      <c r="D1226" s="3">
        <v>1.0</v>
      </c>
    </row>
    <row r="1227" ht="15.75" customHeight="1">
      <c r="A1227" s="1">
        <v>1225.0</v>
      </c>
      <c r="B1227" s="3" t="s">
        <v>1228</v>
      </c>
      <c r="C1227" s="3" t="str">
        <f>IFERROR(__xludf.DUMMYFUNCTION("GOOGLETRANSLATE(B1227,""id"",""en"")"),"['sorry', 'just', 'love', 'star', 'enter', 'May', 'Telkomsel', 'Kenpa', 'difficult', 'reset', 'reset', 'annoyed', ' Buy ',' Package ',' Credit ',' Reduced ',' Use ',' Data ',' SIM ',' Promotions', 'Tamabah', 'Price', 'Reality', ""]")</f>
        <v>['sorry', 'just', 'love', 'star', 'enter', 'May', 'Telkomsel', 'Kenpa', 'difficult', 'reset', 'reset', 'annoyed', ' Buy ',' Package ',' Credit ',' Reduced ',' Use ',' Data ',' SIM ',' Promotions', 'Tamabah', 'Price', 'Reality', "]</v>
      </c>
      <c r="D1227" s="3">
        <v>1.0</v>
      </c>
    </row>
    <row r="1228" ht="15.75" customHeight="1">
      <c r="A1228" s="1">
        <v>1226.0</v>
      </c>
      <c r="B1228" s="3" t="s">
        <v>1229</v>
      </c>
      <c r="C1228" s="3" t="str">
        <f>IFERROR(__xludf.DUMMYFUNCTION("GOOGLETRANSLATE(B1228,""id"",""en"")"),"['Help', 'check', 'quota', 'buy', 'package', 'quota', 'point', 'Telkomsel', 'Not bad', 'luck', 'gave', 'suggestion', ' Application ',' Update ',' ']")</f>
        <v>['Help', 'check', 'quota', 'buy', 'package', 'quota', 'point', 'Telkomsel', 'Not bad', 'luck', 'gave', 'suggestion', ' Application ',' Update ',' ']</v>
      </c>
      <c r="D1228" s="3">
        <v>5.0</v>
      </c>
    </row>
    <row r="1229" ht="15.75" customHeight="1">
      <c r="A1229" s="1">
        <v>1227.0</v>
      </c>
      <c r="B1229" s="3" t="s">
        <v>1230</v>
      </c>
      <c r="C1229" s="3" t="str">
        <f>IFERROR(__xludf.DUMMYFUNCTION("GOOGLETRANSLATE(B1229,""id"",""en"")"),"['', 'Driver', 'Ojol', 'signal', 'user', 'card', 'Hallo', 'Network', 'stable', 'Severe', 'Anyway', 'annoying', 'gabisa ',' work ',' maximum ',' stop ',' subscribe ',' operator ',' laen ', ""]")</f>
        <v>['', 'Driver', 'Ojol', 'signal', 'user', 'card', 'Hallo', 'Network', 'stable', 'Severe', 'Anyway', 'annoying', 'gabisa ',' work ',' maximum ',' stop ',' subscribe ',' operator ',' laen ', "]</v>
      </c>
      <c r="D1229" s="3">
        <v>1.0</v>
      </c>
    </row>
    <row r="1230" ht="15.75" customHeight="1">
      <c r="A1230" s="1">
        <v>1228.0</v>
      </c>
      <c r="B1230" s="3" t="s">
        <v>1231</v>
      </c>
      <c r="C1230" s="3" t="str">
        <f>IFERROR(__xludf.DUMMYFUNCTION("GOOGLETRANSLATE(B1230,""id"",""en"")"),"['UDH', 'Times',' Edit ',' Review ',' Signal ',' Telkomsel ',' Tetep ',' Handling ',' Region ',' City ',' Pemda ',' Cibinong ',' Severe ',' signal ',' gini ',' mending ',' change ',' card ',' get ']")</f>
        <v>['UDH', 'Times',' Edit ',' Review ',' Signal ',' Telkomsel ',' Tetep ',' Handling ',' Region ',' City ',' Pemda ',' Cibinong ',' Severe ',' signal ',' gini ',' mending ',' change ',' card ',' get ']</v>
      </c>
      <c r="D1230" s="3">
        <v>1.0</v>
      </c>
    </row>
    <row r="1231" ht="15.75" customHeight="1">
      <c r="A1231" s="1">
        <v>1229.0</v>
      </c>
      <c r="B1231" s="3" t="s">
        <v>1232</v>
      </c>
      <c r="C1231" s="3" t="str">
        <f>IFERROR(__xludf.DUMMYFUNCTION("GOOGLETRANSLATE(B1231,""id"",""en"")"),"['Speed', 'download you', 'SELLET', 'Snail', 'expensive', 'Download', 'rich', 'rough', 'afraid', 'report', 'regret', 'Tsel', ' Dear ',' Tsel ',' signal ',' krena ',' tower ',' dpan ',' home ',' download ',' fat ',' fup ',' woy ',' tsel ',' fix ' , 'Kelfat"&amp;"an', 'download you', 'nitkan', 'your stomach', 'doang', 'woy', 'regret', 'signal', 'tsel', 'mending', 'unload', 'tower', ' hurry out ',' signal ',' bar ',' Mbps', 'woy', 'tsel', 'unload', 'towiet']")</f>
        <v>['Speed', 'download you', 'SELLET', 'Snail', 'expensive', 'Download', 'rich', 'rough', 'afraid', 'report', 'regret', 'Tsel', ' Dear ',' Tsel ',' signal ',' krena ',' tower ',' dpan ',' home ',' download ',' fat ',' fup ',' woy ',' tsel ',' fix ' , 'Kelfatan', 'download you', 'nitkan', 'your stomach', 'doang', 'woy', 'regret', 'signal', 'tsel', 'mending', 'unload', 'tower', ' hurry out ',' signal ',' bar ',' Mbps', 'woy', 'tsel', 'unload', 'towiet']</v>
      </c>
      <c r="D1231" s="3">
        <v>1.0</v>
      </c>
    </row>
    <row r="1232" ht="15.75" customHeight="1">
      <c r="A1232" s="1">
        <v>1230.0</v>
      </c>
      <c r="B1232" s="3" t="s">
        <v>1233</v>
      </c>
      <c r="C1232" s="3" t="str">
        <f>IFERROR(__xludf.DUMMYFUNCTION("GOOGLETRANSLATE(B1232,""id"",""en"")"),"['love', 'star', 'Telkomsel', 'strong', 'rain', 'dead', 'electricity', 'storm', 'proud', 'use', 'card', 'please', ' Donk ',' bonus', 'that's',' Telkomsel ',' Kyak ',' AXSIS ',' NET ',' staple ',' mantep ',' tekomsell ',' greetings', 'know', 'pacitan' , 'J"&amp;"ava', 'East', 'Sis', 'Telkomsel', 'ugly', ""]")</f>
        <v>['love', 'star', 'Telkomsel', 'strong', 'rain', 'dead', 'electricity', 'storm', 'proud', 'use', 'card', 'please', ' Donk ',' bonus', 'that's',' Telkomsel ',' Kyak ',' AXSIS ',' NET ',' staple ',' mantep ',' tekomsell ',' greetings', 'know', 'pacitan' , 'Java', 'East', 'Sis', 'Telkomsel', 'ugly', "]</v>
      </c>
      <c r="D1232" s="3">
        <v>5.0</v>
      </c>
    </row>
    <row r="1233" ht="15.75" customHeight="1">
      <c r="A1233" s="1">
        <v>1231.0</v>
      </c>
      <c r="B1233" s="3" t="s">
        <v>1234</v>
      </c>
      <c r="C1233" s="3" t="str">
        <f>IFERROR(__xludf.DUMMYFUNCTION("GOOGLETRANSLATE(B1233,""id"",""en"")"),"['Call', 'Center', 'friendly', 'cook', 'ask', 'call', 'closed', 'weve', 'that's',' standard ',' call ',' center ',' Telkomsel ',' already ',' expensive ',' package ',' friendly ',' please ',' muted ',' malesssss', 'because of', 'the list', 'banking', 'alr"&amp;"eady', 'replace' , 'Provider', '']")</f>
        <v>['Call', 'Center', 'friendly', 'cook', 'ask', 'call', 'closed', 'weve', 'that's',' standard ',' call ',' center ',' Telkomsel ',' already ',' expensive ',' package ',' friendly ',' please ',' muted ',' malesssss', 'because of', 'the list', 'banking', 'already', 'replace' , 'Provider', '']</v>
      </c>
      <c r="D1233" s="3">
        <v>1.0</v>
      </c>
    </row>
    <row r="1234" ht="15.75" customHeight="1">
      <c r="A1234" s="1">
        <v>1232.0</v>
      </c>
      <c r="B1234" s="3" t="s">
        <v>1235</v>
      </c>
      <c r="C1234" s="3" t="str">
        <f>IFERROR(__xludf.DUMMYFUNCTION("GOOGLETRANSLATE(B1234,""id"",""en"")"),"['Disappointed', 'Network', 'cell', 'Leleeeeeet', 'price', 'quota', 'package', 'expensive', 'user', 'really', 'disappointed', ""]")</f>
        <v>['Disappointed', 'Network', 'cell', 'Leleeeeeet', 'price', 'quota', 'package', 'expensive', 'user', 'really', 'disappointed', "]</v>
      </c>
      <c r="D1234" s="3">
        <v>1.0</v>
      </c>
    </row>
    <row r="1235" ht="15.75" customHeight="1">
      <c r="A1235" s="1">
        <v>1233.0</v>
      </c>
      <c r="B1235" s="3" t="s">
        <v>1236</v>
      </c>
      <c r="C1235" s="3" t="str">
        <f>IFERROR(__xludf.DUMMYFUNCTION("GOOGLETRANSLATE(B1235,""id"",""en"")"),"['Tsel', 'ugly', 'service', 'please', 'survey', 'area', 'cirebon', 'cirebon', 'plumbon', 'exact', 'village', ' Gombang ',' block ',' well ',' bolster ',' signal ',' severe ',' disappointed ',' subscribe ',' tsel ',' bad ',' please ',' pay attention ']")</f>
        <v>['Tsel', 'ugly', 'service', 'please', 'survey', 'area', 'cirebon', 'cirebon', 'plumbon', 'exact', 'village', ' Gombang ',' block ',' well ',' bolster ',' signal ',' severe ',' disappointed ',' subscribe ',' tsel ',' bad ',' please ',' pay attention ']</v>
      </c>
      <c r="D1235" s="3">
        <v>1.0</v>
      </c>
    </row>
    <row r="1236" ht="15.75" customHeight="1">
      <c r="A1236" s="1">
        <v>1234.0</v>
      </c>
      <c r="B1236" s="3" t="s">
        <v>1237</v>
      </c>
      <c r="C1236" s="3" t="str">
        <f>IFERROR(__xludf.DUMMYFUNCTION("GOOGLETRANSLATE(B1236,""id"",""en"")"),"['disappointing', 'card', 'Telkomsel', 'cellphone', 'signal', 'no', 'card', 'different', 'affect', 'signal', 'overall', 'signal', ' only ',' good ']")</f>
        <v>['disappointing', 'card', 'Telkomsel', 'cellphone', 'signal', 'no', 'card', 'different', 'affect', 'signal', 'overall', 'signal', ' only ',' good ']</v>
      </c>
      <c r="D1236" s="3">
        <v>3.0</v>
      </c>
    </row>
    <row r="1237" ht="15.75" customHeight="1">
      <c r="A1237" s="1">
        <v>1235.0</v>
      </c>
      <c r="B1237" s="3" t="s">
        <v>1238</v>
      </c>
      <c r="C1237" s="3" t="str">
        <f>IFERROR(__xludf.DUMMYFUNCTION("GOOGLETRANSLATE(B1237,""id"",""en"")"),"['love', 'star', 'deh', 'network', 'according to', 'hope', 'sometimes',' dead ',' lights', 'network', 'network', 'TPI', ' Udh ',' Changed ',' Disappointed ']")</f>
        <v>['love', 'star', 'deh', 'network', 'according to', 'hope', 'sometimes',' dead ',' lights', 'network', 'network', 'TPI', ' Udh ',' Changed ',' Disappointed ']</v>
      </c>
      <c r="D1237" s="3">
        <v>1.0</v>
      </c>
    </row>
    <row r="1238" ht="15.75" customHeight="1">
      <c r="A1238" s="1">
        <v>1236.0</v>
      </c>
      <c r="B1238" s="3" t="s">
        <v>1239</v>
      </c>
      <c r="C1238" s="3" t="str">
        <f>IFERROR(__xludf.DUMMYFUNCTION("GOOGLETRANSLATE(B1238,""id"",""en"")"),"['Paketannya', 'monthly', 'the application', 'buy', 'monthly', 'web', 'told', 'right', 'buy', 'product', 'wish', 'what', ' Already ',' Internet ',' Segeek ',' Whatever ',' Mending ',' Package ',' Taro ',' The Application ',' ']")</f>
        <v>['Paketannya', 'monthly', 'the application', 'buy', 'monthly', 'web', 'told', 'right', 'buy', 'product', 'wish', 'what', ' Already ',' Internet ',' Segeek ',' Whatever ',' Mending ',' Package ',' Taro ',' The Application ',' ']</v>
      </c>
      <c r="D1238" s="3">
        <v>1.0</v>
      </c>
    </row>
    <row r="1239" ht="15.75" customHeight="1">
      <c r="A1239" s="1">
        <v>1237.0</v>
      </c>
      <c r="B1239" s="3" t="s">
        <v>1240</v>
      </c>
      <c r="C1239" s="3" t="str">
        <f>IFERROR(__xludf.DUMMYFUNCTION("GOOGLETRANSLATE(B1239,""id"",""en"")"),"['The network', 'Loading', 'slow', 'please', 'fix', 'sometimes', 'annoyed', 'Please', 'sorry', 'trimakasih', ""]")</f>
        <v>['The network', 'Loading', 'slow', 'please', 'fix', 'sometimes', 'annoyed', 'Please', 'sorry', 'trimakasih', "]</v>
      </c>
      <c r="D1239" s="3">
        <v>2.0</v>
      </c>
    </row>
    <row r="1240" ht="15.75" customHeight="1">
      <c r="A1240" s="1">
        <v>1238.0</v>
      </c>
      <c r="B1240" s="3" t="s">
        <v>1241</v>
      </c>
      <c r="C1240" s="3" t="str">
        <f>IFERROR(__xludf.DUMMYFUNCTION("GOOGLETRANSLATE(B1240,""id"",""en"")"),"['The application', 'mudaj', 'use', 'data', 'entry', 'package', 'data', 'run out', 'pum', 'open', 'the application', 'help', ' ']")</f>
        <v>['The application', 'mudaj', 'use', 'data', 'entry', 'package', 'data', 'run out', 'pum', 'open', 'the application', 'help', ' ']</v>
      </c>
      <c r="D1240" s="3">
        <v>5.0</v>
      </c>
    </row>
    <row r="1241" ht="15.75" customHeight="1">
      <c r="A1241" s="1">
        <v>1239.0</v>
      </c>
      <c r="B1241" s="3" t="s">
        <v>1242</v>
      </c>
      <c r="C1241" s="3" t="str">
        <f>IFERROR(__xludf.DUMMYFUNCTION("GOOGLETRANSLATE(B1241,""id"",""en"")"),"['Alhamdulillah', 'cave', 'love', 'star', 'Telkomsel', 'response', 'users',' Telkomsel ',' criticism ',' fast ',' his net ',' Please ',' Increase ',' Region ',' Luwuk ',' Sulawesi ',' Features', 'Veronika', 'Helping']")</f>
        <v>['Alhamdulillah', 'cave', 'love', 'star', 'Telkomsel', 'response', 'users',' Telkomsel ',' criticism ',' fast ',' his net ',' Please ',' Increase ',' Region ',' Luwuk ',' Sulawesi ',' Features', 'Veronika', 'Helping']</v>
      </c>
      <c r="D1241" s="3">
        <v>5.0</v>
      </c>
    </row>
    <row r="1242" ht="15.75" customHeight="1">
      <c r="A1242" s="1">
        <v>1240.0</v>
      </c>
      <c r="B1242" s="3" t="s">
        <v>1243</v>
      </c>
      <c r="C1242" s="3" t="str">
        <f>IFERROR(__xludf.DUMMYFUNCTION("GOOGLETRANSLATE(B1242,""id"",""en"")"),"['better', 'closed', 'SJA', 'Telkomsel', 'MNGecewakn', 'service', 'open', 'application', 'shop', 'line', 'road', 'Akn', ' Game ',' COD ',' Pubg ',' Restard ',' Mlulu ',' Tetep ',' Road ',' Internt ',' Win ',' Expensive ',' Doang ', ""]")</f>
        <v>['better', 'closed', 'SJA', 'Telkomsel', 'MNGecewakn', 'service', 'open', 'application', 'shop', 'line', 'road', 'Akn', ' Game ',' COD ',' Pubg ',' Restard ',' Mlulu ',' Tetep ',' Road ',' Internt ',' Win ',' Expensive ',' Doang ', "]</v>
      </c>
      <c r="D1242" s="3">
        <v>1.0</v>
      </c>
    </row>
    <row r="1243" ht="15.75" customHeight="1">
      <c r="A1243" s="1">
        <v>1241.0</v>
      </c>
      <c r="B1243" s="3" t="s">
        <v>1244</v>
      </c>
      <c r="C1243" s="3" t="str">
        <f>IFERROR(__xludf.DUMMYFUNCTION("GOOGLETRANSLATE(B1243,""id"",""en"")"),"['company', 'Telkomsel', 'The network', 'msh', 'chaotic', 'disappointed', 'really', 'emngnya', 'udh', 'contact', 'channel', 'service', ' The network is', 'good', 'lag', 'play', 'game', 'that's',' ']")</f>
        <v>['company', 'Telkomsel', 'The network', 'msh', 'chaotic', 'disappointed', 'really', 'emngnya', 'udh', 'contact', 'channel', 'service', ' The network is', 'good', 'lag', 'play', 'game', 'that's',' ']</v>
      </c>
      <c r="D1243" s="3">
        <v>1.0</v>
      </c>
    </row>
    <row r="1244" ht="15.75" customHeight="1">
      <c r="A1244" s="1">
        <v>1242.0</v>
      </c>
      <c r="B1244" s="3" t="s">
        <v>1245</v>
      </c>
      <c r="C1244" s="3" t="str">
        <f>IFERROR(__xludf.DUMMYFUNCTION("GOOGLETRANSLATE(B1244,""id"",""en"")"),"['Application', 'slow', 'Force', 'Close', 'Signal', 'Read', 'Open', 'Menu', 'Choice', 'Package', 'Close', 'Need', ' Immunization ',' Application ',' ']")</f>
        <v>['Application', 'slow', 'Force', 'Close', 'Signal', 'Read', 'Open', 'Menu', 'Choice', 'Package', 'Close', 'Need', ' Immunization ',' Application ',' ']</v>
      </c>
      <c r="D1244" s="3">
        <v>2.0</v>
      </c>
    </row>
    <row r="1245" ht="15.75" customHeight="1">
      <c r="A1245" s="1">
        <v>1243.0</v>
      </c>
      <c r="B1245" s="3" t="s">
        <v>1246</v>
      </c>
      <c r="C1245" s="3" t="str">
        <f>IFERROR(__xludf.DUMMYFUNCTION("GOOGLETRANSLATE(B1245,""id"",""en"")"),"['App', 'Telkomsel', 'rich', 'skrg', 'loading', 'slow', 'fill out', 'package', 'data', 'buy', 'credit', 'skrg', ' install', '']")</f>
        <v>['App', 'Telkomsel', 'rich', 'skrg', 'loading', 'slow', 'fill out', 'package', 'data', 'buy', 'credit', 'skrg', ' install', '']</v>
      </c>
      <c r="D1245" s="3">
        <v>3.0</v>
      </c>
    </row>
    <row r="1246" ht="15.75" customHeight="1">
      <c r="A1246" s="1">
        <v>1244.0</v>
      </c>
      <c r="B1246" s="3" t="s">
        <v>1247</v>
      </c>
      <c r="C1246" s="3" t="str">
        <f>IFERROR(__xludf.DUMMYFUNCTION("GOOGLETRANSLATE(B1246,""id"",""en"")"),"['Ngilake', 'already', 'quota', 'expensive', 'signal', 'ugly', 'pulak', 'pintku', 'where', 'go', ""]")</f>
        <v>['Ngilake', 'already', 'quota', 'expensive', 'signal', 'ugly', 'pulak', 'pintku', 'where', 'go', "]</v>
      </c>
      <c r="D1246" s="3">
        <v>1.0</v>
      </c>
    </row>
    <row r="1247" ht="15.75" customHeight="1">
      <c r="A1247" s="1">
        <v>1245.0</v>
      </c>
      <c r="B1247" s="3" t="s">
        <v>1248</v>
      </c>
      <c r="C1247" s="3" t="str">
        <f>IFERROR(__xludf.DUMMYFUNCTION("GOOGLETRANSLATE(B1247,""id"",""en"")"),"['The development', 'communication', 'UDH', 'Wear', 'Telkomsel', 'NMR', 'code', 'now', 'msh', 'loyal', 'wear', 'Telkomsel', ' Telkomsel ',' Telkomsel ',' Telkomsel ',' even though ',' area ',' remote ',' signal ',' tissue ',' tetep ',' klw ',' telkomsel '"&amp;",' jgnkan ',' lubricated ' , 'City', 'slow', 'please', 'Increase', 'thank you']")</f>
        <v>['The development', 'communication', 'UDH', 'Wear', 'Telkomsel', 'NMR', 'code', 'now', 'msh', 'loyal', 'wear', 'Telkomsel', ' Telkomsel ',' Telkomsel ',' Telkomsel ',' even though ',' area ',' remote ',' signal ',' tissue ',' tetep ',' klw ',' telkomsel ',' jgnkan ',' lubricated ' , 'City', 'slow', 'please', 'Increase', 'thank you']</v>
      </c>
      <c r="D1247" s="3">
        <v>3.0</v>
      </c>
    </row>
    <row r="1248" ht="15.75" customHeight="1">
      <c r="A1248" s="1">
        <v>1246.0</v>
      </c>
      <c r="B1248" s="3" t="s">
        <v>1249</v>
      </c>
      <c r="C1248" s="3" t="str">
        <f>IFERROR(__xludf.DUMMYFUNCTION("GOOGLETRANSLATE(B1248,""id"",""en"")"),"['Telkomsel', 'poor', 'pulse', 'run out', 'kmana', 'udh', 'buy', 'package', 'telephone', 'operator', 'internet', 'sms',' Msh ',' pulses', 'run out', 'severe', 'poor', ""]")</f>
        <v>['Telkomsel', 'poor', 'pulse', 'run out', 'kmana', 'udh', 'buy', 'package', 'telephone', 'operator', 'internet', 'sms',' Msh ',' pulses', 'run out', 'severe', 'poor', "]</v>
      </c>
      <c r="D1248" s="3">
        <v>1.0</v>
      </c>
    </row>
    <row r="1249" ht="15.75" customHeight="1">
      <c r="A1249" s="1">
        <v>1247.0</v>
      </c>
      <c r="B1249" s="3" t="s">
        <v>1250</v>
      </c>
      <c r="C1249" s="3" t="str">
        <f>IFERROR(__xludf.DUMMYFUNCTION("GOOGLETRANSLATE(B1249,""id"",""en"")"),"['Yesterday', 'broken', 'trs',' Telkomsel ',' Change ',' chip ',' trs', 'pay', 'rb', 'buy', 'card', 'right', ' Try ',' card ',' new ',' card ',' prepaid ',' disappointed ',' SMA ',' Telkomsel ',' Sya ',' replace ',' chip ',' fees', 'anything' , 'Embel', '"&amp;"told', 'buy', 'card', 'that's', 'buy', 'card', 'trs', 'card', 'prepaid', ""]")</f>
        <v>['Yesterday', 'broken', 'trs',' Telkomsel ',' Change ',' chip ',' trs', 'pay', 'rb', 'buy', 'card', 'right', ' Try ',' card ',' new ',' card ',' prepaid ',' disappointed ',' SMA ',' Telkomsel ',' Sya ',' replace ',' chip ',' fees', 'anything' , 'Embel', 'told', 'buy', 'card', 'that's', 'buy', 'card', 'trs', 'card', 'prepaid', "]</v>
      </c>
      <c r="D1249" s="3">
        <v>1.0</v>
      </c>
    </row>
    <row r="1250" ht="15.75" customHeight="1">
      <c r="A1250" s="1">
        <v>1248.0</v>
      </c>
      <c r="B1250" s="3" t="s">
        <v>1251</v>
      </c>
      <c r="C1250" s="3" t="str">
        <f>IFERROR(__xludf.DUMMYFUNCTION("GOOGLETRANSLATE(B1250,""id"",""en"")"),"['Sis',' Please ',' Reinforced ',' Network ',' Region ',' Subang ',' Difficult ',' Learning ',' Online ',' Signal ',' Bagus', 'No', ' Please ',' Contacted ',' Region ',' Subang ',' Sis']")</f>
        <v>['Sis',' Please ',' Reinforced ',' Network ',' Region ',' Subang ',' Difficult ',' Learning ',' Online ',' Signal ',' Bagus', 'No', ' Please ',' Contacted ',' Region ',' Subang ',' Sis']</v>
      </c>
      <c r="D1250" s="3">
        <v>2.0</v>
      </c>
    </row>
    <row r="1251" ht="15.75" customHeight="1">
      <c r="A1251" s="1">
        <v>1249.0</v>
      </c>
      <c r="B1251" s="3" t="s">
        <v>1252</v>
      </c>
      <c r="C1251" s="3" t="str">
        <f>IFERROR(__xludf.DUMMYFUNCTION("GOOGLETRANSLATE(B1251,""id"",""en"")"),"['expensive', 'purchase', 'package', 'internet', 'best', 'problematic', 'service', 'network', 'gsm', 'surfing', 'world', 'internet']")</f>
        <v>['expensive', 'purchase', 'package', 'internet', 'best', 'problematic', 'service', 'network', 'gsm', 'surfing', 'world', 'internet']</v>
      </c>
      <c r="D1251" s="3">
        <v>3.0</v>
      </c>
    </row>
    <row r="1252" ht="15.75" customHeight="1">
      <c r="A1252" s="1">
        <v>1250.0</v>
      </c>
      <c r="B1252" s="3" t="s">
        <v>1253</v>
      </c>
      <c r="C1252" s="3" t="str">
        <f>IFERROR(__xludf.DUMMYFUNCTION("GOOGLETRANSLATE(B1252,""id"",""en"")"),"['network', 'expensive', 'profit', 'customers',' mahalin ',' network ',' slow ',' package ',' expensive ',' the network ',' fix ',' eat ',' Heart ',' Come on ',' Telkomsel ', ""]")</f>
        <v>['network', 'expensive', 'profit', 'customers',' mahalin ',' network ',' slow ',' package ',' expensive ',' the network ',' fix ',' eat ',' Heart ',' Come on ',' Telkomsel ', "]</v>
      </c>
      <c r="D1252" s="3">
        <v>1.0</v>
      </c>
    </row>
    <row r="1253" ht="15.75" customHeight="1">
      <c r="A1253" s="1">
        <v>1251.0</v>
      </c>
      <c r="B1253" s="3" t="s">
        <v>1254</v>
      </c>
      <c r="C1253" s="3" t="str">
        <f>IFERROR(__xludf.DUMMYFUNCTION("GOOGLETRANSLATE(B1253,""id"",""en"")"),"['Telkomsel', 'weak', 'unlimited', 'msh', 'why', 'use', 'packagein', 'network', 'slow', 'please', 'pay attention', 'Ujan', ' network ',' weak ',' dead ',' lights', 'signal', '']")</f>
        <v>['Telkomsel', 'weak', 'unlimited', 'msh', 'why', 'use', 'packagein', 'network', 'slow', 'please', 'pay attention', 'Ujan', ' network ',' weak ',' dead ',' lights', 'signal', '']</v>
      </c>
      <c r="D1253" s="3">
        <v>1.0</v>
      </c>
    </row>
    <row r="1254" ht="15.75" customHeight="1">
      <c r="A1254" s="1">
        <v>1252.0</v>
      </c>
      <c r="B1254" s="3" t="s">
        <v>1255</v>
      </c>
      <c r="C1254" s="3" t="str">
        <f>IFERROR(__xludf.DUMMYFUNCTION("GOOGLETRANSLATE(B1254,""id"",""en"")"),"['Open', 'Application', 'Credit', 'Reduced', 'Mulu', 'Data', 'Internet', 'Use', 'KB', 'Price', 'Wktun', 'right', ' Syaa ',' Open ',' The application ',' A Day ',' Credit ',' Sya ',' Reduced ',' Sampe ',' HR ',' Sekarah ',' Live ',' Ngebug ',' Ato ' , 'Apa"&amp;"sih', 'Baudu', '']")</f>
        <v>['Open', 'Application', 'Credit', 'Reduced', 'Mulu', 'Data', 'Internet', 'Use', 'KB', 'Price', 'Wktun', 'right', ' Syaa ',' Open ',' The application ',' A Day ',' Credit ',' Sya ',' Reduced ',' Sampe ',' HR ',' Sekarah ',' Live ',' Ngebug ',' Ato ' , 'Apasih', 'Baudu', '']</v>
      </c>
      <c r="D1254" s="3">
        <v>2.0</v>
      </c>
    </row>
    <row r="1255" ht="15.75" customHeight="1">
      <c r="A1255" s="1">
        <v>1253.0</v>
      </c>
      <c r="B1255" s="3" t="s">
        <v>1256</v>
      </c>
      <c r="C1255" s="3" t="str">
        <f>IFERROR(__xludf.DUMMYFUNCTION("GOOGLETRANSLATE(B1255,""id"",""en"")"),"['Hello', 'Telkomsel', 'contents', 'pulse', 'tru', 'pulses', 'check', 'stay', 'rupiah', 'replace', 'loss']")</f>
        <v>['Hello', 'Telkomsel', 'contents', 'pulse', 'tru', 'pulses', 'check', 'stay', 'rupiah', 'replace', 'loss']</v>
      </c>
      <c r="D1255" s="3">
        <v>5.0</v>
      </c>
    </row>
    <row r="1256" ht="15.75" customHeight="1">
      <c r="A1256" s="1">
        <v>1254.0</v>
      </c>
      <c r="B1256" s="3" t="s">
        <v>1257</v>
      </c>
      <c r="C1256" s="3" t="str">
        <f>IFERROR(__xludf.DUMMYFUNCTION("GOOGLETRANSLATE(B1256,""id"",""en"")"),"['buy', 'card', 'Perdana', 'Telkomsel', 'check', 'Telkomsel', 'quota', 'active', 'just', 'check', 'Aduhhh', 'Severe', ' Screenshot ']")</f>
        <v>['buy', 'card', 'Perdana', 'Telkomsel', 'check', 'Telkomsel', 'quota', 'active', 'just', 'check', 'Aduhhh', 'Severe', ' Screenshot ']</v>
      </c>
      <c r="D1256" s="3">
        <v>1.0</v>
      </c>
    </row>
    <row r="1257" ht="15.75" customHeight="1">
      <c r="A1257" s="1">
        <v>1255.0</v>
      </c>
      <c r="B1257" s="3" t="s">
        <v>1258</v>
      </c>
      <c r="C1257" s="3" t="str">
        <f>IFERROR(__xludf.DUMMYFUNCTION("GOOGLETRANSLATE(B1257,""id"",""en"")"),"['Credit', 'truncated', 'transaction', 'quota', 'NLP', 'SMS', 'free', 'leftover', 'balance', 'run out', ""]")</f>
        <v>['Credit', 'truncated', 'transaction', 'quota', 'NLP', 'SMS', 'free', 'leftover', 'balance', 'run out', "]</v>
      </c>
      <c r="D1257" s="3">
        <v>5.0</v>
      </c>
    </row>
    <row r="1258" ht="15.75" customHeight="1">
      <c r="A1258" s="1">
        <v>1256.0</v>
      </c>
      <c r="B1258" s="3" t="s">
        <v>1259</v>
      </c>
      <c r="C1258" s="3" t="str">
        <f>IFERROR(__xludf.DUMMYFUNCTION("GOOGLETRANSLATE(B1258,""id"",""en"")"),"['Bintang', 'Most', 'Disappointed', 'Heavy', 'Package', 'Internet', 'Promo', 'Pointed', 'Credit', 'Successful', 'Processed', 'Network', ' signal ',' obstacle ',' in place ',' I ',' waited ',' Wait ',' Tortoise ',' Kura ',' wing ',' success', 'expensive', "&amp;"'yes',' service ' , 'Error']")</f>
        <v>['Bintang', 'Most', 'Disappointed', 'Heavy', 'Package', 'Internet', 'Promo', 'Pointed', 'Credit', 'Successful', 'Processed', 'Network', ' signal ',' obstacle ',' in place ',' I ',' waited ',' Wait ',' Tortoise ',' Kura ',' wing ',' success', 'expensive', 'yes',' service ' , 'Error']</v>
      </c>
      <c r="D1258" s="3">
        <v>1.0</v>
      </c>
    </row>
    <row r="1259" ht="15.75" customHeight="1">
      <c r="A1259" s="1">
        <v>1257.0</v>
      </c>
      <c r="B1259" s="3" t="s">
        <v>1260</v>
      </c>
      <c r="C1259" s="3" t="str">
        <f>IFERROR(__xludf.DUMMYFUNCTION("GOOGLETRANSLATE(B1259,""id"",""en"")"),"['Telkomsel', 'Please', 'Adin', 'Lock', 'Lock', 'Pulse', 'Sumpot', 'Dongg', 'Open', 'Telkomsel', 'Credit', 'Sumpot', ' Buy ',' card ',' next door ',' features', '']")</f>
        <v>['Telkomsel', 'Please', 'Adin', 'Lock', 'Lock', 'Pulse', 'Sumpot', 'Dongg', 'Open', 'Telkomsel', 'Credit', 'Sumpot', ' Buy ',' card ',' next door ',' features', '']</v>
      </c>
      <c r="D1259" s="3">
        <v>1.0</v>
      </c>
    </row>
    <row r="1260" ht="15.75" customHeight="1">
      <c r="A1260" s="1">
        <v>1258.0</v>
      </c>
      <c r="B1260" s="3" t="s">
        <v>1261</v>
      </c>
      <c r="C1260" s="3" t="str">
        <f>IFERROR(__xludf.DUMMYFUNCTION("GOOGLETRANSLATE(B1260,""id"",""en"")"),"['really', 'JDI', 'customers',' Telkomsel ',' Dlu ',' Telkomsel ',' Soon ',' Sorry ',' Boss', 'Kasi', 'star', 'Jaringn', ' Telkomsel ',' ugly ',' really ',' mslah ',' internet ',' sya ',' replace ',' operator ',' ']")</f>
        <v>['really', 'JDI', 'customers',' Telkomsel ',' Dlu ',' Telkomsel ',' Soon ',' Sorry ',' Boss', 'Kasi', 'star', 'Jaringn', ' Telkomsel ',' ugly ',' really ',' mslah ',' internet ',' sya ',' replace ',' operator ',' ']</v>
      </c>
      <c r="D1260" s="3">
        <v>1.0</v>
      </c>
    </row>
    <row r="1261" ht="15.75" customHeight="1">
      <c r="A1261" s="1">
        <v>1259.0</v>
      </c>
      <c r="B1261" s="3" t="s">
        <v>1262</v>
      </c>
      <c r="C1261" s="3" t="str">
        <f>IFERROR(__xludf.DUMMYFUNCTION("GOOGLETRANSLATE(B1261,""id"",""en"")"),"['already', 'belom', 'return', 'contents',' pulse ',' how ',' min ',' nominal ',' gini ',' balance ',' reduced ',' pulses', ' Belom ',' enter ',' enter ',' ']")</f>
        <v>['already', 'belom', 'return', 'contents',' pulse ',' how ',' min ',' nominal ',' gini ',' balance ',' reduced ',' pulses', ' Belom ',' enter ',' enter ',' ']</v>
      </c>
      <c r="D1261" s="3">
        <v>2.0</v>
      </c>
    </row>
    <row r="1262" ht="15.75" customHeight="1">
      <c r="A1262" s="1">
        <v>1260.0</v>
      </c>
      <c r="B1262" s="3" t="s">
        <v>1263</v>
      </c>
      <c r="C1262" s="3" t="str">
        <f>IFERROR(__xludf.DUMMYFUNCTION("GOOGLETRANSLATE(B1262,""id"",""en"")"),"['Telkomsel', 'signal', 'buyokk', 'slow', 'rain', 'signal', 'lost', 'blass',' ngeta ',' in ',' quota ',' run out ',' Kyk ',' best ',' ']")</f>
        <v>['Telkomsel', 'signal', 'buyokk', 'slow', 'rain', 'signal', 'lost', 'blass',' ngeta ',' in ',' quota ',' run out ',' Kyk ',' best ',' ']</v>
      </c>
      <c r="D1262" s="3">
        <v>1.0</v>
      </c>
    </row>
    <row r="1263" ht="15.75" customHeight="1">
      <c r="A1263" s="1">
        <v>1261.0</v>
      </c>
      <c r="B1263" s="3" t="s">
        <v>1264</v>
      </c>
      <c r="C1263" s="3" t="str">
        <f>IFERROR(__xludf.DUMMYFUNCTION("GOOGLETRANSLATE(B1263,""id"",""en"")"),"['buy', 'quota', 'expensive', 'expensive', 'pay', 'wifi', 'indihome', 'expensive', 'mahala', 'signal', 'ugly', 'play', ' game ',' stable ',' disorder ',' mulu ',' eah ',' already ',' write ',' comment ',' read ',' read ',' no ',' fix ',' change ' , 'Boong"&amp;"', 'Kamrettt', 'emang']")</f>
        <v>['buy', 'quota', 'expensive', 'expensive', 'pay', 'wifi', 'indihome', 'expensive', 'mahala', 'signal', 'ugly', 'play', ' game ',' stable ',' disorder ',' mulu ',' eah ',' already ',' write ',' comment ',' read ',' read ',' no ',' fix ',' change ' , 'Boong', 'Kamrettt', 'emang']</v>
      </c>
      <c r="D1263" s="3">
        <v>1.0</v>
      </c>
    </row>
    <row r="1264" ht="15.75" customHeight="1">
      <c r="A1264" s="1">
        <v>1262.0</v>
      </c>
      <c r="B1264" s="3" t="s">
        <v>1265</v>
      </c>
      <c r="C1264" s="3" t="str">
        <f>IFERROR(__xludf.DUMMYFUNCTION("GOOGLETRANSLATE(B1264,""id"",""en"")"),"['buy', 'package', 'combo', 'sick', 'unlimited', 'sosmed', 'youtube', 'games',' tik ',' tok ',' videomax ',' right ',' Used ',' see ',' YTB ',' Main ',' Games', 'Nyedot', 'quota', 'main', 'trs',' quota ',' unlimited ', ""]")</f>
        <v>['buy', 'package', 'combo', 'sick', 'unlimited', 'sosmed', 'youtube', 'games',' tik ',' tok ',' videomax ',' right ',' Used ',' see ',' YTB ',' Main ',' Games', 'Nyedot', 'quota', 'main', 'trs',' quota ',' unlimited ', "]</v>
      </c>
      <c r="D1264" s="3">
        <v>1.0</v>
      </c>
    </row>
    <row r="1265" ht="15.75" customHeight="1">
      <c r="A1265" s="1">
        <v>1263.0</v>
      </c>
      <c r="B1265" s="3" t="s">
        <v>1266</v>
      </c>
      <c r="C1265" s="3" t="str">
        <f>IFERROR(__xludf.DUMMYFUNCTION("GOOGLETRANSLATE(B1265,""id"",""en"")"),"['Critical', 'please', 'quota', 'game', 'whiskan', 'buy', 'quota', 'pub', 'play', 'please', 'fix', 'user', ' sorry ',' morning ',' clock ',' clock ',' please ',' the network ',' stabilin ']")</f>
        <v>['Critical', 'please', 'quota', 'game', 'whiskan', 'buy', 'quota', 'pub', 'play', 'please', 'fix', 'user', ' sorry ',' morning ',' clock ',' clock ',' please ',' the network ',' stabilin ']</v>
      </c>
      <c r="D1265" s="3">
        <v>2.0</v>
      </c>
    </row>
    <row r="1266" ht="15.75" customHeight="1">
      <c r="A1266" s="1">
        <v>1264.0</v>
      </c>
      <c r="B1266" s="3" t="s">
        <v>1267</v>
      </c>
      <c r="C1266" s="3" t="str">
        <f>IFERROR(__xludf.DUMMYFUNCTION("GOOGLETRANSLATE(B1266,""id"",""en"")"),"['quota', 'main', 'truncated', 'data', 'abis',' first ',' package ',' take ',' daily ',' sdah ',' wait ',' notification ',' Package ',' Wait ',' Quota ',' Main ',' Embat ',' Abiss', ""]")</f>
        <v>['quota', 'main', 'truncated', 'data', 'abis',' first ',' package ',' take ',' daily ',' sdah ',' wait ',' notification ',' Package ',' Wait ',' Quota ',' Main ',' Embat ',' Abiss', "]</v>
      </c>
      <c r="D1266" s="3">
        <v>3.0</v>
      </c>
    </row>
    <row r="1267" ht="15.75" customHeight="1">
      <c r="A1267" s="1">
        <v>1265.0</v>
      </c>
      <c r="B1267" s="3" t="s">
        <v>1268</v>
      </c>
      <c r="C1267" s="3" t="str">
        <f>IFERROR(__xludf.DUMMYFUNCTION("GOOGLETRANSLATE(B1267,""id"",""en"")"),"['already', 'card', 'right', 'UBH', 'card', 'replaced', 'card', 'customer', 'please', 'promo', 'cheap', 'in the past' SERBA ',' Online ']")</f>
        <v>['already', 'card', 'right', 'UBH', 'card', 'replaced', 'card', 'customer', 'please', 'promo', 'cheap', 'in the past' SERBA ',' Online ']</v>
      </c>
      <c r="D1267" s="3">
        <v>5.0</v>
      </c>
    </row>
    <row r="1268" ht="15.75" customHeight="1">
      <c r="A1268" s="1">
        <v>1266.0</v>
      </c>
      <c r="B1268" s="3" t="s">
        <v>1269</v>
      </c>
      <c r="C1268" s="3" t="str">
        <f>IFERROR(__xludf.DUMMYFUNCTION("GOOGLETRANSLATE(B1268,""id"",""en"")"),"['Card', 'Telkomsel', 'Change', 'Card', 'Network', 'Severe', 'Lost', 'Network', 'lag', 'Main', 'Game']")</f>
        <v>['Card', 'Telkomsel', 'Change', 'Card', 'Network', 'Severe', 'Lost', 'Network', 'lag', 'Main', 'Game']</v>
      </c>
      <c r="D1268" s="3">
        <v>1.0</v>
      </c>
    </row>
    <row r="1269" ht="15.75" customHeight="1">
      <c r="A1269" s="1">
        <v>1267.0</v>
      </c>
      <c r="B1269" s="3" t="s">
        <v>1270</v>
      </c>
      <c r="C1269" s="3" t="str">
        <f>IFERROR(__xludf.DUMMYFUNCTION("GOOGLETRANSLATE(B1269,""id"",""en"")"),"['KNPA', 'Network', 'Telkomsel', 'Smangkin', 'Leet', 'Maen', 'Game', 'Online', 'Network', 'Lost', 'Embossed', 'TPI', ' watch ',' smooth ',' forgiveness', 'traste', 'package', 'run out', 'sesui', 'price', 'package', 'high school', 'network', 'please', 'fix"&amp;"' , 'LGI', 'price', 'down', 'according to', 'network']")</f>
        <v>['KNPA', 'Network', 'Telkomsel', 'Smangkin', 'Leet', 'Maen', 'Game', 'Online', 'Network', 'Lost', 'Embossed', 'TPI', ' watch ',' smooth ',' forgiveness', 'traste', 'package', 'run out', 'sesui', 'price', 'package', 'high school', 'network', 'please', 'fix' , 'LGI', 'price', 'down', 'according to', 'network']</v>
      </c>
      <c r="D1269" s="3">
        <v>1.0</v>
      </c>
    </row>
    <row r="1270" ht="15.75" customHeight="1">
      <c r="A1270" s="1">
        <v>1268.0</v>
      </c>
      <c r="B1270" s="3" t="s">
        <v>1271</v>
      </c>
      <c r="C1270" s="3" t="str">
        <f>IFERROR(__xludf.DUMMYFUNCTION("GOOGLETRANSLATE(B1270,""id"",""en"")"),"['Disappointed', 'Telkomsel', 'Sometimes',' Enter ',' Network ',' already ',' Clock ',' Ngelag ',' Severe ',' User ',' Telkomsel ',' Telkomsel ',' Severe ',' Bener ',' price ',' expensive ',' connection ',' bad ']")</f>
        <v>['Disappointed', 'Telkomsel', 'Sometimes',' Enter ',' Network ',' already ',' Clock ',' Ngelag ',' Severe ',' User ',' Telkomsel ',' Telkomsel ',' Severe ',' Bener ',' price ',' expensive ',' connection ',' bad ']</v>
      </c>
      <c r="D1270" s="3">
        <v>2.0</v>
      </c>
    </row>
    <row r="1271" ht="15.75" customHeight="1">
      <c r="A1271" s="1">
        <v>1269.0</v>
      </c>
      <c r="B1271" s="3" t="s">
        <v>1272</v>
      </c>
      <c r="C1271" s="3" t="str">
        <f>IFERROR(__xludf.DUMMYFUNCTION("GOOGLETRANSLATE(B1271,""id"",""en"")"),"['buy', 'package', 'expensive', 'network', 'stable', 'enhanced', 'quality', 'network', 'speed', 'network', 'stable', 'equitable', ' Region ',' Indonesia ',' in the area ',' remote ',' activities', 'network', 'internet', 'Please', 'Customized', 'Costs',' R"&amp;"emove ',' Quality ',' Provide ' , 'Customers', 'disappointed', 'leave', 'products', 'search', 'price', 'package', 'cheap', 'quality', 'network', ""]")</f>
        <v>['buy', 'package', 'expensive', 'network', 'stable', 'enhanced', 'quality', 'network', 'speed', 'network', 'stable', 'equitable', ' Region ',' Indonesia ',' in the area ',' remote ',' activities', 'network', 'internet', 'Please', 'Customized', 'Costs',' Remove ',' Quality ',' Provide ' , 'Customers', 'disappointed', 'leave', 'products', 'search', 'price', 'package', 'cheap', 'quality', 'network', "]</v>
      </c>
      <c r="D1271" s="3">
        <v>1.0</v>
      </c>
    </row>
    <row r="1272" ht="15.75" customHeight="1">
      <c r="A1272" s="1">
        <v>1270.0</v>
      </c>
      <c r="B1272" s="3" t="s">
        <v>1273</v>
      </c>
      <c r="C1272" s="3" t="str">
        <f>IFERROR(__xludf.DUMMYFUNCTION("GOOGLETRANSLATE(B1272,""id"",""en"")"),"['strange', 'update', 'display', 'empty', 'forced', 'update', 'already', 'update', 'mnding', 'uninstall', 'check', 'quota', ' SMS ',' Application ',' Severe ',' Application ',' Super ',' LomOOOT ',' ']")</f>
        <v>['strange', 'update', 'display', 'empty', 'forced', 'update', 'already', 'update', 'mnding', 'uninstall', 'check', 'quota', ' SMS ',' Application ',' Severe ',' Application ',' Super ',' LomOOOT ',' ']</v>
      </c>
      <c r="D1272" s="3">
        <v>1.0</v>
      </c>
    </row>
    <row r="1273" ht="15.75" customHeight="1">
      <c r="A1273" s="1">
        <v>1271.0</v>
      </c>
      <c r="B1273" s="3" t="s">
        <v>1274</v>
      </c>
      <c r="C1273" s="3" t="str">
        <f>IFERROR(__xludf.DUMMYFUNCTION("GOOGLETRANSLATE(B1273,""id"",""en"")"),"['knapa', 'signal', 'sympathy', 'threat', 'really', 'good', 'since', 'barged', 'many', 'moved', 'card', 'hello', ' Mndadak ',' signal ',' LGSG ',' lag ',' in touch ',' Anyway ',' Disappointed ',' Severe ', ""]")</f>
        <v>['knapa', 'signal', 'sympathy', 'threat', 'really', 'good', 'since', 'barged', 'many', 'moved', 'card', 'hello', ' Mndadak ',' signal ',' LGSG ',' lag ',' in touch ',' Anyway ',' Disappointed ',' Severe ', "]</v>
      </c>
      <c r="D1273" s="3">
        <v>1.0</v>
      </c>
    </row>
    <row r="1274" ht="15.75" customHeight="1">
      <c r="A1274" s="1">
        <v>1272.0</v>
      </c>
      <c r="B1274" s="3" t="s">
        <v>1275</v>
      </c>
      <c r="C1274" s="3" t="str">
        <f>IFERROR(__xludf.DUMMYFUNCTION("GOOGLETRANSLATE(B1274,""id"",""en"")"),"['shy', 'search', 'profit', 'gedein', 'complaints',' customer ',' pay attention ',' network ',' threat ',' slow ',' forgiveness', 'shame', ' Provider ',' number ',' Indonesia ',' Network ',' Leet ',' Amit ',' See ',' Rate ',' Star ',' Shy ', ""]")</f>
        <v>['shy', 'search', 'profit', 'gedein', 'complaints',' customer ',' pay attention ',' network ',' threat ',' slow ',' forgiveness', 'shame', ' Provider ',' number ',' Indonesia ',' Network ',' Leet ',' Amit ',' See ',' Rate ',' Star ',' Shy ', "]</v>
      </c>
      <c r="D1274" s="3">
        <v>1.0</v>
      </c>
    </row>
    <row r="1275" ht="15.75" customHeight="1">
      <c r="A1275" s="1">
        <v>1273.0</v>
      </c>
      <c r="B1275" s="3" t="s">
        <v>1276</v>
      </c>
      <c r="C1275" s="3" t="str">
        <f>IFERROR(__xludf.DUMMYFUNCTION("GOOGLETRANSLATE(B1275,""id"",""en"")"),"['disappointed', 'cave', 'cave', 'already', 'use', 'here', 'bad', 'network', 'wow', 'really', 'kagak', 'replace', ' Providers', 'Season', '']")</f>
        <v>['disappointed', 'cave', 'cave', 'already', 'use', 'here', 'bad', 'network', 'wow', 'really', 'kagak', 'replace', ' Providers', 'Season', '']</v>
      </c>
      <c r="D1275" s="3">
        <v>1.0</v>
      </c>
    </row>
    <row r="1276" ht="15.75" customHeight="1">
      <c r="A1276" s="1">
        <v>1274.0</v>
      </c>
      <c r="B1276" s="3" t="s">
        <v>1277</v>
      </c>
      <c r="C1276" s="3" t="str">
        <f>IFERROR(__xludf.DUMMYFUNCTION("GOOGLETRANSLATE(B1276,""id"",""en"")"),"['regret', 'udh', 'buy', 'vocher', 'package', 'entry', 'vocher', 'right', 'call', 'busy', 'morning', 'move', ' Providers', 'that's',' users', 'Telkomsel', 'yrs',' era ',' card ',' msh ',' price ',' rb ',' maxin ',' ugly ',' signal ' , 'Telkomsel', 'commen"&amp;"t', 'sekrang', 'mah', '']")</f>
        <v>['regret', 'udh', 'buy', 'vocher', 'package', 'entry', 'vocher', 'right', 'call', 'busy', 'morning', 'move', ' Providers', 'that's',' users', 'Telkomsel', 'yrs',' era ',' card ',' msh ',' price ',' rb ',' maxin ',' ugly ',' signal ' , 'Telkomsel', 'comment', 'sekrang', 'mah', '']</v>
      </c>
      <c r="D1276" s="3">
        <v>1.0</v>
      </c>
    </row>
    <row r="1277" ht="15.75" customHeight="1">
      <c r="A1277" s="1">
        <v>1275.0</v>
      </c>
      <c r="B1277" s="3" t="s">
        <v>1278</v>
      </c>
      <c r="C1277" s="3" t="str">
        <f>IFERROR(__xludf.DUMMYFUNCTION("GOOGLETRANSLATE(B1277,""id"",""en"")"),"['app', 'garbage', 'application', 'install', 'load', 'reset', 'tetep', 'signal', 'severe', 'slow', 'forgiveness',' Telkomsel ',' Ter ',' The ',' Best ',' ']")</f>
        <v>['app', 'garbage', 'application', 'install', 'load', 'reset', 'tetep', 'signal', 'severe', 'slow', 'forgiveness',' Telkomsel ',' Ter ',' The ',' Best ',' ']</v>
      </c>
      <c r="D1277" s="3">
        <v>1.0</v>
      </c>
    </row>
    <row r="1278" ht="15.75" customHeight="1">
      <c r="A1278" s="1">
        <v>1276.0</v>
      </c>
      <c r="B1278" s="3" t="s">
        <v>1279</v>
      </c>
      <c r="C1278" s="3" t="str">
        <f>IFERROR(__xludf.DUMMYFUNCTION("GOOGLETRANSLATE(B1278,""id"",""en"")"),"['gajelasss',' contents', 'credit', 'SMS', 'SUCCESS', 'Credit', 'TPI', 'right', 'check', 'pulse', 'gada', 'alias',' Debt ',' sympathy ',' number ',' school ',' ']")</f>
        <v>['gajelasss',' contents', 'credit', 'SMS', 'SUCCESS', 'Credit', 'TPI', 'right', 'check', 'pulse', 'gada', 'alias',' Debt ',' sympathy ',' number ',' school ',' ']</v>
      </c>
      <c r="D1278" s="3">
        <v>1.0</v>
      </c>
    </row>
    <row r="1279" ht="15.75" customHeight="1">
      <c r="A1279" s="1">
        <v>1277.0</v>
      </c>
      <c r="B1279" s="3" t="s">
        <v>1280</v>
      </c>
      <c r="C1279" s="3" t="str">
        <f>IFERROR(__xludf.DUMMYFUNCTION("GOOGLETRANSLATE(B1279,""id"",""en"")"),"['user', 'loyal', 'sympathy', 'disappointed', 'sympathy', 'slow', 'slow', 'parahhh', 'abis',' basics', 'apparse', 'packetan', ' Doang ',' expensive ',' ']")</f>
        <v>['user', 'loyal', 'sympathy', 'disappointed', 'sympathy', 'slow', 'slow', 'parahhh', 'abis',' basics', 'apparse', 'packetan', ' Doang ',' expensive ',' ']</v>
      </c>
      <c r="D1279" s="3">
        <v>2.0</v>
      </c>
    </row>
    <row r="1280" ht="15.75" customHeight="1">
      <c r="A1280" s="1">
        <v>1278.0</v>
      </c>
      <c r="B1280" s="3" t="s">
        <v>1281</v>
      </c>
      <c r="C1280" s="3" t="str">
        <f>IFERROR(__xludf.DUMMYFUNCTION("GOOGLETRANSLATE(B1280,""id"",""en"")"),"['Paketan', 'expensive', 'Kirain', 'moved', 'Hello', 'Good', 'Network', 'Ajeee', 'ugly', 'Looks',' Compared ',' Paketan ',' Didin in ',' Network ',' card ',' Hello ',' Abis', 'Rain', 'Kayak', 'Provider', 'murahhhh', ""]")</f>
        <v>['Paketan', 'expensive', 'Kirain', 'moved', 'Hello', 'Good', 'Network', 'Ajeee', 'ugly', 'Looks',' Compared ',' Paketan ',' Didin in ',' Network ',' card ',' Hello ',' Abis', 'Rain', 'Kayak', 'Provider', 'murahhhh', "]</v>
      </c>
      <c r="D1280" s="3">
        <v>1.0</v>
      </c>
    </row>
    <row r="1281" ht="15.75" customHeight="1">
      <c r="A1281" s="1">
        <v>1279.0</v>
      </c>
      <c r="B1281" s="3" t="s">
        <v>1282</v>
      </c>
      <c r="C1281" s="3" t="str">
        <f>IFERROR(__xludf.DUMMYFUNCTION("GOOGLETRANSLATE(B1281,""id"",""en"")"),"['Program', 'Favorites',' MyTelkomsel ',' Exchange ',' Points', 'Coupons',' Lottery ',' Prizes', 'Research', 'User', 'APK', 'MyTelkomsel', ' environment ',' questionnaires', 'interested', 'following', 'program', 'lottery', 'telkomsel', 'point', 'applicati"&amp;"on', 'mytelkomsel', 'interested', 'interested', 'interested' , 'Interested', 'choose', 'respondents', 'org', 'org', 'org', 'org', ""]")</f>
        <v>['Program', 'Favorites',' MyTelkomsel ',' Exchange ',' Points', 'Coupons',' Lottery ',' Prizes', 'Research', 'User', 'APK', 'MyTelkomsel', ' environment ',' questionnaires', 'interested', 'following', 'program', 'lottery', 'telkomsel', 'point', 'application', 'mytelkomsel', 'interested', 'interested', 'interested' , 'Interested', 'choose', 'respondents', 'org', 'org', 'org', 'org', "]</v>
      </c>
      <c r="D1281" s="3">
        <v>4.0</v>
      </c>
    </row>
    <row r="1282" ht="15.75" customHeight="1">
      <c r="A1282" s="1">
        <v>1280.0</v>
      </c>
      <c r="B1282" s="3" t="s">
        <v>1283</v>
      </c>
      <c r="C1282" s="3" t="str">
        <f>IFERROR(__xludf.DUMMYFUNCTION("GOOGLETRANSLATE(B1282,""id"",""en"")"),"['Package', 'expensive', 'network', 'slow', 'weve', 'name', 'Telkomsel', 'hopefully', 'fast', 'bankrupt', 'feedback', 'customer', ' UDH ',' Report ',' Thinking ',' Profit ',' Benefit ']")</f>
        <v>['Package', 'expensive', 'network', 'slow', 'weve', 'name', 'Telkomsel', 'hopefully', 'fast', 'bankrupt', 'feedback', 'customer', ' UDH ',' Report ',' Thinking ',' Profit ',' Benefit ']</v>
      </c>
      <c r="D1282" s="3">
        <v>1.0</v>
      </c>
    </row>
    <row r="1283" ht="15.75" customHeight="1">
      <c r="A1283" s="1">
        <v>1281.0</v>
      </c>
      <c r="B1283" s="3" t="s">
        <v>1284</v>
      </c>
      <c r="C1283" s="3" t="str">
        <f>IFERROR(__xludf.DUMMYFUNCTION("GOOGLETRANSLATE(B1283,""id"",""en"")"),"['Disappointed', 'Telkomsel', 'skrg', 'network', 'slow', 'really', 'pdhl', 'package', 'expensive', 'slow', 'severe', 'please', ' repaired ',' customer ',' no ',' turn ',' price ',' quality ',' according to ',' ']")</f>
        <v>['Disappointed', 'Telkomsel', 'skrg', 'network', 'slow', 'really', 'pdhl', 'package', 'expensive', 'slow', 'severe', 'please', ' repaired ',' customer ',' no ',' turn ',' price ',' quality ',' according to ',' ']</v>
      </c>
      <c r="D1283" s="3">
        <v>1.0</v>
      </c>
    </row>
    <row r="1284" ht="15.75" customHeight="1">
      <c r="A1284" s="1">
        <v>1282.0</v>
      </c>
      <c r="B1284" s="3" t="s">
        <v>1285</v>
      </c>
      <c r="C1284" s="3" t="str">
        <f>IFERROR(__xludf.DUMMYFUNCTION("GOOGLETRANSLATE(B1284,""id"",""en"")"),"['mah', 'signal', 'fast', 'mah', 'get', 'Mbps',' Wait ',' clock ',' download ',' application ',' size ',' MB ',' Wait ',' already ',' Sempet ',' Pakek ',' Perdana ',' Change ',' Karna ',' Sinyal ',' Stable ',' Try ',' Use ',' Stable ',' Mbps' , 'trs', 'aj"&amp;"g', 'pdhl', 'buy', 'package', 'already', 'tried', 'city', 'village', 'ajah', '']")</f>
        <v>['mah', 'signal', 'fast', 'mah', 'get', 'Mbps',' Wait ',' clock ',' download ',' application ',' size ',' MB ',' Wait ',' already ',' Sempet ',' Pakek ',' Perdana ',' Change ',' Karna ',' Sinyal ',' Stable ',' Try ',' Use ',' Stable ',' Mbps' , 'trs', 'ajg', 'pdhl', 'buy', 'package', 'already', 'tried', 'city', 'village', 'ajah', '']</v>
      </c>
      <c r="D1284" s="3">
        <v>1.0</v>
      </c>
    </row>
    <row r="1285" ht="15.75" customHeight="1">
      <c r="A1285" s="1">
        <v>1283.0</v>
      </c>
      <c r="B1285" s="3" t="s">
        <v>1286</v>
      </c>
      <c r="C1285" s="3" t="str">
        <f>IFERROR(__xludf.DUMMYFUNCTION("GOOGLETRANSLATE(B1285,""id"",""en"")"),"['network', 'Telkomsel', 'good', 'slow', 'please', 'fixed', 'Telkomsel', 'network', 'good', 'ugly', 'really', 'it's',' Lost ',' Provider ',' otherwise ',' ']")</f>
        <v>['network', 'Telkomsel', 'good', 'slow', 'please', 'fixed', 'Telkomsel', 'network', 'good', 'ugly', 'really', 'it's',' Lost ',' Provider ',' otherwise ',' ']</v>
      </c>
      <c r="D1285" s="3">
        <v>2.0</v>
      </c>
    </row>
    <row r="1286" ht="15.75" customHeight="1">
      <c r="A1286" s="1">
        <v>1284.0</v>
      </c>
      <c r="B1286" s="3" t="s">
        <v>1287</v>
      </c>
      <c r="C1286" s="3" t="str">
        <f>IFERROR(__xludf.DUMMYFUNCTION("GOOGLETRANSLATE(B1286,""id"",""en"")"),"['synonym', 'ugly', 'rain', 'dead', 'lights',' like ',' gini ',' koq ',' ugly ',' telkomsel ',' expensive ',' ugly ',' Fix ',' donk ',' quality ',' price ',' quality ']")</f>
        <v>['synonym', 'ugly', 'rain', 'dead', 'lights',' like ',' gini ',' koq ',' ugly ',' telkomsel ',' expensive ',' ugly ',' Fix ',' donk ',' quality ',' price ',' quality ']</v>
      </c>
      <c r="D1286" s="3">
        <v>1.0</v>
      </c>
    </row>
    <row r="1287" ht="15.75" customHeight="1">
      <c r="A1287" s="1">
        <v>1285.0</v>
      </c>
      <c r="B1287" s="3" t="s">
        <v>1288</v>
      </c>
      <c r="C1287" s="3" t="str">
        <f>IFERROR(__xludf.DUMMYFUNCTION("GOOGLETRANSLATE(B1287,""id"",""en"")"),"['rotten', 'login', 'open', 'hrs',' login ',' network ',' internet ',' rotten ',' use ',' card ',' skrg ',' card ',' Provider ',' Kenceng ',' right ',' Change ',' Telkomsel ',' LGSG ',' Ngelag ',' Signal ',' Full ',' Change ',' VPN ',' Setting ',' Suggest"&amp;"ion ' , 'Default', 'Next', 'Use', 'Provider', 'Only', 'Tipu', 'Signal', ""]")</f>
        <v>['rotten', 'login', 'open', 'hrs',' login ',' network ',' internet ',' rotten ',' use ',' card ',' skrg ',' card ',' Provider ',' Kenceng ',' right ',' Change ',' Telkomsel ',' LGSG ',' Ngelag ',' Signal ',' Full ',' Change ',' VPN ',' Setting ',' Suggestion ' , 'Default', 'Next', 'Use', 'Provider', 'Only', 'Tipu', 'Signal', "]</v>
      </c>
      <c r="D1287" s="3">
        <v>1.0</v>
      </c>
    </row>
    <row r="1288" ht="15.75" customHeight="1">
      <c r="A1288" s="1">
        <v>1286.0</v>
      </c>
      <c r="B1288" s="3" t="s">
        <v>1289</v>
      </c>
      <c r="C1288" s="3" t="str">
        <f>IFERROR(__xludf.DUMMYFUNCTION("GOOGLETRANSLATE(B1288,""id"",""en"")"),"['bar', 'sinnyal', 'full', 'lock', 'lag', 'severe', 'open', 'buset', 'package', 'data', 'expensive', 'user', ' Lead ',' return ',' lead ',' expensive ',' quality ',' threat ',' disappointed ']")</f>
        <v>['bar', 'sinnyal', 'full', 'lock', 'lag', 'severe', 'open', 'buset', 'package', 'data', 'expensive', 'user', ' Lead ',' return ',' lead ',' expensive ',' quality ',' threat ',' disappointed ']</v>
      </c>
      <c r="D1288" s="3">
        <v>1.0</v>
      </c>
    </row>
    <row r="1289" ht="15.75" customHeight="1">
      <c r="A1289" s="1">
        <v>1287.0</v>
      </c>
      <c r="B1289" s="3" t="s">
        <v>1290</v>
      </c>
      <c r="C1289" s="3" t="str">
        <f>IFERROR(__xludf.DUMMYFUNCTION("GOOGLETRANSLATE(B1289,""id"",""en"")"),"['The network', 'already', 'Nggam', 'Severe', 'Kayak', 'Yesterday', 'yesterday', 'strange', 'open', 'google', 'reading', 'sorry', ' pulses', 'sufficient', 'strange', 'padewal', 'internet', 'used', 'malab', 'credit', 'telkomsel', 'bug', 'please', 'reply', "&amp;"'kak' , 'Telkomsel']")</f>
        <v>['The network', 'already', 'Nggam', 'Severe', 'Kayak', 'Yesterday', 'yesterday', 'strange', 'open', 'google', 'reading', 'sorry', ' pulses', 'sufficient', 'strange', 'padewal', 'internet', 'used', 'malab', 'credit', 'telkomsel', 'bug', 'please', 'reply', 'kak' , 'Telkomsel']</v>
      </c>
      <c r="D1289" s="3">
        <v>2.0</v>
      </c>
    </row>
    <row r="1290" ht="15.75" customHeight="1">
      <c r="A1290" s="1">
        <v>1288.0</v>
      </c>
      <c r="B1290" s="3" t="s">
        <v>1291</v>
      </c>
      <c r="C1290" s="3" t="str">
        <f>IFERROR(__xludf.DUMMYFUNCTION("GOOGLETRANSLATE(B1290,""id"",""en"")"),"['Please', 'Sinyall', 'Telkomsel', 'Fast', 'Fix', 'Buy', 'Expensive', 'Package', 'Loading', 'Open', 'Tollllnggg', 'Tangjapiiiii', ' fast ']")</f>
        <v>['Please', 'Sinyall', 'Telkomsel', 'Fast', 'Fix', 'Buy', 'Expensive', 'Package', 'Loading', 'Open', 'Tollllnggg', 'Tangjapiiiii', ' fast ']</v>
      </c>
      <c r="D1290" s="3">
        <v>1.0</v>
      </c>
    </row>
    <row r="1291" ht="15.75" customHeight="1">
      <c r="A1291" s="1">
        <v>1289.0</v>
      </c>
      <c r="B1291" s="3" t="s">
        <v>1292</v>
      </c>
      <c r="C1291" s="3" t="str">
        <f>IFERROR(__xludf.DUMMYFUNCTION("GOOGLETRANSLATE(B1291,""id"",""en"")"),"['Disappointed', 'Customer', 'Card', 'Telkomsel', 'Promos',' Quota ',' Cheap ',' Customer ',' Quota ',' Cheap ',' Cheap ',' How ',' Tuuuh ',' boss', '']")</f>
        <v>['Disappointed', 'Customer', 'Card', 'Telkomsel', 'Promos',' Quota ',' Cheap ',' Customer ',' Quota ',' Cheap ',' Cheap ',' How ',' Tuuuh ',' boss', '']</v>
      </c>
      <c r="D1291" s="3">
        <v>1.0</v>
      </c>
    </row>
    <row r="1292" ht="15.75" customHeight="1">
      <c r="A1292" s="1">
        <v>1290.0</v>
      </c>
      <c r="B1292" s="3" t="s">
        <v>1293</v>
      </c>
      <c r="C1292" s="3" t="str">
        <f>IFERROR(__xludf.DUMMYFUNCTION("GOOGLETRANSLATE(B1292,""id"",""en"")"),"['Package', 'expensive', 'network', 'kayak', 'want', 'maki', 'kyk', 'telkomsel', 'bsa', 'bankrupt', 'hope', 'Jha', ' disappointed ',' customer ',' loyal ',' Telkomsel ',' ehhh ',' times', 'feel', 'comfortable', 'Telkomsel', 'bujang', 'package', 'expensive"&amp;"', 'ngotak' , 'company']")</f>
        <v>['Package', 'expensive', 'network', 'kayak', 'want', 'maki', 'kyk', 'telkomsel', 'bsa', 'bankrupt', 'hope', 'Jha', ' disappointed ',' customer ',' loyal ',' Telkomsel ',' ehhh ',' times', 'feel', 'comfortable', 'Telkomsel', 'bujang', 'package', 'expensive', 'ngotak' , 'company']</v>
      </c>
      <c r="D1292" s="3">
        <v>1.0</v>
      </c>
    </row>
    <row r="1293" ht="15.75" customHeight="1">
      <c r="A1293" s="1">
        <v>1291.0</v>
      </c>
      <c r="B1293" s="3" t="s">
        <v>1294</v>
      </c>
      <c r="C1293" s="3" t="str">
        <f>IFERROR(__xludf.DUMMYFUNCTION("GOOGLETRANSLATE(B1293,""id"",""en"")"),"['Teach', 'reality', 'natural', 'where', 'network', 'super', 'slow', 'price', 'super', 'expensive', 'telephone', 'always',' Suggestion ',' restart ',' mode ',' plane ',' dlu ',' ad ',' wrong ',' wrong ',' pretentious', 'top', 'excess',' ad ',' just ' , 'P"&amp;"romo', 'Tipu', 'Power', '']")</f>
        <v>['Teach', 'reality', 'natural', 'where', 'network', 'super', 'slow', 'price', 'super', 'expensive', 'telephone', 'always',' Suggestion ',' restart ',' mode ',' plane ',' dlu ',' ad ',' wrong ',' wrong ',' pretentious', 'top', 'excess',' ad ',' just ' , 'Promo', 'Tipu', 'Power', '']</v>
      </c>
      <c r="D1293" s="3">
        <v>1.0</v>
      </c>
    </row>
    <row r="1294" ht="15.75" customHeight="1">
      <c r="A1294" s="1">
        <v>1292.0</v>
      </c>
      <c r="B1294" s="3" t="s">
        <v>1295</v>
      </c>
      <c r="C1294" s="3" t="str">
        <f>IFERROR(__xludf.DUMMYFUNCTION("GOOGLETRANSLATE(B1294,""id"",""en"")"),"['Telkomsel', 'Please', 'Ling', 'Kaluarsa', 'Dikasi', 'Subscribe', 'Telkomsel', 'Please', 'Assisted', ""]")</f>
        <v>['Telkomsel', 'Please', 'Ling', 'Kaluarsa', 'Dikasi', 'Subscribe', 'Telkomsel', 'Please', 'Assisted', "]</v>
      </c>
      <c r="D1294" s="3">
        <v>2.0</v>
      </c>
    </row>
    <row r="1295" ht="15.75" customHeight="1">
      <c r="A1295" s="1">
        <v>1293.0</v>
      </c>
      <c r="B1295" s="3" t="s">
        <v>1296</v>
      </c>
      <c r="C1295" s="3" t="str">
        <f>IFERROR(__xludf.DUMMYFUNCTION("GOOGLETRANSLATE(B1295,""id"",""en"")"),"['Pakek', 'Telkom', 'UDH', 'Signal', 'Slow', 'Nge', 'Game', 'Difficult', 'Network', 'Sometimes',' Ceper ',' Pakek ',' cards', 'please', 'fix', 'kouaa', 'expensive', 'signal', 'fluent', 'jgx', 'donk', '']")</f>
        <v>['Pakek', 'Telkom', 'UDH', 'Signal', 'Slow', 'Nge', 'Game', 'Difficult', 'Network', 'Sometimes',' Ceper ',' Pakek ',' cards', 'please', 'fix', 'kouaa', 'expensive', 'signal', 'fluent', 'jgx', 'donk', '']</v>
      </c>
      <c r="D1295" s="3">
        <v>2.0</v>
      </c>
    </row>
    <row r="1296" ht="15.75" customHeight="1">
      <c r="A1296" s="1">
        <v>1294.0</v>
      </c>
      <c r="B1296" s="3" t="s">
        <v>1297</v>
      </c>
      <c r="C1296" s="3" t="str">
        <f>IFERROR(__xludf.DUMMYFUNCTION("GOOGLETRANSLATE(B1296,""id"",""en"")"),"['Application', 'Good', 'Login', 'Plus', 'Loading', 'Use', 'Network', 'Telkomsel', 'Launch', 'Fix', 'Disadvantages', ""]")</f>
        <v>['Application', 'Good', 'Login', 'Plus', 'Loading', 'Use', 'Network', 'Telkomsel', 'Launch', 'Fix', 'Disadvantages', "]</v>
      </c>
      <c r="D1296" s="3">
        <v>1.0</v>
      </c>
    </row>
    <row r="1297" ht="15.75" customHeight="1">
      <c r="A1297" s="1">
        <v>1295.0</v>
      </c>
      <c r="B1297" s="3" t="s">
        <v>1298</v>
      </c>
      <c r="C1297" s="3" t="str">
        <f>IFERROR(__xludf.DUMMYFUNCTION("GOOGLETRANSLATE(B1297,""id"",""en"")"),"['BANGJE', 'Network', 'noon', 'Afternoon', 'Ama', 'Maghrib', 'ugly', 'times',' price ',' internet ',' comparable ',' qualix ',' network ',' internet ',' network ',' good ',' right ',' night ',' dawn ',' try ',' play ',' malem ',' dawn ',' mah ',' turn on "&amp;"' , 'internet', 'because', 'busy', 'interests',' Telkomsel ',' please ',' optimal ',' net ',' kalu ',' clock ',' network ',' good ',' Kembangin ',' Optimize ',' Network ',' Price ',' Package ',' Comparable ',' Optimize ',' APK ',' Telkomsel ']")</f>
        <v>['BANGJE', 'Network', 'noon', 'Afternoon', 'Ama', 'Maghrib', 'ugly', 'times',' price ',' internet ',' comparable ',' qualix ',' network ',' internet ',' network ',' good ',' right ',' night ',' dawn ',' try ',' play ',' malem ',' dawn ',' mah ',' turn on ' , 'internet', 'because', 'busy', 'interests',' Telkomsel ',' please ',' optimal ',' net ',' kalu ',' clock ',' network ',' good ',' Kembangin ',' Optimize ',' Network ',' Price ',' Package ',' Comparable ',' Optimize ',' APK ',' Telkomsel ']</v>
      </c>
      <c r="D1297" s="3">
        <v>1.0</v>
      </c>
    </row>
    <row r="1298" ht="15.75" customHeight="1">
      <c r="A1298" s="1">
        <v>1296.0</v>
      </c>
      <c r="B1298" s="3" t="s">
        <v>1299</v>
      </c>
      <c r="C1298" s="3" t="str">
        <f>IFERROR(__xludf.DUMMYFUNCTION("GOOGLETRANSLATE(B1298,""id"",""en"")"),"['Mending', 'Roll', 'Mat', 'Telkom', 'Ngecewain', 'Consumers',' Bankrupt ',' Weve ',' Deliberate ',' Cater ',' Money ',' Consumers', ' Prank ',' decent ']")</f>
        <v>['Mending', 'Roll', 'Mat', 'Telkom', 'Ngecewain', 'Consumers',' Bankrupt ',' Weve ',' Deliberate ',' Cater ',' Money ',' Consumers', ' Prank ',' decent ']</v>
      </c>
      <c r="D1298" s="3">
        <v>1.0</v>
      </c>
    </row>
    <row r="1299" ht="15.75" customHeight="1">
      <c r="A1299" s="1">
        <v>1297.0</v>
      </c>
      <c r="B1299" s="3" t="s">
        <v>1300</v>
      </c>
      <c r="C1299" s="3" t="str">
        <f>IFERROR(__xludf.DUMMYFUNCTION("GOOGLETRANSLATE(B1299,""id"",""en"")"),"['Change', 'card', 'Indosat', 'Telkomsel', 'area', 'signal', 'line', 'rotten', 'package', 'expensive', 'divided', 'not', ' Recommended ',' registered ',' package ',' anything ',' buy ',' credit ',' RB ',' Telfon ',' Emak ',' service ',' pulses', 'rb', 'bu"&amp;"y' , 'Direct', 'ilang', 'registration', 'package', 'internet', 'list', 'at home', 'wifi', 'sediiih', ""]")</f>
        <v>['Change', 'card', 'Indosat', 'Telkomsel', 'area', 'signal', 'line', 'rotten', 'package', 'expensive', 'divided', 'not', ' Recommended ',' registered ',' package ',' anything ',' buy ',' credit ',' RB ',' Telfon ',' Emak ',' service ',' pulses', 'rb', 'buy' , 'Direct', 'ilang', 'registration', 'package', 'internet', 'list', 'at home', 'wifi', 'sediiih', "]</v>
      </c>
      <c r="D1299" s="3">
        <v>1.0</v>
      </c>
    </row>
    <row r="1300" ht="15.75" customHeight="1">
      <c r="A1300" s="1">
        <v>1298.0</v>
      </c>
      <c r="B1300" s="3" t="s">
        <v>1301</v>
      </c>
      <c r="C1300" s="3" t="str">
        <f>IFERROR(__xludf.DUMMYFUNCTION("GOOGLETRANSLATE(B1300,""id"",""en"")"),"['quota', 'call', 'price', 'emang', 'card', 'person', 'circles',' medium ',' pandemic ',' funds', 'progress',' company ',' Indihome ',' card ',' prepaid ',' Telkomsel ',' Win ',' Brand ',' but ',' Heart ',' Biznet ',' already ',' essay ',' indihome ' , 'A"&amp;"xis', 'already', 'advanced', 'heart', 'Telkomsel']")</f>
        <v>['quota', 'call', 'price', 'emang', 'card', 'person', 'circles',' medium ',' pandemic ',' funds', 'progress',' company ',' Indihome ',' card ',' prepaid ',' Telkomsel ',' Win ',' Brand ',' but ',' Heart ',' Biznet ',' already ',' essay ',' indihome ' , 'Axis', 'already', 'advanced', 'heart', 'Telkomsel']</v>
      </c>
      <c r="D1300" s="3">
        <v>1.0</v>
      </c>
    </row>
    <row r="1301" ht="15.75" customHeight="1">
      <c r="A1301" s="1">
        <v>1299.0</v>
      </c>
      <c r="B1301" s="3" t="s">
        <v>1302</v>
      </c>
      <c r="C1301" s="3" t="str">
        <f>IFERROR(__xludf.DUMMYFUNCTION("GOOGLETRANSLATE(B1301,""id"",""en"")"),"['Network', 'bad', 'times',' open ',' geme ',' online ',' ping ',' kouta ',' expensive ',' quality ',' ugly ',' really ',' disappointed']")</f>
        <v>['Network', 'bad', 'times',' open ',' geme ',' online ',' ping ',' kouta ',' expensive ',' quality ',' ugly ',' really ',' disappointed']</v>
      </c>
      <c r="D1301" s="3">
        <v>1.0</v>
      </c>
    </row>
    <row r="1302" ht="15.75" customHeight="1">
      <c r="A1302" s="1">
        <v>1300.0</v>
      </c>
      <c r="B1302" s="3" t="s">
        <v>1303</v>
      </c>
      <c r="C1302" s="3" t="str">
        <f>IFERROR(__xludf.DUMMYFUNCTION("GOOGLETRANSLATE(B1302,""id"",""en"")"),"['Terimkasih', 'MyTelkomsel', 'Application', 'See', 'Balance', 'Credit', 'Quota', 'Fast', 'Service', 'Hopefully', 'TTP', 'Service', ' ']")</f>
        <v>['Terimkasih', 'MyTelkomsel', 'Application', 'See', 'Balance', 'Credit', 'Quota', 'Fast', 'Service', 'Hopefully', 'TTP', 'Service', ' ']</v>
      </c>
      <c r="D1302" s="3">
        <v>5.0</v>
      </c>
    </row>
    <row r="1303" ht="15.75" customHeight="1">
      <c r="A1303" s="1">
        <v>1301.0</v>
      </c>
      <c r="B1303" s="3" t="s">
        <v>1304</v>
      </c>
      <c r="C1303" s="3" t="str">
        <f>IFERROR(__xludf.DUMMYFUNCTION("GOOGLETRANSLATE(B1303,""id"",""en"")"),"['use', 'Telkomsel', 'Network', 'Sometimes',' Current ',' Current ',' Ngelag ',' admit ',' reach ',' signal ',' Telkomsel ',' extensive ',' Compared to ',' Provider ',' Calls', 'SMS', 'Current', 'Jaya', 'Activity', 'Download', 'Like', 'Lemot', 'Please', '"&amp;"The Network', 'Distilized' , 'Speed', 'internet', 'consistent', 'down', '']")</f>
        <v>['use', 'Telkomsel', 'Network', 'Sometimes',' Current ',' Current ',' Ngelag ',' admit ',' reach ',' signal ',' Telkomsel ',' extensive ',' Compared to ',' Provider ',' Calls', 'SMS', 'Current', 'Jaya', 'Activity', 'Download', 'Like', 'Lemot', 'Please', 'The Network', 'Distilized' , 'Speed', 'internet', 'consistent', 'down', '']</v>
      </c>
      <c r="D1303" s="3">
        <v>1.0</v>
      </c>
    </row>
    <row r="1304" ht="15.75" customHeight="1">
      <c r="A1304" s="1">
        <v>1302.0</v>
      </c>
      <c r="B1304" s="3" t="s">
        <v>1305</v>
      </c>
      <c r="C1304" s="3" t="str">
        <f>IFERROR(__xludf.DUMMYFUNCTION("GOOGLETRANSLATE(B1304,""id"",""en"")"),"['knp', 'skrng', 'signal', 'difficult', 'ngegame', 'ping', 'keep', 'gmna', 'tsel', 'consumer', 'signal', 'repair', ' because ',' replace ',' card ',' trmksh ',' criticism ',' suggestion ',' ']")</f>
        <v>['knp', 'skrng', 'signal', 'difficult', 'ngegame', 'ping', 'keep', 'gmna', 'tsel', 'consumer', 'signal', 'repair', ' because ',' replace ',' card ',' trmksh ',' criticism ',' suggestion ',' ']</v>
      </c>
      <c r="D1304" s="3">
        <v>1.0</v>
      </c>
    </row>
    <row r="1305" ht="15.75" customHeight="1">
      <c r="A1305" s="1">
        <v>1303.0</v>
      </c>
      <c r="B1305" s="3" t="s">
        <v>1306</v>
      </c>
      <c r="C1305" s="3" t="str">
        <f>IFERROR(__xludf.DUMMYFUNCTION("GOOGLETRANSLATE(B1305,""id"",""en"")"),"['Please', 'Love', 'Bonus', 'Choose', 'Love', 'Customer', 'Faithful', 'Telkomsel', 'Bonus', 'Package', 'Cheap', 'Thanks']")</f>
        <v>['Please', 'Love', 'Bonus', 'Choose', 'Love', 'Customer', 'Faithful', 'Telkomsel', 'Bonus', 'Package', 'Cheap', 'Thanks']</v>
      </c>
      <c r="D1305" s="3">
        <v>5.0</v>
      </c>
    </row>
    <row r="1306" ht="15.75" customHeight="1">
      <c r="A1306" s="1">
        <v>1304.0</v>
      </c>
      <c r="B1306" s="3" t="s">
        <v>1307</v>
      </c>
      <c r="C1306" s="3" t="str">
        <f>IFERROR(__xludf.DUMMYFUNCTION("GOOGLETRANSLATE(B1306,""id"",""en"")"),"['Network', 'slow', 'please', 'repaired', 'customer', 'blur', 'move', 'provider', ""]")</f>
        <v>['Network', 'slow', 'please', 'repaired', 'customer', 'blur', 'move', 'provider', "]</v>
      </c>
      <c r="D1306" s="3">
        <v>1.0</v>
      </c>
    </row>
    <row r="1307" ht="15.75" customHeight="1">
      <c r="A1307" s="1">
        <v>1305.0</v>
      </c>
      <c r="B1307" s="3" t="s">
        <v>1308</v>
      </c>
      <c r="C1307" s="3" t="str">
        <f>IFERROR(__xludf.DUMMYFUNCTION("GOOGLETRANSLATE(B1307,""id"",""en"")"),"['Emotion', 'price', 'package', 'expensive', 'buy', 'expensive', 'unlimited', 'good', 'worse', 'lose', 'neh', 'now' Telkomsel ',' Severe ',' ']")</f>
        <v>['Emotion', 'price', 'package', 'expensive', 'buy', 'expensive', 'unlimited', 'good', 'worse', 'lose', 'neh', 'now' Telkomsel ',' Severe ',' ']</v>
      </c>
      <c r="D1307" s="3">
        <v>1.0</v>
      </c>
    </row>
    <row r="1308" ht="15.75" customHeight="1">
      <c r="A1308" s="1">
        <v>1306.0</v>
      </c>
      <c r="B1308" s="3" t="s">
        <v>1309</v>
      </c>
      <c r="C1308" s="3" t="str">
        <f>IFERROR(__xludf.DUMMYFUNCTION("GOOGLETRANSLATE(B1308,""id"",""en"")"),"['Network', 'Nyesek', 'KB', 'Disappointed', 'Nge', 'Call', 'Oprator', 'Try', 'Oprator', 'Sorry', 'for', 'fix', ' The system ',' Need ',' Costs', 'JDI', 'Consider', 'Ngeheee', 'Oprator', 'Network', 'The poorest', 'SEINDONESIA', '']")</f>
        <v>['Network', 'Nyesek', 'KB', 'Disappointed', 'Nge', 'Call', 'Oprator', 'Try', 'Oprator', 'Sorry', 'for', 'fix', ' The system ',' Need ',' Costs', 'JDI', 'Consider', 'Ngeheee', 'Oprator', 'Network', 'The poorest', 'SEINDONESIA', '']</v>
      </c>
      <c r="D1308" s="3">
        <v>1.0</v>
      </c>
    </row>
    <row r="1309" ht="15.75" customHeight="1">
      <c r="A1309" s="1">
        <v>1307.0</v>
      </c>
      <c r="B1309" s="3" t="s">
        <v>1310</v>
      </c>
      <c r="C1309" s="3" t="str">
        <f>IFERROR(__xludf.DUMMYFUNCTION("GOOGLETRANSLATE(B1309,""id"",""en"")"),"['Disruption', 'program', 'promo', 'apply', 'package', 'expensive', 'expensive', 'accompanied', 'quality', 'network', 'disorder', 'slow', ' Try ',' Switch ',' Provider ']")</f>
        <v>['Disruption', 'program', 'promo', 'apply', 'package', 'expensive', 'expensive', 'accompanied', 'quality', 'network', 'disorder', 'slow', ' Try ',' Switch ',' Provider ']</v>
      </c>
      <c r="D1309" s="3">
        <v>1.0</v>
      </c>
    </row>
    <row r="1310" ht="15.75" customHeight="1">
      <c r="A1310" s="1">
        <v>1308.0</v>
      </c>
      <c r="B1310" s="3" t="s">
        <v>1311</v>
      </c>
      <c r="C1310" s="3" t="str">
        <f>IFERROR(__xludf.DUMMYFUNCTION("GOOGLETRANSLATE(B1310,""id"",""en"")"),"['application', 'Telkomsel', 'Mimin', 'overcome', 'cessate', 'closed', 'application', 'Telkomsel', 'Delete', 'cache', 'message', 'stop', ' the application ',' Please ',' response ',' min ',' difficult ',' buy ',' package ',' already ',' many years', 'use'"&amp;", 'Telkomsel', ""]")</f>
        <v>['application', 'Telkomsel', 'Mimin', 'overcome', 'cessate', 'closed', 'application', 'Telkomsel', 'Delete', 'cache', 'message', 'stop', ' the application ',' Please ',' response ',' min ',' difficult ',' buy ',' package ',' already ',' many years', 'use', 'Telkomsel', "]</v>
      </c>
      <c r="D1310" s="3">
        <v>1.0</v>
      </c>
    </row>
    <row r="1311" ht="15.75" customHeight="1">
      <c r="A1311" s="1">
        <v>1309.0</v>
      </c>
      <c r="B1311" s="3" t="s">
        <v>1312</v>
      </c>
      <c r="C1311" s="3" t="str">
        <f>IFERROR(__xludf.DUMMYFUNCTION("GOOGLETRANSLATE(B1311,""id"",""en"")"),"['Package', 'Luke', 'Reduced', 'Purchase', 'LPORAN', 'On', 'Semena', 'MENA', 'LITH', 'PIYE', 'COK', '']")</f>
        <v>['Package', 'Luke', 'Reduced', 'Purchase', 'LPORAN', 'On', 'Semena', 'MENA', 'LITH', 'PIYE', 'COK', '']</v>
      </c>
      <c r="D1311" s="3">
        <v>1.0</v>
      </c>
    </row>
    <row r="1312" ht="15.75" customHeight="1">
      <c r="A1312" s="1">
        <v>1310.0</v>
      </c>
      <c r="B1312" s="3" t="s">
        <v>1313</v>
      </c>
      <c r="C1312" s="3" t="str">
        <f>IFERROR(__xludf.DUMMYFUNCTION("GOOGLETRANSLATE(B1312,""id"",""en"")"),"['Network', 'Telkomsel', 'Severe', 'Left', 'Switch', 'Telkomsel', 'Worst', 'Network', 'Expensive', 'Disappointing', '']")</f>
        <v>['Network', 'Telkomsel', 'Severe', 'Left', 'Switch', 'Telkomsel', 'Worst', 'Network', 'Expensive', 'Disappointing', '']</v>
      </c>
      <c r="D1312" s="3">
        <v>1.0</v>
      </c>
    </row>
    <row r="1313" ht="15.75" customHeight="1">
      <c r="A1313" s="1">
        <v>1311.0</v>
      </c>
      <c r="B1313" s="3" t="s">
        <v>1314</v>
      </c>
      <c r="C1313" s="3" t="str">
        <f>IFERROR(__xludf.DUMMYFUNCTION("GOOGLETRANSLATE(B1313,""id"",""en"")"),"['Telkomsel', 'here', 'slow', 'chaotic', 'network', 'internet', 'Different', 'Telkomsel', 'already', 'that's',' quota ',' internet ',' run out ',' eehhh ',' eaten ',' pulse ',' until ',' zero ',' parahhh ']")</f>
        <v>['Telkomsel', 'here', 'slow', 'chaotic', 'network', 'internet', 'Different', 'Telkomsel', 'already', 'that's',' quota ',' internet ',' run out ',' eehhh ',' eaten ',' pulse ',' until ',' zero ',' parahhh ']</v>
      </c>
      <c r="D1313" s="3">
        <v>1.0</v>
      </c>
    </row>
    <row r="1314" ht="15.75" customHeight="1">
      <c r="A1314" s="1">
        <v>1312.0</v>
      </c>
      <c r="B1314" s="3" t="s">
        <v>1315</v>
      </c>
      <c r="C1314" s="3" t="str">
        <f>IFERROR(__xludf.DUMMYFUNCTION("GOOGLETRANSLATE(B1314,""id"",""en"")"),"['my', 'a month', 'tried', 'make', 'quota', 'tsel', 'network', 'maen', 'game', 'gembel', 'really', 'lag', ' Severe ',' prime ',' sultan ',' expensive ',' doang ',' network ',' stable ',' shy ',' shyin ',' wkkw ']")</f>
        <v>['my', 'a month', 'tried', 'make', 'quota', 'tsel', 'network', 'maen', 'game', 'gembel', 'really', 'lag', ' Severe ',' prime ',' sultan ',' expensive ',' doang ',' network ',' stable ',' shy ',' shyin ',' wkkw ']</v>
      </c>
      <c r="D1314" s="3">
        <v>1.0</v>
      </c>
    </row>
    <row r="1315" ht="15.75" customHeight="1">
      <c r="A1315" s="1">
        <v>1313.0</v>
      </c>
      <c r="B1315" s="3" t="s">
        <v>1316</v>
      </c>
      <c r="C1315" s="3" t="str">
        <f>IFERROR(__xludf.DUMMYFUNCTION("GOOGLETRANSLATE(B1315,""id"",""en"")"),"['Satisfied', 'Sometimes',' Sometimes', 'Credit', 'Balance', 'Udh', 'Adequate', 'Sometimes',' Credit ',' Adequate ',' Credit ',' Total ',' Price ',' Package ']")</f>
        <v>['Satisfied', 'Sometimes',' Sometimes', 'Credit', 'Balance', 'Udh', 'Adequate', 'Sometimes',' Credit ',' Adequate ',' Credit ',' Total ',' Price ',' Package ']</v>
      </c>
      <c r="D1315" s="3">
        <v>1.0</v>
      </c>
    </row>
    <row r="1316" ht="15.75" customHeight="1">
      <c r="A1316" s="1">
        <v>1314.0</v>
      </c>
      <c r="B1316" s="3" t="s">
        <v>1317</v>
      </c>
      <c r="C1316" s="3" t="str">
        <f>IFERROR(__xludf.DUMMYFUNCTION("GOOGLETRANSLATE(B1316,""id"",""en"")"),"['', 'Telkampret', 'You', 'Buy', 'Package', 'Game', 'Main', 'Out', 'Quota', 'Credit', 'Out', 'Quota', 'Main ',' quota ',' game ',' play ',' really ',' Telkomsel ',' use ',' card ',' provider ',' signal ',' understand ',' rural ']")</f>
        <v>['', 'Telkampret', 'You', 'Buy', 'Package', 'Game', 'Main', 'Out', 'Quota', 'Credit', 'Out', 'Quota', 'Main ',' quota ',' game ',' play ',' really ',' Telkomsel ',' use ',' card ',' provider ',' signal ',' understand ',' rural ']</v>
      </c>
      <c r="D1316" s="3">
        <v>1.0</v>
      </c>
    </row>
    <row r="1317" ht="15.75" customHeight="1">
      <c r="A1317" s="1">
        <v>1315.0</v>
      </c>
      <c r="B1317" s="3" t="s">
        <v>1318</v>
      </c>
      <c r="C1317" s="3" t="str">
        <f>IFERROR(__xludf.DUMMYFUNCTION("GOOGLETRANSLATE(B1317,""id"",""en"")"),"['admin', 'Telkomsel', 'read', 'comment', 'user', 'disappointed', 'service', 'network', 'Telkomsel', 'repaired', 'moved', 'provider', ' Service ',' satisfying ',' Thank you ', ""]")</f>
        <v>['admin', 'Telkomsel', 'read', 'comment', 'user', 'disappointed', 'service', 'network', 'Telkomsel', 'repaired', 'moved', 'provider', ' Service ',' satisfying ',' Thank you ', "]</v>
      </c>
      <c r="D1317" s="3">
        <v>1.0</v>
      </c>
    </row>
    <row r="1318" ht="15.75" customHeight="1">
      <c r="A1318" s="1">
        <v>1316.0</v>
      </c>
      <c r="B1318" s="3" t="s">
        <v>1319</v>
      </c>
      <c r="C1318" s="3" t="str">
        <f>IFERROR(__xludf.DUMMYFUNCTION("GOOGLETRANSLATE(B1318,""id"",""en"")"),"['Network', 'Telkomsel', 'Severe', 'Network', 'Quality', 'Network', 'satisfying', 'Consumer', 'Telkomsel', 'Price', 'Package', 'Data', ' Exorbitant ',' Network ',' Severe ',' Play ',' Game ',' Network ',' Lost ',' Lost ',' Huff ',' Disappointed ',' Consum"&amp;"er ', ""]")</f>
        <v>['Network', 'Telkomsel', 'Severe', 'Network', 'Quality', 'Network', 'satisfying', 'Consumer', 'Telkomsel', 'Price', 'Package', 'Data', ' Exorbitant ',' Network ',' Severe ',' Play ',' Game ',' Network ',' Lost ',' Lost ',' Huff ',' Disappointed ',' Consumer ', "]</v>
      </c>
      <c r="D1318" s="3">
        <v>1.0</v>
      </c>
    </row>
    <row r="1319" ht="15.75" customHeight="1">
      <c r="A1319" s="1">
        <v>1317.0</v>
      </c>
      <c r="B1319" s="3" t="s">
        <v>1320</v>
      </c>
      <c r="C1319" s="3" t="str">
        <f>IFERROR(__xludf.DUMMYFUNCTION("GOOGLETRANSLATE(B1319,""id"",""en"")"),"['Telkomsel', 'ad', 'sms',' annoying ',' convenience ',' customer ',' advertising ',' Krispy ',' burger ',' king ',' ad ',' promotion ',' loans', 'cash', 'pawnshop', 'Telkomsel', 'keep', 'take action', 'ad', 'tsb', 'annoying', 'comfort', 'customer', '']")</f>
        <v>['Telkomsel', 'ad', 'sms',' annoying ',' convenience ',' customer ',' advertising ',' Krispy ',' burger ',' king ',' ad ',' promotion ',' loans', 'cash', 'pawnshop', 'Telkomsel', 'keep', 'take action', 'ad', 'tsb', 'annoying', 'comfort', 'customer', '']</v>
      </c>
      <c r="D1319" s="3">
        <v>1.0</v>
      </c>
    </row>
    <row r="1320" ht="15.75" customHeight="1">
      <c r="A1320" s="1">
        <v>1318.0</v>
      </c>
      <c r="B1320" s="3" t="s">
        <v>1321</v>
      </c>
      <c r="C1320" s="3" t="str">
        <f>IFERROR(__xludf.DUMMYFUNCTION("GOOGLETRANSLATE(B1320,""id"",""en"")"),"['Disappointed', 'Telkomsel', 'skrg', 'network', 'slow', 'mlm', 'maketin', 'data', 'right', 'afternoon', 'knp', 'ngangin', ' pulses', 'bkn', 'reduce', 'package', 'data', 'buy', 'kb', 'harmed', 'bgtt', 'then', 'use', 'maketin', 'data' , 'tip', 'tetep', 'pu"&amp;"lse', 'coakes',' woilah ',' date ',' February ',' buy ',' pulse ',' apps', 'shopeepay', 'shopeepay', ' Reduced ',' balance ',' balance ',' pulse ',' ']")</f>
        <v>['Disappointed', 'Telkomsel', 'skrg', 'network', 'slow', 'mlm', 'maketin', 'data', 'right', 'afternoon', 'knp', 'ngangin', ' pulses', 'bkn', 'reduce', 'package', 'data', 'buy', 'kb', 'harmed', 'bgtt', 'then', 'use', 'maketin', 'data' , 'tip', 'tetep', 'pulse', 'coakes',' woilah ',' date ',' February ',' buy ',' pulse ',' apps', 'shopeepay', 'shopeepay', ' Reduced ',' balance ',' balance ',' pulse ',' ']</v>
      </c>
      <c r="D1320" s="3">
        <v>1.0</v>
      </c>
    </row>
    <row r="1321" ht="15.75" customHeight="1">
      <c r="A1321" s="1">
        <v>1319.0</v>
      </c>
      <c r="B1321" s="3" t="s">
        <v>1322</v>
      </c>
      <c r="C1321" s="3" t="str">
        <f>IFERROR(__xludf.DUMMYFUNCTION("GOOGLETRANSLATE(B1321,""id"",""en"")"),"['Signal', 'sympathy', 'NTT', 'disappointing', 'buy', 'package', 'data', 'use', 'leader', 'boss', 'director', 'directors' Simpati ',' Changed ',' Extinct ',' ']")</f>
        <v>['Signal', 'sympathy', 'NTT', 'disappointing', 'buy', 'package', 'data', 'use', 'leader', 'boss', 'director', 'directors' Simpati ',' Changed ',' Extinct ',' ']</v>
      </c>
      <c r="D1321" s="3">
        <v>1.0</v>
      </c>
    </row>
    <row r="1322" ht="15.75" customHeight="1">
      <c r="A1322" s="1">
        <v>1320.0</v>
      </c>
      <c r="B1322" s="3" t="s">
        <v>1323</v>
      </c>
      <c r="C1322" s="3" t="str">
        <f>IFERROR(__xludf.DUMMYFUNCTION("GOOGLETRANSLATE(B1322,""id"",""en"")"),"['No', 'the network', 'disappointing', 'no', 'correct', 'network', 'just', 'thinking', 'update', 'network', 'no', 'increase', ' The service is', 'really', 'disappointing', 'Send', 'complaints',' read ',' Twitter ',' responded ',' call ',' Call ',' Center "&amp;"',' answer ',' response ' , 'Action', 'full', 'eat', 'profit', 'forget', 'service', ""]")</f>
        <v>['No', 'the network', 'disappointing', 'no', 'correct', 'network', 'just', 'thinking', 'update', 'network', 'no', 'increase', ' The service is', 'really', 'disappointing', 'Send', 'complaints',' read ',' Twitter ',' responded ',' call ',' Call ',' Center ',' answer ',' response ' , 'Action', 'full', 'eat', 'profit', 'forget', 'service', "]</v>
      </c>
      <c r="D1322" s="3">
        <v>1.0</v>
      </c>
    </row>
    <row r="1323" ht="15.75" customHeight="1">
      <c r="A1323" s="1">
        <v>1321.0</v>
      </c>
      <c r="B1323" s="3" t="s">
        <v>1324</v>
      </c>
      <c r="C1323" s="3" t="str">
        <f>IFERROR(__xludf.DUMMYFUNCTION("GOOGLETRANSLATE(B1323,""id"",""en"")"),"['Telkomsel', 'poor', 'because', 'package', 'card', 'cheap', 'tissue', 'slow', 'buy', 'package', 'pulse', 'fast', ' Please, 'Telkomsel', 'cheat', '']")</f>
        <v>['Telkomsel', 'poor', 'because', 'package', 'card', 'cheap', 'tissue', 'slow', 'buy', 'package', 'pulse', 'fast', ' Please, 'Telkomsel', 'cheat', '']</v>
      </c>
      <c r="D1323" s="3">
        <v>2.0</v>
      </c>
    </row>
    <row r="1324" ht="15.75" customHeight="1">
      <c r="A1324" s="1">
        <v>1322.0</v>
      </c>
      <c r="B1324" s="3" t="s">
        <v>1325</v>
      </c>
      <c r="C1324" s="3" t="str">
        <f>IFERROR(__xludf.DUMMYFUNCTION("GOOGLETRANSLATE(B1324,""id"",""en"")"),"['Increase', 'quality', 'signal', 'little', 'little', 'rating', 'customer', 'disappointed', 'price', 'package', 'data', 'expensive', ' TPI ',' quality ',' signal ',' below ',' standard ',' card ',' prime ',' price ',' package ',' data ',' cheap ',' qualit"&amp;"y ',' signal ' , 'Not bad', 'hahaha', 'increases', 'signal', 'Telkomsel', 'weak', ""]")</f>
        <v>['Increase', 'quality', 'signal', 'little', 'little', 'rating', 'customer', 'disappointed', 'price', 'package', 'data', 'expensive', ' TPI ',' quality ',' signal ',' below ',' standard ',' card ',' prime ',' price ',' package ',' data ',' cheap ',' quality ',' signal ' , 'Not bad', 'hahaha', 'increases', 'signal', 'Telkomsel', 'weak', "]</v>
      </c>
      <c r="D1324" s="3">
        <v>1.0</v>
      </c>
    </row>
    <row r="1325" ht="15.75" customHeight="1">
      <c r="A1325" s="1">
        <v>1323.0</v>
      </c>
      <c r="B1325" s="3" t="s">
        <v>1326</v>
      </c>
      <c r="C1325" s="3" t="str">
        <f>IFERROR(__xludf.DUMMYFUNCTION("GOOGLETRANSLATE(B1325,""id"",""en"")"),"['Telokmsel', 'already', 'network', 'slow', 'quota', 'night', 'eliminated', 'only', 'alternative', 'money', 'thin', 'hadeeeeeh', ' disappointed', '']")</f>
        <v>['Telokmsel', 'already', 'network', 'slow', 'quota', 'night', 'eliminated', 'only', 'alternative', 'money', 'thin', 'hadeeeeeh', ' disappointed', '']</v>
      </c>
      <c r="D1325" s="3">
        <v>1.0</v>
      </c>
    </row>
    <row r="1326" ht="15.75" customHeight="1">
      <c r="A1326" s="1">
        <v>1324.0</v>
      </c>
      <c r="B1326" s="3" t="s">
        <v>1327</v>
      </c>
      <c r="C1326" s="3" t="str">
        <f>IFERROR(__xludf.DUMMYFUNCTION("GOOGLETRANSLATE(B1326,""id"",""en"")"),"['buy', 'package', 'night', 'GB', 'reduced', 'minutes',' package ',' clock ',' sumps', 'package', 'night', 'please', ' Donk ',' love ',' menu ',' Telkomsel ',' use ',' package ',' that's', 'thank', 'love', ""]")</f>
        <v>['buy', 'package', 'night', 'GB', 'reduced', 'minutes',' package ',' clock ',' sumps', 'package', 'night', 'please', ' Donk ',' love ',' menu ',' Telkomsel ',' use ',' package ',' that's', 'thank', 'love', "]</v>
      </c>
      <c r="D1326" s="3">
        <v>3.0</v>
      </c>
    </row>
    <row r="1327" ht="15.75" customHeight="1">
      <c r="A1327" s="1">
        <v>1325.0</v>
      </c>
      <c r="B1327" s="3" t="s">
        <v>1328</v>
      </c>
      <c r="C1327" s="3" t="str">
        <f>IFERROR(__xludf.DUMMYFUNCTION("GOOGLETRANSLATE(B1327,""id"",""en"")"),"['Bad', 'annoyed', 'area', 'point', 'home', 'signal', 'Telkomsel', 'bad', 'get', 'signal', 'skalet', 'can', ' line ',' ilang ',' play ',' game ',' red ',' signal ',' open ',' sosmed ',' slow ',' annoyed ',' signal ',' Telkomsel ',' sorry ' , 'Switch', 'pr"&amp;"ime', 'trimaxih', '']")</f>
        <v>['Bad', 'annoyed', 'area', 'point', 'home', 'signal', 'Telkomsel', 'bad', 'get', 'signal', 'skalet', 'can', ' line ',' ilang ',' play ',' game ',' red ',' signal ',' open ',' sosmed ',' slow ',' annoyed ',' signal ',' Telkomsel ',' sorry ' , 'Switch', 'prime', 'trimaxih', '']</v>
      </c>
      <c r="D1327" s="3">
        <v>2.0</v>
      </c>
    </row>
    <row r="1328" ht="15.75" customHeight="1">
      <c r="A1328" s="1">
        <v>1326.0</v>
      </c>
      <c r="B1328" s="3" t="s">
        <v>1329</v>
      </c>
      <c r="C1328" s="3" t="str">
        <f>IFERROR(__xludf.DUMMYFUNCTION("GOOGLETRANSLATE(B1328,""id"",""en"")"),"['Please', 'fix', 'The network', 'min', 'cook', 'ugly', 'network', 'cook', 'price', 'doang', 'expensive', 'already', ' Bagusan ',' network ',' next door ',' cheap ']")</f>
        <v>['Please', 'fix', 'The network', 'min', 'cook', 'ugly', 'network', 'cook', 'price', 'doang', 'expensive', 'already', ' Bagusan ',' network ',' next door ',' cheap ']</v>
      </c>
      <c r="D1328" s="3">
        <v>1.0</v>
      </c>
    </row>
    <row r="1329" ht="15.75" customHeight="1">
      <c r="A1329" s="1">
        <v>1327.0</v>
      </c>
      <c r="B1329" s="3" t="s">
        <v>1330</v>
      </c>
      <c r="C1329" s="3" t="str">
        <f>IFERROR(__xludf.DUMMYFUNCTION("GOOGLETRANSLATE(B1329,""id"",""en"")"),"['Dear', 'Telkomsel', 'Network', 'ugly', 'pity', 'consumer', 'willing', 'paying', 'expensive', 'network', 'slow', 'user', ' Telkomsel ',' era ',' junior high school ',' network ',' Telkomsel ',' ugly ',' and above ',' network ',' down ']")</f>
        <v>['Dear', 'Telkomsel', 'Network', 'ugly', 'pity', 'consumer', 'willing', 'paying', 'expensive', 'network', 'slow', 'user', ' Telkomsel ',' era ',' junior high school ',' network ',' Telkomsel ',' ugly ',' and above ',' network ',' down ']</v>
      </c>
      <c r="D1329" s="3">
        <v>1.0</v>
      </c>
    </row>
    <row r="1330" ht="15.75" customHeight="1">
      <c r="A1330" s="1">
        <v>1328.0</v>
      </c>
      <c r="B1330" s="3" t="s">
        <v>1331</v>
      </c>
      <c r="C1330" s="3" t="str">
        <f>IFERROR(__xludf.DUMMYFUNCTION("GOOGLETRANSLATE(B1330,""id"",""en"")"),"['WOI', 'Telkomtel', 'Bedain', 'Package', 'Unlimted', 'SMA', 'Package', 'Night', 'Gara', 'Unlumited', 'Cave', 'Valid', ' package ',' night ',' cave ',' used ',' road ',' cave ',' download ',' video ',' kouta ',' night ',' bedain ',' kouta ',' unlimuted ' "&amp;", 'Kouta', 'night', 'taiii', 'anjinnggg']")</f>
        <v>['WOI', 'Telkomtel', 'Bedain', 'Package', 'Unlimted', 'SMA', 'Package', 'Night', 'Gara', 'Unlumited', 'Cave', 'Valid', ' package ',' night ',' cave ',' used ',' road ',' cave ',' download ',' video ',' kouta ',' night ',' bedain ',' kouta ',' unlimuted ' , 'Kouta', 'night', 'taiii', 'anjinnggg']</v>
      </c>
      <c r="D1330" s="3">
        <v>1.0</v>
      </c>
    </row>
    <row r="1331" ht="15.75" customHeight="1">
      <c r="A1331" s="1">
        <v>1329.0</v>
      </c>
      <c r="B1331" s="3" t="s">
        <v>1332</v>
      </c>
      <c r="C1331" s="3" t="str">
        <f>IFERROR(__xludf.DUMMYFUNCTION("GOOGLETRANSLATE(B1331,""id"",""en"")"),"['Listen to', 'Consumers',' Telkomsel ',' Ngeluhin ',' The network ',' Want ',' blur ',' respond ',' fix ',' good ',' RAM ',' Gede ',' The network is', 'Ampuunn', 'many years',' use ',' Telkomsel ',' offered ',' brale ',' Hello ',' Telkomsel ',' bln ',' c"&amp;"an ',' free ',' Disney ' , 'Hotstar', 'The network', 'gini', 'trs',' gmn ',' watch ',' muter ',' trs', 'play', 'game', 'hadeuh', 'tired', ' Mending ',' Change ',' Deh ',' Kakang ', ""]")</f>
        <v>['Listen to', 'Consumers',' Telkomsel ',' Ngeluhin ',' The network ',' Want ',' blur ',' respond ',' fix ',' good ',' RAM ',' Gede ',' The network is', 'Ampuunn', 'many years',' use ',' Telkomsel ',' offered ',' brale ',' Hello ',' Telkomsel ',' bln ',' can ',' free ',' Disney ' , 'Hotstar', 'The network', 'gini', 'trs',' gmn ',' watch ',' muter ',' trs', 'play', 'game', 'hadeuh', 'tired', ' Mending ',' Change ',' Deh ',' Kakang ', "]</v>
      </c>
      <c r="D1331" s="3">
        <v>1.0</v>
      </c>
    </row>
    <row r="1332" ht="15.75" customHeight="1">
      <c r="A1332" s="1">
        <v>1330.0</v>
      </c>
      <c r="B1332" s="3" t="s">
        <v>1333</v>
      </c>
      <c r="C1332" s="3" t="str">
        <f>IFERROR(__xludf.DUMMYFUNCTION("GOOGLETRANSLATE(B1332,""id"",""en"")"),"['Telkomsel', 'skrg', 'lose', 'card', 'tri', 'class',' expensive ',' lost ',' class', 'cheap', 'authority', 'Telkomsel', ' the world ',' internet ',' sya ',' user ',' telkomsel ',' taon ',' dri ',' jadoel ',' nie ',' skrg ',' internet ',' sya ',' switch '"&amp;" , 'card', 'lbih', 'cheap', 'satisfying']")</f>
        <v>['Telkomsel', 'skrg', 'lose', 'card', 'tri', 'class',' expensive ',' lost ',' class', 'cheap', 'authority', 'Telkomsel', ' the world ',' internet ',' sya ',' user ',' telkomsel ',' taon ',' dri ',' jadoel ',' nie ',' skrg ',' internet ',' sya ',' switch ' , 'card', 'lbih', 'cheap', 'satisfying']</v>
      </c>
      <c r="D1332" s="3">
        <v>1.0</v>
      </c>
    </row>
    <row r="1333" ht="15.75" customHeight="1">
      <c r="A1333" s="1">
        <v>1331.0</v>
      </c>
      <c r="B1333" s="3" t="s">
        <v>1334</v>
      </c>
      <c r="C1333" s="3" t="str">
        <f>IFERROR(__xludf.DUMMYFUNCTION("GOOGLETRANSLATE(B1333,""id"",""en"")"),"['Signal', 'Price', 'Standard', 'Delicious',' Network ',' Good ',' Skrng ',' Expensive ',' Threat ',' Money ',' Clin ',' Untung ',' KLW ',' Kek ',' GNI ',' loss', 'buyer', 'package', 'attached to', 'chance', 'NOT', 'convenience', 'user', ""]")</f>
        <v>['Signal', 'Price', 'Standard', 'Delicious',' Network ',' Good ',' Skrng ',' Expensive ',' Threat ',' Money ',' Clin ',' Untung ',' KLW ',' Kek ',' GNI ',' loss', 'buyer', 'package', 'attached to', 'chance', 'NOT', 'convenience', 'user', "]</v>
      </c>
      <c r="D1333" s="3">
        <v>1.0</v>
      </c>
    </row>
    <row r="1334" ht="15.75" customHeight="1">
      <c r="A1334" s="1">
        <v>1332.0</v>
      </c>
      <c r="B1334" s="3" t="s">
        <v>1335</v>
      </c>
      <c r="C1334" s="3" t="str">
        <f>IFERROR(__xludf.DUMMYFUNCTION("GOOGLETRANSLATE(B1334,""id"",""en"")"),"['Most', 'corrupt', 'signal', 'Benerin', 'org', 'comment', 'gubris',' comment ',' cave ',' delete ',' provider ',' dilapidated ',' ']")</f>
        <v>['Most', 'corrupt', 'signal', 'Benerin', 'org', 'comment', 'gubris',' comment ',' cave ',' delete ',' provider ',' dilapidated ',' ']</v>
      </c>
      <c r="D1334" s="3">
        <v>1.0</v>
      </c>
    </row>
    <row r="1335" ht="15.75" customHeight="1">
      <c r="A1335" s="1">
        <v>1333.0</v>
      </c>
      <c r="B1335" s="3" t="s">
        <v>1336</v>
      </c>
      <c r="C1335" s="3" t="str">
        <f>IFERROR(__xludf.DUMMYFUNCTION("GOOGLETRANSLATE(B1335,""id"",""en"")"),"['WIFI', 'WIFI', 'Credit', 'Masah', 'Different', 'Data', 'Turned Off', 'Check', 'Use', 'Written', 'Use', 'Internet', ' Heart ',' pulses', ""]")</f>
        <v>['WIFI', 'WIFI', 'Credit', 'Masah', 'Different', 'Data', 'Turned Off', 'Check', 'Use', 'Written', 'Use', 'Internet', ' Heart ',' pulses', "]</v>
      </c>
      <c r="D1335" s="3">
        <v>1.0</v>
      </c>
    </row>
    <row r="1336" ht="15.75" customHeight="1">
      <c r="A1336" s="1">
        <v>1334.0</v>
      </c>
      <c r="B1336" s="3" t="s">
        <v>1337</v>
      </c>
      <c r="C1336" s="3" t="str">
        <f>IFERROR(__xludf.DUMMYFUNCTION("GOOGLETRANSLATE(B1336,""id"",""en"")"),"['weve', 'love', 'service', 'network', 'bad', 'tells',' customer ',' silent ',' Dri ',' Makai ',' Telkomsel ',' Sunday ',' Sya ',' disappointed ',' service ',' Telkomsel ',' hope ',' reply ',' improvement ',' expect ',' ']")</f>
        <v>['weve', 'love', 'service', 'network', 'bad', 'tells',' customer ',' silent ',' Dri ',' Makai ',' Telkomsel ',' Sunday ',' Sya ',' disappointed ',' service ',' Telkomsel ',' hope ',' reply ',' improvement ',' expect ',' ']</v>
      </c>
      <c r="D1336" s="3">
        <v>1.0</v>
      </c>
    </row>
    <row r="1337" ht="15.75" customHeight="1">
      <c r="A1337" s="1">
        <v>1335.0</v>
      </c>
      <c r="B1337" s="3" t="s">
        <v>1338</v>
      </c>
      <c r="C1337" s="3" t="str">
        <f>IFERROR(__xludf.DUMMYFUNCTION("GOOGLETRANSLATE(B1337,""id"",""en"")"),"['The network', 'ugly', 'really', 'emotion', 'TPI', 'ugly', 'network', 'quota', 'bsa', 'use', 'open', 'application', ' SERBA ',' LEMOT ',' LOLA ',' Sometimes', 'Open', 'Difficult', 'Enter', '']")</f>
        <v>['The network', 'ugly', 'really', 'emotion', 'TPI', 'ugly', 'network', 'quota', 'bsa', 'use', 'open', 'application', ' SERBA ',' LEMOT ',' LOLA ',' Sometimes', 'Open', 'Difficult', 'Enter', '']</v>
      </c>
      <c r="D1337" s="3">
        <v>1.0</v>
      </c>
    </row>
    <row r="1338" ht="15.75" customHeight="1">
      <c r="A1338" s="1">
        <v>1336.0</v>
      </c>
      <c r="B1338" s="3" t="s">
        <v>1339</v>
      </c>
      <c r="C1338" s="3" t="str">
        <f>IFERROR(__xludf.DUMMYFUNCTION("GOOGLETRANSLATE(B1338,""id"",""en"")"),"['customer', 'loyal', 'Telkomsel', 'TTP', 'service', 'fun', 'cheap', 'useful', 'loyal', 'Telkomsel', 'moved', 'operator', ' Offers', 'offer', 'cheap', 'useful', 'loyal', 'operator', 'loyal', ""]")</f>
        <v>['customer', 'loyal', 'Telkomsel', 'TTP', 'service', 'fun', 'cheap', 'useful', 'loyal', 'Telkomsel', 'moved', 'operator', ' Offers', 'offer', 'cheap', 'useful', 'loyal', 'operator', 'loyal', "]</v>
      </c>
      <c r="D1338" s="3">
        <v>4.0</v>
      </c>
    </row>
    <row r="1339" ht="15.75" customHeight="1">
      <c r="A1339" s="1">
        <v>1337.0</v>
      </c>
      <c r="B1339" s="3" t="s">
        <v>1340</v>
      </c>
      <c r="C1339" s="3" t="str">
        <f>IFERROR(__xludf.DUMMYFUNCTION("GOOGLETRANSLATE(B1339,""id"",""en"")"),"['Network', 'severe', 'hour', 'price', 'that way', 'reasonable', 'speed', 'access',' internet ',' disappointing ',' please ',' Telkomsel ',' Muhasabah ']")</f>
        <v>['Network', 'severe', 'hour', 'price', 'that way', 'reasonable', 'speed', 'access',' internet ',' disappointing ',' please ',' Telkomsel ',' Muhasabah ']</v>
      </c>
      <c r="D1339" s="3">
        <v>1.0</v>
      </c>
    </row>
    <row r="1340" ht="15.75" customHeight="1">
      <c r="A1340" s="1">
        <v>1338.0</v>
      </c>
      <c r="B1340" s="3" t="s">
        <v>1341</v>
      </c>
      <c r="C1340" s="3" t="str">
        <f>IFERROR(__xludf.DUMMYFUNCTION("GOOGLETRANSLATE(B1340,""id"",""en"")"),"['strange', 'buy', 'pulse', 'fill in', 'package', 'cheek', 'that's',' thousand ',' pulse ',' push ',' severe ',' Sihh ',' very disappointed', '']")</f>
        <v>['strange', 'buy', 'pulse', 'fill in', 'package', 'cheek', 'that's',' thousand ',' pulse ',' push ',' severe ',' Sihh ',' very disappointed', '']</v>
      </c>
      <c r="D1340" s="3">
        <v>1.0</v>
      </c>
    </row>
    <row r="1341" ht="15.75" customHeight="1">
      <c r="A1341" s="1">
        <v>1339.0</v>
      </c>
      <c r="B1341" s="3" t="s">
        <v>1342</v>
      </c>
      <c r="C1341" s="3" t="str">
        <f>IFERROR(__xludf.DUMMYFUNCTION("GOOGLETRANSLATE(B1341,""id"",""en"")"),"['Service', 'bad', 'notification', 'SMS', 'number', 'enter', 'grace', 'NMR', 'online', 'phone', 'clock', 'can', ' Fill ',' pulse ',' regret ',' love ',' rating ',' star ',' tolerance ',' late ',' fill ',' reset ',' fix ',' service ',' Telkomsel ' , 'users"&amp;"', 'loyal', 'input', 'data', 'KTP', 'etc.', 'try', '']")</f>
        <v>['Service', 'bad', 'notification', 'SMS', 'number', 'enter', 'grace', 'NMR', 'online', 'phone', 'clock', 'can', ' Fill ',' pulse ',' regret ',' love ',' rating ',' star ',' tolerance ',' late ',' fill ',' reset ',' fix ',' service ',' Telkomsel ' , 'users', 'loyal', 'input', 'data', 'KTP', 'etc.', 'try', '']</v>
      </c>
      <c r="D1341" s="3">
        <v>1.0</v>
      </c>
    </row>
    <row r="1342" ht="15.75" customHeight="1">
      <c r="A1342" s="1">
        <v>1340.0</v>
      </c>
      <c r="B1342" s="3" t="s">
        <v>1343</v>
      </c>
      <c r="C1342" s="3" t="str">
        <f>IFERROR(__xludf.DUMMYFUNCTION("GOOGLETRANSLATE(B1342,""id"",""en"")"),"['Wind', 'Rain', 'Lightning', 'Forest', 'Dead', 'Lights',' No ',' Signal ',' Buy ',' Package ',' GB ',' Loss', ' Signal ',' Kayak ',' Gini ', ""]")</f>
        <v>['Wind', 'Rain', 'Lightning', 'Forest', 'Dead', 'Lights',' No ',' Signal ',' Buy ',' Package ',' GB ',' Loss', ' Signal ',' Kayak ',' Gini ', "]</v>
      </c>
      <c r="D1342" s="3">
        <v>1.0</v>
      </c>
    </row>
    <row r="1343" ht="15.75" customHeight="1">
      <c r="A1343" s="1">
        <v>1341.0</v>
      </c>
      <c r="B1343" s="3" t="s">
        <v>1344</v>
      </c>
      <c r="C1343" s="3" t="str">
        <f>IFERROR(__xludf.DUMMYFUNCTION("GOOGLETRANSLATE(B1343,""id"",""en"")"),"['signal', 'difficult', 'intention', 'how', 'attached to', 'convenience', 'customer', 'signal', 'Allah', 'buy', 'package', 'expensive', ' CUSTOMER ',' CARE ',' SOLUTION ',' How ',' Progress', '']")</f>
        <v>['signal', 'difficult', 'intention', 'how', 'attached to', 'convenience', 'customer', 'signal', 'Allah', 'buy', 'package', 'expensive', ' CUSTOMER ',' CARE ',' SOLUTION ',' How ',' Progress', '']</v>
      </c>
      <c r="D1343" s="3">
        <v>1.0</v>
      </c>
    </row>
    <row r="1344" ht="15.75" customHeight="1">
      <c r="A1344" s="1">
        <v>1342.0</v>
      </c>
      <c r="B1344" s="3" t="s">
        <v>1345</v>
      </c>
      <c r="C1344" s="3" t="str">
        <f>IFERROR(__xludf.DUMMYFUNCTION("GOOGLETRANSLATE(B1344,""id"",""en"")"),"['Network', 'Bad', 'Lemod', 'Main', 'Game', 'Original', 'Severe', 'Network', 'Telkomsel', 'Trusted', 'The worst', 'already', ' expensive ',' package ',' connection ',' severe ']")</f>
        <v>['Network', 'Bad', 'Lemod', 'Main', 'Game', 'Original', 'Severe', 'Network', 'Telkomsel', 'Trusted', 'The worst', 'already', ' expensive ',' package ',' connection ',' severe ']</v>
      </c>
      <c r="D1344" s="3">
        <v>1.0</v>
      </c>
    </row>
    <row r="1345" ht="15.75" customHeight="1">
      <c r="A1345" s="1">
        <v>1343.0</v>
      </c>
      <c r="B1345" s="3" t="s">
        <v>1346</v>
      </c>
      <c r="C1345" s="3" t="str">
        <f>IFERROR(__xludf.DUMMYFUNCTION("GOOGLETRANSLATE(B1345,""id"",""en"")"),"['Price', 'Package', 'Cheap', 'Network', 'ugly', 'Its',' Please ',' Network ',' Cair ',' User ',' Telkomsel ',' Satisfied ',' ']")</f>
        <v>['Price', 'Package', 'Cheap', 'Network', 'ugly', 'Its',' Please ',' Network ',' Cair ',' User ',' Telkomsel ',' Satisfied ',' ']</v>
      </c>
      <c r="D1345" s="3">
        <v>1.0</v>
      </c>
    </row>
    <row r="1346" ht="15.75" customHeight="1">
      <c r="A1346" s="1">
        <v>1344.0</v>
      </c>
      <c r="B1346" s="3" t="s">
        <v>1347</v>
      </c>
      <c r="C1346" s="3" t="str">
        <f>IFERROR(__xludf.DUMMYFUNCTION("GOOGLETRANSLATE(B1346,""id"",""en"")"),"['Card', 'Telkomsel', 'lost', 'card', 'card', 'package', 'Masi', 'open', 'purchase', 'Telkomsel', 'opened', 'Branda', ' Telkomsel ',' ']")</f>
        <v>['Card', 'Telkomsel', 'lost', 'card', 'card', 'package', 'Masi', 'open', 'purchase', 'Telkomsel', 'opened', 'Branda', ' Telkomsel ',' ']</v>
      </c>
      <c r="D1346" s="3">
        <v>1.0</v>
      </c>
    </row>
    <row r="1347" ht="15.75" customHeight="1">
      <c r="A1347" s="1">
        <v>1345.0</v>
      </c>
      <c r="B1347" s="3" t="s">
        <v>1348</v>
      </c>
      <c r="C1347" s="3" t="str">
        <f>IFERROR(__xludf.DUMMYFUNCTION("GOOGLETRANSLATE(B1347,""id"",""en"")"),"['network', 'Telkomsel', 'biase', 'slow', 'check', 'speed', 'kbs',' network ',' speed ',' network ',' boss', 'customer', ' Telkomsel ',' Kelabui ',' Network ',' stable ',' survey ',' usage ',' a day ',' buy ',' expensive ',' can ',' speed ',' kbs', ""]")</f>
        <v>['network', 'Telkomsel', 'biase', 'slow', 'check', 'speed', 'kbs',' network ',' speed ',' network ',' boss', 'customer', ' Telkomsel ',' Kelabui ',' Network ',' stable ',' survey ',' usage ',' a day ',' buy ',' expensive ',' can ',' speed ',' kbs', "]</v>
      </c>
      <c r="D1347" s="3">
        <v>1.0</v>
      </c>
    </row>
    <row r="1348" ht="15.75" customHeight="1">
      <c r="A1348" s="1">
        <v>1346.0</v>
      </c>
      <c r="B1348" s="3" t="s">
        <v>1349</v>
      </c>
      <c r="C1348" s="3" t="str">
        <f>IFERROR(__xludf.DUMMYFUNCTION("GOOGLETRANSLATE(B1348,""id"",""en"")"),"['Lesson', 'Most', 'telegram', 'quota', 'buy', 'package', 'quota', 'learn', 'tele', 'how', 'nation', 'forward', ' stupid ',' love ',' people ',' students', 'shock', 'world', 'persistence', 'learn', 'at home', 'please', 'please', 'understand', ""]")</f>
        <v>['Lesson', 'Most', 'telegram', 'quota', 'buy', 'package', 'quota', 'learn', 'tele', 'how', 'nation', 'forward', ' stupid ',' love ',' people ',' students', 'shock', 'world', 'persistence', 'learn', 'at home', 'please', 'please', 'understand', "]</v>
      </c>
      <c r="D1348" s="3">
        <v>1.0</v>
      </c>
    </row>
    <row r="1349" ht="15.75" customHeight="1">
      <c r="A1349" s="1">
        <v>1347.0</v>
      </c>
      <c r="B1349" s="3" t="s">
        <v>1350</v>
      </c>
      <c r="C1349" s="3" t="str">
        <f>IFERROR(__xludf.DUMMYFUNCTION("GOOGLETRANSLATE(B1349,""id"",""en"")"),"['buy', 'package', 'cheap', 'cheerful', 'error', 'mulu', 'darling', 'list', 'package', 'internet', 'mah', 'expensive', ' Like ',' lemOOOOT ',' LHO ',' FIXING ',' Credit ',' Extend ',' On ',' Bintang ',' Telkomsel ']")</f>
        <v>['buy', 'package', 'cheap', 'cheerful', 'error', 'mulu', 'darling', 'list', 'package', 'internet', 'mah', 'expensive', ' Like ',' lemOOOOT ',' LHO ',' FIXING ',' Credit ',' Extend ',' On ',' Bintang ',' Telkomsel ']</v>
      </c>
      <c r="D1349" s="3">
        <v>1.0</v>
      </c>
    </row>
    <row r="1350" ht="15.75" customHeight="1">
      <c r="A1350" s="1">
        <v>1348.0</v>
      </c>
      <c r="B1350" s="3" t="s">
        <v>1351</v>
      </c>
      <c r="C1350" s="3" t="str">
        <f>IFERROR(__xludf.DUMMYFUNCTION("GOOGLETRANSLATE(B1350,""id"",""en"")"),"['network', 'biase', 'disorder', 'network', 'the fastest', 'times',' browser ',' slow ',' buy ',' quota ',' expensive ',' can ',' network ',' slow ',' cckckckckck ',' buy ',' quota ',' telkomsel ',' jaw ',' use ']")</f>
        <v>['network', 'biase', 'disorder', 'network', 'the fastest', 'times',' browser ',' slow ',' buy ',' quota ',' expensive ',' can ',' network ',' slow ',' cckckckckck ',' buy ',' quota ',' telkomsel ',' jaw ',' use ']</v>
      </c>
      <c r="D1350" s="3">
        <v>1.0</v>
      </c>
    </row>
    <row r="1351" ht="15.75" customHeight="1">
      <c r="A1351" s="1">
        <v>1349.0</v>
      </c>
      <c r="B1351" s="3" t="s">
        <v>1352</v>
      </c>
      <c r="C1351" s="3" t="str">
        <f>IFERROR(__xludf.DUMMYFUNCTION("GOOGLETRANSLATE(B1351,""id"",""en"")"),"['Hi', 'boss',' Uncomfortable ',' MUCH ',' KOMPAIN ',' CUSTOMER ',' KAH ',' EARTHIBUTION ',' QUALIT ',' QUALITY ',' Network ',' Internet ',' already ',' BNR ',' down ',' embarrassing ',' ']")</f>
        <v>['Hi', 'boss',' Uncomfortable ',' MUCH ',' KOMPAIN ',' CUSTOMER ',' KAH ',' EARTHIBUTION ',' QUALIT ',' QUALITY ',' Network ',' Internet ',' already ',' BNR ',' down ',' embarrassing ',' ']</v>
      </c>
      <c r="D1351" s="3">
        <v>1.0</v>
      </c>
    </row>
    <row r="1352" ht="15.75" customHeight="1">
      <c r="A1352" s="1">
        <v>1350.0</v>
      </c>
      <c r="B1352" s="3" t="s">
        <v>1353</v>
      </c>
      <c r="C1352" s="3" t="str">
        <f>IFERROR(__xludf.DUMMYFUNCTION("GOOGLETRANSLATE(B1352,""id"",""en"")"),"['Please', 'Telkomsel', 'cheats',' active ',' package ',' internet ',' buy ',' package ',' have ',' package ',' extra ',' unlimited ',' Following ',' active ',' package ',' main ',' package ',' internet ',' unlimited ',' leftover ',' Please ',' Telkomsel "&amp;"',' fix ']")</f>
        <v>['Please', 'Telkomsel', 'cheats',' active ',' package ',' internet ',' buy ',' package ',' have ',' package ',' extra ',' unlimited ',' Following ',' active ',' package ',' main ',' package ',' internet ',' unlimited ',' leftover ',' Please ',' Telkomsel ',' fix ']</v>
      </c>
      <c r="D1352" s="3">
        <v>2.0</v>
      </c>
    </row>
    <row r="1353" ht="15.75" customHeight="1">
      <c r="A1353" s="1">
        <v>1351.0</v>
      </c>
      <c r="B1353" s="3" t="s">
        <v>1354</v>
      </c>
      <c r="C1353" s="3" t="str">
        <f>IFERROR(__xludf.DUMMYFUNCTION("GOOGLETRANSLATE(B1353,""id"",""en"")"),"['APK', 'good', 'features',' interesting ',' offer ',' adequate ',' please ',' feature ',' lock ',' botton ',' pulse ',' truncated ',' quota ',' run out ',' package ',' run out ',' package ',' pulse ',' cut ',' run out ',' Rp ',' please ',' repair ',' tha"&amp;"nk ',' love ' , '']")</f>
        <v>['APK', 'good', 'features',' interesting ',' offer ',' adequate ',' please ',' feature ',' lock ',' botton ',' pulse ',' truncated ',' quota ',' run out ',' package ',' run out ',' package ',' pulse ',' cut ',' run out ',' Rp ',' please ',' repair ',' thank ',' love ' , '']</v>
      </c>
      <c r="D1353" s="3">
        <v>4.0</v>
      </c>
    </row>
    <row r="1354" ht="15.75" customHeight="1">
      <c r="A1354" s="1">
        <v>1352.0</v>
      </c>
      <c r="B1354" s="3" t="s">
        <v>1355</v>
      </c>
      <c r="C1354" s="3" t="str">
        <f>IFERROR(__xludf.DUMMYFUNCTION("GOOGLETRANSLATE(B1354,""id"",""en"")"),"['Disappointed', 'Ouch', 'package', 'expensive', 'buy', 'credit', 'take', 'then', 'buy', 'pulse', 'take', 'Males',' PKE ',' Telkomsel ',' here ',' Severe ',' Telkomsel ',' Uninstall ',' already ',' Males', 'Thanks',' Operator ',' Telkomsel ',' take ',' pu"&amp;"lses' , 'Baii']")</f>
        <v>['Disappointed', 'Ouch', 'package', 'expensive', 'buy', 'credit', 'take', 'then', 'buy', 'pulse', 'take', 'Males',' PKE ',' Telkomsel ',' here ',' Severe ',' Telkomsel ',' Uninstall ',' already ',' Males', 'Thanks',' Operator ',' Telkomsel ',' take ',' pulses' , 'Baii']</v>
      </c>
      <c r="D1354" s="3">
        <v>1.0</v>
      </c>
    </row>
    <row r="1355" ht="15.75" customHeight="1">
      <c r="A1355" s="1">
        <v>1353.0</v>
      </c>
      <c r="B1355" s="3" t="s">
        <v>1356</v>
      </c>
      <c r="C1355" s="3" t="str">
        <f>IFERROR(__xludf.DUMMYFUNCTION("GOOGLETRANSLATE(B1355,""id"",""en"")"),"['', 'area', 'exact', 'Mangunharjo', 'Kec', 'Tugu', 'City', 'Semarang', 'Java', 'Indonesia', 'sympathy', 'singally', 'slow ',' Forgiveness', 'Blood', '']")</f>
        <v>['', 'area', 'exact', 'Mangunharjo', 'Kec', 'Tugu', 'City', 'Semarang', 'Java', 'Indonesia', 'sympathy', 'singally', 'slow ',' Forgiveness', 'Blood', '']</v>
      </c>
      <c r="D1355" s="3">
        <v>1.0</v>
      </c>
    </row>
    <row r="1356" ht="15.75" customHeight="1">
      <c r="A1356" s="1">
        <v>1354.0</v>
      </c>
      <c r="B1356" s="3" t="s">
        <v>1357</v>
      </c>
      <c r="C1356" s="3" t="str">
        <f>IFERROR(__xludf.DUMMYFUNCTION("GOOGLETRANSLATE(B1356,""id"",""en"")"),"['Please', 'area', 'brass',' answerarat ',' signal ',' stabilin ',' abbundation ',' raya ',' trs', 'maen', 'game', 'signal', ' Still ',' star ',' severe ',' already ',' expensive ',' satisfying ',' customers', '']")</f>
        <v>['Please', 'area', 'brass',' answerarat ',' signal ',' stabilin ',' abbundation ',' raya ',' trs', 'maen', 'game', 'signal', ' Still ',' star ',' severe ',' already ',' expensive ',' satisfying ',' customers', '']</v>
      </c>
      <c r="D1356" s="3">
        <v>1.0</v>
      </c>
    </row>
    <row r="1357" ht="15.75" customHeight="1">
      <c r="A1357" s="1">
        <v>1355.0</v>
      </c>
      <c r="B1357" s="3" t="s">
        <v>1358</v>
      </c>
      <c r="C1357" s="3" t="str">
        <f>IFERROR(__xludf.DUMMYFUNCTION("GOOGLETRANSLATE(B1357,""id"",""en"")"),"['Telkomsel', 'signal', 'poor', 'use', 'play', 'game', 'severe', 'developed', 'ugly', 'card', '']")</f>
        <v>['Telkomsel', 'signal', 'poor', 'use', 'play', 'game', 'severe', 'developed', 'ugly', 'card', '']</v>
      </c>
      <c r="D1357" s="3">
        <v>1.0</v>
      </c>
    </row>
    <row r="1358" ht="15.75" customHeight="1">
      <c r="A1358" s="1">
        <v>1356.0</v>
      </c>
      <c r="B1358" s="3" t="s">
        <v>1359</v>
      </c>
      <c r="C1358" s="3" t="str">
        <f>IFERROR(__xludf.DUMMYFUNCTION("GOOGLETRANSLATE(B1358,""id"",""en"")"),"['subscribe', 'stabilan', 'network', 'deteriorating', 'update', 'gabisa', 'open', 'price', 'package', 'expensive']")</f>
        <v>['subscribe', 'stabilan', 'network', 'deteriorating', 'update', 'gabisa', 'open', 'price', 'package', 'expensive']</v>
      </c>
      <c r="D1358" s="3">
        <v>1.0</v>
      </c>
    </row>
    <row r="1359" ht="15.75" customHeight="1">
      <c r="A1359" s="1">
        <v>1357.0</v>
      </c>
      <c r="B1359" s="3" t="s">
        <v>1360</v>
      </c>
      <c r="C1359" s="3" t="str">
        <f>IFERROR(__xludf.DUMMYFUNCTION("GOOGLETRANSLATE(B1359,""id"",""en"")"),"['sympathy', 'Telkomsel', 'signal', 'stable', 'wasteful', 'quota', 'play', 'game', 'ping', 'ms',' hope ',' repaired ',' ']")</f>
        <v>['sympathy', 'Telkomsel', 'signal', 'stable', 'wasteful', 'quota', 'play', 'game', 'ping', 'ms',' hope ',' repaired ',' ']</v>
      </c>
      <c r="D1359" s="3">
        <v>1.0</v>
      </c>
    </row>
    <row r="1360" ht="15.75" customHeight="1">
      <c r="A1360" s="1">
        <v>1358.0</v>
      </c>
      <c r="B1360" s="3" t="s">
        <v>1361</v>
      </c>
      <c r="C1360" s="3" t="str">
        <f>IFERROR(__xludf.DUMMYFUNCTION("GOOGLETRANSLATE(B1360,""id"",""en"")"),"['', 'Bintang', 'Open', 'number', 'UDH', 'The application', 'Try', 'Refresh', 'finished', 'Turn', 'Use', 'Current', 'his application ',' Please ',' Tuk ',' Acquired ',' Naises']")</f>
        <v>['', 'Bintang', 'Open', 'number', 'UDH', 'The application', 'Try', 'Refresh', 'finished', 'Turn', 'Use', 'Current', 'his application ',' Please ',' Tuk ',' Acquired ',' Naises']</v>
      </c>
      <c r="D1360" s="3">
        <v>3.0</v>
      </c>
    </row>
    <row r="1361" ht="15.75" customHeight="1">
      <c r="A1361" s="1">
        <v>1359.0</v>
      </c>
      <c r="B1361" s="3" t="s">
        <v>1362</v>
      </c>
      <c r="C1361" s="3" t="str">
        <f>IFERROR(__xludf.DUMMYFUNCTION("GOOGLETRANSLATE(B1361,""id"",""en"")"),"['Annual', 'use', 'Telkomsel', 'Network', 'Bad', 'Yutub', 'Chat', 'Change', 'card', ""]")</f>
        <v>['Annual', 'use', 'Telkomsel', 'Network', 'Bad', 'Yutub', 'Chat', 'Change', 'card', "]</v>
      </c>
      <c r="D1361" s="3">
        <v>1.0</v>
      </c>
    </row>
    <row r="1362" ht="15.75" customHeight="1">
      <c r="A1362" s="1">
        <v>1360.0</v>
      </c>
      <c r="B1362" s="3" t="s">
        <v>1363</v>
      </c>
      <c r="C1362" s="3" t="str">
        <f>IFERROR(__xludf.DUMMYFUNCTION("GOOGLETRANSLATE(B1362,""id"",""en"")"),"['sorry', 'love', 'star', 'that way', 'disappointed', 'network', 'slow', 'night', 'browsing', 'maen', 'game', 'etc.', ' difficult ',' home ',' ngak ',' nyape ',' meter ',' tower ',' please ',' pay attention ',' network ', ""]")</f>
        <v>['sorry', 'love', 'star', 'that way', 'disappointed', 'network', 'slow', 'night', 'browsing', 'maen', 'game', 'etc.', ' difficult ',' home ',' ngak ',' nyape ',' meter ',' tower ',' please ',' pay attention ',' network ', "]</v>
      </c>
      <c r="D1362" s="3">
        <v>1.0</v>
      </c>
    </row>
    <row r="1363" ht="15.75" customHeight="1">
      <c r="A1363" s="1">
        <v>1361.0</v>
      </c>
      <c r="B1363" s="3" t="s">
        <v>1364</v>
      </c>
      <c r="C1363" s="3" t="str">
        <f>IFERROR(__xludf.DUMMYFUNCTION("GOOGLETRANSLATE(B1363,""id"",""en"")"),"['Disappointed', 'really', 'Try', 'times',' fill ',' Vocer ',' sympathy ',' writing ',' sorry ',' system ',' busy ',' monthly ',' ']")</f>
        <v>['Disappointed', 'really', 'Try', 'times',' fill ',' Vocer ',' sympathy ',' writing ',' sorry ',' system ',' busy ',' monthly ',' ']</v>
      </c>
      <c r="D1363" s="3">
        <v>1.0</v>
      </c>
    </row>
    <row r="1364" ht="15.75" customHeight="1">
      <c r="A1364" s="1">
        <v>1362.0</v>
      </c>
      <c r="B1364" s="3" t="s">
        <v>1365</v>
      </c>
      <c r="C1364" s="3" t="str">
        <f>IFERROR(__xludf.DUMMYFUNCTION("GOOGLETRANSLATE(B1364,""id"",""en"")"),"['', 'Star', 'aspect', 'convenience', 'function', 'benefits',' Telkomsel ',' Worthed ',' Worthed ',' People ',' complaint ',' signal ',' Kian ',' Down ',' quota ',' wasteful ',' package ',' expensive ',' Please ',' responded ',' ']")</f>
        <v>['', 'Star', 'aspect', 'convenience', 'function', 'benefits',' Telkomsel ',' Worthed ',' Worthed ',' People ',' complaint ',' signal ',' Kian ',' Down ',' quota ',' wasteful ',' package ',' expensive ',' Please ',' responded ',' ']</v>
      </c>
      <c r="D1364" s="3">
        <v>5.0</v>
      </c>
    </row>
    <row r="1365" ht="15.75" customHeight="1">
      <c r="A1365" s="1">
        <v>1363.0</v>
      </c>
      <c r="B1365" s="3" t="s">
        <v>1366</v>
      </c>
      <c r="C1365" s="3" t="str">
        <f>IFERROR(__xludf.DUMMYFUNCTION("GOOGLETRANSLATE(B1365,""id"",""en"")"),"['card', 'expensive', 'famous',' network ',' good ',' reality ',' play ',' game ',' online ',' NGLEG ',' damaging ',' performance ',' please ',' repaired ',' star ',' network ',' smooth ']")</f>
        <v>['card', 'expensive', 'famous',' network ',' good ',' reality ',' play ',' game ',' online ',' NGLEG ',' damaging ',' performance ',' please ',' repaired ',' star ',' network ',' smooth ']</v>
      </c>
      <c r="D1365" s="3">
        <v>1.0</v>
      </c>
    </row>
    <row r="1366" ht="15.75" customHeight="1">
      <c r="A1366" s="1">
        <v>1364.0</v>
      </c>
      <c r="B1366" s="3" t="s">
        <v>1367</v>
      </c>
      <c r="C1366" s="3" t="str">
        <f>IFERROR(__xludf.DUMMYFUNCTION("GOOGLETRANSLATE(B1366,""id"",""en"")"),"['boss',' Please ',' Fix ',' Network ',' Struggle ',' Kampung ',' Marancar ',' Padangsidimpuan ',' North ',' Padang ',' Sidimpuan ',' Sumutra ',' North ',' Indonesia ',' please ',' please ',' repair ',' thank ',' love ',' Telkomsel ',' responded ',' respo"&amp;"nded ',' hope ',' responded ']")</f>
        <v>['boss',' Please ',' Fix ',' Network ',' Struggle ',' Kampung ',' Marancar ',' Padangsidimpuan ',' North ',' Padang ',' Sidimpuan ',' Sumutra ',' North ',' Indonesia ',' please ',' please ',' repair ',' thank ',' love ',' Telkomsel ',' responded ',' responded ',' hope ',' responded ']</v>
      </c>
      <c r="D1366" s="3">
        <v>1.0</v>
      </c>
    </row>
    <row r="1367" ht="15.75" customHeight="1">
      <c r="A1367" s="1">
        <v>1365.0</v>
      </c>
      <c r="B1367" s="3" t="s">
        <v>1368</v>
      </c>
      <c r="C1367" s="3" t="str">
        <f>IFERROR(__xludf.DUMMYFUNCTION("GOOGLETRANSLATE(B1367,""id"",""en"")"),"['Yesterday', 'buy', 'package', 'data', 'unlimited', 'payment', 'pakek', 'linkaja', 'already', 'managed', 'money', 'udh', ' Cut ',' Notice ',' Package ',' UDH ',' On ',' APK ',' SMS ',' CONTACT ',' TELKOMSEL ',' Waiting ',' Waiting ',' Tetep ' , 'enter', "&amp;"'contact', 'UDH', 'send', 'proof', 'transaction', 'via', 'email', 'until', 'skrng', 'enter', 'package', ' The data ',' ']")</f>
        <v>['Yesterday', 'buy', 'package', 'data', 'unlimited', 'payment', 'pakek', 'linkaja', 'already', 'managed', 'money', 'udh', ' Cut ',' Notice ',' Package ',' UDH ',' On ',' APK ',' SMS ',' CONTACT ',' TELKOMSEL ',' Waiting ',' Waiting ',' Tetep ' , 'enter', 'contact', 'UDH', 'send', 'proof', 'transaction', 'via', 'email', 'until', 'skrng', 'enter', 'package', ' The data ',' ']</v>
      </c>
      <c r="D1367" s="3">
        <v>2.0</v>
      </c>
    </row>
    <row r="1368" ht="15.75" customHeight="1">
      <c r="A1368" s="1">
        <v>1366.0</v>
      </c>
      <c r="B1368" s="3" t="s">
        <v>1369</v>
      </c>
      <c r="C1368" s="3" t="str">
        <f>IFERROR(__xludf.DUMMYFUNCTION("GOOGLETRANSLATE(B1368,""id"",""en"")"),"['many years',' PKE ',' Telkomsel ',' skrng ',' signal ',' disappointing ',' rotten ',' severe ',' already ',' times', 'complain', 'repairs',' Quality ',' Signal ',' Sometimes', 'Lost', 'Provider', 'Next', 'Notewa', 'Card', 'Kismin', 'Telkomsel', 'MAYAL',"&amp;" 'Doang', 'Kulitas' , 'Disappointed', 'fix', 'replace', 'card', 'mah', '']")</f>
        <v>['many years',' PKE ',' Telkomsel ',' skrng ',' signal ',' disappointing ',' rotten ',' severe ',' already ',' times', 'complain', 'repairs',' Quality ',' Signal ',' Sometimes', 'Lost', 'Provider', 'Next', 'Notewa', 'Card', 'Kismin', 'Telkomsel', 'MAYAL', 'Doang', 'Kulitas' , 'Disappointed', 'fix', 'replace', 'card', 'mah', '']</v>
      </c>
      <c r="D1368" s="3">
        <v>1.0</v>
      </c>
    </row>
    <row r="1369" ht="15.75" customHeight="1">
      <c r="A1369" s="1">
        <v>1367.0</v>
      </c>
      <c r="B1369" s="3" t="s">
        <v>1370</v>
      </c>
      <c r="C1369" s="3" t="str">
        <f>IFERROR(__xludf.DUMMYFUNCTION("GOOGLETRANSLATE(B1369,""id"",""en"")"),"['please', 'Telkomsel', 'network', 'supports',' right ',' rain ',' already ',' hope ',' get ',' network ',' play ',' game ',' Online ',' Login ',' please ',' Telkonsel ',' Please ',' Update ',' Network ',' Lebis', 'Good']")</f>
        <v>['please', 'Telkomsel', 'network', 'supports',' right ',' rain ',' already ',' hope ',' get ',' network ',' play ',' game ',' Online ',' Login ',' please ',' Telkonsel ',' Please ',' Update ',' Network ',' Lebis', 'Good']</v>
      </c>
      <c r="D1369" s="3">
        <v>1.0</v>
      </c>
    </row>
    <row r="1370" ht="15.75" customHeight="1">
      <c r="A1370" s="1">
        <v>1368.0</v>
      </c>
      <c r="B1370" s="3" t="s">
        <v>1371</v>
      </c>
      <c r="C1370" s="3" t="str">
        <f>IFERROR(__xludf.DUMMYFUNCTION("GOOGLETRANSLATE(B1370,""id"",""en"")"),"['price', 'expensive', 'signal', 'quality', 'WKTU', 'TLP', 'told', 'mode', 'plane', 'told', 'Try', 'told', ' Try ',' network ',' provider ',' right ',' test ',' lag ',' expensive ',' ']")</f>
        <v>['price', 'expensive', 'signal', 'quality', 'WKTU', 'TLP', 'told', 'mode', 'plane', 'told', 'Try', 'told', ' Try ',' network ',' provider ',' right ',' test ',' lag ',' expensive ',' ']</v>
      </c>
      <c r="D1370" s="3">
        <v>1.0</v>
      </c>
    </row>
    <row r="1371" ht="15.75" customHeight="1">
      <c r="A1371" s="1">
        <v>1369.0</v>
      </c>
      <c r="B1371" s="3" t="s">
        <v>1372</v>
      </c>
      <c r="C1371" s="3" t="str">
        <f>IFERROR(__xludf.DUMMYFUNCTION("GOOGLETRANSLATE(B1371,""id"",""en"")"),"['Benerin', 'Network', 'Gausah', 'Thinking', 'Promotions',' Cheap ',' Network ',' Stuk ',' Paa ',' Maen ',' Game ',' Sampe ',' Gara ',' ugly ',' network ',' moved ',' card ',' neighbor ',' good ',' network ',' gapapa ',' expensive ',' network ',' good ']")</f>
        <v>['Benerin', 'Network', 'Gausah', 'Thinking', 'Promotions',' Cheap ',' Network ',' Stuk ',' Paa ',' Maen ',' Game ',' Sampe ',' Gara ',' ugly ',' network ',' moved ',' card ',' neighbor ',' good ',' network ',' gapapa ',' expensive ',' network ',' good ']</v>
      </c>
      <c r="D1371" s="3">
        <v>1.0</v>
      </c>
    </row>
    <row r="1372" ht="15.75" customHeight="1">
      <c r="A1372" s="1">
        <v>1370.0</v>
      </c>
      <c r="B1372" s="3" t="s">
        <v>1373</v>
      </c>
      <c r="C1372" s="3" t="str">
        <f>IFERROR(__xludf.DUMMYFUNCTION("GOOGLETRANSLATE(B1372,""id"",""en"")"),"['buy', 'card', 'signal', 'BURIK', 'open', 'slow', 'play', 'game', 'card', 'sultan', 'signal', 'rich', ' AJG ',' Nyesel ',' Cave ',' Telkomsel ', ""]")</f>
        <v>['buy', 'card', 'signal', 'BURIK', 'open', 'slow', 'play', 'game', 'card', 'sultan', 'signal', 'rich', ' AJG ',' Nyesel ',' Cave ',' Telkomsel ', "]</v>
      </c>
      <c r="D1372" s="3">
        <v>1.0</v>
      </c>
    </row>
    <row r="1373" ht="15.75" customHeight="1">
      <c r="A1373" s="1">
        <v>1371.0</v>
      </c>
      <c r="B1373" s="3" t="s">
        <v>1374</v>
      </c>
      <c r="C1373" s="3" t="str">
        <f>IFERROR(__xludf.DUMMYFUNCTION("GOOGLETRANSLATE(B1373,""id"",""en"")"),"['updated', 'strange', 'the application', 'open', 'the application', 'login', 'dululah', 'sms',' menu ',' message ',' in it ',' the application ',' Karuan ',' order ',' opened ',' contains', 'white', 'screen', 'please', 'repaired', 'bad']")</f>
        <v>['updated', 'strange', 'the application', 'open', 'the application', 'login', 'dululah', 'sms',' menu ',' message ',' in it ',' the application ',' Karuan ',' order ',' opened ',' contains', 'white', 'screen', 'please', 'repaired', 'bad']</v>
      </c>
      <c r="D1373" s="3">
        <v>1.0</v>
      </c>
    </row>
    <row r="1374" ht="15.75" customHeight="1">
      <c r="A1374" s="1">
        <v>1372.0</v>
      </c>
      <c r="B1374" s="3" t="s">
        <v>1375</v>
      </c>
      <c r="C1374" s="3" t="str">
        <f>IFERROR(__xludf.DUMMYFUNCTION("GOOGLETRANSLATE(B1374,""id"",""en"")"),"['update', 'the application', 'forced', 'really', 'Gede', 'Memory', 'heavy', 'really', 'NOT', 'HANGS', 'PDHL', 'signal', ' Good ',' Mending ',' Most ',' Update ']")</f>
        <v>['update', 'the application', 'forced', 'really', 'Gede', 'Memory', 'heavy', 'really', 'NOT', 'HANGS', 'PDHL', 'signal', ' Good ',' Mending ',' Most ',' Update ']</v>
      </c>
      <c r="D1374" s="3">
        <v>1.0</v>
      </c>
    </row>
    <row r="1375" ht="15.75" customHeight="1">
      <c r="A1375" s="1">
        <v>1373.0</v>
      </c>
      <c r="B1375" s="3" t="s">
        <v>1376</v>
      </c>
      <c r="C1375" s="3" t="str">
        <f>IFERROR(__xludf.DUMMYFUNCTION("GOOGLETRANSLATE(B1375,""id"",""en"")"),"['Application', 'Trash', 'Activate', 'Quota', 'Family', 'Ribet', 'Main', 'Telkomsel', 'ssssssssaaaaaammmmmppppppaaaaahhhhhhhhhhhhhhhhhhhhhhhhhhhhhhhhhhhhhhhhhhhhhhhhhhhhhhhhhhhhhhhhhhhhhhhhhhhhhh")</f>
        <v>['Application', 'Trash', 'Activate', 'Quota', 'Family', 'Ribet', 'Main', 'Telkomsel', 'ssssssssaaaaaammmmmppppppaaaaahhhhhhhhhhhhhhhhhhhhhhhhhhhhhhhhhhhhhhhhhhhhhhhhhhhhhhhhhhhhhhhhhhhhhhhhhhhhhh</v>
      </c>
      <c r="D1375" s="3">
        <v>1.0</v>
      </c>
    </row>
    <row r="1376" ht="15.75" customHeight="1">
      <c r="A1376" s="1">
        <v>1374.0</v>
      </c>
      <c r="B1376" s="3" t="s">
        <v>1377</v>
      </c>
      <c r="C1376" s="3" t="str">
        <f>IFERROR(__xludf.DUMMYFUNCTION("GOOGLETRANSLATE(B1376,""id"",""en"")"),"['Here', 'Good', 'Sinyal', 'Bad', 'Signal', 'Telkomsel', 'User', 'Telkomsel', 'Signal', 'Jga', 'worsen', 'make it difficult', ' Students', 'Learning', 'Online', 'Please', 'Telkomsel', 'HRI', 'Signal', 'Bad', 'Disturbing', 'Process',' Learning ',' Online '"&amp;",' User ' , 'Telkomsel', 'Jngn', 'hope', 'Klau', 'signal', 'Telkom', 'good', 'suggestion', 'user', 'jngn', 'card', 'Telkomsel', ' ']")</f>
        <v>['Here', 'Good', 'Sinyal', 'Bad', 'Signal', 'Telkomsel', 'User', 'Telkomsel', 'Signal', 'Jga', 'worsen', 'make it difficult', ' Students', 'Learning', 'Online', 'Please', 'Telkomsel', 'HRI', 'Signal', 'Bad', 'Disturbing', 'Process',' Learning ',' Online ',' User ' , 'Telkomsel', 'Jngn', 'hope', 'Klau', 'signal', 'Telkom', 'good', 'suggestion', 'user', 'jngn', 'card', 'Telkomsel', ' ']</v>
      </c>
      <c r="D1376" s="3">
        <v>1.0</v>
      </c>
    </row>
    <row r="1377" ht="15.75" customHeight="1">
      <c r="A1377" s="1">
        <v>1375.0</v>
      </c>
      <c r="B1377" s="3" t="s">
        <v>1378</v>
      </c>
      <c r="C1377" s="3" t="str">
        <f>IFERROR(__xludf.DUMMYFUNCTION("GOOGLETRANSLATE(B1377,""id"",""en"")"),"['Telkomsel', 'please', 'fixed', 'network', 'since' Sampek ',' network ',' Nge ',' lag ',' error ',' slow ',' weather ',' cloud ',' signal ',' difficult ',' please ',' fixed ',' network ',' location ',' village ',' village ',' attached to ',' signal ',' w"&amp;"ifi ',' doang ' , 'signal', 'quota', 'ugly', 'severe', 'bojonegoro', 'jatim']")</f>
        <v>['Telkomsel', 'please', 'fixed', 'network', 'since' Sampek ',' network ',' Nge ',' lag ',' error ',' slow ',' weather ',' cloud ',' signal ',' difficult ',' please ',' fixed ',' network ',' location ',' village ',' village ',' attached to ',' signal ',' wifi ',' doang ' , 'signal', 'quota', 'ugly', 'severe', 'bojonegoro', 'jatim']</v>
      </c>
      <c r="D1377" s="3">
        <v>1.0</v>
      </c>
    </row>
    <row r="1378" ht="15.75" customHeight="1">
      <c r="A1378" s="1">
        <v>1376.0</v>
      </c>
      <c r="B1378" s="3" t="s">
        <v>1379</v>
      </c>
      <c r="C1378" s="3" t="str">
        <f>IFERROR(__xludf.DUMMYFUNCTION("GOOGLETRANSLATE(B1378,""id"",""en"")"),"['Telkomsel', 'Menting', 'quantity', 'quality', 'experience', 'progress',' chat ',' slow ',' play ',' game ',' online ',' watch ',' YouTube ',' Severe ',' Can ',' Nampung ',' User ',' Mending ',' Ush ',' Promo ', ""]")</f>
        <v>['Telkomsel', 'Menting', 'quantity', 'quality', 'experience', 'progress',' chat ',' slow ',' play ',' game ',' online ',' watch ',' YouTube ',' Severe ',' Can ',' Nampung ',' User ',' Mending ',' Ush ',' Promo ', "]</v>
      </c>
      <c r="D1378" s="3">
        <v>1.0</v>
      </c>
    </row>
    <row r="1379" ht="15.75" customHeight="1">
      <c r="A1379" s="1">
        <v>1377.0</v>
      </c>
      <c r="B1379" s="3" t="s">
        <v>1380</v>
      </c>
      <c r="C1379" s="3" t="str">
        <f>IFERROR(__xludf.DUMMYFUNCTION("GOOGLETRANSLATE(B1379,""id"",""en"")"),"['Telkomsel', 'update', 'link', 'population', 'service', 'population', 'moved', 'number', 'list', 'card', 'please', 'Telkomsel', ' Update ',' update ',' population ',' ']")</f>
        <v>['Telkomsel', 'update', 'link', 'population', 'service', 'population', 'moved', 'number', 'list', 'card', 'please', 'Telkomsel', ' Update ',' update ',' population ',' ']</v>
      </c>
      <c r="D1379" s="3">
        <v>3.0</v>
      </c>
    </row>
    <row r="1380" ht="15.75" customHeight="1">
      <c r="A1380" s="1">
        <v>1378.0</v>
      </c>
      <c r="B1380" s="3" t="s">
        <v>1381</v>
      </c>
      <c r="C1380" s="3" t="str">
        <f>IFERROR(__xludf.DUMMYFUNCTION("GOOGLETRANSLATE(B1380,""id"",""en"")"),"['buy', 'pulse', 'worth', 'rb', 'application', 'Telkomsel', 'pay', 'finet', 'use', 'inet', 'banking', 'enter', ' Clarity ',' told ',' Waiting ',' ']")</f>
        <v>['buy', 'pulse', 'worth', 'rb', 'application', 'Telkomsel', 'pay', 'finet', 'use', 'inet', 'banking', 'enter', ' Clarity ',' told ',' Waiting ',' ']</v>
      </c>
      <c r="D1380" s="3">
        <v>1.0</v>
      </c>
    </row>
    <row r="1381" ht="15.75" customHeight="1">
      <c r="A1381" s="1">
        <v>1379.0</v>
      </c>
      <c r="B1381" s="3" t="s">
        <v>1382</v>
      </c>
      <c r="C1381" s="3" t="str">
        <f>IFERROR(__xludf.DUMMYFUNCTION("GOOGLETRANSLATE(B1381,""id"",""en"")"),"['change', 'star', 'Telkomsel', 'normal', 'purchase', 'package', 'special', 'thank', 'love', 'hope', 'user', ' Telkomsel ',' Package ',' Special ',' Greetings', 'Watampone']")</f>
        <v>['change', 'star', 'Telkomsel', 'normal', 'purchase', 'package', 'special', 'thank', 'love', 'hope', 'user', ' Telkomsel ',' Package ',' Special ',' Greetings', 'Watampone']</v>
      </c>
      <c r="D1381" s="3">
        <v>5.0</v>
      </c>
    </row>
    <row r="1382" ht="15.75" customHeight="1">
      <c r="A1382" s="1">
        <v>1380.0</v>
      </c>
      <c r="B1382" s="3" t="s">
        <v>1383</v>
      </c>
      <c r="C1382" s="3" t="str">
        <f>IFERROR(__xludf.DUMMYFUNCTION("GOOGLETRANSLATE(B1382,""id"",""en"")"),"['Sangangkin', 'Sumbin', 'Severe', 'Telkomsel', 'January', 'Speed', 'Kalimantan', 'Threat', 'Cana', 'Keep', 'Taik', 'Strength', ' Strong ',' download ',' sosmed ',' destroyed ',' game ',' pub ',' mobile ',' price ',' package ',' Mangkin ',' expensive ',' "&amp;"network ',' Mangkin ' , 'destroyed', 'yok', 'moved', 'prime', 'bear', 'emotion', 'drii', 'sendri', 'thank you', 'Telkomsel', ""]")</f>
        <v>['Sangangkin', 'Sumbin', 'Severe', 'Telkomsel', 'January', 'Speed', 'Kalimantan', 'Threat', 'Cana', 'Keep', 'Taik', 'Strength', ' Strong ',' download ',' sosmed ',' destroyed ',' game ',' pub ',' mobile ',' price ',' package ',' Mangkin ',' expensive ',' network ',' Mangkin ' , 'destroyed', 'yok', 'moved', 'prime', 'bear', 'emotion', 'drii', 'sendri', 'thank you', 'Telkomsel', "]</v>
      </c>
      <c r="D1382" s="3">
        <v>1.0</v>
      </c>
    </row>
    <row r="1383" ht="15.75" customHeight="1">
      <c r="A1383" s="1">
        <v>1381.0</v>
      </c>
      <c r="B1383" s="3" t="s">
        <v>1384</v>
      </c>
      <c r="C1383" s="3" t="str">
        <f>IFERROR(__xludf.DUMMYFUNCTION("GOOGLETRANSLATE(B1383,""id"",""en"")"),"['upgrade', 'signal', 'severe', 'really', 'really', 'really', 'signal', 'bar', 'full', 'bar', 'stay', 'city', ' Oath ',' Disappointed ',' Season ',' Price ',' Package ',' Expensive ',' Quality ',' Internet ',' Cheap ',' Are ',' You ',' killing ', ""]")</f>
        <v>['upgrade', 'signal', 'severe', 'really', 'really', 'really', 'signal', 'bar', 'full', 'bar', 'stay', 'city', ' Oath ',' Disappointed ',' Season ',' Price ',' Package ',' Expensive ',' Quality ',' Internet ',' Cheap ',' Are ',' You ',' killing ', "]</v>
      </c>
      <c r="D1383" s="3">
        <v>1.0</v>
      </c>
    </row>
    <row r="1384" ht="15.75" customHeight="1">
      <c r="A1384" s="1">
        <v>1382.0</v>
      </c>
      <c r="B1384" s="3" t="s">
        <v>1385</v>
      </c>
      <c r="C1384" s="3" t="str">
        <f>IFERROR(__xludf.DUMMYFUNCTION("GOOGLETRANSLATE(B1384,""id"",""en"")"),"['package', 'cheats',' buy ',' cut ',' for example ',' combo ',' Sakti ',' activated ',' congratulations', 'package', 'combo', 'Sakti', ' MNT ',' Tsel ',' SMS ',' Tsel ',' Voucher ',' Rise ',' Nowlin ',' Rp ',' On ',' apply ',' date ',' pkl ',' WIB ' , 'c"&amp;"heck', 'status', 'stop', 'subscribe', 'Telkomsel', 'apps', 'hub', 'info', '']")</f>
        <v>['package', 'cheats',' buy ',' cut ',' for example ',' combo ',' Sakti ',' activated ',' congratulations', 'package', 'combo', 'Sakti', ' MNT ',' Tsel ',' SMS ',' Tsel ',' Voucher ',' Rise ',' Nowlin ',' Rp ',' On ',' apply ',' date ',' pkl ',' WIB ' , 'check', 'status', 'stop', 'subscribe', 'Telkomsel', 'apps', 'hub', 'info', '']</v>
      </c>
      <c r="D1384" s="3">
        <v>1.0</v>
      </c>
    </row>
    <row r="1385" ht="15.75" customHeight="1">
      <c r="A1385" s="1">
        <v>1383.0</v>
      </c>
      <c r="B1385" s="3" t="s">
        <v>1386</v>
      </c>
      <c r="C1385" s="3" t="str">
        <f>IFERROR(__xludf.DUMMYFUNCTION("GOOGLETRANSLATE(B1385,""id"",""en"")"),"['Bintang', 'buy', 'Package', 'Telkomsel', 'Pay', 'Money', 'payment', 'SUCCESS', 'balance', 'already', 'reduced', 'package', ' entry ',' until ',' skrang ',' already ',' cream ',' complaints', 'email', 'telkomsel', 'eh', 'no', 'tanggepin', 'need', 'loss' "&amp;", 'Pulaah', 'balance', 'fear', 'buy', 'package', 'direct', 'APP', 'MyTelkomsel', '']")</f>
        <v>['Bintang', 'buy', 'Package', 'Telkomsel', 'Pay', 'Money', 'payment', 'SUCCESS', 'balance', 'already', 'reduced', 'package', ' entry ',' until ',' skrang ',' already ',' cream ',' complaints', 'email', 'telkomsel', 'eh', 'no', 'tanggepin', 'need', 'loss' , 'Pulaah', 'balance', 'fear', 'buy', 'package', 'direct', 'APP', 'MyTelkomsel', '']</v>
      </c>
      <c r="D1385" s="3">
        <v>3.0</v>
      </c>
    </row>
    <row r="1386" ht="15.75" customHeight="1">
      <c r="A1386" s="1">
        <v>1384.0</v>
      </c>
      <c r="B1386" s="3" t="s">
        <v>1387</v>
      </c>
      <c r="C1386" s="3" t="str">
        <f>IFERROR(__xludf.DUMMYFUNCTION("GOOGLETRANSLATE(B1386,""id"",""en"")"),"['Bug', 'since', 'process',' system ',' payment ',' card ',' credit ',' responded ',' repaired ',' tested ',' try ',' publish ',' blame ',' customer ',' banking ',' Telkomsel ',' correction ',' February ',' transaction ',' failed ',' mytelkomsel ',' user "&amp;"',' card ',' credit ',' bug ' , 'Fixing', 'bug', 'fixed', 'DRIALIN', 'Writing', 'Machine', 'Post', ""]")</f>
        <v>['Bug', 'since', 'process',' system ',' payment ',' card ',' credit ',' responded ',' repaired ',' tested ',' try ',' publish ',' blame ',' customer ',' banking ',' Telkomsel ',' correction ',' February ',' transaction ',' failed ',' mytelkomsel ',' user ',' card ',' credit ',' bug ' , 'Fixing', 'bug', 'fixed', 'DRIALIN', 'Writing', 'Machine', 'Post', "]</v>
      </c>
      <c r="D1386" s="3">
        <v>1.0</v>
      </c>
    </row>
    <row r="1387" ht="15.75" customHeight="1">
      <c r="A1387" s="1">
        <v>1385.0</v>
      </c>
      <c r="B1387" s="3" t="s">
        <v>1388</v>
      </c>
      <c r="C1387" s="3" t="str">
        <f>IFERROR(__xludf.DUMMYFUNCTION("GOOGLETRANSLATE(B1387,""id"",""en"")"),"['Network', 'good', 'signal', 'internet', 'smooth', 'application', 'package', 'affordable', 'price', 'really', 'satisfied', 'Telkomsel', ' Congratulations', 'Telkomsel', 'user', 'network', 'Telkomsel', 'satisfying', 'condition', 'proud', 'Telkomsel', 'pro"&amp;"vides',' package ',' internet ',' according to ' , 'Consumer', 'Telkomsel', 'Thank "",' Love ',' Telkomsel ',' Hopefully ',' Work ',' Sebagima ',' It should ',' steady ']")</f>
        <v>['Network', 'good', 'signal', 'internet', 'smooth', 'application', 'package', 'affordable', 'price', 'really', 'satisfied', 'Telkomsel', ' Congratulations', 'Telkomsel', 'user', 'network', 'Telkomsel', 'satisfying', 'condition', 'proud', 'Telkomsel', 'provides',' package ',' internet ',' according to ' , 'Consumer', 'Telkomsel', 'Thank ",' Love ',' Telkomsel ',' Hopefully ',' Work ',' Sebagima ',' It should ',' steady ']</v>
      </c>
      <c r="D1387" s="3">
        <v>5.0</v>
      </c>
    </row>
    <row r="1388" ht="15.75" customHeight="1">
      <c r="A1388" s="1">
        <v>1386.0</v>
      </c>
      <c r="B1388" s="3" t="s">
        <v>1389</v>
      </c>
      <c r="C1388" s="3" t="str">
        <f>IFERROR(__xludf.DUMMYFUNCTION("GOOGLETRANSLATE(B1388,""id"",""en"")"),"['ift', 'buy', 'quota', 'unlimited', 'play', 'game', 'online', 'Ngewa', 'friend', 'well', 'lgi', 'lie', ' Really ',' Loss', 'How', 'send', 'Email', 'Send', 'send', 'Email', 'Open', 'Loading', 'Class',' Online ',' Gara ' , 'Unlimited', 'Class', 'Online']")</f>
        <v>['ift', 'buy', 'quota', 'unlimited', 'play', 'game', 'online', 'Ngewa', 'friend', 'well', 'lgi', 'lie', ' Really ',' Loss', 'How', 'send', 'Email', 'Send', 'send', 'Email', 'Open', 'Loading', 'Class',' Online ',' Gara ' , 'Unlimited', 'Class', 'Online']</v>
      </c>
      <c r="D1388" s="3">
        <v>1.0</v>
      </c>
    </row>
    <row r="1389" ht="15.75" customHeight="1">
      <c r="A1389" s="1">
        <v>1387.0</v>
      </c>
      <c r="B1389" s="3" t="s">
        <v>1390</v>
      </c>
      <c r="C1389" s="3" t="str">
        <f>IFERROR(__xludf.DUMMYFUNCTION("GOOGLETRANSLATE(B1389,""id"",""en"")"),"['easy', 'price', 'package', 'Telkomsel', 'Kartu', 'have', 'expensive', 'bonus',' use ',' card ',' sympathy ',' star ',' ']")</f>
        <v>['easy', 'price', 'package', 'Telkomsel', 'Kartu', 'have', 'expensive', 'bonus',' use ',' card ',' sympathy ',' star ',' ']</v>
      </c>
      <c r="D1389" s="3">
        <v>1.0</v>
      </c>
    </row>
    <row r="1390" ht="15.75" customHeight="1">
      <c r="A1390" s="1">
        <v>1388.0</v>
      </c>
      <c r="B1390" s="3" t="s">
        <v>1391</v>
      </c>
      <c r="C1390" s="3" t="str">
        <f>IFERROR(__xludf.DUMMYFUNCTION("GOOGLETRANSLATE(B1390,""id"",""en"")"),"['Main', 'Sinyal', 'Severe', 'ugly', 'buy', 'quota', 'expensive', 'expensive', 'network', 'nihil', 'nyesel', 'cave', ' pakek ',' oath ',' open ',' difficult ',' open ',' facebook ',' open ',' dead ',' customer ',' satisfied ',' results', 'purchase', 'quot"&amp;"a' , 'expensive', 'expensive']")</f>
        <v>['Main', 'Sinyal', 'Severe', 'ugly', 'buy', 'quota', 'expensive', 'expensive', 'network', 'nihil', 'nyesel', 'cave', ' pakek ',' oath ',' open ',' difficult ',' open ',' facebook ',' open ',' dead ',' customer ',' satisfied ',' results', 'purchase', 'quota' , 'expensive', 'expensive']</v>
      </c>
      <c r="D1390" s="3">
        <v>1.0</v>
      </c>
    </row>
    <row r="1391" ht="15.75" customHeight="1">
      <c r="A1391" s="1">
        <v>1389.0</v>
      </c>
      <c r="B1391" s="3" t="s">
        <v>1392</v>
      </c>
      <c r="C1391" s="3" t="str">
        <f>IFERROR(__xludf.DUMMYFUNCTION("GOOGLETRANSLATE(B1391,""id"",""en"")"),"['wooi', 'jeng', 'quota', 'sms',' sms', 'sms',' pulse ',' strange ',' jeng ',' telkomsel ',' truss', 'quota', ' TLPN ',' minutes', 'right', 'TLPN', 'Telkomsel', 'pulse', 'cuk', 'asuw', 'jeng', 'free', 'gsm', 'cheater']")</f>
        <v>['wooi', 'jeng', 'quota', 'sms',' sms', 'sms',' pulse ',' strange ',' jeng ',' telkomsel ',' truss', 'quota', ' TLPN ',' minutes', 'right', 'TLPN', 'Telkomsel', 'pulse', 'cuk', 'asuw', 'jeng', 'free', 'gsm', 'cheater']</v>
      </c>
      <c r="D1391" s="3">
        <v>1.0</v>
      </c>
    </row>
    <row r="1392" ht="15.75" customHeight="1">
      <c r="A1392" s="1">
        <v>1390.0</v>
      </c>
      <c r="B1392" s="3" t="s">
        <v>1393</v>
      </c>
      <c r="C1392" s="3" t="str">
        <f>IFERROR(__xludf.DUMMYFUNCTION("GOOGLETRANSLATE(B1392,""id"",""en"")"),"['Telkomsel', 'network', 'internet', 'etc.', 'pending', 'hope', 'tomorrow', 'kek', 'that's', 'UDH', 'Patent', 'Telkomsel']")</f>
        <v>['Telkomsel', 'network', 'internet', 'etc.', 'pending', 'hope', 'tomorrow', 'kek', 'that's', 'UDH', 'Patent', 'Telkomsel']</v>
      </c>
      <c r="D1392" s="3">
        <v>5.0</v>
      </c>
    </row>
    <row r="1393" ht="15.75" customHeight="1">
      <c r="A1393" s="1">
        <v>1391.0</v>
      </c>
      <c r="B1393" s="3" t="s">
        <v>1394</v>
      </c>
      <c r="C1393" s="3" t="str">
        <f>IFERROR(__xludf.DUMMYFUNCTION("GOOGLETRANSLATE(B1393,""id"",""en"")"),"['loss',' buy ',' quota ',' price ',' expensive ',' use ',' polite ',' kah ',' network ',' difficult ',' really ',' udh ',' Buy ',' times', 'Kek', 'That's',' ']")</f>
        <v>['loss',' buy ',' quota ',' price ',' expensive ',' use ',' polite ',' kah ',' network ',' difficult ',' really ',' udh ',' Buy ',' times', 'Kek', 'That's',' ']</v>
      </c>
      <c r="D1393" s="3">
        <v>1.0</v>
      </c>
    </row>
    <row r="1394" ht="15.75" customHeight="1">
      <c r="A1394" s="1">
        <v>1392.0</v>
      </c>
      <c r="B1394" s="3" t="s">
        <v>1395</v>
      </c>
      <c r="C1394" s="3" t="str">
        <f>IFERROR(__xludf.DUMMYFUNCTION("GOOGLETRANSLATE(B1394,""id"",""en"")"),"['good', 'strenk', 'signal', 'enhanced', 'miss',' Dinegri ',' China ',' users', 'Telkomsel', 'network', 'data', 'slow', ' Cross', 'data', 'solid', 'propocacy', 'air', 'friendly', 'easy', 'in the future', 'parallel', 'country', 'China', 'and then', 'permis"&amp;"sion' , 'America', 'while', 'devices', 'circulating', 'skrg', 'huwae', 'blocked', 'off', '']")</f>
        <v>['good', 'strenk', 'signal', 'enhanced', 'miss',' Dinegri ',' China ',' users', 'Telkomsel', 'network', 'data', 'slow', ' Cross', 'data', 'solid', 'propocacy', 'air', 'friendly', 'easy', 'in the future', 'parallel', 'country', 'China', 'and then', 'permission' , 'America', 'while', 'devices', 'circulating', 'skrg', 'huwae', 'blocked', 'off', '']</v>
      </c>
      <c r="D1394" s="3">
        <v>5.0</v>
      </c>
    </row>
    <row r="1395" ht="15.75" customHeight="1">
      <c r="A1395" s="1">
        <v>1393.0</v>
      </c>
      <c r="B1395" s="3" t="s">
        <v>1396</v>
      </c>
      <c r="C1395" s="3" t="str">
        <f>IFERROR(__xludf.DUMMYFUNCTION("GOOGLETRANSLATE(B1395,""id"",""en"")"),"['quality', 'network', 'downhill', 'ugly', 'package', 'fair', 'expensive', 'comparable', 'quality', 'network', 'different', 'good', ' Thank "", 'Love', 'Hopefully', 'Overcome', '']")</f>
        <v>['quality', 'network', 'downhill', 'ugly', 'package', 'fair', 'expensive', 'comparable', 'quality', 'network', 'different', 'good', ' Thank ", 'Love', 'Hopefully', 'Overcome', '']</v>
      </c>
      <c r="D1395" s="3">
        <v>2.0</v>
      </c>
    </row>
    <row r="1396" ht="15.75" customHeight="1">
      <c r="A1396" s="1">
        <v>1394.0</v>
      </c>
      <c r="B1396" s="3" t="s">
        <v>1397</v>
      </c>
      <c r="C1396" s="3" t="str">
        <f>IFERROR(__xludf.DUMMYFUNCTION("GOOGLETRANSLATE(B1396,""id"",""en"")"),"['Please', 'Sorry', 'Network', 'Telkomsel', 'Lemot', 'Maen', 'Game', 'Online', 'Bukak', 'sosmed', 'slow', 'really', ' Udh ',' That's', 'Price', 'Expensive', 'Please', 'Fix', 'Network', 'Telkomsel', 'Udh', 'Kayak', 'Telkomsel', 'Current', 'times' , 'slow',"&amp;" 'nakuzubila']")</f>
        <v>['Please', 'Sorry', 'Network', 'Telkomsel', 'Lemot', 'Maen', 'Game', 'Online', 'Bukak', 'sosmed', 'slow', 'really', ' Udh ',' That's', 'Price', 'Expensive', 'Please', 'Fix', 'Network', 'Telkomsel', 'Udh', 'Kayak', 'Telkomsel', 'Current', 'times' , 'slow', 'nakuzubila']</v>
      </c>
      <c r="D1396" s="3">
        <v>1.0</v>
      </c>
    </row>
    <row r="1397" ht="15.75" customHeight="1">
      <c r="A1397" s="1">
        <v>1395.0</v>
      </c>
      <c r="B1397" s="3" t="s">
        <v>1398</v>
      </c>
      <c r="C1397" s="3" t="str">
        <f>IFERROR(__xludf.DUMMYFUNCTION("GOOGLETRANSLATE(B1397,""id"",""en"")"),"['The price', 'the cost', 'expensive', 'quality', 'connection', 'bad', 'expensive', 'quality', 'best', 'Telkomsel', 'expensive', 'its network', ' Worst ',' Different ',' Card ',' Network ']")</f>
        <v>['The price', 'the cost', 'expensive', 'quality', 'connection', 'bad', 'expensive', 'quality', 'best', 'Telkomsel', 'expensive', 'its network', ' Worst ',' Different ',' Card ',' Network ']</v>
      </c>
      <c r="D1397" s="3">
        <v>1.0</v>
      </c>
    </row>
    <row r="1398" ht="15.75" customHeight="1">
      <c r="A1398" s="1">
        <v>1396.0</v>
      </c>
      <c r="B1398" s="3" t="s">
        <v>1399</v>
      </c>
      <c r="C1398" s="3" t="str">
        <f>IFERROR(__xludf.DUMMYFUNCTION("GOOGLETRANSLATE(B1398,""id"",""en"")"),"['Not bad', 'good', 'open', 'application', 'quota', 'unlimited', 'right', 'package', 'unlimited', 'nggk', 'list', ""]")</f>
        <v>['Not bad', 'good', 'open', 'application', 'quota', 'unlimited', 'right', 'package', 'unlimited', 'nggk', 'list', "]</v>
      </c>
      <c r="D1398" s="3">
        <v>5.0</v>
      </c>
    </row>
    <row r="1399" ht="15.75" customHeight="1">
      <c r="A1399" s="1">
        <v>1397.0</v>
      </c>
      <c r="B1399" s="3" t="s">
        <v>1400</v>
      </c>
      <c r="C1399" s="3" t="str">
        <f>IFERROR(__xludf.DUMMYFUNCTION("GOOGLETRANSLATE(B1399,""id"",""en"")"),"['Telkomsel', 'Medan', 'please', 'network', 'internet', 'good', 'buy', 'expensive', 'signal', 'gini', 'disappointing', '']")</f>
        <v>['Telkomsel', 'Medan', 'please', 'network', 'internet', 'good', 'buy', 'expensive', 'signal', 'gini', 'disappointing', '']</v>
      </c>
      <c r="D1399" s="3">
        <v>1.0</v>
      </c>
    </row>
    <row r="1400" ht="15.75" customHeight="1">
      <c r="A1400" s="1">
        <v>1398.0</v>
      </c>
      <c r="B1400" s="3" t="s">
        <v>1401</v>
      </c>
      <c r="C1400" s="3" t="str">
        <f>IFERROR(__xludf.DUMMYFUNCTION("GOOGLETRANSLATE(B1400,""id"",""en"")"),"['contents',' package ',' data ',' via ',' voucher ',' failed ',' description ',' sorry ',' available ',' regional ',' buy ',' Vouch ',' Dikinal ',' Next to ',' RMH ',' Description ',' Vouch ',' Valid ',' Jabodetabek ',' Banten ',' Funny ',' Provider ',' "&amp;"Come ',' Disappointing ',' Pantes' , 'Rating', 'App', 'Jeblok', '']")</f>
        <v>['contents',' package ',' data ',' via ',' voucher ',' failed ',' description ',' sorry ',' available ',' regional ',' buy ',' Vouch ',' Dikinal ',' Next to ',' RMH ',' Description ',' Vouch ',' Valid ',' Jabodetabek ',' Banten ',' Funny ',' Provider ',' Come ',' Disappointing ',' Pantes' , 'Rating', 'App', 'Jeblok', '']</v>
      </c>
      <c r="D1400" s="3">
        <v>1.0</v>
      </c>
    </row>
    <row r="1401" ht="15.75" customHeight="1">
      <c r="A1401" s="1">
        <v>1399.0</v>
      </c>
      <c r="B1401" s="3" t="s">
        <v>1402</v>
      </c>
      <c r="C1401" s="3" t="str">
        <f>IFERROR(__xludf.DUMMYFUNCTION("GOOGLETRANSLATE(B1401,""id"",""en"")"),"['The application', 'already', 'good', 'really', 'price', 'package', 'right', 'connection', 'internet', 'sometimes',' missing ',' Tingkan ',' Suggestion ',' Developer ',' Dark ',' Mode ',' Mode ',' Night ',' Over ',' Thank you ', ""]")</f>
        <v>['The application', 'already', 'good', 'really', 'price', 'package', 'right', 'connection', 'internet', 'sometimes',' missing ',' Tingkan ',' Suggestion ',' Developer ',' Dark ',' Mode ',' Mode ',' Night ',' Over ',' Thank you ', "]</v>
      </c>
      <c r="D1401" s="3">
        <v>5.0</v>
      </c>
    </row>
    <row r="1402" ht="15.75" customHeight="1">
      <c r="A1402" s="1">
        <v>1400.0</v>
      </c>
      <c r="B1402" s="3" t="s">
        <v>1403</v>
      </c>
      <c r="C1402" s="3" t="str">
        <f>IFERROR(__xludf.DUMMYFUNCTION("GOOGLETRANSLATE(B1402,""id"",""en"")"),"['Telkomsel', 'useful', 'network', 'error', 'mending', 'need', 'Telkomsel', 'disappointed', 'closed', ""]")</f>
        <v>['Telkomsel', 'useful', 'network', 'error', 'mending', 'need', 'Telkomsel', 'disappointed', 'closed', "]</v>
      </c>
      <c r="D1402" s="3">
        <v>1.0</v>
      </c>
    </row>
    <row r="1403" ht="15.75" customHeight="1">
      <c r="A1403" s="1">
        <v>1401.0</v>
      </c>
      <c r="B1403" s="3" t="s">
        <v>1404</v>
      </c>
      <c r="C1403" s="3" t="str">
        <f>IFERROR(__xludf.DUMMYFUNCTION("GOOGLETRANSLATE(B1403,""id"",""en"")"),"['update', 'price', 'package', 'number', 'GB', 'price', 'think', 'money', 'me', 'anjink', 'eat', 'right', ' price ',' package ',' internet ',' exorbitant ',' kak ',' pliss', 'expensive', 'times',' package ',' kak ',' love ',' promo ',' kak ' , 'Combonya',"&amp;" 'Sis',' Price ',' RB ',' Price ',' Ituuuu ',' Internet ',' Card ',' Sis', 'Price', 'Rb', 'Strong', ' Brother ',' Gini ',' Trusss', 'Mending', 'Change', 'Card']")</f>
        <v>['update', 'price', 'package', 'number', 'GB', 'price', 'think', 'money', 'me', 'anjink', 'eat', 'right', ' price ',' package ',' internet ',' exorbitant ',' kak ',' pliss', 'expensive', 'times',' package ',' kak ',' love ',' promo ',' kak ' , 'Combonya', 'Sis',' Price ',' RB ',' Price ',' Ituuuu ',' Internet ',' Card ',' Sis', 'Price', 'Rb', 'Strong', ' Brother ',' Gini ',' Trusss', 'Mending', 'Change', 'Card']</v>
      </c>
      <c r="D1403" s="3">
        <v>1.0</v>
      </c>
    </row>
    <row r="1404" ht="15.75" customHeight="1">
      <c r="A1404" s="1">
        <v>1402.0</v>
      </c>
      <c r="B1404" s="3" t="s">
        <v>1405</v>
      </c>
      <c r="C1404" s="3" t="str">
        <f>IFERROR(__xludf.DUMMYFUNCTION("GOOGLETRANSLATE(B1404,""id"",""en"")"),"['Telkomsel', 'network', 'connection', 'slow', 'severe', 'price', 'expensive', 'according to', 'customer', 'pay', 'expensive', 'connection', ' Services', 'good', 'already', 'expensive', 'service', 'ugly', 'really', 'responded', 'replaced', 'operator', 'be"&amp;"tter', 'replace', 'area' , 'Telkomsel', 'good', 'signal', 'disappointed']")</f>
        <v>['Telkomsel', 'network', 'connection', 'slow', 'severe', 'price', 'expensive', 'according to', 'customer', 'pay', 'expensive', 'connection', ' Services', 'good', 'already', 'expensive', 'service', 'ugly', 'really', 'responded', 'replaced', 'operator', 'better', 'replace', 'area' , 'Telkomsel', 'good', 'signal', 'disappointed']</v>
      </c>
      <c r="D1404" s="3">
        <v>1.0</v>
      </c>
    </row>
    <row r="1405" ht="15.75" customHeight="1">
      <c r="A1405" s="1">
        <v>1403.0</v>
      </c>
      <c r="B1405" s="3" t="s">
        <v>1406</v>
      </c>
      <c r="C1405" s="3" t="str">
        <f>IFERROR(__xludf.DUMMYFUNCTION("GOOGLETRANSLATE(B1405,""id"",""en"")"),"['Disappointed', 'Telkomsel', 'bankrupt', 'kah', 'open', 'web', 'page', 'facebook', 'buy', 'package', 'buy', 'page', ' "", 'opened', 'Paketan', 'Read', 'News', 'Sell', 'Sell', 'Boss', 'force', 'BANGJE', 'AUTO', 'Change', 'Provider' , '']")</f>
        <v>['Disappointed', 'Telkomsel', 'bankrupt', 'kah', 'open', 'web', 'page', 'facebook', 'buy', 'package', 'buy', 'page', ' ", 'opened', 'Paketan', 'Read', 'News', 'Sell', 'Sell', 'Boss', 'force', 'BANGJE', 'AUTO', 'Change', 'Provider' , '']</v>
      </c>
      <c r="D1405" s="3">
        <v>1.0</v>
      </c>
    </row>
    <row r="1406" ht="15.75" customHeight="1">
      <c r="A1406" s="1">
        <v>1404.0</v>
      </c>
      <c r="B1406" s="3" t="s">
        <v>1407</v>
      </c>
      <c r="C1406" s="3" t="str">
        <f>IFERROR(__xludf.DUMMYFUNCTION("GOOGLETRANSLATE(B1406,""id"",""en"")"),"['NOT', 'insult', 'Play', 'Game', 'Lost', 'Network', 'Rain', 'Buy', 'Package', 'Expensive', 'Network', 'Lemot', ' Sorry ',' star ',' only ',' Keceet ',' Telkom ',' Kek ']")</f>
        <v>['NOT', 'insult', 'Play', 'Game', 'Lost', 'Network', 'Rain', 'Buy', 'Package', 'Expensive', 'Network', 'Lemot', ' Sorry ',' star ',' only ',' Keceet ',' Telkom ',' Kek ']</v>
      </c>
      <c r="D1406" s="3">
        <v>1.0</v>
      </c>
    </row>
    <row r="1407" ht="15.75" customHeight="1">
      <c r="A1407" s="1">
        <v>1405.0</v>
      </c>
      <c r="B1407" s="3" t="s">
        <v>1408</v>
      </c>
      <c r="C1407" s="3" t="str">
        <f>IFERROR(__xludf.DUMMYFUNCTION("GOOGLETRANSLATE(B1407,""id"",""en"")"),"['Telkomsel', 'precise', 'Region', 'Sumatran', 'Nias',' Network ',' Telkomsel ',' Leet ',' Package ',' Pay ',' expensive ',' expensive ',' Emotions', 'network', 'Telkomsel', 'bar', 'notification', 'printed', 'work', 'play', 'game', 'open', 'medsos',' slow"&amp;" ',' times' , 'As appropriate', 'Very', 'Please', 'Optimization', 'Telkomsel', 'subscribe', 'Network', 'Attention', 'Telkomsel', 'Thank "",' Love ',""]")</f>
        <v>['Telkomsel', 'precise', 'Region', 'Sumatran', 'Nias',' Network ',' Telkomsel ',' Leet ',' Package ',' Pay ',' expensive ',' expensive ',' Emotions', 'network', 'Telkomsel', 'bar', 'notification', 'printed', 'work', 'play', 'game', 'open', 'medsos',' slow ',' times' , 'As appropriate', 'Very', 'Please', 'Optimization', 'Telkomsel', 'subscribe', 'Network', 'Attention', 'Telkomsel', 'Thank ",' Love ',"]</v>
      </c>
      <c r="D1407" s="3">
        <v>1.0</v>
      </c>
    </row>
    <row r="1408" ht="15.75" customHeight="1">
      <c r="A1408" s="1">
        <v>1406.0</v>
      </c>
      <c r="B1408" s="3" t="s">
        <v>1409</v>
      </c>
      <c r="C1408" s="3" t="str">
        <f>IFERROR(__xludf.DUMMYFUNCTION("GOOGLETRANSLATE(B1408,""id"",""en"")"),"['please', 'fix', 'quality', 'network', 'area', 'around', 'sekayu', 'plaque', 'network', 'rotten', 'play', 'game', ' Online ',' package ',' internet ',' price ',' expensive ',' should ',' quality ']")</f>
        <v>['please', 'fix', 'quality', 'network', 'area', 'around', 'sekayu', 'plaque', 'network', 'rotten', 'play', 'game', ' Online ',' package ',' internet ',' price ',' expensive ',' should ',' quality ']</v>
      </c>
      <c r="D1408" s="3">
        <v>1.0</v>
      </c>
    </row>
    <row r="1409" ht="15.75" customHeight="1">
      <c r="A1409" s="1">
        <v>1407.0</v>
      </c>
      <c r="B1409" s="3" t="s">
        <v>1410</v>
      </c>
      <c r="C1409" s="3" t="str">
        <f>IFERROR(__xludf.DUMMYFUNCTION("GOOGLETRANSLATE(B1409,""id"",""en"")"),"['min', 'how', 'buy', 'pulse', 'open', 'telkomsel', 'already', 'pulses',' other ',' where ',' miiiiinnnn ',' Telkomsel ',' Skarang ',' gini ']")</f>
        <v>['min', 'how', 'buy', 'pulse', 'open', 'telkomsel', 'already', 'pulses',' other ',' where ',' miiiiinnnn ',' Telkomsel ',' Skarang ',' gini ']</v>
      </c>
      <c r="D1409" s="3">
        <v>1.0</v>
      </c>
    </row>
    <row r="1410" ht="15.75" customHeight="1">
      <c r="A1410" s="1">
        <v>1408.0</v>
      </c>
      <c r="B1410" s="3" t="s">
        <v>1411</v>
      </c>
      <c r="C1410" s="3" t="str">
        <f>IFERROR(__xludf.DUMMYFUNCTION("GOOGLETRANSLATE(B1410,""id"",""en"")"),"['network', 'Telkomsel', 'chaotic', 'really', 'strength', 'download', 'chaotic', 'network', 'Telkomsel', 'destroyed', 'really', 'lose', ' Operators', 'Telkomsel', 'BUMN', '']")</f>
        <v>['network', 'Telkomsel', 'chaotic', 'really', 'strength', 'download', 'chaotic', 'network', 'Telkomsel', 'destroyed', 'really', 'lose', ' Operators', 'Telkomsel', 'BUMN', '']</v>
      </c>
      <c r="D1410" s="3">
        <v>1.0</v>
      </c>
    </row>
    <row r="1411" ht="15.75" customHeight="1">
      <c r="A1411" s="1">
        <v>1409.0</v>
      </c>
      <c r="B1411" s="3" t="s">
        <v>1412</v>
      </c>
      <c r="C1411" s="3" t="str">
        <f>IFERROR(__xludf.DUMMYFUNCTION("GOOGLETRANSLATE(B1411,""id"",""en"")"),"['Telkomsel', 'Network', 'Nglag', 'really', 'Maen', 'Game', 'Difficult', 'Ping', 'Red', 'pub', 'NgeTownload', 'see', ' YouTube ',' Download ',' Video ',' Telegram ',' Ngelag ',' Home ',' Ngelag ',' Home ',' intersection ',' smooth ',' package ',' night ',"&amp;"' Ngelag ' , 'Very', 'Please', 'Fix', 'Thank you']")</f>
        <v>['Telkomsel', 'Network', 'Nglag', 'really', 'Maen', 'Game', 'Difficult', 'Ping', 'Red', 'pub', 'NgeTownload', 'see', ' YouTube ',' Download ',' Video ',' Telegram ',' Ngelag ',' Home ',' Ngelag ',' Home ',' intersection ',' smooth ',' package ',' night ',' Ngelag ' , 'Very', 'Please', 'Fix', 'Thank you']</v>
      </c>
      <c r="D1411" s="3">
        <v>1.0</v>
      </c>
    </row>
    <row r="1412" ht="15.75" customHeight="1">
      <c r="A1412" s="1">
        <v>1410.0</v>
      </c>
      <c r="B1412" s="3" t="s">
        <v>1413</v>
      </c>
      <c r="C1412" s="3" t="str">
        <f>IFERROR(__xludf.DUMMYFUNCTION("GOOGLETRANSLATE(B1412,""id"",""en"")"),"['gimanani', 'Telkomsel', 'pulse', 'ilang', 'quota', 'notif', 'access',' internet ',' rates', 'non', 'package', 'harm', ' ']")</f>
        <v>['gimanani', 'Telkomsel', 'pulse', 'ilang', 'quota', 'notif', 'access',' internet ',' rates', 'non', 'package', 'harm', ' ']</v>
      </c>
      <c r="D1412" s="3">
        <v>1.0</v>
      </c>
    </row>
    <row r="1413" ht="15.75" customHeight="1">
      <c r="A1413" s="1">
        <v>1411.0</v>
      </c>
      <c r="B1413" s="3" t="s">
        <v>1414</v>
      </c>
      <c r="C1413" s="3" t="str">
        <f>IFERROR(__xludf.DUMMYFUNCTION("GOOGLETRANSLATE(B1413,""id"",""en"")"),"['Telkomsel', 'Leet', 'Main', 'Game', 'Internet', 'Zong', 'Closed', 'Company', 'Telkomsel', 'Survive', 'Quality', 'Mukin', ' stand ',' old ',' vulnerable ',' lose ',' company ',' satisfying ',' klayen ',' closed ',' really ',' disappointing ',' disappoint"&amp;"ing ',' customer ',' loyal ' , 'use', 'Telkomsel', 'signal', 'closed', 'Perbeiki', 'frequency', 'signalbjadi', ""]")</f>
        <v>['Telkomsel', 'Leet', 'Main', 'Game', 'Internet', 'Zong', 'Closed', 'Company', 'Telkomsel', 'Survive', 'Quality', 'Mukin', ' stand ',' old ',' vulnerable ',' lose ',' company ',' satisfying ',' klayen ',' closed ',' really ',' disappointing ',' disappointing ',' customer ',' loyal ' , 'use', 'Telkomsel', 'signal', 'closed', 'Perbeiki', 'frequency', 'signalbjadi', "]</v>
      </c>
      <c r="D1413" s="3">
        <v>1.0</v>
      </c>
    </row>
    <row r="1414" ht="15.75" customHeight="1">
      <c r="A1414" s="1">
        <v>1412.0</v>
      </c>
      <c r="B1414" s="3" t="s">
        <v>1415</v>
      </c>
      <c r="C1414" s="3" t="str">
        <f>IFERROR(__xludf.DUMMYFUNCTION("GOOGLETRANSLATE(B1414,""id"",""en"")"),"['', 'given', 'star', 'price', 'quota', 'internet', 'expensive', 'network', 'BURIK', 'fix', 'quality', 'its network', 'wanted ',' Luck ',' Gede ',' Quality ',' Network ',' Severe ',' ']")</f>
        <v>['', 'given', 'star', 'price', 'quota', 'internet', 'expensive', 'network', 'BURIK', 'fix', 'quality', 'its network', 'wanted ',' Luck ',' Gede ',' Quality ',' Network ',' Severe ',' ']</v>
      </c>
      <c r="D1414" s="3">
        <v>1.0</v>
      </c>
    </row>
    <row r="1415" ht="15.75" customHeight="1">
      <c r="A1415" s="1">
        <v>1413.0</v>
      </c>
      <c r="B1415" s="3" t="s">
        <v>1416</v>
      </c>
      <c r="C1415" s="3" t="str">
        <f>IFERROR(__xludf.DUMMYFUNCTION("GOOGLETRANSLATE(B1415,""id"",""en"")"),"['Sisain', 'Bintang', 'Read', 'Combo', 'Sakti', 'Cheap', 'Signal', 'ugly', 'Mulu', 'Ride', 'Quality', 'Stabilize', ' already ',' signal ',' ugly ',' signal ',' get ',' covid ', ""]")</f>
        <v>['Sisain', 'Bintang', 'Read', 'Combo', 'Sakti', 'Cheap', 'Signal', 'ugly', 'Mulu', 'Ride', 'Quality', 'Stabilize', ' already ',' signal ',' ugly ',' signal ',' get ',' covid ', "]</v>
      </c>
      <c r="D1415" s="3">
        <v>3.0</v>
      </c>
    </row>
    <row r="1416" ht="15.75" customHeight="1">
      <c r="A1416" s="1">
        <v>1414.0</v>
      </c>
      <c r="B1416" s="3" t="s">
        <v>1417</v>
      </c>
      <c r="C1416" s="3" t="str">
        <f>IFERROR(__xludf.DUMMYFUNCTION("GOOGLETRANSLATE(B1416,""id"",""en"")"),"['Ngeluh', 'Sya', 'response', 'lucky', 'woi', 'already', 'hrga', 'package', 'expensive', 'network', 'slow', 'play', ' Game ',' lag ',' change ',' forced ',' moved ',' provider ',' provider ',' fortunate ']")</f>
        <v>['Ngeluh', 'Sya', 'response', 'lucky', 'woi', 'already', 'hrga', 'package', 'expensive', 'network', 'slow', 'play', ' Game ',' lag ',' change ',' forced ',' moved ',' provider ',' provider ',' fortunate ']</v>
      </c>
      <c r="D1416" s="3">
        <v>1.0</v>
      </c>
    </row>
    <row r="1417" ht="15.75" customHeight="1">
      <c r="A1417" s="1">
        <v>1415.0</v>
      </c>
      <c r="B1417" s="3" t="s">
        <v>1418</v>
      </c>
      <c r="C1417" s="3" t="str">
        <f>IFERROR(__xludf.DUMMYFUNCTION("GOOGLETRANSLATE(B1417,""id"",""en"")"),"['Severe', 'card', 'minimal', 'promo', 'turn', 'card', 'stone', 'jor', 'rod', 'promo', 'loyalty', 'payatiin', ' replace ',' card ',' can ',' promo ',' severe ']")</f>
        <v>['Severe', 'card', 'minimal', 'promo', 'turn', 'card', 'stone', 'jor', 'rod', 'promo', 'loyalty', 'payatiin', ' replace ',' card ',' can ',' promo ',' severe ']</v>
      </c>
      <c r="D1417" s="3">
        <v>1.0</v>
      </c>
    </row>
    <row r="1418" ht="15.75" customHeight="1">
      <c r="A1418" s="1">
        <v>1416.0</v>
      </c>
      <c r="B1418" s="3" t="s">
        <v>1419</v>
      </c>
      <c r="C1418" s="3" t="str">
        <f>IFERROR(__xludf.DUMMYFUNCTION("GOOGLETRANSLATE(B1418,""id"",""en"")"),"['slow', 'waste', 'ngak', 'rich', 'im', 'tasty', 'example', 'maubeli', 'package', 'data', 'ngak', 'connects',' Try ',' Im ',' free ',' direct ',' cling ',' connects', 'thank you', 'Telkomsel', 'Lamcar', 'check', 'package', 'buy', 'package' , 'Say', 'Thank"&amp;" you', 'Telkomsel', ""]")</f>
        <v>['slow', 'waste', 'ngak', 'rich', 'im', 'tasty', 'example', 'maubeli', 'package', 'data', 'ngak', 'connects',' Try ',' Im ',' free ',' direct ',' cling ',' connects', 'thank you', 'Telkomsel', 'Lamcar', 'check', 'package', 'buy', 'package' , 'Say', 'Thank you', 'Telkomsel', "]</v>
      </c>
      <c r="D1418" s="3">
        <v>5.0</v>
      </c>
    </row>
    <row r="1419" ht="15.75" customHeight="1">
      <c r="A1419" s="1">
        <v>1417.0</v>
      </c>
      <c r="B1419" s="3" t="s">
        <v>1420</v>
      </c>
      <c r="C1419" s="3" t="str">
        <f>IFERROR(__xludf.DUMMYFUNCTION("GOOGLETRANSLATE(B1419,""id"",""en"")"),"['disappointed', 'package', 'cheap', 'GB', 'price', 'buy', 'the rest', 'reason', 'sorry', 'disorder', 'system', 'try', ' Try ',' Moor ',' Successful ',' Package ',' Purchased ',' Eliminate ',' Register ',' Promo ',' Emmh ',' Deceived ',' Promotions', 'Dis"&amp;"appointedaaaaa', '']")</f>
        <v>['disappointed', 'package', 'cheap', 'GB', 'price', 'buy', 'the rest', 'reason', 'sorry', 'disorder', 'system', 'try', ' Try ',' Moor ',' Successful ',' Package ',' Purchased ',' Eliminate ',' Register ',' Promo ',' Emmh ',' Deceived ',' Promotions', 'Disappointedaaaaa', '']</v>
      </c>
      <c r="D1419" s="3">
        <v>1.0</v>
      </c>
    </row>
    <row r="1420" ht="15.75" customHeight="1">
      <c r="A1420" s="1">
        <v>1418.0</v>
      </c>
      <c r="B1420" s="3" t="s">
        <v>1421</v>
      </c>
      <c r="C1420" s="3" t="str">
        <f>IFERROR(__xludf.DUMMYFUNCTION("GOOGLETRANSLATE(B1420,""id"",""en"")"),"['sympathy', 'sekrang', 'gada', 'bgus', 'bgus', 'already', 'tens', 'taun', 'pke', 'smpati', 'since' bad ',' Real ',' expensive ',' quality ',' expensive ',' quality ',' mending ',' pke ',' smpati ',' lose ',' bgus', 'laenya', 'kept', 'quality' , 'customer"&amp;"', '']")</f>
        <v>['sympathy', 'sekrang', 'gada', 'bgus', 'bgus', 'already', 'tens', 'taun', 'pke', 'smpati', 'since' bad ',' Real ',' expensive ',' quality ',' expensive ',' quality ',' mending ',' pke ',' smpati ',' lose ',' bgus', 'laenya', 'kept', 'quality' , 'customer', '']</v>
      </c>
      <c r="D1420" s="3">
        <v>1.0</v>
      </c>
    </row>
    <row r="1421" ht="15.75" customHeight="1">
      <c r="A1421" s="1">
        <v>1419.0</v>
      </c>
      <c r="B1421" s="3" t="s">
        <v>1422</v>
      </c>
      <c r="C1421" s="3" t="str">
        <f>IFERROR(__xludf.DUMMYFUNCTION("GOOGLETRANSLATE(B1421,""id"",""en"")"),"['Thank you', 'MyTelkomsel', 'application', 'makes it easy', 'status',' card ',' pulse ',' data ',' quota ',' promo ',' application ',' ohiyaa ',' Enhanced ',' application ',' sophisticated ',' Helpful ',' Thank you ',' MyTelkomsel ', ""]")</f>
        <v>['Thank you', 'MyTelkomsel', 'application', 'makes it easy', 'status',' card ',' pulse ',' data ',' quota ',' promo ',' application ',' ohiyaa ',' Enhanced ',' application ',' sophisticated ',' Helpful ',' Thank you ',' MyTelkomsel ', "]</v>
      </c>
      <c r="D1421" s="3">
        <v>5.0</v>
      </c>
    </row>
    <row r="1422" ht="15.75" customHeight="1">
      <c r="A1422" s="1">
        <v>1420.0</v>
      </c>
      <c r="B1422" s="3" t="s">
        <v>1423</v>
      </c>
      <c r="C1422" s="3" t="str">
        <f>IFERROR(__xludf.DUMMYFUNCTION("GOOGLETRANSLATE(B1422,""id"",""en"")"),"['Helpful', 'Easy', 'Customer', 'Telkomsel', 'Saranin', 'Features', 'Restrictions', 'Use', 'Credit', 'Quota', 'Application', 'Next to' Direct ',' sucked ',' pulse ',' that's', 'tasty', 'pulse', 'safe', 'missing', 'please', '']")</f>
        <v>['Helpful', 'Easy', 'Customer', 'Telkomsel', 'Saranin', 'Features', 'Restrictions', 'Use', 'Credit', 'Quota', 'Application', 'Next to' Direct ',' sucked ',' pulse ',' that's', 'tasty', 'pulse', 'safe', 'missing', 'please', '']</v>
      </c>
      <c r="D1422" s="3">
        <v>4.0</v>
      </c>
    </row>
    <row r="1423" ht="15.75" customHeight="1">
      <c r="A1423" s="1">
        <v>1421.0</v>
      </c>
      <c r="B1423" s="3" t="s">
        <v>1424</v>
      </c>
      <c r="C1423" s="3" t="str">
        <f>IFERROR(__xludf.DUMMYFUNCTION("GOOGLETRANSLATE(B1423,""id"",""en"")"),"['parahhh', 'voucher', 'filled', 'already', 'buy', 'sampe', 'voucherr', 'please', 'Telkomsel', 'buy', 'card', 'package', ' Open ',' Minute ',' Remnant ',' Quota ',' Please ',' App ',' Telkomsel ',' Add ',' Charging ',' Voucher ']")</f>
        <v>['parahhh', 'voucher', 'filled', 'already', 'buy', 'sampe', 'voucherr', 'please', 'Telkomsel', 'buy', 'card', 'package', ' Open ',' Minute ',' Remnant ',' Quota ',' Please ',' App ',' Telkomsel ',' Add ',' Charging ',' Voucher ']</v>
      </c>
      <c r="D1423" s="3">
        <v>1.0</v>
      </c>
    </row>
    <row r="1424" ht="15.75" customHeight="1">
      <c r="A1424" s="1">
        <v>1422.0</v>
      </c>
      <c r="B1424" s="3" t="s">
        <v>1425</v>
      </c>
      <c r="C1424" s="3" t="str">
        <f>IFERROR(__xludf.DUMMYFUNCTION("GOOGLETRANSLATE(B1424,""id"",""en"")"),"['Paki', 'Telkomsel', 'just', 'suggestion', 'quota', 'run out', 'pulses', 'cut', 'so', 'thank you', ""]")</f>
        <v>['Paki', 'Telkomsel', 'just', 'suggestion', 'quota', 'run out', 'pulses', 'cut', 'so', 'thank you', "]</v>
      </c>
      <c r="D1424" s="3">
        <v>5.0</v>
      </c>
    </row>
    <row r="1425" ht="15.75" customHeight="1">
      <c r="A1425" s="1">
        <v>1423.0</v>
      </c>
      <c r="B1425" s="3" t="s">
        <v>1426</v>
      </c>
      <c r="C1425" s="3" t="str">
        <f>IFERROR(__xludf.DUMMYFUNCTION("GOOGLETRANSLATE(B1425,""id"",""en"")"),"['check', 'Tuker', 'quota', 'pulse', 'minimal', 'contents',' pulse ',' nuker ',' quota ',' leftover ',' pulses', 'sucked', ' turn ',' nuker ',' check ',' contents', 'pulse', 'quota', 'already', 'run out', 'stop', 'automatic', 'donk', 'pulse', 'finished' ,"&amp;" 'Disappointed', 'Telkomsel']")</f>
        <v>['check', 'Tuker', 'quota', 'pulse', 'minimal', 'contents',' pulse ',' nuker ',' quota ',' leftover ',' pulses', 'sucked', ' turn ',' nuker ',' check ',' contents', 'pulse', 'quota', 'already', 'run out', 'stop', 'automatic', 'donk', 'pulse', 'finished' , 'Disappointed', 'Telkomsel']</v>
      </c>
      <c r="D1425" s="3">
        <v>1.0</v>
      </c>
    </row>
    <row r="1426" ht="15.75" customHeight="1">
      <c r="A1426" s="1">
        <v>1424.0</v>
      </c>
      <c r="B1426" s="3" t="s">
        <v>1427</v>
      </c>
      <c r="C1426" s="3" t="str">
        <f>IFERROR(__xludf.DUMMYFUNCTION("GOOGLETRANSLATE(B1426,""id"",""en"")"),"['', 'Telkomsel', 'good', 'help', 'Telkomsel', 'network', 'internet', 'area', 'good', 'weather', 'rain', 'good', 'please ',' Increase ',' thank ',' love ',' ']")</f>
        <v>['', 'Telkomsel', 'good', 'help', 'Telkomsel', 'network', 'internet', 'area', 'good', 'weather', 'rain', 'good', 'please ',' Increase ',' thank ',' love ',' ']</v>
      </c>
      <c r="D1426" s="3">
        <v>4.0</v>
      </c>
    </row>
    <row r="1427" ht="15.75" customHeight="1">
      <c r="A1427" s="1">
        <v>1425.0</v>
      </c>
      <c r="B1427" s="3" t="s">
        <v>1428</v>
      </c>
      <c r="C1427" s="3" t="str">
        <f>IFERROR(__xludf.DUMMYFUNCTION("GOOGLETRANSLATE(B1427,""id"",""en"")"),"['Love', 'Rating', 'Low', 'Telkomsel', 'Kayak', 'Trash', 'yes',' Telkomsel ',' Lost ',' fast ',' wifi ',' accommodate ',' Users', 'Telkomsel', 'Letoy', 'Very', 'oath', 'Doang', 'Fast', 'Fast', 'Hajj', 'Yaa', 'Taikkkk', 'Gini', 'people' , 'Disappointed', '"&amp;"Telkomsel', 'slow', 'potatoes', 'oath', 'disappointed', '']")</f>
        <v>['Love', 'Rating', 'Low', 'Telkomsel', 'Kayak', 'Trash', 'yes',' Telkomsel ',' Lost ',' fast ',' wifi ',' accommodate ',' Users', 'Telkomsel', 'Letoy', 'Very', 'oath', 'Doang', 'Fast', 'Fast', 'Hajj', 'Yaa', 'Taikkkk', 'Gini', 'people' , 'Disappointed', 'Telkomsel', 'slow', 'potatoes', 'oath', 'disappointed', '']</v>
      </c>
      <c r="D1427" s="3">
        <v>1.0</v>
      </c>
    </row>
    <row r="1428" ht="15.75" customHeight="1">
      <c r="A1428" s="1">
        <v>1426.0</v>
      </c>
      <c r="B1428" s="3" t="s">
        <v>1429</v>
      </c>
      <c r="C1428" s="3" t="str">
        <f>IFERROR(__xludf.DUMMYFUNCTION("GOOGLETRANSLATE(B1428,""id"",""en"")"),"['Sorry', 'Men', 'Download', 'Telkomsel', 'Credit', 'RB', 'RB', 'On', 'RB', 'Used', 'Out', 'Quota', ' main ',' use ',' RB ',' Thanks', 'Wait', 'answer']")</f>
        <v>['Sorry', 'Men', 'Download', 'Telkomsel', 'Credit', 'RB', 'RB', 'On', 'RB', 'Used', 'Out', 'Quota', ' main ',' use ',' RB ',' Thanks', 'Wait', 'answer']</v>
      </c>
      <c r="D1428" s="3">
        <v>1.0</v>
      </c>
    </row>
    <row r="1429" ht="15.75" customHeight="1">
      <c r="A1429" s="1">
        <v>1427.0</v>
      </c>
      <c r="B1429" s="3" t="s">
        <v>1430</v>
      </c>
      <c r="C1429" s="3" t="str">
        <f>IFERROR(__xludf.DUMMYFUNCTION("GOOGLETRANSLATE(B1429,""id"",""en"")"),"['Forced', 'Stop', 'Form', 'Service', 'Telkomsel', 'Since', 'Install', 'APK', 'MyTelkomsel', 'Menu', 'Access',' Check ',' Credit ',' buy ',' quota ',' dimytelkomsel ',' data ',' auto ',' pulse ',' digrogoti ',' dozens', 'thousand', 'package', 'internet', "&amp;"'buy' , 'price', 'package', 'affordable', 'cost', 'expensive', 'difficult', 'reached', 'circle', '']")</f>
        <v>['Forced', 'Stop', 'Form', 'Service', 'Telkomsel', 'Since', 'Install', 'APK', 'MyTelkomsel', 'Menu', 'Access',' Check ',' Credit ',' buy ',' quota ',' dimytelkomsel ',' data ',' auto ',' pulse ',' digrogoti ',' dozens', 'thousand', 'package', 'internet', 'buy' , 'price', 'package', 'affordable', 'cost', 'expensive', 'difficult', 'reached', 'circle', '']</v>
      </c>
      <c r="D1429" s="3">
        <v>1.0</v>
      </c>
    </row>
    <row r="1430" ht="15.75" customHeight="1">
      <c r="A1430" s="1">
        <v>1428.0</v>
      </c>
      <c r="B1430" s="3" t="s">
        <v>1431</v>
      </c>
      <c r="C1430" s="3" t="str">
        <f>IFERROR(__xludf.DUMMYFUNCTION("GOOGLETRANSLATE(B1430,""id"",""en"")"),"['sitia', 'entry', 'application', 'connection', 'stable', 'try', 'enter', 'app', 'shop', 'green', 'oren', 'smooth', ' Streaming ',' Download ',' Speed ​​',' Mbps', 'open', 'Application', 'Lok', 'Timika', ""]")</f>
        <v>['sitia', 'entry', 'application', 'connection', 'stable', 'try', 'enter', 'app', 'shop', 'green', 'oren', 'smooth', ' Streaming ',' Download ',' Speed ​​',' Mbps', 'open', 'Application', 'Lok', 'Timika', "]</v>
      </c>
      <c r="D1430" s="3">
        <v>5.0</v>
      </c>
    </row>
    <row r="1431" ht="15.75" customHeight="1">
      <c r="A1431" s="1">
        <v>1429.0</v>
      </c>
      <c r="B1431" s="3" t="s">
        <v>1432</v>
      </c>
      <c r="C1431" s="3" t="str">
        <f>IFERROR(__xludf.DUMMYFUNCTION("GOOGLETRANSLATE(B1431,""id"",""en"")"),"['Service', 'ugly', 'buy', 'package', 'combo', 'Telkomsel', 'rb', 'pay', 'use', 'application', 'funds',' package ',' Internet ',' in ',' PDHL ',' Fund ',' Transaction ',' Success', 'Telkomsel', 'Notification', 'Payment', 'BLM', 'SUCCESS', 'Try', 'Hub' , '"&amp;"Costumer', 'servise', 'jwban', 'trs', 'hrs', 'gmn', 'loss']")</f>
        <v>['Service', 'ugly', 'buy', 'package', 'combo', 'Telkomsel', 'rb', 'pay', 'use', 'application', 'funds',' package ',' Internet ',' in ',' PDHL ',' Fund ',' Transaction ',' Success', 'Telkomsel', 'Notification', 'Payment', 'BLM', 'SUCCESS', 'Try', 'Hub' , 'Costumer', 'servise', 'jwban', 'trs', 'hrs', 'gmn', 'loss']</v>
      </c>
      <c r="D1431" s="3">
        <v>3.0</v>
      </c>
    </row>
    <row r="1432" ht="15.75" customHeight="1">
      <c r="A1432" s="1">
        <v>1430.0</v>
      </c>
      <c r="B1432" s="3" t="s">
        <v>1433</v>
      </c>
      <c r="C1432" s="3" t="str">
        <f>IFERROR(__xludf.DUMMYFUNCTION("GOOGLETRANSLATE(B1432,""id"",""en"")"),"['Lemot', 'please', 'disappointing', 'trying', 'buy', 'price', 'expensive', 'hope', 'get', 'quality', 'expensive', 'cook', ' the smoothness', 'clock', 'morning', 'doang']")</f>
        <v>['Lemot', 'please', 'disappointing', 'trying', 'buy', 'price', 'expensive', 'hope', 'get', 'quality', 'expensive', 'cook', ' the smoothness', 'clock', 'morning', 'doang']</v>
      </c>
      <c r="D1432" s="3">
        <v>4.0</v>
      </c>
    </row>
    <row r="1433" ht="15.75" customHeight="1">
      <c r="A1433" s="1">
        <v>1431.0</v>
      </c>
      <c r="B1433" s="3" t="s">
        <v>1434</v>
      </c>
      <c r="C1433" s="3" t="str">
        <f>IFERROR(__xludf.DUMMYFUNCTION("GOOGLETRANSLATE(B1433,""id"",""en"")"),"['garbage', 'application', 'dipake', 'login', 'smooth', 'magic', 'link', 'connection', 'wifi', 'healthy', 'Telkomsel', 'sick', ' Years', 'customers',' Telkomsel ',' price ',' follow ',' complicated ',' disappointed ',' provider ',' rivals', 'thank you']")</f>
        <v>['garbage', 'application', 'dipake', 'login', 'smooth', 'magic', 'link', 'connection', 'wifi', 'healthy', 'Telkomsel', 'sick', ' Years', 'customers',' Telkomsel ',' price ',' follow ',' complicated ',' disappointed ',' provider ',' rivals', 'thank you']</v>
      </c>
      <c r="D1433" s="3">
        <v>1.0</v>
      </c>
    </row>
    <row r="1434" ht="15.75" customHeight="1">
      <c r="A1434" s="1">
        <v>1432.0</v>
      </c>
      <c r="B1434" s="3" t="s">
        <v>1435</v>
      </c>
      <c r="C1434" s="3" t="str">
        <f>IFERROR(__xludf.DUMMYFUNCTION("GOOGLETRANSLATE(B1434,""id"",""en"")"),"['Ngak', 'Login', 'Have', 'Select', 'Payment', 'Determine', 'Choice', 'Date', 'Order', 'Select', 'Method', 'Payment', ' Change ',' method ',' reset ',' reset ',' index finger ',' kapalan ',' how ',' Telkomsel ', ""]")</f>
        <v>['Ngak', 'Login', 'Have', 'Select', 'Payment', 'Determine', 'Choice', 'Date', 'Order', 'Select', 'Method', 'Payment', ' Change ',' method ',' reset ',' reset ',' index finger ',' kapalan ',' how ',' Telkomsel ', "]</v>
      </c>
      <c r="D1434" s="3">
        <v>1.0</v>
      </c>
    </row>
    <row r="1435" ht="15.75" customHeight="1">
      <c r="A1435" s="1">
        <v>1433.0</v>
      </c>
      <c r="B1435" s="3" t="s">
        <v>1436</v>
      </c>
      <c r="C1435" s="3" t="str">
        <f>IFERROR(__xludf.DUMMYFUNCTION("GOOGLETRANSLATE(B1435,""id"",""en"")"),"['Telkomsel', 'package', 'internet', 'cheap', 'please', 'network', 'internet', 'fix', 'comfortable', 'Telkomsel', 'because', 'village', ' The network is', 'weak', ""]")</f>
        <v>['Telkomsel', 'package', 'internet', 'cheap', 'please', 'network', 'internet', 'fix', 'comfortable', 'Telkomsel', 'because', 'village', ' The network is', 'weak', "]</v>
      </c>
      <c r="D1435" s="3">
        <v>4.0</v>
      </c>
    </row>
    <row r="1436" ht="15.75" customHeight="1">
      <c r="A1436" s="1">
        <v>1434.0</v>
      </c>
      <c r="B1436" s="3" t="s">
        <v>1437</v>
      </c>
      <c r="C1436" s="3" t="str">
        <f>IFERROR(__xludf.DUMMYFUNCTION("GOOGLETRANSLATE(B1436,""id"",""en"")"),"['Link', 'Congratulations',' pulse ',' thousand ',' entered ',' Please ',' TELKOMSEL ',' LIKE ',' cheating ',' gave ',' pulses', ' Kayak ',' that's', 'Pakek', 'Nipu', '']")</f>
        <v>['Link', 'Congratulations',' pulse ',' thousand ',' entered ',' Please ',' TELKOMSEL ',' LIKE ',' cheating ',' gave ',' pulses', ' Kayak ',' that's', 'Pakek', 'Nipu', '']</v>
      </c>
      <c r="D1436" s="3">
        <v>1.0</v>
      </c>
    </row>
    <row r="1437" ht="15.75" customHeight="1">
      <c r="A1437" s="1">
        <v>1435.0</v>
      </c>
      <c r="B1437" s="3" t="s">
        <v>1438</v>
      </c>
      <c r="C1437" s="3" t="str">
        <f>IFERROR(__xludf.DUMMYFUNCTION("GOOGLETRANSLATE(B1437,""id"",""en"")"),"['happy', 'quota', 'Sakti', 'a day', 'spend', 'quota', 'until', 'giga', 'dangan', 'quota', 'sakti', 'expenditure', ' quota ',' economical ',' sya ',' subscribe ',' month ',' good ',' network ',' fast ',' subscribe ',' until ',' knpa ',' loading ',' loadin"&amp;"g ' , 'Nnton', 'YouTube', 'open', 'application', 'play', 'game', 'loading', 'tlong', 'repaired', 'network', 'subscribe', 'thx']")</f>
        <v>['happy', 'quota', 'Sakti', 'a day', 'spend', 'quota', 'until', 'giga', 'dangan', 'quota', 'sakti', 'expenditure', ' quota ',' economical ',' sya ',' subscribe ',' month ',' good ',' network ',' fast ',' subscribe ',' until ',' knpa ',' loading ',' loading ' , 'Nnton', 'YouTube', 'open', 'application', 'play', 'game', 'loading', 'tlong', 'repaired', 'network', 'subscribe', 'thx']</v>
      </c>
      <c r="D1437" s="3">
        <v>4.0</v>
      </c>
    </row>
    <row r="1438" ht="15.75" customHeight="1">
      <c r="A1438" s="1">
        <v>1436.0</v>
      </c>
      <c r="B1438" s="3" t="s">
        <v>1439</v>
      </c>
      <c r="C1438" s="3" t="str">
        <f>IFERROR(__xludf.DUMMYFUNCTION("GOOGLETRANSLATE(B1438,""id"",""en"")"),"['Offered', 'Kali', 'Change', 'Card', 'Hello', 'Network', 'Pority', 'Already', 'Weekly', 'Network', 'Lemot', 'Download', ' Application ',' Telkomsel ',' Minutes', '']")</f>
        <v>['Offered', 'Kali', 'Change', 'Card', 'Hello', 'Network', 'Pority', 'Already', 'Weekly', 'Network', 'Lemot', 'Download', ' Application ',' Telkomsel ',' Minutes', '']</v>
      </c>
      <c r="D1438" s="3">
        <v>1.0</v>
      </c>
    </row>
    <row r="1439" ht="15.75" customHeight="1">
      <c r="A1439" s="1">
        <v>1437.0</v>
      </c>
      <c r="B1439" s="3" t="s">
        <v>1440</v>
      </c>
      <c r="C1439" s="3" t="str">
        <f>IFERROR(__xludf.DUMMYFUNCTION("GOOGLETRANSLATE(B1439,""id"",""en"")"),"['Please', 'Telkomsel', 'buy', 'pulse', 'activated', 'data', 'activated', 'already', 'scorched', 'pulse', 'disappointed', 'really', ' Please, 'Safety', 'Credit', 'Loss', 'Very', 'Times', ""]")</f>
        <v>['Please', 'Telkomsel', 'buy', 'pulse', 'activated', 'data', 'activated', 'already', 'scorched', 'pulse', 'disappointed', 'really', ' Please, 'Safety', 'Credit', 'Loss', 'Very', 'Times', "]</v>
      </c>
      <c r="D1439" s="3">
        <v>1.0</v>
      </c>
    </row>
    <row r="1440" ht="15.75" customHeight="1">
      <c r="A1440" s="1">
        <v>1438.0</v>
      </c>
      <c r="B1440" s="3" t="s">
        <v>1441</v>
      </c>
      <c r="C1440" s="3" t="str">
        <f>IFERROR(__xludf.DUMMYFUNCTION("GOOGLETRANSLATE(B1440,""id"",""en"")"),"['Provider', 'cheating', 'theft', 'pulse', 'smooth', 'pulses',' shares', 'Gara', 'network', 'package', 'unlimited', 'love', ' Promo ',' Karna ',' Telkomsel ',' My Area ',' Like ',' Enter ',' Non ',' Non ',' Non ',' Non ',' Stable ',' Credit ',' collapse '"&amp;" , 'ISI', 'BBAAAGGGGUUSSSSSS', '']")</f>
        <v>['Provider', 'cheating', 'theft', 'pulse', 'smooth', 'pulses',' shares', 'Gara', 'network', 'package', 'unlimited', 'love', ' Promo ',' Karna ',' Telkomsel ',' My Area ',' Like ',' Enter ',' Non ',' Non ',' Non ',' Non ',' Stable ',' Credit ',' collapse ' , 'ISI', 'BBAAAGGGGUUSSSSSS', '']</v>
      </c>
      <c r="D1440" s="3">
        <v>1.0</v>
      </c>
    </row>
    <row r="1441" ht="15.75" customHeight="1">
      <c r="A1441" s="1">
        <v>1439.0</v>
      </c>
      <c r="B1441" s="3" t="s">
        <v>1442</v>
      </c>
      <c r="C1441" s="3" t="str">
        <f>IFERROR(__xludf.DUMMYFUNCTION("GOOGLETRANSLATE(B1441,""id"",""en"")"),"['Telkomsel', 'sell', 'data', 'customer', 'third', 'number', 'sms',' gift ',' gift ',' bill ',' rented ',' blah ',' blah ',' blah ',' a day ',' sms', 'severe', 'men']")</f>
        <v>['Telkomsel', 'sell', 'data', 'customer', 'third', 'number', 'sms',' gift ',' gift ',' bill ',' rented ',' blah ',' blah ',' blah ',' a day ',' sms', 'severe', 'men']</v>
      </c>
      <c r="D1441" s="3">
        <v>1.0</v>
      </c>
    </row>
    <row r="1442" ht="15.75" customHeight="1">
      <c r="A1442" s="1">
        <v>1440.0</v>
      </c>
      <c r="B1442" s="3" t="s">
        <v>1443</v>
      </c>
      <c r="C1442" s="3" t="str">
        <f>IFERROR(__xludf.DUMMYFUNCTION("GOOGLETRANSLATE(B1442,""id"",""en"")"),"['Love', 'Star', 'Collecting', 'Points', 'Telkomsel', 'Lost', 'Excellent', 'Deliberate', 'Gather', ""]")</f>
        <v>['Love', 'Star', 'Collecting', 'Points', 'Telkomsel', 'Lost', 'Excellent', 'Deliberate', 'Gather', "]</v>
      </c>
      <c r="D1442" s="3">
        <v>3.0</v>
      </c>
    </row>
    <row r="1443" ht="15.75" customHeight="1">
      <c r="A1443" s="1">
        <v>1441.0</v>
      </c>
      <c r="B1443" s="3" t="s">
        <v>1444</v>
      </c>
      <c r="C1443" s="3" t="str">
        <f>IFERROR(__xludf.DUMMYFUNCTION("GOOGLETRANSLATE(B1443,""id"",""en"")"),"['Dear', 'Telkomsel', 'notification', 'funds',' emergency ',' RB ',' click ',' anything ',' funds', 'emergency', 'system', 'error', ' mode ',' detrimental ',' customer ',' please ',' response ']")</f>
        <v>['Dear', 'Telkomsel', 'notification', 'funds',' emergency ',' RB ',' click ',' anything ',' funds', 'emergency', 'system', 'error', ' mode ',' detrimental ',' customer ',' please ',' response ']</v>
      </c>
      <c r="D1443" s="3">
        <v>1.0</v>
      </c>
    </row>
    <row r="1444" ht="15.75" customHeight="1">
      <c r="A1444" s="1">
        <v>1442.0</v>
      </c>
      <c r="B1444" s="3" t="s">
        <v>1445</v>
      </c>
      <c r="C1444" s="3" t="str">
        <f>IFERROR(__xludf.DUMMYFUNCTION("GOOGLETRANSLATE(B1444,""id"",""en"")"),"['destroyed', 'quality', 'disappointed', 'bar', 'signal', 'full', 'quality', 'signal', 'Indonesia', 'promo', 'quality', 'service', ' comparable ',' operator ',' plate ',' red ',' ']")</f>
        <v>['destroyed', 'quality', 'disappointed', 'bar', 'signal', 'full', 'quality', 'signal', 'Indonesia', 'promo', 'quality', 'service', ' comparable ',' operator ',' plate ',' red ',' ']</v>
      </c>
      <c r="D1444" s="3">
        <v>2.0</v>
      </c>
    </row>
    <row r="1445" ht="15.75" customHeight="1">
      <c r="A1445" s="1">
        <v>1443.0</v>
      </c>
      <c r="B1445" s="3" t="s">
        <v>1446</v>
      </c>
      <c r="C1445" s="3" t="str">
        <f>IFERROR(__xludf.DUMMYFUNCTION("GOOGLETRANSLATE(B1445,""id"",""en"")"),"['Application', 'Telkomsel', 'Hang', 'Send', 'Credit', 'Package', 'Data', 'parents',' then ',' Select ',' Contact ',' Select ',' Sent ',' Screen ',' Hang ',' appears', 'Posts',' Application ',' Stopped ',' ']")</f>
        <v>['Application', 'Telkomsel', 'Hang', 'Send', 'Credit', 'Package', 'Data', 'parents',' then ',' Select ',' Contact ',' Select ',' Sent ',' Screen ',' Hang ',' appears', 'Posts',' Application ',' Stopped ',' ']</v>
      </c>
      <c r="D1445" s="3">
        <v>3.0</v>
      </c>
    </row>
    <row r="1446" ht="15.75" customHeight="1">
      <c r="A1446" s="1">
        <v>1444.0</v>
      </c>
      <c r="B1446" s="3" t="s">
        <v>1447</v>
      </c>
      <c r="C1446" s="3" t="str">
        <f>IFERROR(__xludf.DUMMYFUNCTION("GOOGLETRANSLATE(B1446,""id"",""en"")"),"['Telkomsel', 'down', 'network', 'how', 'network', 'stable', 'smooth', 'network', 'stable', 'sometimes',' gmeetan ',' broke ',' reconnect ',' many ',' times', 'play', 'game', 'ping', 'reconnect', 'watch', 'buffering', 'open', 'chrome', 'fail', 'complete' "&amp;", 'users', 'sympathy', 'home', 'speeding', 'stable', 'TPI', 'lose', 'Angelll', 'Angell']")</f>
        <v>['Telkomsel', 'down', 'network', 'how', 'network', 'stable', 'smooth', 'network', 'stable', 'sometimes',' gmeetan ',' broke ',' reconnect ',' many ',' times', 'play', 'game', 'ping', 'reconnect', 'watch', 'buffering', 'open', 'chrome', 'fail', 'complete' , 'users', 'sympathy', 'home', 'speeding', 'stable', 'TPI', 'lose', 'Angelll', 'Angell']</v>
      </c>
      <c r="D1446" s="3">
        <v>1.0</v>
      </c>
    </row>
    <row r="1447" ht="15.75" customHeight="1">
      <c r="A1447" s="1">
        <v>1445.0</v>
      </c>
      <c r="B1447" s="3" t="s">
        <v>1448</v>
      </c>
      <c r="C1447" s="3" t="str">
        <f>IFERROR(__xludf.DUMMYFUNCTION("GOOGLETRANSLATE(B1447,""id"",""en"")"),"['Telkomsel', 'mjd', 'mainstay', 'family', 'in', 'communicating', 'bbrp', 'signal', 'bad', 'hopefully', 'weather', 'supports',' ']")</f>
        <v>['Telkomsel', 'mjd', 'mainstay', 'family', 'in', 'communicating', 'bbrp', 'signal', 'bad', 'hopefully', 'weather', 'supports',' ']</v>
      </c>
      <c r="D1447" s="3">
        <v>5.0</v>
      </c>
    </row>
    <row r="1448" ht="15.75" customHeight="1">
      <c r="A1448" s="1">
        <v>1446.0</v>
      </c>
      <c r="B1448" s="3" t="s">
        <v>1449</v>
      </c>
      <c r="C1448" s="3" t="str">
        <f>IFERROR(__xludf.DUMMYFUNCTION("GOOGLETRANSLATE(B1448,""id"",""en"")"),"['Love', 'No', 'Application', 'Ribet', 'Informative', 'late', 'Extend', 'Package', 'Data', 'Munggin', 'Failed', 'Understand', ' ']")</f>
        <v>['Love', 'No', 'Application', 'Ribet', 'Informative', 'late', 'Extend', 'Package', 'Data', 'Munggin', 'Failed', 'Understand', ' ']</v>
      </c>
      <c r="D1448" s="3">
        <v>2.0</v>
      </c>
    </row>
    <row r="1449" ht="15.75" customHeight="1">
      <c r="A1449" s="1">
        <v>1447.0</v>
      </c>
      <c r="B1449" s="3" t="s">
        <v>1450</v>
      </c>
      <c r="C1449" s="3" t="str">
        <f>IFERROR(__xludf.DUMMYFUNCTION("GOOGLETRANSLATE(B1449,""id"",""en"")"),"['quota', 'sucked', 'pulse', 'stingy', 'promo', 'quota', 'cheap', 'most', 'expensive', 'expensive', 'third', 'network', ' Full ',' connection ',' bad ',' lost ',' card ',' next door ',' fourth ',' signal ',' stable ',' rain ',' out ',' electricity ',' sig"&amp;"nal ' , 'bad', 'quality', 'recommended', 'really', 'thanks', 'broken', 'disappointed', ""]")</f>
        <v>['quota', 'sucked', 'pulse', 'stingy', 'promo', 'quota', 'cheap', 'most', 'expensive', 'expensive', 'third', 'network', ' Full ',' connection ',' bad ',' lost ',' card ',' next door ',' fourth ',' signal ',' stable ',' rain ',' out ',' electricity ',' signal ' , 'bad', 'quality', 'recommended', 'really', 'thanks', 'broken', 'disappointed', "]</v>
      </c>
      <c r="D1449" s="3">
        <v>1.0</v>
      </c>
    </row>
    <row r="1450" ht="15.75" customHeight="1">
      <c r="A1450" s="1">
        <v>1448.0</v>
      </c>
      <c r="B1450" s="3" t="s">
        <v>1451</v>
      </c>
      <c r="C1450" s="3" t="str">
        <f>IFERROR(__xludf.DUMMYFUNCTION("GOOGLETRANSLATE(B1450,""id"",""en"")"),"['Just', 'suggestion', 'admin', 'held', 'mode', 'key', 'pulse', 'application', 'Telkomsel', 'friend', 'complain', 'times',' Fill ',' Credit ',' Credit ',' Reduced ',' Out ',' Experience ',' Contents', 'Credit', 'Top', 'Ehh', 'HR', 'Timggal', 'HR' , 'Ehh',"&amp;" 'stay', 'trivial', 'impact', 'detrimental']")</f>
        <v>['Just', 'suggestion', 'admin', 'held', 'mode', 'key', 'pulse', 'application', 'Telkomsel', 'friend', 'complain', 'times',' Fill ',' Credit ',' Credit ',' Reduced ',' Out ',' Experience ',' Contents', 'Credit', 'Top', 'Ehh', 'HR', 'Timggal', 'HR' , 'Ehh', 'stay', 'trivial', 'impact', 'detrimental']</v>
      </c>
      <c r="D1450" s="3">
        <v>2.0</v>
      </c>
    </row>
    <row r="1451" ht="15.75" customHeight="1">
      <c r="A1451" s="1">
        <v>1449.0</v>
      </c>
      <c r="B1451" s="3" t="s">
        <v>1452</v>
      </c>
      <c r="C1451" s="3" t="str">
        <f>IFERROR(__xludf.DUMMYFUNCTION("GOOGLETRANSLATE(B1451,""id"",""en"")"),"['Telkomsel', 'Feel', 'internet', 'fast', 'buy', 'product', 'Telkomsel', 'unlimited', 'internet', 'slow', 'really', 'slow', ' really ',' slow ',' sometimes', 'access',' internet ',' request ',' response ',' access', 'internet', 'speed', 'slow', '']")</f>
        <v>['Telkomsel', 'Feel', 'internet', 'fast', 'buy', 'product', 'Telkomsel', 'unlimited', 'internet', 'slow', 'really', 'slow', ' really ',' slow ',' sometimes', 'access',' internet ',' request ',' response ',' access', 'internet', 'speed', 'slow', '']</v>
      </c>
      <c r="D1451" s="3">
        <v>1.0</v>
      </c>
    </row>
    <row r="1452" ht="15.75" customHeight="1">
      <c r="A1452" s="1">
        <v>1450.0</v>
      </c>
      <c r="B1452" s="3" t="s">
        <v>1453</v>
      </c>
      <c r="C1452" s="3" t="str">
        <f>IFERROR(__xludf.DUMMYFUNCTION("GOOGLETRANSLATE(B1452,""id"",""en"")"),"['Unlimited', 'Kekeke', 'Slow', 'Forgiveness', 'City', 'Stupid', 'Telkomsel', 'Move', 'Operator', 'Gini', 'Najis']")</f>
        <v>['Unlimited', 'Kekeke', 'Slow', 'Forgiveness', 'City', 'Stupid', 'Telkomsel', 'Move', 'Operator', 'Gini', 'Najis']</v>
      </c>
      <c r="D1452" s="3">
        <v>2.0</v>
      </c>
    </row>
    <row r="1453" ht="15.75" customHeight="1">
      <c r="A1453" s="1">
        <v>1451.0</v>
      </c>
      <c r="B1453" s="3" t="s">
        <v>1454</v>
      </c>
      <c r="C1453" s="3" t="str">
        <f>IFERROR(__xludf.DUMMYFUNCTION("GOOGLETRANSLATE(B1453,""id"",""en"")"),"['Telkomsel', 'Different', 'far away', 'signal', 'easy', 'lost', 'rain', 'dkit', 'udh', 'error', 'plus',' wonder ',' Knp ',' dead ',' lights', 'signal', 'missing', 'total', 'prshaan', 'telkomsel', 'udh', 'fair', 'disabled', 'skrg', 'disappointed' , 'heavy"&amp;"']")</f>
        <v>['Telkomsel', 'Different', 'far away', 'signal', 'easy', 'lost', 'rain', 'dkit', 'udh', 'error', 'plus',' wonder ',' Knp ',' dead ',' lights', 'signal', 'missing', 'total', 'prshaan', 'telkomsel', 'udh', 'fair', 'disabled', 'skrg', 'disappointed' , 'heavy']</v>
      </c>
      <c r="D1453" s="3">
        <v>1.0</v>
      </c>
    </row>
    <row r="1454" ht="15.75" customHeight="1">
      <c r="A1454" s="1">
        <v>1452.0</v>
      </c>
      <c r="B1454" s="3" t="s">
        <v>1455</v>
      </c>
      <c r="C1454" s="3" t="str">
        <f>IFERROR(__xludf.DUMMYFUNCTION("GOOGLETRANSLATE(B1454,""id"",""en"")"),"['check', 'application', 'contents',' pulse ',' electric ',' quota ',' package ',' choice ',' interesting ',' tidy up ',' telephone ',' handful ',' grasp ',' power ',' user ']")</f>
        <v>['check', 'application', 'contents',' pulse ',' electric ',' quota ',' package ',' choice ',' interesting ',' tidy up ',' telephone ',' handful ',' grasp ',' power ',' user ']</v>
      </c>
      <c r="D1454" s="3">
        <v>3.0</v>
      </c>
    </row>
    <row r="1455" ht="15.75" customHeight="1">
      <c r="A1455" s="1">
        <v>1453.0</v>
      </c>
      <c r="B1455" s="3" t="s">
        <v>1456</v>
      </c>
      <c r="C1455" s="3" t="str">
        <f>IFERROR(__xludf.DUMMYFUNCTION("GOOGLETRANSLATE(B1455,""id"",""en"")"),"['already', 'Help', 'Seler', 'Telkomsel', 'Bls',' Please ',' Sorry ',' Mimin ',' Concerned ',' Credit ',' Help ',' already ',' Help ',' Seler ',' Products', 'Enter', 'Telkom', 'JLS']")</f>
        <v>['already', 'Help', 'Seler', 'Telkomsel', 'Bls',' Please ',' Sorry ',' Mimin ',' Concerned ',' Credit ',' Help ',' already ',' Help ',' Seler ',' Products', 'Enter', 'Telkom', 'JLS']</v>
      </c>
      <c r="D1455" s="3">
        <v>1.0</v>
      </c>
    </row>
    <row r="1456" ht="15.75" customHeight="1">
      <c r="A1456" s="1">
        <v>1454.0</v>
      </c>
      <c r="B1456" s="3" t="s">
        <v>1457</v>
      </c>
      <c r="C1456" s="3" t="str">
        <f>IFERROR(__xludf.DUMMYFUNCTION("GOOGLETRANSLATE(B1456,""id"",""en"")"),"['Ngak', 'Win', 'Telkomsel', 'Points', 'Win', 'Child', 'Darring', 'patient', 'kid', 'sustenance', ""]")</f>
        <v>['Ngak', 'Win', 'Telkomsel', 'Points', 'Win', 'Child', 'Darring', 'patient', 'kid', 'sustenance', "]</v>
      </c>
      <c r="D1456" s="3">
        <v>5.0</v>
      </c>
    </row>
    <row r="1457" ht="15.75" customHeight="1">
      <c r="A1457" s="1">
        <v>1455.0</v>
      </c>
      <c r="B1457" s="3" t="s">
        <v>1458</v>
      </c>
      <c r="C1457" s="3" t="str">
        <f>IFERROR(__xludf.DUMMYFUNCTION("GOOGLETRANSLATE(B1457,""id"",""en"")"),"['Class',' Telkomsel ',' Network ',' Down ',' Didiemin ',' already ',' a month ',' improvement ',' BEKASI ',' City ',' pediam ',' Forest ',' Complementary ',' palayanan ',' bad ',' price ',' expensive ',' signal ',' given ',' shy ',' provider ',' private "&amp;"',' woooiii ', ""]")</f>
        <v>['Class',' Telkomsel ',' Network ',' Down ',' Didiemin ',' already ',' a month ',' improvement ',' BEKASI ',' City ',' pediam ',' Forest ',' Complementary ',' palayanan ',' bad ',' price ',' expensive ',' signal ',' given ',' shy ',' provider ',' private ',' woooiii ', "]</v>
      </c>
      <c r="D1457" s="3">
        <v>1.0</v>
      </c>
    </row>
    <row r="1458" ht="15.75" customHeight="1">
      <c r="A1458" s="1">
        <v>1456.0</v>
      </c>
      <c r="B1458" s="3" t="s">
        <v>1459</v>
      </c>
      <c r="C1458" s="3" t="str">
        <f>IFERROR(__xludf.DUMMYFUNCTION("GOOGLETRANSLATE(B1458,""id"",""en"")"),"['YTH', 'Layanantelkomsel', 'Package', 'MIFI', 'ADD', 'Card', 'Telkomsel', 'Mifi', 'Huawei', 'Dlu', 'Knpa', 'Lost', ' Returns it ', ""]")</f>
        <v>['YTH', 'Layanantelkomsel', 'Package', 'MIFI', 'ADD', 'Card', 'Telkomsel', 'Mifi', 'Huawei', 'Dlu', 'Knpa', 'Lost', ' Returns it ', "]</v>
      </c>
      <c r="D1458" s="3">
        <v>2.0</v>
      </c>
    </row>
    <row r="1459" ht="15.75" customHeight="1">
      <c r="A1459" s="1">
        <v>1457.0</v>
      </c>
      <c r="B1459" s="3" t="s">
        <v>1460</v>
      </c>
      <c r="C1459" s="3" t="str">
        <f>IFERROR(__xludf.DUMMYFUNCTION("GOOGLETRANSLATE(B1459,""id"",""en"")"),"['Sorry', 'SMS', 'Telkomsel', 'contents',' for you ',' Download ',' MyTelkomsel ',' Get ',' Credit ',' Telkomsel ',' Rb ',' apply ',' Hr ',' SMS ',' Telkomsel ',' click ',' Tsel ',' Download ',' Promo ',' Feb ',' SKB ',' Enter ',' Download ',' HOAK ' , ''"&amp;"]")</f>
        <v>['Sorry', 'SMS', 'Telkomsel', 'contents',' for you ',' Download ',' MyTelkomsel ',' Get ',' Credit ',' Telkomsel ',' Rb ',' apply ',' Hr ',' SMS ',' Telkomsel ',' click ',' Tsel ',' Download ',' Promo ',' Feb ',' SKB ',' Enter ',' Download ',' HOAK ' , '']</v>
      </c>
      <c r="D1459" s="3">
        <v>1.0</v>
      </c>
    </row>
    <row r="1460" ht="15.75" customHeight="1">
      <c r="A1460" s="1">
        <v>1458.0</v>
      </c>
      <c r="B1460" s="3" t="s">
        <v>1461</v>
      </c>
      <c r="C1460" s="3" t="str">
        <f>IFERROR(__xludf.DUMMYFUNCTION("GOOGLETRANSLATE(B1460,""id"",""en"")"),"['Telkomsel', 'ugly', 'ugly', 'connection', 'severe', 'application', 'useful', 'emang', 'download', 'application', 'buy', 'package', ' Buy ',' Telkomsel ']")</f>
        <v>['Telkomsel', 'ugly', 'ugly', 'connection', 'severe', 'application', 'useful', 'emang', 'download', 'application', 'buy', 'package', ' Buy ',' Telkomsel ']</v>
      </c>
      <c r="D1460" s="3">
        <v>1.0</v>
      </c>
    </row>
    <row r="1461" ht="15.75" customHeight="1">
      <c r="A1461" s="1">
        <v>1459.0</v>
      </c>
      <c r="B1461" s="3" t="s">
        <v>1462</v>
      </c>
      <c r="C1461" s="3" t="str">
        <f>IFERROR(__xludf.DUMMYFUNCTION("GOOGLETRANSLATE(B1461,""id"",""en"")"),"['Please', 'Sorry', 'Telkomsel', 'Please', 'Fix', 'Lack of', 'Karna', 'Price', 'Package', 'Data', 'Expensive', 'ilang', ' Nilagan ',' The network ',' Rich ',' Hopefully ',' In the future ',' Telkomsel ',' wise ',' that way ',' Thanks', ""]")</f>
        <v>['Please', 'Sorry', 'Telkomsel', 'Please', 'Fix', 'Lack of', 'Karna', 'Price', 'Package', 'Data', 'Expensive', 'ilang', ' Nilagan ',' The network ',' Rich ',' Hopefully ',' In the future ',' Telkomsel ',' wise ',' that way ',' Thanks', "]</v>
      </c>
      <c r="D1461" s="3">
        <v>3.0</v>
      </c>
    </row>
    <row r="1462" ht="15.75" customHeight="1">
      <c r="A1462" s="1">
        <v>1460.0</v>
      </c>
      <c r="B1462" s="3" t="s">
        <v>1463</v>
      </c>
      <c r="C1462" s="3" t="str">
        <f>IFERROR(__xludf.DUMMYFUNCTION("GOOGLETRANSLATE(B1462,""id"",""en"")"),"['Good', 'package', 'printed', 'buy', 'package', 'cheap', 'ajh', 'rich', 'company', 'Telkomsel', 'business', 'culucing']")</f>
        <v>['Good', 'package', 'printed', 'buy', 'package', 'cheap', 'ajh', 'rich', 'company', 'Telkomsel', 'business', 'culucing']</v>
      </c>
      <c r="D1462" s="3">
        <v>5.0</v>
      </c>
    </row>
    <row r="1463" ht="15.75" customHeight="1">
      <c r="A1463" s="1">
        <v>1461.0</v>
      </c>
      <c r="B1463" s="3" t="s">
        <v>1464</v>
      </c>
      <c r="C1463" s="3" t="str">
        <f>IFERROR(__xludf.DUMMYFUNCTION("GOOGLETRANSLATE(B1463,""id"",""en"")"),"['second', 'maketkan', 'rb', 'unlimited', 'response', 'Telkomsel', 'need', 'package', 'data', 'tired', 'repeat', 'reset', ' times', 'response', 'credit', 'sya', 'beg', 'explanation', 'telkomsel']")</f>
        <v>['second', 'maketkan', 'rb', 'unlimited', 'response', 'Telkomsel', 'need', 'package', 'data', 'tired', 'repeat', 'reset', ' times', 'response', 'credit', 'sya', 'beg', 'explanation', 'telkomsel']</v>
      </c>
      <c r="D1463" s="3">
        <v>3.0</v>
      </c>
    </row>
    <row r="1464" ht="15.75" customHeight="1">
      <c r="A1464" s="1">
        <v>1462.0</v>
      </c>
      <c r="B1464" s="3" t="s">
        <v>1465</v>
      </c>
      <c r="C1464" s="3" t="str">
        <f>IFERROR(__xludf.DUMMYFUNCTION("GOOGLETRANSLATE(B1464,""id"",""en"")"),"['buy', 'prime', 'unlimited', 'GB', 'buy', 'check', 'apply', 'hose', 'check', 'until', 'the enactment', 'reduced', ' Wonder ',' Fraud ',' Customer ',' ']")</f>
        <v>['buy', 'prime', 'unlimited', 'GB', 'buy', 'check', 'apply', 'hose', 'check', 'until', 'the enactment', 'reduced', ' Wonder ',' Fraud ',' Customer ',' ']</v>
      </c>
      <c r="D1464" s="3">
        <v>1.0</v>
      </c>
    </row>
    <row r="1465" ht="15.75" customHeight="1">
      <c r="A1465" s="1">
        <v>1463.0</v>
      </c>
      <c r="B1465" s="3" t="s">
        <v>1466</v>
      </c>
      <c r="C1465" s="3" t="str">
        <f>IFERROR(__xludf.DUMMYFUNCTION("GOOGLETRANSLATE(B1465,""id"",""en"")"),"['begging', 'Telkomsel', 'Network', 'Upgrade', 'Move', 'card', 'Gara', 'Gara', 'Network', 'Telkomsel', 'Slow', 'Region', ' lag ',' Banten ',' Pandeglang ',' Saketi ',' Please ',' Consider ',' ']")</f>
        <v>['begging', 'Telkomsel', 'Network', 'Upgrade', 'Move', 'card', 'Gara', 'Gara', 'Network', 'Telkomsel', 'Slow', 'Region', ' lag ',' Banten ',' Pandeglang ',' Saketi ',' Please ',' Consider ',' ']</v>
      </c>
      <c r="D1465" s="3">
        <v>3.0</v>
      </c>
    </row>
    <row r="1466" ht="15.75" customHeight="1">
      <c r="A1466" s="1">
        <v>1464.0</v>
      </c>
      <c r="B1466" s="3" t="s">
        <v>1467</v>
      </c>
      <c r="C1466" s="3" t="str">
        <f>IFERROR(__xludf.DUMMYFUNCTION("GOOGLETRANSLATE(B1466,""id"",""en"")"),"['Telkomsel', 'network', 'lost', 'package', 'Bener', 'dilapidated', 'package', 'expensive', 'quality', 'zero', 'price', 'package', ' UDH ',' expensive ',' network ',' missing ',' slow ',' tasty ',' use ',' axis', ""]")</f>
        <v>['Telkomsel', 'network', 'lost', 'package', 'Bener', 'dilapidated', 'package', 'expensive', 'quality', 'zero', 'price', 'package', ' UDH ',' expensive ',' network ',' missing ',' slow ',' tasty ',' use ',' axis', "]</v>
      </c>
      <c r="D1466" s="3">
        <v>1.0</v>
      </c>
    </row>
    <row r="1467" ht="15.75" customHeight="1">
      <c r="A1467" s="1">
        <v>1465.0</v>
      </c>
      <c r="B1467" s="3" t="s">
        <v>1468</v>
      </c>
      <c r="C1467" s="3" t="str">
        <f>IFERROR(__xludf.DUMMYFUNCTION("GOOGLETRANSLATE(B1467,""id"",""en"")"),"['Package', 'Unlimited', 'Telkomsel', 'Disabled', 'Customer', 'Telkomsel', 'Buy', 'Package', 'Telkomsel', 'Embel', 'Embed', 'Unlimited', ' guarantee ',' network ',' kayak ',' garbage ',' rotten ',' network ',' buy ',' quota ',' ukel ',' unlimited ',' note"&amp;" ',' delete ',' features' , 'Help', 'system', 'help', 'email', 'destroy', 'response']")</f>
        <v>['Package', 'Unlimited', 'Telkomsel', 'Disabled', 'Customer', 'Telkomsel', 'Buy', 'Package', 'Telkomsel', 'Embel', 'Embed', 'Unlimited', ' guarantee ',' network ',' kayak ',' garbage ',' rotten ',' network ',' buy ',' quota ',' ukel ',' unlimited ',' note ',' delete ',' features' , 'Help', 'system', 'help', 'email', 'destroy', 'response']</v>
      </c>
      <c r="D1467" s="3">
        <v>1.0</v>
      </c>
    </row>
    <row r="1468" ht="15.75" customHeight="1">
      <c r="A1468" s="1">
        <v>1466.0</v>
      </c>
      <c r="B1468" s="3" t="s">
        <v>1469</v>
      </c>
      <c r="C1468" s="3" t="str">
        <f>IFERROR(__xludf.DUMMYFUNCTION("GOOGLETRANSLATE(B1468,""id"",""en"")"),"['provider', 'sympathy', 'disappointing', 'signal', 'bad', 'bad', 'bad', 'change', 'provider', 'after', 'rain', 'ilang', ' signal ',' already ',' gtu ',' ilang ',' signal ']")</f>
        <v>['provider', 'sympathy', 'disappointing', 'signal', 'bad', 'bad', 'bad', 'change', 'provider', 'after', 'rain', 'ilang', ' signal ',' already ',' gtu ',' ilang ',' signal ']</v>
      </c>
      <c r="D1468" s="3">
        <v>1.0</v>
      </c>
    </row>
    <row r="1469" ht="15.75" customHeight="1">
      <c r="A1469" s="1">
        <v>1467.0</v>
      </c>
      <c r="B1469" s="3" t="s">
        <v>1470</v>
      </c>
      <c r="C1469" s="3" t="str">
        <f>IFERROR(__xludf.DUMMYFUNCTION("GOOGLETRANSLATE(B1469,""id"",""en"")"),"['Knp', 'Network', 'Telkom', 'Leet', 'Sad', 'Telkom', 'Network', 'Fast', 'Reverse', 'Regret', 'Buy', 'Telkom']")</f>
        <v>['Knp', 'Network', 'Telkom', 'Leet', 'Sad', 'Telkom', 'Network', 'Fast', 'Reverse', 'Regret', 'Buy', 'Telkom']</v>
      </c>
      <c r="D1469" s="3">
        <v>1.0</v>
      </c>
    </row>
    <row r="1470" ht="15.75" customHeight="1">
      <c r="A1470" s="1">
        <v>1468.0</v>
      </c>
      <c r="B1470" s="3" t="s">
        <v>1471</v>
      </c>
      <c r="C1470" s="3" t="str">
        <f>IFERROR(__xludf.DUMMYFUNCTION("GOOGLETRANSLATE(B1470,""id"",""en"")"),"['likes',' Telkomsel ',' network ',' stable ',' ttep ',' kenceng ',' msalah ',' hrga ',' pketnya ',' mhal ',' lgi ',' bnyk ',' Money ',' boss', 'JDI', 'I', 'Switch', 'Dlu', 'Provider', ""]")</f>
        <v>['likes',' Telkomsel ',' network ',' stable ',' ttep ',' kenceng ',' msalah ',' hrga ',' pketnya ',' mhal ',' lgi ',' bnyk ',' Money ',' boss', 'JDI', 'I', 'Switch', 'Dlu', 'Provider', "]</v>
      </c>
      <c r="D1470" s="3">
        <v>5.0</v>
      </c>
    </row>
    <row r="1471" ht="15.75" customHeight="1">
      <c r="A1471" s="1">
        <v>1469.0</v>
      </c>
      <c r="B1471" s="3" t="s">
        <v>1472</v>
      </c>
      <c r="C1471" s="3" t="str">
        <f>IFERROR(__xludf.DUMMYFUNCTION("GOOGLETRANSLATE(B1471,""id"",""en"")"),"['check', 'price', 'package', 'contents',' pulse ',' different ',' check ',' thousand ',' package ',' GB ',' contents', 'pulses',' Changed ',' thousand ',' repeated ',' times', 'package', 'buy', 'price', 'change', 'price', 'mending', 'change', 'provider',"&amp;" 'already' , 'Kapok', 'Kadalin', 'Telkomsel', ""]")</f>
        <v>['check', 'price', 'package', 'contents',' pulse ',' different ',' check ',' thousand ',' package ',' GB ',' contents', 'pulses',' Changed ',' thousand ',' repeated ',' times', 'package', 'buy', 'price', 'change', 'price', 'mending', 'change', 'provider', 'already' , 'Kapok', 'Kadalin', 'Telkomsel', "]</v>
      </c>
      <c r="D1471" s="3">
        <v>1.0</v>
      </c>
    </row>
    <row r="1472" ht="15.75" customHeight="1">
      <c r="A1472" s="1">
        <v>1470.0</v>
      </c>
      <c r="B1472" s="3" t="s">
        <v>1473</v>
      </c>
      <c r="C1472" s="3" t="str">
        <f>IFERROR(__xludf.DUMMYFUNCTION("GOOGLETRANSLATE(B1472,""id"",""en"")"),"['Jaringgan', 'good', 'lbh', 'byk', 'pke', 'jaringgan', 'concentrated', 'jaringgan', 'good', 'bsok', 'jaringgannya', 'troubled', ' Please ',' brtunggung ',' consumer ',' buy ',' product ',' pke ',' money ',' cash ',' bkn ',' ngunut ',' steal ',' dated ','"&amp;" rough ' , 'get', 'UUD', 'Ite', 'rude', 'change', 'all-round', 'wrong', ""]")</f>
        <v>['Jaringgan', 'good', 'lbh', 'byk', 'pke', 'jaringgan', 'concentrated', 'jaringgan', 'good', 'bsok', 'jaringgannya', 'troubled', ' Please ',' brtunggung ',' consumer ',' buy ',' product ',' pke ',' money ',' cash ',' bkn ',' ngunut ',' steal ',' dated ',' rough ' , 'get', 'UUD', 'Ite', 'rude', 'change', 'all-round', 'wrong', "]</v>
      </c>
      <c r="D1472" s="3">
        <v>1.0</v>
      </c>
    </row>
    <row r="1473" ht="15.75" customHeight="1">
      <c r="A1473" s="1">
        <v>1471.0</v>
      </c>
      <c r="B1473" s="3" t="s">
        <v>1474</v>
      </c>
      <c r="C1473" s="3" t="str">
        <f>IFERROR(__xludf.DUMMYFUNCTION("GOOGLETRANSLATE(B1473,""id"",""en"")"),"['Telkomsel', 'operator', 'bad', 'network', 'bad', 'ugly', 'package', 'expensive', 'please', 'Telkomsel', 'price', 'package', ' Expensive ',' stray ',' network ',' bad ',' ']")</f>
        <v>['Telkomsel', 'operator', 'bad', 'network', 'bad', 'ugly', 'package', 'expensive', 'please', 'Telkomsel', 'price', 'package', ' Expensive ',' stray ',' network ',' bad ',' ']</v>
      </c>
      <c r="D1473" s="3">
        <v>1.0</v>
      </c>
    </row>
    <row r="1474" ht="15.75" customHeight="1">
      <c r="A1474" s="1">
        <v>1472.0</v>
      </c>
      <c r="B1474" s="3" t="s">
        <v>1475</v>
      </c>
      <c r="C1474" s="3" t="str">
        <f>IFERROR(__xludf.DUMMYFUNCTION("GOOGLETRANSLATE(B1474,""id"",""en"")"),"['Severe', 'Telkomsel', 'Network', 'Leet', 'Katux', 'Jin', 'What's',' Network ',' Harusx ',' Delicious', 'Regular', 'Mah', ' Anyep ',' Severe ',' Kasi ',' Boycot ',' Telkomsel ',' ']")</f>
        <v>['Severe', 'Telkomsel', 'Network', 'Leet', 'Katux', 'Jin', 'What's',' Network ',' Harusx ',' Delicious', 'Regular', 'Mah', ' Anyep ',' Severe ',' Kasi ',' Boycot ',' Telkomsel ',' ']</v>
      </c>
      <c r="D1474" s="3">
        <v>1.0</v>
      </c>
    </row>
    <row r="1475" ht="15.75" customHeight="1">
      <c r="A1475" s="1">
        <v>1473.0</v>
      </c>
      <c r="B1475" s="3" t="s">
        <v>1476</v>
      </c>
      <c r="C1475" s="3" t="str">
        <f>IFERROR(__xludf.DUMMYFUNCTION("GOOGLETRANSLATE(B1475,""id"",""en"")"),"['Paketan', 'already', 'expensive', 'expensive', 'play', 'game', 'Mbps',' strong ',' network ',' nipu ',' doank ',' signal ',' mah ',' full ',' Mbps', 'mah', 'slump', 'rich', 'crackers',' get ',' water ',' peaches', 'staple', ""]")</f>
        <v>['Paketan', 'already', 'expensive', 'expensive', 'play', 'game', 'Mbps',' strong ',' network ',' nipu ',' doank ',' signal ',' mah ',' full ',' Mbps', 'mah', 'slump', 'rich', 'crackers',' get ',' water ',' peaches', 'staple', "]</v>
      </c>
      <c r="D1475" s="3">
        <v>1.0</v>
      </c>
    </row>
    <row r="1476" ht="15.75" customHeight="1">
      <c r="A1476" s="1">
        <v>1474.0</v>
      </c>
      <c r="B1476" s="3" t="s">
        <v>1477</v>
      </c>
      <c r="C1476" s="3" t="str">
        <f>IFERROR(__xludf.DUMMYFUNCTION("GOOGLETRANSLATE(B1476,""id"",""en"")"),"['', 'apk', 'help', 'activation', 'package', 'pulse', 'data', 'etc.', 'network', 'Telkomsel', 'accelerated', 'nggk', 'kak ',' Lemot ',' Move ',' Provider ',' Trima ',' Love ']")</f>
        <v>['', 'apk', 'help', 'activation', 'package', 'pulse', 'data', 'etc.', 'network', 'Telkomsel', 'accelerated', 'nggk', 'kak ',' Lemot ',' Move ',' Provider ',' Trima ',' Love ']</v>
      </c>
      <c r="D1476" s="3">
        <v>5.0</v>
      </c>
    </row>
    <row r="1477" ht="15.75" customHeight="1">
      <c r="A1477" s="1">
        <v>1475.0</v>
      </c>
      <c r="B1477" s="3" t="s">
        <v>1478</v>
      </c>
      <c r="C1477" s="3" t="str">
        <f>IFERROR(__xludf.DUMMYFUNCTION("GOOGLETRANSLATE(B1477,""id"",""en"")"),"['quota', 'internet', 'main', 'appears',' notification ',' has', 'quota', 'internet', 'check', 'pulse', 'cut', 'please', ' Return ',' pulse ',' ']")</f>
        <v>['quota', 'internet', 'main', 'appears',' notification ',' has', 'quota', 'internet', 'check', 'pulse', 'cut', 'please', ' Return ',' pulse ',' ']</v>
      </c>
      <c r="D1477" s="3">
        <v>1.0</v>
      </c>
    </row>
    <row r="1478" ht="15.75" customHeight="1">
      <c r="A1478" s="1">
        <v>1476.0</v>
      </c>
      <c r="B1478" s="3" t="s">
        <v>1479</v>
      </c>
      <c r="C1478" s="3" t="str">
        <f>IFERROR(__xludf.DUMMYFUNCTION("GOOGLETRANSLATE(B1478,""id"",""en"")"),"['application', 'help', 'check', 'pulse', 'quota', 'purchase', 'package', 'side', 'network', 'speed', 'internet', 'chaotic', ' Please, 'repaired', 'Pay', 'Quality', 'Network', 'Operator', 'Cheap', 'Thank you']")</f>
        <v>['application', 'help', 'check', 'pulse', 'quota', 'purchase', 'package', 'side', 'network', 'speed', 'internet', 'chaotic', ' Please, 'repaired', 'Pay', 'Quality', 'Network', 'Operator', 'Cheap', 'Thank you']</v>
      </c>
      <c r="D1478" s="3">
        <v>4.0</v>
      </c>
    </row>
    <row r="1479" ht="15.75" customHeight="1">
      <c r="A1479" s="1">
        <v>1477.0</v>
      </c>
      <c r="B1479" s="3" t="s">
        <v>1480</v>
      </c>
      <c r="C1479" s="3" t="str">
        <f>IFERROR(__xludf.DUMMYFUNCTION("GOOGLETRANSLATE(B1479,""id"",""en"")"),"['', 'APK', 'troublesome', 'Apasih', 'The difference', 'enter', 'web', 'apk', 'enter', 'apk', 'link', 'send', 'sms' ',' Please ',' Restore ',' MyTelkom ',' NGK ',' Ribet ',' Kek ',' Oath ',' Nyesekk ']")</f>
        <v>['', 'APK', 'troublesome', 'Apasih', 'The difference', 'enter', 'web', 'apk', 'enter', 'apk', 'link', 'send', 'sms' ',' Please ',' Restore ',' MyTelkom ',' NGK ',' Ribet ',' Kek ',' Oath ',' Nyesekk ']</v>
      </c>
      <c r="D1479" s="3">
        <v>1.0</v>
      </c>
    </row>
    <row r="1480" ht="15.75" customHeight="1">
      <c r="A1480" s="1">
        <v>1478.0</v>
      </c>
      <c r="B1480" s="3" t="s">
        <v>1481</v>
      </c>
      <c r="C1480" s="3" t="str">
        <f>IFERROR(__xludf.DUMMYFUNCTION("GOOGLETRANSLATE(B1480,""id"",""en"")"),"['Nomer', 'Telkomsel', 'grace', 'filled', 'credit', 'experience', 'disappointing', 'number', 'Telkomsel', 'not', 'recommended', 'thank you', ' Service ',' consumer ',' satisfying ']")</f>
        <v>['Nomer', 'Telkomsel', 'grace', 'filled', 'credit', 'experience', 'disappointing', 'number', 'Telkomsel', 'not', 'recommended', 'thank you', ' Service ',' consumer ',' satisfying ']</v>
      </c>
      <c r="D1480" s="3">
        <v>2.0</v>
      </c>
    </row>
    <row r="1481" ht="15.75" customHeight="1">
      <c r="A1481" s="1">
        <v>1479.0</v>
      </c>
      <c r="B1481" s="3" t="s">
        <v>1482</v>
      </c>
      <c r="C1481" s="3" t="str">
        <f>IFERROR(__xludf.DUMMYFUNCTION("GOOGLETRANSLATE(B1481,""id"",""en"")"),"['Since', 'Update', 'Latest', 'Package', 'Buy', 'InternetMax', 'Strategy', 'Marketing', 'Telkomsel', 'UPS', '']")</f>
        <v>['Since', 'Update', 'Latest', 'Package', 'Buy', 'InternetMax', 'Strategy', 'Marketing', 'Telkomsel', 'UPS', '']</v>
      </c>
      <c r="D1481" s="3">
        <v>1.0</v>
      </c>
    </row>
    <row r="1482" ht="15.75" customHeight="1">
      <c r="A1482" s="1">
        <v>1480.0</v>
      </c>
      <c r="B1482" s="3" t="s">
        <v>1483</v>
      </c>
      <c r="C1482" s="3" t="str">
        <f>IFERROR(__xludf.DUMMYFUNCTION("GOOGLETRANSLATE(B1482,""id"",""en"")"),"['network', 'internet', 'ugly', 'pay', 'expensive', 'quality', 'zero', 'maghrib', 'network', 'rich', 'entry', 'suburbs',' City ',' bapuk ',' threat ', ""]")</f>
        <v>['network', 'internet', 'ugly', 'pay', 'expensive', 'quality', 'zero', 'maghrib', 'network', 'rich', 'entry', 'suburbs',' City ',' bapuk ',' threat ', "]</v>
      </c>
      <c r="D1482" s="3">
        <v>1.0</v>
      </c>
    </row>
    <row r="1483" ht="15.75" customHeight="1">
      <c r="A1483" s="1">
        <v>1481.0</v>
      </c>
      <c r="B1483" s="3" t="s">
        <v>1484</v>
      </c>
      <c r="C1483" s="3" t="str">
        <f>IFERROR(__xludf.DUMMYFUNCTION("GOOGLETRANSLATE(B1483,""id"",""en"")"),"['users',' Telkomsel ',' Bener ',' Bener ',' disappointed ',' here ',' signal ',' Bener ',' slow ',' slow ',' morning ',' noon ',' night', '']")</f>
        <v>['users',' Telkomsel ',' Bener ',' Bener ',' disappointed ',' here ',' signal ',' Bener ',' slow ',' slow ',' morning ',' noon ',' night', '']</v>
      </c>
      <c r="D1483" s="3">
        <v>2.0</v>
      </c>
    </row>
    <row r="1484" ht="15.75" customHeight="1">
      <c r="A1484" s="1">
        <v>1482.0</v>
      </c>
      <c r="B1484" s="3" t="s">
        <v>1485</v>
      </c>
      <c r="C1484" s="3" t="str">
        <f>IFERROR(__xludf.DUMMYFUNCTION("GOOGLETRANSLATE(B1484,""id"",""en"")"),"['complement', 'buy', 'package', 'Rp', 'GB', 'Rp', 'there', 'his writing', 'promo', 'name', 'promo', 'price', ' cheap expensive', '']")</f>
        <v>['complement', 'buy', 'package', 'Rp', 'GB', 'Rp', 'there', 'his writing', 'promo', 'name', 'promo', 'price', ' cheap expensive', '']</v>
      </c>
      <c r="D1484" s="3">
        <v>1.0</v>
      </c>
    </row>
    <row r="1485" ht="15.75" customHeight="1">
      <c r="A1485" s="1">
        <v>1483.0</v>
      </c>
      <c r="B1485" s="3" t="s">
        <v>1486</v>
      </c>
      <c r="C1485" s="3" t="str">
        <f>IFERROR(__xludf.DUMMYFUNCTION("GOOGLETRANSLATE(B1485,""id"",""en"")"),"['Disappointed', 'Telkomsel', 'Regional', 'Sumatran', 'South', 'Dead', 'Lights',' Signal ',' Lost ',' Seteleh ',' Maghrib ',' Sace ',' "", 'Ngelag', 'comfortable', 'card', 'quota', 'doang', 'expensive', 'signal', 'equivalent', 'card', 'cheap',""]")</f>
        <v>['Disappointed', 'Telkomsel', 'Regional', 'Sumatran', 'South', 'Dead', 'Lights',' Signal ',' Lost ',' Seteleh ',' Maghrib ',' Sace ',' ", 'Ngelag', 'comfortable', 'card', 'quota', 'doang', 'expensive', 'signal', 'equivalent', 'card', 'cheap',"]</v>
      </c>
      <c r="D1485" s="3">
        <v>1.0</v>
      </c>
    </row>
    <row r="1486" ht="15.75" customHeight="1">
      <c r="A1486" s="1">
        <v>1484.0</v>
      </c>
      <c r="B1486" s="3" t="s">
        <v>1487</v>
      </c>
      <c r="C1486" s="3" t="str">
        <f>IFERROR(__xludf.DUMMYFUNCTION("GOOGLETRANSLATE(B1486,""id"",""en"")"),"['Severe', 'really', 'signal', 'hrg', 'quota', 'expensive', 'really', 'banged', 'signal', 'good', 'just', 'gregetan', ' Donlod ',' Sumpah ',' Severe ',' Recommendation ',' Putie ',' Telkomsel ',' PDHAL ',' Living ',' City ',' Serang ',' Center ',' The cit"&amp;"y ',' imagine ' , 'Stay', 'area', '']")</f>
        <v>['Severe', 'really', 'signal', 'hrg', 'quota', 'expensive', 'really', 'banged', 'signal', 'good', 'just', 'gregetan', ' Donlod ',' Sumpah ',' Severe ',' Recommendation ',' Putie ',' Telkomsel ',' PDHAL ',' Living ',' City ',' Serang ',' Center ',' The city ',' imagine ' , 'Stay', 'area', '']</v>
      </c>
      <c r="D1486" s="3">
        <v>1.0</v>
      </c>
    </row>
    <row r="1487" ht="15.75" customHeight="1">
      <c r="A1487" s="1">
        <v>1485.0</v>
      </c>
      <c r="B1487" s="3" t="s">
        <v>1488</v>
      </c>
      <c r="C1487" s="3" t="str">
        <f>IFERROR(__xludf.DUMMYFUNCTION("GOOGLETRANSLATE(B1487,""id"",""en"")"),"['Main', 'Game', 'Disconnect', 'Disconnect', 'Watch', 'Live', 'Streaming', 'Buffering', 'Plus',' Signal ',' Gnya ',' Square ',' blinking ',' ilang ',' replace ',' min ',' a year ',' like ',' that's', 'Please', 'explanation', 'replace', 'operator', ""]")</f>
        <v>['Main', 'Game', 'Disconnect', 'Disconnect', 'Watch', 'Live', 'Streaming', 'Buffering', 'Plus',' Signal ',' Gnya ',' Square ',' blinking ',' ilang ',' replace ',' min ',' a year ',' like ',' that's', 'Please', 'explanation', 'replace', 'operator', "]</v>
      </c>
      <c r="D1487" s="3">
        <v>2.0</v>
      </c>
    </row>
    <row r="1488" ht="15.75" customHeight="1">
      <c r="A1488" s="1">
        <v>1486.0</v>
      </c>
      <c r="B1488" s="3" t="s">
        <v>1489</v>
      </c>
      <c r="C1488" s="3" t="str">
        <f>IFERROR(__xludf.DUMMYFUNCTION("GOOGLETRANSLATE(B1488,""id"",""en"")"),"['reason', 'operator', 'signal', 'network', 'expected', 'signal', 'already', 'ugly', 'slow', 'the network', 'parahhh', ""]")</f>
        <v>['reason', 'operator', 'signal', 'network', 'expected', 'signal', 'already', 'ugly', 'slow', 'the network', 'parahhh', "]</v>
      </c>
      <c r="D1488" s="3">
        <v>1.0</v>
      </c>
    </row>
    <row r="1489" ht="15.75" customHeight="1">
      <c r="A1489" s="1">
        <v>1487.0</v>
      </c>
      <c r="B1489" s="3" t="s">
        <v>1490</v>
      </c>
      <c r="C1489" s="3" t="str">
        <f>IFERROR(__xludf.DUMMYFUNCTION("GOOGLETRANSLATE(B1489,""id"",""en"")"),"['user', 'product', 'Telkomsel', 'many years',' signal ',' Telkomsel ',' down ',' clock ',' pm ',' night ',' past ',' trial ',' hrs', 'do', 'work', 'blm', 'finished', 'signal', 'weak', 'noll', '']")</f>
        <v>['user', 'product', 'Telkomsel', 'many years',' signal ',' Telkomsel ',' down ',' clock ',' pm ',' night ',' past ',' trial ',' hrs', 'do', 'work', 'blm', 'finished', 'signal', 'weak', 'noll', '']</v>
      </c>
      <c r="D1489" s="3">
        <v>2.0</v>
      </c>
    </row>
    <row r="1490" ht="15.75" customHeight="1">
      <c r="A1490" s="1">
        <v>1488.0</v>
      </c>
      <c r="B1490" s="3" t="s">
        <v>1491</v>
      </c>
      <c r="C1490" s="3" t="str">
        <f>IFERROR(__xludf.DUMMYFUNCTION("GOOGLETRANSLATE(B1490,""id"",""en"")"),"['promo', 'lapse', 'daily', 'number', 'number', 'mean', 'how', 'sympathy', 'please', 'assisted', 'gara', 'the package', ' Failed ',' Play ',' Game ',' Daily ',' Edit ',' Package ',' Love ',' Star ', ""]")</f>
        <v>['promo', 'lapse', 'daily', 'number', 'number', 'mean', 'how', 'sympathy', 'please', 'assisted', 'gara', 'the package', ' Failed ',' Play ',' Game ',' Daily ',' Edit ',' Package ',' Love ',' Star ', "]</v>
      </c>
      <c r="D1490" s="3">
        <v>3.0</v>
      </c>
    </row>
    <row r="1491" ht="15.75" customHeight="1">
      <c r="A1491" s="1">
        <v>1489.0</v>
      </c>
      <c r="B1491" s="3" t="s">
        <v>1492</v>
      </c>
      <c r="C1491" s="3" t="str">
        <f>IFERROR(__xludf.DUMMYFUNCTION("GOOGLETRANSLATE(B1491,""id"",""en"")"),"['Telkomsel', 'sukur', 'like', 'understand', 'ktika', 'call', 'then', 'voice', 'oprator', 'sound', 'oprator', 'delicious',' Bagu ',' understand ',' ugly ']")</f>
        <v>['Telkomsel', 'sukur', 'like', 'understand', 'ktika', 'call', 'then', 'voice', 'oprator', 'sound', 'oprator', 'delicious',' Bagu ',' understand ',' ugly ']</v>
      </c>
      <c r="D1491" s="3">
        <v>2.0</v>
      </c>
    </row>
    <row r="1492" ht="15.75" customHeight="1">
      <c r="A1492" s="1">
        <v>1490.0</v>
      </c>
      <c r="B1492" s="3" t="s">
        <v>1493</v>
      </c>
      <c r="C1492" s="3" t="str">
        <f>IFERROR(__xludf.DUMMYFUNCTION("GOOGLETRANSLATE(B1492,""id"",""en"")"),"['ugly', 'quality', 'Telkomsel', 'bnyak', 'enthusiasts',' semena ',' mena ',' no ',' note ',' area ',' trans', 'taluk', ' kuantan ',' tower ',' network ',' full ',' connection ',' internet ',' open ',' browser ',' muter ',' slow ',' please ',' fix ',' qua"&amp;"lity ' , 'connection', 'agent', 'Telkomsel', 'trimakasih', 'so']")</f>
        <v>['ugly', 'quality', 'Telkomsel', 'bnyak', 'enthusiasts',' semena ',' mena ',' no ',' note ',' area ',' trans', 'taluk', ' kuantan ',' tower ',' network ',' full ',' connection ',' internet ',' open ',' browser ',' muter ',' slow ',' please ',' fix ',' quality ' , 'connection', 'agent', 'Telkomsel', 'trimakasih', 'so']</v>
      </c>
      <c r="D1492" s="3">
        <v>1.0</v>
      </c>
    </row>
    <row r="1493" ht="15.75" customHeight="1">
      <c r="A1493" s="1">
        <v>1491.0</v>
      </c>
      <c r="B1493" s="3" t="s">
        <v>1494</v>
      </c>
      <c r="C1493" s="3" t="str">
        <f>IFERROR(__xludf.DUMMYFUNCTION("GOOGLETRANSLATE(B1493,""id"",""en"")"),"['The application', 'Not bad', 'fed up', 'network', 'buy', 'quota', 'thousand', 'giga', 'plus',' quota ',' learn ',' giga ',' government ',' signal ',' threat ',' miss', 'really', 'network', 'Telkomsel', 'ugly', 'taught', 'constrained', 'network', 'entry'"&amp;", 'mulu' , 'Zoom', 'damaged', 'mood', 'taught', 'mending', 'use', 'card', 'NGK', 'Recommendful', ""]")</f>
        <v>['The application', 'Not bad', 'fed up', 'network', 'buy', 'quota', 'thousand', 'giga', 'plus',' quota ',' learn ',' giga ',' government ',' signal ',' threat ',' miss', 'really', 'network', 'Telkomsel', 'ugly', 'taught', 'constrained', 'network', 'entry', 'mulu' , 'Zoom', 'damaged', 'mood', 'taught', 'mending', 'use', 'card', 'NGK', 'Recommendful', "]</v>
      </c>
      <c r="D1493" s="3">
        <v>2.0</v>
      </c>
    </row>
    <row r="1494" ht="15.75" customHeight="1">
      <c r="A1494" s="1">
        <v>1492.0</v>
      </c>
      <c r="B1494" s="3" t="s">
        <v>1495</v>
      </c>
      <c r="C1494" s="3" t="str">
        <f>IFERROR(__xludf.DUMMYFUNCTION("GOOGLETRANSLATE(B1494,""id"",""en"")"),"['Anyway', 'recommended', 'really', 'network', 'smooth', 'safe', 'Telkom', 'choice', 'card', 'network', 'satisfied', 'really' The service is', 'fast', 'really', 'just', 'recommended', 'really']")</f>
        <v>['Anyway', 'recommended', 'really', 'network', 'smooth', 'safe', 'Telkom', 'choice', 'card', 'network', 'satisfied', 'really' The service is', 'fast', 'really', 'just', 'recommended', 'really']</v>
      </c>
      <c r="D1494" s="3">
        <v>5.0</v>
      </c>
    </row>
    <row r="1495" ht="15.75" customHeight="1">
      <c r="A1495" s="1">
        <v>1493.0</v>
      </c>
      <c r="B1495" s="3" t="s">
        <v>1496</v>
      </c>
      <c r="C1495" s="3" t="str">
        <f>IFERROR(__xludf.DUMMYFUNCTION("GOOGLETRANSLATE(B1495,""id"",""en"")"),"['Telkomsel', 'sane', 'rating', 'wanted', 'good', 'package', 'all-round', 'expensive', 'signal', 'threat', 'right', 'rain', ' Huuh ',' Disappointed ',' Disappointed ',' Auto ',' Change ',' ']")</f>
        <v>['Telkomsel', 'sane', 'rating', 'wanted', 'good', 'package', 'all-round', 'expensive', 'signal', 'threat', 'right', 'rain', ' Huuh ',' Disappointed ',' Disappointed ',' Auto ',' Change ',' ']</v>
      </c>
      <c r="D1495" s="3">
        <v>1.0</v>
      </c>
    </row>
    <row r="1496" ht="15.75" customHeight="1">
      <c r="A1496" s="1">
        <v>1494.0</v>
      </c>
      <c r="B1496" s="3" t="s">
        <v>1497</v>
      </c>
      <c r="C1496" s="3" t="str">
        <f>IFERROR(__xludf.DUMMYFUNCTION("GOOGLETRANSLATE(B1496,""id"",""en"")"),"['Help', 'makes it easy', 'gift', 'help', 'customers', 'Telkomsel', 'Indonesia', 'gift', 'thanks', 'Telkomsel', 'greetings', 'bulangiah']")</f>
        <v>['Help', 'makes it easy', 'gift', 'help', 'customers', 'Telkomsel', 'Indonesia', 'gift', 'thanks', 'Telkomsel', 'greetings', 'bulangiah']</v>
      </c>
      <c r="D1496" s="3">
        <v>5.0</v>
      </c>
    </row>
    <row r="1497" ht="15.75" customHeight="1">
      <c r="A1497" s="1">
        <v>1495.0</v>
      </c>
      <c r="B1497" s="3" t="s">
        <v>1498</v>
      </c>
      <c r="C1497" s="3" t="str">
        <f>IFERROR(__xludf.DUMMYFUNCTION("GOOGLETRANSLATE(B1497,""id"",""en"")"),"['buy', 'price', 'quota', 'then', 'run out', 'package', 'unlimitid', 'face', 'book', 'then', 'game', 'play']")</f>
        <v>['buy', 'price', 'quota', 'then', 'run out', 'package', 'unlimitid', 'face', 'book', 'then', 'game', 'play']</v>
      </c>
      <c r="D1497" s="3">
        <v>4.0</v>
      </c>
    </row>
    <row r="1498" ht="15.75" customHeight="1">
      <c r="A1498" s="1">
        <v>1496.0</v>
      </c>
      <c r="B1498" s="3" t="s">
        <v>1499</v>
      </c>
      <c r="C1498" s="3" t="str">
        <f>IFERROR(__xludf.DUMMYFUNCTION("GOOGLETRANSLATE(B1498,""id"",""en"")"),"['', 'Telkomsel', 'Error', 'Kmarin', 'Okay', 'Okay', 'Pas',' Check ',' Credit ',' Telkomsel ',' Input ',' TLPON ',' HELL ',' verification ',' phone ',' invalid ',' severe ',' Telkomsel ',' already ',' network ',' ugly ',' error ']")</f>
        <v>['', 'Telkomsel', 'Error', 'Kmarin', 'Okay', 'Okay', 'Pas',' Check ',' Credit ',' Telkomsel ',' Input ',' TLPON ',' HELL ',' verification ',' phone ',' invalid ',' severe ',' Telkomsel ',' already ',' network ',' ugly ',' error ']</v>
      </c>
      <c r="D1498" s="3">
        <v>1.0</v>
      </c>
    </row>
    <row r="1499" ht="15.75" customHeight="1">
      <c r="A1499" s="1">
        <v>1497.0</v>
      </c>
      <c r="B1499" s="3" t="s">
        <v>1500</v>
      </c>
      <c r="C1499" s="3" t="str">
        <f>IFERROR(__xludf.DUMMYFUNCTION("GOOGLETRANSLATE(B1499,""id"",""en"")"),"['stop', 'subscribe', 'package', 'data', 'already', 'complaint', 'results',' package ',' data ',' extend ',' times', 'contacted', ' The answer is', 'Please', 'Wait', 'Service', 'Satisfying', 'Mending', 'Change', 'Provider']")</f>
        <v>['stop', 'subscribe', 'package', 'data', 'already', 'complaint', 'results',' package ',' data ',' extend ',' times', 'contacted', ' The answer is', 'Please', 'Wait', 'Service', 'Satisfying', 'Mending', 'Change', 'Provider']</v>
      </c>
      <c r="D1499" s="3">
        <v>1.0</v>
      </c>
    </row>
    <row r="1500" ht="15.75" customHeight="1">
      <c r="A1500" s="1">
        <v>1498.0</v>
      </c>
      <c r="B1500" s="3" t="s">
        <v>1501</v>
      </c>
      <c r="C1500" s="3" t="str">
        <f>IFERROR(__xludf.DUMMYFUNCTION("GOOGLETRANSLATE(B1500,""id"",""en"")"),"['signal', 'down', 'send', 'task', 'lecturer', 'difficult', 'play', 'game', 'online', 'disappointed', 'Telkomsel', 'good', ' Please, 'Benerin', 'Sometimes', 'Application', 'MyTelkomsel', 'Like', 'Error', 'Pas', 'Daily', 'Check', ""]")</f>
        <v>['signal', 'down', 'send', 'task', 'lecturer', 'difficult', 'play', 'game', 'online', 'disappointed', 'Telkomsel', 'good', ' Please, 'Benerin', 'Sometimes', 'Application', 'MyTelkomsel', 'Like', 'Error', 'Pas', 'Daily', 'Check', "]</v>
      </c>
      <c r="D1500" s="3">
        <v>1.0</v>
      </c>
    </row>
    <row r="1501" ht="15.75" customHeight="1">
      <c r="A1501" s="1">
        <v>1499.0</v>
      </c>
      <c r="B1501" s="3" t="s">
        <v>1502</v>
      </c>
      <c r="C1501" s="3" t="str">
        <f>IFERROR(__xludf.DUMMYFUNCTION("GOOGLETRANSLATE(B1501,""id"",""en"")"),"['', 'please', 'signal', 'internet', 'good', 'morning', 'afternoon', 'my signal', 'ugly', 'lose', 'smartfen', 'axis',' indosat ',' Please ',' good ',' ugly ',' network ',' Telkomsel ']")</f>
        <v>['', 'please', 'signal', 'internet', 'good', 'morning', 'afternoon', 'my signal', 'ugly', 'lose', 'smartfen', 'axis',' indosat ',' Please ',' good ',' ugly ',' network ',' Telkomsel ']</v>
      </c>
      <c r="D1501" s="3">
        <v>1.0</v>
      </c>
    </row>
    <row r="1502" ht="15.75" customHeight="1">
      <c r="A1502" s="1">
        <v>1500.0</v>
      </c>
      <c r="B1502" s="3" t="s">
        <v>1503</v>
      </c>
      <c r="C1502" s="3" t="str">
        <f>IFERROR(__xludf.DUMMYFUNCTION("GOOGLETRANSLATE(B1502,""id"",""en"")"),"['Disappointed', 'Network', 'Telkomsel', 'Region', 'Provider', 'Telkomsel', 'Network', 'ugly', 'really', 'price', 'expensive', 'package', ' Data ',' Class', 'Economics',' Village ',' Please ',' Notice ',' Telkomsel ', ""]")</f>
        <v>['Disappointed', 'Network', 'Telkomsel', 'Region', 'Provider', 'Telkomsel', 'Network', 'ugly', 'really', 'price', 'expensive', 'package', ' Data ',' Class', 'Economics',' Village ',' Please ',' Notice ',' Telkomsel ', "]</v>
      </c>
      <c r="D1502" s="3">
        <v>1.0</v>
      </c>
    </row>
    <row r="1503" ht="15.75" customHeight="1">
      <c r="A1503" s="1">
        <v>1501.0</v>
      </c>
      <c r="B1503" s="3" t="s">
        <v>1504</v>
      </c>
      <c r="C1503" s="3" t="str">
        <f>IFERROR(__xludf.DUMMYFUNCTION("GOOGLETRANSLATE(B1503,""id"",""en"")"),"['difficult', 'login', 'connected', 'network', 'non', 'Telkomsel', 'connected', 'sync', 'server', 'refresh', 'data', 'data', ' Visit ',' appears', 'smartphone', '']")</f>
        <v>['difficult', 'login', 'connected', 'network', 'non', 'Telkomsel', 'connected', 'sync', 'server', 'refresh', 'data', 'data', ' Visit ',' appears', 'smartphone', '']</v>
      </c>
      <c r="D1503" s="3">
        <v>3.0</v>
      </c>
    </row>
    <row r="1504" ht="15.75" customHeight="1">
      <c r="A1504" s="1">
        <v>1502.0</v>
      </c>
      <c r="B1504" s="3" t="s">
        <v>1505</v>
      </c>
      <c r="C1504" s="3" t="str">
        <f>IFERROR(__xludf.DUMMYFUNCTION("GOOGLETRANSLATE(B1504,""id"",""en"")"),"['service', 'emang', 'good', 'tens', 'syg', 'village', 'signal', 'dunggupit', 'eromoko', 'kab', 'wonogiri', '']")</f>
        <v>['service', 'emang', 'good', 'tens', 'syg', 'village', 'signal', 'dunggupit', 'eromoko', 'kab', 'wonogiri', '']</v>
      </c>
      <c r="D1504" s="3">
        <v>5.0</v>
      </c>
    </row>
    <row r="1505" ht="15.75" customHeight="1">
      <c r="A1505" s="1">
        <v>1503.0</v>
      </c>
      <c r="B1505" s="3" t="s">
        <v>1506</v>
      </c>
      <c r="C1505" s="3" t="str">
        <f>IFERROR(__xludf.DUMMYFUNCTION("GOOGLETRANSLATE(B1505,""id"",""en"")"),"['Love', 'Bintang', 'Karna', 'Satisfied', 'Application', 'Belongs',' Telkomsel ',' Change ',' Card ',' Katany ',' Network ',' Current ',' klw ',' dead ',' lights', 'nets',' dead ',' telkomsel ',' deh ',' basics', 'Telkomsel', 'The', 'best', ""]")</f>
        <v>['Love', 'Bintang', 'Karna', 'Satisfied', 'Application', 'Belongs',' Telkomsel ',' Change ',' Card ',' Katany ',' Network ',' Current ',' klw ',' dead ',' lights', 'nets',' dead ',' telkomsel ',' deh ',' basics', 'Telkomsel', 'The', 'best', "]</v>
      </c>
      <c r="D1505" s="3">
        <v>5.0</v>
      </c>
    </row>
    <row r="1506" ht="15.75" customHeight="1">
      <c r="A1506" s="1">
        <v>1504.0</v>
      </c>
      <c r="B1506" s="3" t="s">
        <v>1507</v>
      </c>
      <c r="C1506" s="3" t="str">
        <f>IFERROR(__xludf.DUMMYFUNCTION("GOOGLETRANSLATE(B1506,""id"",""en"")"),"['Mission', 'Sis',' Telkomsel ',' SKR ',' apply ',' buy ',' Package ',' Combo ',' Sakti ',' Unlimited ',' How ',' Sis', ' Buy ',' Package ',' Combo ',' Sakti ',' Unlimited ',' Reading ',' Combo ',' Sakti ',' Yaa ',' UDH ',' Package ',' Combo ',' Sakti ' ,"&amp;" 'Change', 'name', 'Please', 'mkshh', '']")</f>
        <v>['Mission', 'Sis',' Telkomsel ',' SKR ',' apply ',' buy ',' Package ',' Combo ',' Sakti ',' Unlimited ',' How ',' Sis', ' Buy ',' Package ',' Combo ',' Sakti ',' Unlimited ',' Reading ',' Combo ',' Sakti ',' Yaa ',' UDH ',' Package ',' Combo ',' Sakti ' , 'Change', 'name', 'Please', 'mkshh', '']</v>
      </c>
      <c r="D1506" s="3">
        <v>4.0</v>
      </c>
    </row>
    <row r="1507" ht="15.75" customHeight="1">
      <c r="A1507" s="1">
        <v>1505.0</v>
      </c>
      <c r="B1507" s="3" t="s">
        <v>1508</v>
      </c>
      <c r="C1507" s="3" t="str">
        <f>IFERROR(__xludf.DUMMYFUNCTION("GOOGLETRANSLATE(B1507,""id"",""en"")"),"['Telkomsel', 'Telkomsel', 'package', 'expensive', 'signal', 'error', 'please', 'let', 'package', 'expensive', 'signal', 'guarantee', ' Dimna ',' Position ',' GMNA ',' Situation ',' Pliss', 'Signal', 'Fix', 'Sampe', 'People', 'Comfortable', 'Telkomsel', '"&amp;"Disappointed', 'Disappointed' ]")</f>
        <v>['Telkomsel', 'Telkomsel', 'package', 'expensive', 'signal', 'error', 'please', 'let', 'package', 'expensive', 'signal', 'guarantee', ' Dimna ',' Position ',' GMNA ',' Situation ',' Pliss', 'Signal', 'Fix', 'Sampe', 'People', 'Comfortable', 'Telkomsel', 'Disappointed', 'Disappointed' ]</v>
      </c>
      <c r="D1507" s="3">
        <v>1.0</v>
      </c>
    </row>
    <row r="1508" ht="15.75" customHeight="1">
      <c r="A1508" s="1">
        <v>1506.0</v>
      </c>
      <c r="B1508" s="3" t="s">
        <v>1509</v>
      </c>
      <c r="C1508" s="3" t="str">
        <f>IFERROR(__xludf.DUMMYFUNCTION("GOOGLETRANSLATE(B1508,""id"",""en"")"),"['Use', 'Signal', 'Region', 'Speaking', 'Thanks',' Telkomsel ',' Region ',' Please ',' Noted ',' Sousal ',' People ',' Sumatra ',' south ',' area ',' fence ',' nature ',' ']")</f>
        <v>['Use', 'Signal', 'Region', 'Speaking', 'Thanks',' Telkomsel ',' Region ',' Please ',' Noted ',' Sousal ',' People ',' Sumatra ',' south ',' area ',' fence ',' nature ',' ']</v>
      </c>
      <c r="D1508" s="3">
        <v>5.0</v>
      </c>
    </row>
    <row r="1509" ht="15.75" customHeight="1">
      <c r="A1509" s="1">
        <v>1507.0</v>
      </c>
      <c r="B1509" s="3" t="s">
        <v>1510</v>
      </c>
      <c r="C1509" s="3" t="str">
        <f>IFERROR(__xludf.DUMMYFUNCTION("GOOGLETRANSLATE(B1509,""id"",""en"")"),"['Signal', 'already', 'ilang', 'Nilagan', 'Different', 'Card', 'Cook', 'Different', 'Price', 'Package', 'Strange', 'Very', ' already ',' subscription ',' person ',' expensive ',' user ',' disappointed ',' ']")</f>
        <v>['Signal', 'already', 'ilang', 'Nilagan', 'Different', 'Card', 'Cook', 'Different', 'Price', 'Package', 'Strange', 'Very', ' already ',' subscription ',' person ',' expensive ',' user ',' disappointed ',' ']</v>
      </c>
      <c r="D1509" s="3">
        <v>1.0</v>
      </c>
    </row>
    <row r="1510" ht="15.75" customHeight="1">
      <c r="A1510" s="1">
        <v>1508.0</v>
      </c>
      <c r="B1510" s="3" t="s">
        <v>1511</v>
      </c>
      <c r="C1510" s="3" t="str">
        <f>IFERROR(__xludf.DUMMYFUNCTION("GOOGLETRANSLATE(B1510,""id"",""en"")"),"['Glad', 'Application', 'Disappointed', 'Activate', 'Credit', 'Package', 'Data', 'Price', 'GB', 'RB', 'Limit', 'Sunday', ' fitting ',' week ',' package ',' data ',' direct ',' scorched ',' limit ',' package ',' data ',' please ',' extended ',' package ', "&amp;"""]")</f>
        <v>['Glad', 'Application', 'Disappointed', 'Activate', 'Credit', 'Package', 'Data', 'Price', 'GB', 'RB', 'Limit', 'Sunday', ' fitting ',' week ',' package ',' data ',' direct ',' scorched ',' limit ',' package ',' data ',' please ',' extended ',' package ', "]</v>
      </c>
      <c r="D1510" s="3">
        <v>3.0</v>
      </c>
    </row>
    <row r="1511" ht="15.75" customHeight="1">
      <c r="A1511" s="1">
        <v>1509.0</v>
      </c>
      <c r="B1511" s="3" t="s">
        <v>1512</v>
      </c>
      <c r="C1511" s="3" t="str">
        <f>IFERROR(__xludf.DUMMYFUNCTION("GOOGLETRANSLATE(B1511,""id"",""en"")"),"['Disappointed', 'heavy', 'signal', 'ugly', 'bnget', 'in place', 'according to', 'price', 'expensive', 'brutal', 'network', 'bnget', ' Operators', 'UDH', 'cheap', 'reach', 'signal', 'broad', 'please', 'fix', 'harmed', ""]")</f>
        <v>['Disappointed', 'heavy', 'signal', 'ugly', 'bnget', 'in place', 'according to', 'price', 'expensive', 'brutal', 'network', 'bnget', ' Operators', 'UDH', 'cheap', 'reach', 'signal', 'broad', 'please', 'fix', 'harmed', "]</v>
      </c>
      <c r="D1511" s="3">
        <v>1.0</v>
      </c>
    </row>
    <row r="1512" ht="15.75" customHeight="1">
      <c r="A1512" s="1">
        <v>1510.0</v>
      </c>
      <c r="B1512" s="3" t="s">
        <v>1513</v>
      </c>
      <c r="C1512" s="3" t="str">
        <f>IFERROR(__xludf.DUMMYFUNCTION("GOOGLETRANSLATE(B1512,""id"",""en"")"),"['', 'Disappointed', 'oath', 'buy', 'package', 'emergency', 'KEK', 'GB', 'HR', 'price', 'contents',' pulses', 'replaced ',' Package ',' Nelfon ',' Minute ',' Loss', 'AJG', 'Males', ""]")</f>
        <v>['', 'Disappointed', 'oath', 'buy', 'package', 'emergency', 'KEK', 'GB', 'HR', 'price', 'contents',' pulses', 'replaced ',' Package ',' Nelfon ',' Minute ',' Loss', 'AJG', 'Males', "]</v>
      </c>
      <c r="D1512" s="3">
        <v>1.0</v>
      </c>
    </row>
    <row r="1513" ht="15.75" customHeight="1">
      <c r="A1513" s="1">
        <v>1511.0</v>
      </c>
      <c r="B1513" s="3" t="s">
        <v>1514</v>
      </c>
      <c r="C1513" s="3" t="str">
        <f>IFERROR(__xludf.DUMMYFUNCTION("GOOGLETRANSLATE(B1513,""id"",""en"")"),"['Disappointed', 'really', 'Telkom', 'signal', 'ugly', 'stable', 'down', 'stay', 'edge', 'city', 'lose', 'signal', ' TEMEN ',' MAKE ',' Provider ',' Yellow ',' Blue ', ""]")</f>
        <v>['Disappointed', 'really', 'Telkom', 'signal', 'ugly', 'stable', 'down', 'stay', 'edge', 'city', 'lose', 'signal', ' TEMEN ',' MAKE ',' Provider ',' Yellow ',' Blue ', "]</v>
      </c>
      <c r="D1513" s="3">
        <v>1.0</v>
      </c>
    </row>
    <row r="1514" ht="15.75" customHeight="1">
      <c r="A1514" s="1">
        <v>1512.0</v>
      </c>
      <c r="B1514" s="3" t="s">
        <v>1515</v>
      </c>
      <c r="C1514" s="3" t="str">
        <f>IFERROR(__xludf.DUMMYFUNCTION("GOOGLETRANSLATE(B1514,""id"",""en"")"),"['Package', 'Boosbaster', 'Sesui', 'Posts',' Advertising ',' Operation ',' Package ',' Fraud ',' Konpensation ',' Genesis', 'Package', 'Nominal', ' pulse ',' truncated ',' return ']")</f>
        <v>['Package', 'Boosbaster', 'Sesui', 'Posts',' Advertising ',' Operation ',' Package ',' Fraud ',' Konpensation ',' Genesis', 'Package', 'Nominal', ' pulse ',' truncated ',' return ']</v>
      </c>
      <c r="D1514" s="3">
        <v>1.0</v>
      </c>
    </row>
    <row r="1515" ht="15.75" customHeight="1">
      <c r="A1515" s="1">
        <v>1513.0</v>
      </c>
      <c r="B1515" s="3" t="s">
        <v>1516</v>
      </c>
      <c r="C1515" s="3" t="str">
        <f>IFERROR(__xludf.DUMMYFUNCTION("GOOGLETRANSLATE(B1515,""id"",""en"")"),"['already', 'card', 'Telkomsel', 'Disappointed', 'Karna', 'Signal', 'ATW', 'Network', 'Region', 'Good', 'Hour', 'Malm', ' Ampe ',' hours', 'morning', 'more', 'signal', 'always',' bad ',' maen ',' game ',' youtube ',' always', 'slow', 'Please' , 'Fix', 'be"&amp;"cause', 'buy', 'Package', 'Telkomsel', 'expensive', '']")</f>
        <v>['already', 'card', 'Telkomsel', 'Disappointed', 'Karna', 'Signal', 'ATW', 'Network', 'Region', 'Good', 'Hour', 'Malm', ' Ampe ',' hours', 'morning', 'more', 'signal', 'always',' bad ',' maen ',' game ',' youtube ',' always', 'slow', 'Please' , 'Fix', 'because', 'buy', 'Package', 'Telkomsel', 'expensive', '']</v>
      </c>
      <c r="D1515" s="3">
        <v>1.0</v>
      </c>
    </row>
    <row r="1516" ht="15.75" customHeight="1">
      <c r="A1516" s="1">
        <v>1514.0</v>
      </c>
      <c r="B1516" s="3" t="s">
        <v>1517</v>
      </c>
      <c r="C1516" s="3" t="str">
        <f>IFERROR(__xludf.DUMMYFUNCTION("GOOGLETRANSLATE(B1516,""id"",""en"")"),"['Your signal', 'bad', 'customer', 'loyal', 'Telkomsel', 'your signal', 'bad', 'package', 'quality', 'signal', 'bad', 'that's',' Paketannya ',' expensive ',' beg ',' fix ',' quality ',' signal ',' remote ',' country ',' signal you ',' bad ',' times', '']")</f>
        <v>['Your signal', 'bad', 'customer', 'loyal', 'Telkomsel', 'your signal', 'bad', 'package', 'quality', 'signal', 'bad', 'that's',' Paketannya ',' expensive ',' beg ',' fix ',' quality ',' signal ',' remote ',' country ',' signal you ',' bad ',' times', '']</v>
      </c>
      <c r="D1516" s="3">
        <v>1.0</v>
      </c>
    </row>
    <row r="1517" ht="15.75" customHeight="1">
      <c r="A1517" s="1">
        <v>1515.0</v>
      </c>
      <c r="B1517" s="3" t="s">
        <v>1518</v>
      </c>
      <c r="C1517" s="3" t="str">
        <f>IFERROR(__xludf.DUMMYFUNCTION("GOOGLETRANSLATE(B1517,""id"",""en"")"),"['Network', 'Internet', 'Telkomsel', 'ugly', 'City', 'City', 'Worse', 'Main', 'Game', 'Ngelag', 'Telkomsel', 'Kyk', ' Gini ',' Severe ',' User ',' Card ',' Hello ',' Notabene ',' My Payment ',' Difference ',' Network ',' User ',' Hello ',' Card ',' Telkom"&amp;"sel ' , 'special', 'its network', 'card', 'hello', 'paraah', 'really', 'Telkomsel', 'dipake', 'internet', 'telephone', 'pakenya', 'change', ' Telkomsel ',' Good ',' ']")</f>
        <v>['Network', 'Internet', 'Telkomsel', 'ugly', 'City', 'City', 'Worse', 'Main', 'Game', 'Ngelag', 'Telkomsel', 'Kyk', ' Gini ',' Severe ',' User ',' Card ',' Hello ',' Notabene ',' My Payment ',' Difference ',' Network ',' User ',' Hello ',' Card ',' Telkomsel ' , 'special', 'its network', 'card', 'hello', 'paraah', 'really', 'Telkomsel', 'dipake', 'internet', 'telephone', 'pakenya', 'change', ' Telkomsel ',' Good ',' ']</v>
      </c>
      <c r="D1517" s="3">
        <v>1.0</v>
      </c>
    </row>
    <row r="1518" ht="15.75" customHeight="1">
      <c r="A1518" s="1">
        <v>1516.0</v>
      </c>
      <c r="B1518" s="3" t="s">
        <v>1519</v>
      </c>
      <c r="C1518" s="3" t="str">
        <f>IFERROR(__xludf.DUMMYFUNCTION("GOOGLETRANSLATE(B1518,""id"",""en"")"),"['Severe', 'the application', 'here', 'form', 'features',' package ',' price ',' package ',' problematic ',' no ',' change ',' the application ',' ']")</f>
        <v>['Severe', 'the application', 'here', 'form', 'features',' package ',' price ',' package ',' problematic ',' no ',' change ',' the application ',' ']</v>
      </c>
      <c r="D1518" s="3">
        <v>1.0</v>
      </c>
    </row>
    <row r="1519" ht="15.75" customHeight="1">
      <c r="A1519" s="1">
        <v>1517.0</v>
      </c>
      <c r="B1519" s="3" t="s">
        <v>1520</v>
      </c>
      <c r="C1519" s="3" t="str">
        <f>IFERROR(__xludf.DUMMYFUNCTION("GOOGLETRANSLATE(B1519,""id"",""en"")"),"['Please', 'signal', 'ugly', 'package', 'buy', 'expensive', 'expensive', 'network', 'Pecus',' signal ',' strong ',' bohoong ',' Cok ',' signal ',' DANCOK ',' ']")</f>
        <v>['Please', 'signal', 'ugly', 'package', 'buy', 'expensive', 'expensive', 'network', 'Pecus',' signal ',' strong ',' bohoong ',' Cok ',' signal ',' DANCOK ',' ']</v>
      </c>
      <c r="D1519" s="3">
        <v>1.0</v>
      </c>
    </row>
    <row r="1520" ht="15.75" customHeight="1">
      <c r="A1520" s="1">
        <v>1518.0</v>
      </c>
      <c r="B1520" s="3" t="s">
        <v>1521</v>
      </c>
      <c r="C1520" s="3" t="str">
        <f>IFERROR(__xludf.DUMMYFUNCTION("GOOGLETRANSLATE(B1520,""id"",""en"")"),"['Diikampung', 'signal', 'good', 'kec', 'down', 'signal', 'translucent', 'Mbps',' kec ',' already ',' kya ',' edge ',' yak ',' clock ',' relaxed ',' brwsing ',' ngebuka ',' site ',' strange ',' sma ',' telkomsel ',' heart ',' skrg ',' slow ',' already ' ,"&amp;" 'price', 'quota', 'expensive', 'speed', 'can', 'poor', 'Ahk', '']")</f>
        <v>['Diikampung', 'signal', 'good', 'kec', 'down', 'signal', 'translucent', 'Mbps',' kec ',' already ',' kya ',' edge ',' yak ',' clock ',' relaxed ',' brwsing ',' ngebuka ',' site ',' strange ',' sma ',' telkomsel ',' heart ',' skrg ',' slow ',' already ' , 'price', 'quota', 'expensive', 'speed', 'can', 'poor', 'Ahk', '']</v>
      </c>
      <c r="D1520" s="3">
        <v>1.0</v>
      </c>
    </row>
    <row r="1521" ht="15.75" customHeight="1">
      <c r="A1521" s="1">
        <v>1519.0</v>
      </c>
      <c r="B1521" s="3" t="s">
        <v>1522</v>
      </c>
      <c r="C1521" s="3" t="str">
        <f>IFERROR(__xludf.DUMMYFUNCTION("GOOGLETRANSLATE(B1521,""id"",""en"")"),"['The application', 'good', 'service', 'bad', 'complaints',' email ',' responded ',' bot ',' veronica ',' connected ',' plus', 'network', ' ugly ',' really ',' stable ',' claims', 'bonus',' check ',' apk ',' btw ',' user ',' card ',' hello ', ""]")</f>
        <v>['The application', 'good', 'service', 'bad', 'complaints',' email ',' responded ',' bot ',' veronica ',' connected ',' plus', 'network', ' ugly ',' really ',' stable ',' claims', 'bonus',' check ',' apk ',' btw ',' user ',' card ',' hello ', "]</v>
      </c>
      <c r="D1521" s="3">
        <v>1.0</v>
      </c>
    </row>
    <row r="1522" ht="15.75" customHeight="1">
      <c r="A1522" s="1">
        <v>1520.0</v>
      </c>
      <c r="B1522" s="3" t="s">
        <v>1523</v>
      </c>
      <c r="C1522" s="3" t="str">
        <f>IFERROR(__xludf.DUMMYFUNCTION("GOOGLETRANSLATE(B1522,""id"",""en"")"),"['Severe', 'signal', 'Telkomsel', 'response', 'service', 'center', 'slow', 'most', 'promo', 'TPI', 'signal', 'managed', ' Subscribe ',' Please ',' repaired ',' because 'disturbing', 'comfort', 'surfing']")</f>
        <v>['Severe', 'signal', 'Telkomsel', 'response', 'service', 'center', 'slow', 'most', 'promo', 'TPI', 'signal', 'managed', ' Subscribe ',' Please ',' repaired ',' because 'disturbing', 'comfort', 'surfing']</v>
      </c>
      <c r="D1522" s="3">
        <v>4.0</v>
      </c>
    </row>
    <row r="1523" ht="15.75" customHeight="1">
      <c r="A1523" s="1">
        <v>1521.0</v>
      </c>
      <c r="B1523" s="3" t="s">
        <v>1524</v>
      </c>
      <c r="C1523" s="3" t="str">
        <f>IFERROR(__xludf.DUMMYFUNCTION("GOOGLETRANSLATE(B1523,""id"",""en"")"),"['connection', 'stable', 'comfortable', 'play', 'game', 'stable', 'expensive', 'quality', 'worth', 'stop', 'customer', 'dehbsaya']")</f>
        <v>['connection', 'stable', 'comfortable', 'play', 'game', 'stable', 'expensive', 'quality', 'worth', 'stop', 'customer', 'dehbsaya']</v>
      </c>
      <c r="D1523" s="3">
        <v>1.0</v>
      </c>
    </row>
    <row r="1524" ht="15.75" customHeight="1">
      <c r="A1524" s="1">
        <v>1522.0</v>
      </c>
      <c r="B1524" s="3" t="s">
        <v>1525</v>
      </c>
      <c r="C1524" s="3" t="str">
        <f>IFERROR(__xludf.DUMMYFUNCTION("GOOGLETRANSLATE(B1524,""id"",""en"")"),"['Please', 'admin', 'quality', 'sensory', 'repaired', 'consumer', 'satisfied', 'service', 'Telkomsel', 'package', 'already', 'expensive', ' Cook ',' quality ',' signal ',' really ',' error ']")</f>
        <v>['Please', 'admin', 'quality', 'sensory', 'repaired', 'consumer', 'satisfied', 'service', 'Telkomsel', 'package', 'already', 'expensive', ' Cook ',' quality ',' signal ',' really ',' error ']</v>
      </c>
      <c r="D1524" s="3">
        <v>1.0</v>
      </c>
    </row>
    <row r="1525" ht="15.75" customHeight="1">
      <c r="A1525" s="1">
        <v>1523.0</v>
      </c>
      <c r="B1525" s="3" t="s">
        <v>1526</v>
      </c>
      <c r="C1525" s="3" t="str">
        <f>IFERROR(__xludf.DUMMYFUNCTION("GOOGLETRANSLATE(B1525,""id"",""en"")"),"['slow', 'network', 'update', 'application', 'need', 'minute', 'send', 'message', 'sign', 'clock', 'oath', 'card', ' TELKOMSEL ',' Behind ',' Bangetttt ',' Kirain ',' Telkomsel ',' Network ',' Mantap ',' Card ',' Please ',' Repaired ',' Consumer ',' Telko"&amp;"msel ',' blurred ' , 'Gara', 'network', 'slow', 'thank', 'love']")</f>
        <v>['slow', 'network', 'update', 'application', 'need', 'minute', 'send', 'message', 'sign', 'clock', 'oath', 'card', ' TELKOMSEL ',' Behind ',' Bangetttt ',' Kirain ',' Telkomsel ',' Network ',' Mantap ',' Card ',' Please ',' Repaired ',' Consumer ',' Telkomsel ',' blurred ' , 'Gara', 'network', 'slow', 'thank', 'love']</v>
      </c>
      <c r="D1525" s="3">
        <v>1.0</v>
      </c>
    </row>
    <row r="1526" ht="15.75" customHeight="1">
      <c r="A1526" s="1">
        <v>1524.0</v>
      </c>
      <c r="B1526" s="3" t="s">
        <v>1527</v>
      </c>
      <c r="C1526" s="3" t="str">
        <f>IFERROR(__xludf.DUMMYFUNCTION("GOOGLETRANSLATE(B1526,""id"",""en"")"),"['down', 'star', 'lazy', 'update', 'price', 'pulse', 'price', 'package', 'expensive', 'comparable', 'quality', 'service', ' Internet ',' threat ',' already ',' connected ',' Acun ',' person ',' Ogah ',' card ',' Telkomsel ']")</f>
        <v>['down', 'star', 'lazy', 'update', 'price', 'pulse', 'price', 'package', 'expensive', 'comparable', 'quality', 'service', ' Internet ',' threat ',' already ',' connected ',' Acun ',' person ',' Ogah ',' card ',' Telkomsel ']</v>
      </c>
      <c r="D1526" s="3">
        <v>1.0</v>
      </c>
    </row>
    <row r="1527" ht="15.75" customHeight="1">
      <c r="A1527" s="1">
        <v>1525.0</v>
      </c>
      <c r="B1527" s="3" t="s">
        <v>1528</v>
      </c>
      <c r="C1527" s="3" t="str">
        <f>IFERROR(__xludf.DUMMYFUNCTION("GOOGLETRANSLATE(B1527,""id"",""en"")"),"['Hhaahhaa', 'Bahagiya', 'Tawarin', 'Package', 'Combo', 'GB', 'thousand', 'right', 'buy', 'The network', 'Full', 'Lalodnya', ' Ampunnn ',' speed ',' internet ',' really ',' Meng ',' announce ',' patient ',' patient ',' Telkomsel ',' free ',' time ',' inte"&amp;"rnet ',' Luu ' , 'bamalang']")</f>
        <v>['Hhaahhaa', 'Bahagiya', 'Tawarin', 'Package', 'Combo', 'GB', 'thousand', 'right', 'buy', 'The network', 'Full', 'Lalodnya', ' Ampunnn ',' speed ',' internet ',' really ',' Meng ',' announce ',' patient ',' patient ',' Telkomsel ',' free ',' time ',' internet ',' Luu ' , 'bamalang']</v>
      </c>
      <c r="D1527" s="3">
        <v>1.0</v>
      </c>
    </row>
    <row r="1528" ht="15.75" customHeight="1">
      <c r="A1528" s="1">
        <v>1526.0</v>
      </c>
      <c r="B1528" s="3" t="s">
        <v>1529</v>
      </c>
      <c r="C1528" s="3" t="str">
        <f>IFERROR(__xludf.DUMMYFUNCTION("GOOGLETRANSLATE(B1528,""id"",""en"")"),"['Telkomsel', 'Network', 'Good', 'Idam', 'Idamkn', 'Lined', 'Village', 'Signal', 'Severe', 'Really', 'Jaringa', 'Lost', ' Sometimes', 'Sometimes',' Sometimes', 'Sometimes',' Try ', ""]")</f>
        <v>['Telkomsel', 'Network', 'Good', 'Idam', 'Idamkn', 'Lined', 'Village', 'Signal', 'Severe', 'Really', 'Jaringa', 'Lost', ' Sometimes', 'Sometimes',' Sometimes', 'Sometimes',' Try ', "]</v>
      </c>
      <c r="D1528" s="3">
        <v>1.0</v>
      </c>
    </row>
    <row r="1529" ht="15.75" customHeight="1">
      <c r="A1529" s="1">
        <v>1527.0</v>
      </c>
      <c r="B1529" s="3" t="s">
        <v>1530</v>
      </c>
      <c r="C1529" s="3" t="str">
        <f>IFERROR(__xludf.DUMMYFUNCTION("GOOGLETRANSLATE(B1529,""id"",""en"")"),"['thank', 'love', 'Telkomsel', 'help', 'like', 'quota', 'combo', 'magic', 'alimitid', 'hope', 'in the future', ' Application ',' Aminn ']")</f>
        <v>['thank', 'love', 'Telkomsel', 'help', 'like', 'quota', 'combo', 'magic', 'alimitid', 'hope', 'in the future', ' Application ',' Aminn ']</v>
      </c>
      <c r="D1529" s="3">
        <v>5.0</v>
      </c>
    </row>
    <row r="1530" ht="15.75" customHeight="1">
      <c r="A1530" s="1">
        <v>1528.0</v>
      </c>
      <c r="B1530" s="3" t="s">
        <v>1531</v>
      </c>
      <c r="C1530" s="3" t="str">
        <f>IFERROR(__xludf.DUMMYFUNCTION("GOOGLETRANSLATE(B1530,""id"",""en"")"),"['Quality', 'sympathy', 'bad', 'no', 'expensive', 'ajja', 'loss', 'error', 'transaction', 'online', '']")</f>
        <v>['Quality', 'sympathy', 'bad', 'no', 'expensive', 'ajja', 'loss', 'error', 'transaction', 'online', '']</v>
      </c>
      <c r="D1530" s="3">
        <v>1.0</v>
      </c>
    </row>
    <row r="1531" ht="15.75" customHeight="1">
      <c r="A1531" s="1">
        <v>1529.0</v>
      </c>
      <c r="B1531" s="3" t="s">
        <v>1532</v>
      </c>
      <c r="C1531" s="3" t="str">
        <f>IFERROR(__xludf.DUMMYFUNCTION("GOOGLETRANSLATE(B1531,""id"",""en"")"),"['buy', 'card', 'Telkomsel', 'sinyanya', 'good', 'really', 'in fact', 'his soy', 'bad', 'weak', 'error', 'beg', ' Sorry ',' please ',' Telkomsel ',' improvement ',' because his signal ',' weak ',' bad ',' error ',' regret ',' buy ',' card ',' Telkomsel ' "&amp;"]")</f>
        <v>['buy', 'card', 'Telkomsel', 'sinyanya', 'good', 'really', 'in fact', 'his soy', 'bad', 'weak', 'error', 'beg', ' Sorry ',' please ',' Telkomsel ',' improvement ',' because his signal ',' weak ',' bad ',' error ',' regret ',' buy ',' card ',' Telkomsel ' ]</v>
      </c>
      <c r="D1531" s="3">
        <v>1.0</v>
      </c>
    </row>
    <row r="1532" ht="15.75" customHeight="1">
      <c r="A1532" s="1">
        <v>1530.0</v>
      </c>
      <c r="B1532" s="3" t="s">
        <v>1533</v>
      </c>
      <c r="C1532" s="3" t="str">
        <f>IFERROR(__xludf.DUMMYFUNCTION("GOOGLETRANSLATE(B1532,""id"",""en"")"),"['What', 'buy', 'card', 'Telkomsel', 'play', 'game', 'synchy', 'ugly', 'cma', 'looked', 'luck', 'ama', ' Customers', 'love', 'comfort', 'consumers',' because ',' buy ',' quota ',' no ',' leaves', '']")</f>
        <v>['What', 'buy', 'card', 'Telkomsel', 'play', 'game', 'synchy', 'ugly', 'cma', 'looked', 'luck', 'ama', ' Customers', 'love', 'comfort', 'consumers',' because ',' buy ',' quota ',' no ',' leaves', '']</v>
      </c>
      <c r="D1532" s="3">
        <v>1.0</v>
      </c>
    </row>
    <row r="1533" ht="15.75" customHeight="1">
      <c r="A1533" s="1">
        <v>1531.0</v>
      </c>
      <c r="B1533" s="3" t="s">
        <v>1534</v>
      </c>
      <c r="C1533" s="3" t="str">
        <f>IFERROR(__xludf.DUMMYFUNCTION("GOOGLETRANSLATE(B1533,""id"",""en"")"),"['user', 'loyal', 'Telkomsel', 'blkngan', 'signal', 'internet', 'Telkomsel', 'bad', 'please', 'fix', 'quality', 'signal', ' Faithful ',' use ',' Telkomsel ']")</f>
        <v>['user', 'loyal', 'Telkomsel', 'blkngan', 'signal', 'internet', 'Telkomsel', 'bad', 'please', 'fix', 'quality', 'signal', ' Faithful ',' use ',' Telkomsel ']</v>
      </c>
      <c r="D1533" s="3">
        <v>3.0</v>
      </c>
    </row>
    <row r="1534" ht="15.75" customHeight="1">
      <c r="A1534" s="1">
        <v>1532.0</v>
      </c>
      <c r="B1534" s="3" t="s">
        <v>1535</v>
      </c>
      <c r="C1534" s="3" t="str">
        <f>IFERROR(__xludf.DUMMYFUNCTION("GOOGLETRANSLATE(B1534,""id"",""en"")"),"['users',' Telkomsel ',' Age ',' Megalithic ',' Sampe ',' Age ',' Jokowi ',' Period ',' Honest ',' Disappointed ',' Signal ',' Telkomsel ',' signal ',' Lanjay ',' really ',' rare ',' down ',' TPI ',' signal ',' error ',' mulu ',' please ',' fix ',' signal"&amp;" ',' times' , 'Package', 'Internet', 'Free', '']")</f>
        <v>['users',' Telkomsel ',' Age ',' Megalithic ',' Sampe ',' Age ',' Jokowi ',' Period ',' Honest ',' Disappointed ',' Signal ',' Telkomsel ',' signal ',' Lanjay ',' really ',' rare ',' down ',' TPI ',' signal ',' error ',' mulu ',' please ',' fix ',' signal ',' times' , 'Package', 'Internet', 'Free', '']</v>
      </c>
      <c r="D1534" s="3">
        <v>2.0</v>
      </c>
    </row>
    <row r="1535" ht="15.75" customHeight="1">
      <c r="A1535" s="1">
        <v>1533.0</v>
      </c>
      <c r="B1535" s="3" t="s">
        <v>1536</v>
      </c>
      <c r="C1535" s="3" t="str">
        <f>IFERROR(__xludf.DUMMYFUNCTION("GOOGLETRANSLATE(B1535,""id"",""en"")"),"['customer', 'sympathy', 'loop', 'feel', 'price', 'package', 'cheap', 'customer', 'customer', 'loop', 'already', 'enjoy', ' package ',' price ',' please ',' lightening ',' customer ']")</f>
        <v>['customer', 'sympathy', 'loop', 'feel', 'price', 'package', 'cheap', 'customer', 'customer', 'loop', 'already', 'enjoy', ' package ',' price ',' please ',' lightening ',' customer ']</v>
      </c>
      <c r="D1535" s="3">
        <v>2.0</v>
      </c>
    </row>
    <row r="1536" ht="15.75" customHeight="1">
      <c r="A1536" s="1">
        <v>1534.0</v>
      </c>
      <c r="B1536" s="3" t="s">
        <v>1537</v>
      </c>
      <c r="C1536" s="3" t="str">
        <f>IFERROR(__xludf.DUMMYFUNCTION("GOOGLETRANSLATE(B1536,""id"",""en"")"),"['', 'network', 'ugly', 'network', 'ugly', 'provider', 'ugly', 'ugly', 'reduce', 'signal', 'lag', 'lost', 'setting ',' APN ',' Tutorial ',' BNYK ',' Yutub ',' Google ',' Change ',' APN ',' Jngn ',' Default ',' APN ',' Special ',' sosmed ', 'Gaming', 'stre"&amp;"aming', 'plus', 'etc.', 'effective', 'Kenceng', ""]")</f>
        <v>['', 'network', 'ugly', 'network', 'ugly', 'provider', 'ugly', 'ugly', 'reduce', 'signal', 'lag', 'lost', 'setting ',' APN ',' Tutorial ',' BNYK ',' Yutub ',' Google ',' Change ',' APN ',' Jngn ',' Default ',' APN ',' Special ',' sosmed ', 'Gaming', 'streaming', 'plus', 'etc.', 'effective', 'Kenceng', "]</v>
      </c>
      <c r="D1536" s="3">
        <v>5.0</v>
      </c>
    </row>
    <row r="1537" ht="15.75" customHeight="1">
      <c r="A1537" s="1">
        <v>1535.0</v>
      </c>
      <c r="B1537" s="3" t="s">
        <v>1538</v>
      </c>
      <c r="C1537" s="3" t="str">
        <f>IFERROR(__xludf.DUMMYFUNCTION("GOOGLETRANSLATE(B1537,""id"",""en"")"),"['ugly', 'sya', 'already', 'report', 'via', 'twitter', 'told', 'already', 'report', 'team', 'related', 'already', ' processed ',' told ',' wait ',' clock ',' already ',' meek ',' change ',' lgi ',' customer ',' servise ',' ktanya ',' lived ',' sya ' , 'Si"&amp;"te', 'Telkomsel', 'Dahlah', 'Sya', 'sgt', 'recommend', 'provider', 'bored']")</f>
        <v>['ugly', 'sya', 'already', 'report', 'via', 'twitter', 'told', 'already', 'report', 'team', 'related', 'already', ' processed ',' told ',' wait ',' clock ',' already ',' meek ',' change ',' lgi ',' customer ',' servise ',' ktanya ',' lived ',' sya ' , 'Site', 'Telkomsel', 'Dahlah', 'Sya', 'sgt', 'recommend', 'provider', 'bored']</v>
      </c>
      <c r="D1537" s="3">
        <v>1.0</v>
      </c>
    </row>
    <row r="1538" ht="15.75" customHeight="1">
      <c r="A1538" s="1">
        <v>1536.0</v>
      </c>
      <c r="B1538" s="3" t="s">
        <v>1539</v>
      </c>
      <c r="C1538" s="3" t="str">
        <f>IFERROR(__xludf.DUMMYFUNCTION("GOOGLETRANSLATE(B1538,""id"",""en"")"),"['signal', 'right', 'open', 'APK', 'Telkomsel', 'really', 'until', 'Males',' waiting ',' sometimes', 'error', 'buy', ' Package ',' TPI ',' process', '']")</f>
        <v>['signal', 'right', 'open', 'APK', 'Telkomsel', 'really', 'until', 'Males',' waiting ',' sometimes', 'error', 'buy', ' Package ',' TPI ',' process', '']</v>
      </c>
      <c r="D1538" s="3">
        <v>3.0</v>
      </c>
    </row>
    <row r="1539" ht="15.75" customHeight="1">
      <c r="A1539" s="1">
        <v>1537.0</v>
      </c>
      <c r="B1539" s="3" t="s">
        <v>1540</v>
      </c>
      <c r="C1539" s="3" t="str">
        <f>IFERROR(__xludf.DUMMYFUNCTION("GOOGLETRANSLATE(B1539,""id"",""en"")"),"['Say "",' Contact ',' Mimin ',' Email ',' Contact ',' Developer ',' What's ',' No ',' Already ',' Ngarep ',' Get ',' Solution ',' network ',' slow ',' PHP ',' Believe ',' Telkomsel ',' PHP ',' Telkomsel ',' PHP ',' ']")</f>
        <v>['Say ",' Contact ',' Mimin ',' Email ',' Contact ',' Developer ',' What's ',' No ',' Already ',' Ngarep ',' Get ',' Solution ',' network ',' slow ',' PHP ',' Believe ',' Telkomsel ',' PHP ',' Telkomsel ',' PHP ',' ']</v>
      </c>
      <c r="D1539" s="3">
        <v>1.0</v>
      </c>
    </row>
    <row r="1540" ht="15.75" customHeight="1">
      <c r="A1540" s="1">
        <v>1538.0</v>
      </c>
      <c r="B1540" s="3" t="s">
        <v>1541</v>
      </c>
      <c r="C1540" s="3" t="str">
        <f>IFERROR(__xludf.DUMMYFUNCTION("GOOGLETRANSLATE(B1540,""id"",""en"")"),"['oath', 'ugly', 'really', 'application', 'already', 'era', 'modern', 'kayak', 'gini', 'like', 'suck', 'pulses',' Please, 'kayak', 'provider', 'internet', 'use', 'credit', 'internet', 'just', 'use', 'quota', 'pulses', 'lost', 'agree' , 'Help', 'comment']")</f>
        <v>['oath', 'ugly', 'really', 'application', 'already', 'era', 'modern', 'kayak', 'gini', 'like', 'suck', 'pulses',' Please, 'kayak', 'provider', 'internet', 'use', 'credit', 'internet', 'just', 'use', 'quota', 'pulses', 'lost', 'agree' , 'Help', 'comment']</v>
      </c>
      <c r="D1540" s="3">
        <v>1.0</v>
      </c>
    </row>
    <row r="1541" ht="15.75" customHeight="1">
      <c r="A1541" s="1">
        <v>1539.0</v>
      </c>
      <c r="B1541" s="3" t="s">
        <v>1542</v>
      </c>
      <c r="C1541" s="3" t="str">
        <f>IFERROR(__xludf.DUMMYFUNCTION("GOOGLETRANSLATE(B1541,""id"",""en"")"),"['love', 'star', 'card', 'network', 'okay', 'big', 'use', 'card', 'since' smp ', ""]")</f>
        <v>['love', 'star', 'card', 'network', 'okay', 'big', 'use', 'card', 'since' smp ', "]</v>
      </c>
      <c r="D1541" s="3">
        <v>5.0</v>
      </c>
    </row>
    <row r="1542" ht="15.75" customHeight="1">
      <c r="A1542" s="1">
        <v>1540.0</v>
      </c>
      <c r="B1542" s="3" t="s">
        <v>1543</v>
      </c>
      <c r="C1542" s="3" t="str">
        <f>IFERROR(__xludf.DUMMYFUNCTION("GOOGLETRANSLATE(B1542,""id"",""en"")"),"['serious',' knapa ',' login ',' mytelkomsel ',' card ',' sympathy ',' installed ',' application ',' mytelkomsel ',' please ',' gyma ',' notes', ' Twitter ',' ']")</f>
        <v>['serious',' knapa ',' login ',' mytelkomsel ',' card ',' sympathy ',' installed ',' application ',' mytelkomsel ',' please ',' gyma ',' notes', ' Twitter ',' ']</v>
      </c>
      <c r="D1542" s="3">
        <v>1.0</v>
      </c>
    </row>
    <row r="1543" ht="15.75" customHeight="1">
      <c r="A1543" s="1">
        <v>1541.0</v>
      </c>
      <c r="B1543" s="3" t="s">
        <v>1544</v>
      </c>
      <c r="C1543" s="3" t="str">
        <f>IFERROR(__xludf.DUMMYFUNCTION("GOOGLETRANSLATE(B1543,""id"",""en"")"),"['Telkomsel', 'The network', 'bad', 'already', 'Sometimes',' Sometimes', 'Slow', 'Please', 'Fix', 'The Network', 'Monk', 'Doang', ' Please ',' Addin ',' Lock ',' Lock ',' Button ',' Telkomsel ',' Next to ',' Country ',' Progress', 'Lazy', 'Very', 'Content"&amp;"s',' Credit ' , 'Times', 'Fill', 'Sumpot']")</f>
        <v>['Telkomsel', 'The network', 'bad', 'already', 'Sometimes',' Sometimes', 'Slow', 'Please', 'Fix', 'The Network', 'Monk', 'Doang', ' Please ',' Addin ',' Lock ',' Lock ',' Button ',' Telkomsel ',' Next to ',' Country ',' Progress', 'Lazy', 'Very', 'Contents',' Credit ' , 'Times', 'Fill', 'Sumpot']</v>
      </c>
      <c r="D1543" s="3">
        <v>1.0</v>
      </c>
    </row>
    <row r="1544" ht="15.75" customHeight="1">
      <c r="A1544" s="1">
        <v>1542.0</v>
      </c>
      <c r="B1544" s="3" t="s">
        <v>1545</v>
      </c>
      <c r="C1544" s="3" t="str">
        <f>IFERROR(__xludf.DUMMYFUNCTION("GOOGLETRANSLATE(B1544,""id"",""en"")"),"['Please', 'Father', 'Operator', 'friend', 'Card', 'Package', 'Cheap', 'Paketan', 'Card', 'Please', 'Help', 'Thank you']")</f>
        <v>['Please', 'Father', 'Operator', 'friend', 'Card', 'Package', 'Cheap', 'Paketan', 'Card', 'Please', 'Help', 'Thank you']</v>
      </c>
      <c r="D1544" s="3">
        <v>5.0</v>
      </c>
    </row>
    <row r="1545" ht="15.75" customHeight="1">
      <c r="A1545" s="1">
        <v>1543.0</v>
      </c>
      <c r="B1545" s="3" t="s">
        <v>1546</v>
      </c>
      <c r="C1545" s="3" t="str">
        <f>IFERROR(__xludf.DUMMYFUNCTION("GOOGLETRANSLATE(B1545,""id"",""en"")"),"['inffo', 'twiter', 'facebook', 'apk', 'direct', 'ttp', 'signal', 'severe', 'already', 'expensive', 'crafts',' quota ',' Compare ',' card ',' Network ',' Bad ',' Compare ',' Card ',' Telkomsel ',' Network ',' Worst ']")</f>
        <v>['inffo', 'twiter', 'facebook', 'apk', 'direct', 'ttp', 'signal', 'severe', 'already', 'expensive', 'crafts',' quota ',' Compare ',' card ',' Network ',' Bad ',' Compare ',' Card ',' Telkomsel ',' Network ',' Worst ']</v>
      </c>
      <c r="D1545" s="3">
        <v>1.0</v>
      </c>
    </row>
    <row r="1546" ht="15.75" customHeight="1">
      <c r="A1546" s="1">
        <v>1544.0</v>
      </c>
      <c r="B1546" s="3" t="s">
        <v>1547</v>
      </c>
      <c r="C1546" s="3" t="str">
        <f>IFERROR(__xludf.DUMMYFUNCTION("GOOGLETRANSLATE(B1546,""id"",""en"")"),"['Telkomsel', 'decent', 'star', 'Yesterday', 'Review', 'The reason', 'wide', 'Delete', 'My review', 'Bener', 'Bener', 'admin']")</f>
        <v>['Telkomsel', 'decent', 'star', 'Yesterday', 'Review', 'The reason', 'wide', 'Delete', 'My review', 'Bener', 'Bener', 'admin']</v>
      </c>
      <c r="D1546" s="3">
        <v>1.0</v>
      </c>
    </row>
    <row r="1547" ht="15.75" customHeight="1">
      <c r="A1547" s="1">
        <v>1545.0</v>
      </c>
      <c r="B1547" s="3" t="s">
        <v>1548</v>
      </c>
      <c r="C1547" s="3" t="str">
        <f>IFERROR(__xludf.DUMMYFUNCTION("GOOGLETRANSLATE(B1547,""id"",""en"")"),"['Combo', 'Sakti', 'Pay', 'Quota', 'Internet', 'No', 'Nambah', 'Gerangan', 'Kayak', 'Gini', 'Telkomsel', 'Lost', ' Provider ',' next door ']")</f>
        <v>['Combo', 'Sakti', 'Pay', 'Quota', 'Internet', 'No', 'Nambah', 'Gerangan', 'Kayak', 'Gini', 'Telkomsel', 'Lost', ' Provider ',' next door ']</v>
      </c>
      <c r="D1547" s="3">
        <v>1.0</v>
      </c>
    </row>
    <row r="1548" ht="15.75" customHeight="1">
      <c r="A1548" s="1">
        <v>1546.0</v>
      </c>
      <c r="B1548" s="3" t="s">
        <v>1549</v>
      </c>
      <c r="C1548" s="3" t="str">
        <f>IFERROR(__xludf.DUMMYFUNCTION("GOOGLETRANSLATE(B1548,""id"",""en"")"),"['Operator', 'Pay', 'expensive', 'buy', 'package', 'get', 'according to', 'slow', 'ngekame', 'signal', ""]")</f>
        <v>['Operator', 'Pay', 'expensive', 'buy', 'package', 'get', 'according to', 'slow', 'ngekame', 'signal', "]</v>
      </c>
      <c r="D1548" s="3">
        <v>1.0</v>
      </c>
    </row>
    <row r="1549" ht="15.75" customHeight="1">
      <c r="A1549" s="1">
        <v>1547.0</v>
      </c>
      <c r="B1549" s="3" t="s">
        <v>1550</v>
      </c>
      <c r="C1549" s="3" t="str">
        <f>IFERROR(__xludf.DUMMYFUNCTION("GOOGLETRANSLATE(B1549,""id"",""en"")"),"['YTH', 'Telkomsel', 'Hobbies',' Games', 'Online', 'Disappointed', 'Network', 'Satisfying', 'City', 'Network', 'Lost', 'Reconnect', ' Upset ',' Thanks', 'Love', 'Make', 'Attention', ""]")</f>
        <v>['YTH', 'Telkomsel', 'Hobbies',' Games', 'Online', 'Disappointed', 'Network', 'Satisfying', 'City', 'Network', 'Lost', 'Reconnect', ' Upset ',' Thanks', 'Love', 'Make', 'Attention', "]</v>
      </c>
      <c r="D1549" s="3">
        <v>1.0</v>
      </c>
    </row>
    <row r="1550" ht="15.75" customHeight="1">
      <c r="A1550" s="1">
        <v>1548.0</v>
      </c>
      <c r="B1550" s="3" t="s">
        <v>1551</v>
      </c>
      <c r="C1550" s="3" t="str">
        <f>IFERROR(__xludf.DUMMYFUNCTION("GOOGLETRANSLATE(B1550,""id"",""en"")"),"['Disappointed', 'Signal', 'Weak', 'Plosok', 'Village', 'Signal', 'Bad', 'Lost', 'Indosat', 'Cheap', 'Telkomsel', 'expensive', ' network ',' cheap ',' auto ',' replace ']")</f>
        <v>['Disappointed', 'Signal', 'Weak', 'Plosok', 'Village', 'Signal', 'Bad', 'Lost', 'Indosat', 'Cheap', 'Telkomsel', 'expensive', ' network ',' cheap ',' auto ',' replace ']</v>
      </c>
      <c r="D1550" s="3">
        <v>1.0</v>
      </c>
    </row>
    <row r="1551" ht="15.75" customHeight="1">
      <c r="A1551" s="1">
        <v>1549.0</v>
      </c>
      <c r="B1551" s="3" t="s">
        <v>1552</v>
      </c>
      <c r="C1551" s="3" t="str">
        <f>IFERROR(__xludf.DUMMYFUNCTION("GOOGLETRANSLATE(B1551,""id"",""en"")"),"['signal', 'good', 'package', 'data', 'expensive', 'people', 'poor', 'package', 'already', 'buy', 'because', 'income', ' a day ',' environment ',' stay ',' Telkomsel ',' signal ',' beg ',' package ',' data ',' cheap ',' a little ', ""]")</f>
        <v>['signal', 'good', 'package', 'data', 'expensive', 'people', 'poor', 'package', 'already', 'buy', 'because', 'income', ' a day ',' environment ',' stay ',' Telkomsel ',' signal ',' beg ',' package ',' data ',' cheap ',' a little ', "]</v>
      </c>
      <c r="D1551" s="3">
        <v>1.0</v>
      </c>
    </row>
    <row r="1552" ht="15.75" customHeight="1">
      <c r="A1552" s="1">
        <v>1550.0</v>
      </c>
      <c r="B1552" s="3" t="s">
        <v>1553</v>
      </c>
      <c r="C1552" s="3" t="str">
        <f>IFERROR(__xludf.DUMMYFUNCTION("GOOGLETRANSLATE(B1552,""id"",""en"")"),"['Service', 'Officer', 'Bad', 'Customer', 'Comfortable', 'Disappointed', 'Believe', 'Review', 'Application', 'People', 'Paying', 'Staff', ' Developer ',' Application ',' Application ',' Discard ',' Discard ',' Quota ']")</f>
        <v>['Service', 'Officer', 'Bad', 'Customer', 'Comfortable', 'Disappointed', 'Believe', 'Review', 'Application', 'People', 'Paying', 'Staff', ' Developer ',' Application ',' Application ',' Discard ',' Discard ',' Quota ']</v>
      </c>
      <c r="D1552" s="3">
        <v>1.0</v>
      </c>
    </row>
    <row r="1553" ht="15.75" customHeight="1">
      <c r="A1553" s="1">
        <v>1551.0</v>
      </c>
      <c r="B1553" s="3" t="s">
        <v>1554</v>
      </c>
      <c r="C1553" s="3" t="str">
        <f>IFERROR(__xludf.DUMMYFUNCTION("GOOGLETRANSLATE(B1553,""id"",""en"")"),"['signal', 'Telkomsel', 'my house', 'difficult', 'season', 'rain', 'severe', 'like', 'use', 'Telkomsel', 'promo', 'please', ' Enhanced ',' ']")</f>
        <v>['signal', 'Telkomsel', 'my house', 'difficult', 'season', 'rain', 'severe', 'like', 'use', 'Telkomsel', 'promo', 'please', ' Enhanced ',' ']</v>
      </c>
      <c r="D1553" s="3">
        <v>3.0</v>
      </c>
    </row>
    <row r="1554" ht="15.75" customHeight="1">
      <c r="A1554" s="1">
        <v>1552.0</v>
      </c>
      <c r="B1554" s="3" t="s">
        <v>1555</v>
      </c>
      <c r="C1554" s="3" t="str">
        <f>IFERROR(__xludf.DUMMYFUNCTION("GOOGLETRANSLATE(B1554,""id"",""en"")"),"['damn', 'card', 'good', 'contents',' pulse ',' card ',' suck ',' times', 'regret', 'card', 'contents',' pulses', ' Check ',' owe ',' Mulu ',' mentok ',' doang ',' vain ',' card ', ""]")</f>
        <v>['damn', 'card', 'good', 'contents',' pulse ',' card ',' suck ',' times', 'regret', 'card', 'contents',' pulses', ' Check ',' owe ',' Mulu ',' mentok ',' doang ',' vain ',' card ', "]</v>
      </c>
      <c r="D1554" s="3">
        <v>1.0</v>
      </c>
    </row>
    <row r="1555" ht="15.75" customHeight="1">
      <c r="A1555" s="1">
        <v>1553.0</v>
      </c>
      <c r="B1555" s="3" t="s">
        <v>1556</v>
      </c>
      <c r="C1555" s="3" t="str">
        <f>IFERROR(__xludf.DUMMYFUNCTION("GOOGLETRANSLATE(B1555,""id"",""en"")"),"['Severe', 'signal', 'Telkomsel', 'position', 'Tower', 'Telkomsel', 'office', 'magnitude', 'signal', 'difficult', 'funny thing', 'area', ' Tower ',' office ',' meter ',' signal ',' stable ',' obstacle ',' ']")</f>
        <v>['Severe', 'signal', 'Telkomsel', 'position', 'Tower', 'Telkomsel', 'office', 'magnitude', 'signal', 'difficult', 'funny thing', 'area', ' Tower ',' office ',' meter ',' signal ',' stable ',' obstacle ',' ']</v>
      </c>
      <c r="D1555" s="3">
        <v>1.0</v>
      </c>
    </row>
    <row r="1556" ht="15.75" customHeight="1">
      <c r="A1556" s="1">
        <v>1554.0</v>
      </c>
      <c r="B1556" s="3" t="s">
        <v>1557</v>
      </c>
      <c r="C1556" s="3" t="str">
        <f>IFERROR(__xludf.DUMMYFUNCTION("GOOGLETRANSLATE(B1556,""id"",""en"")"),"['Ahh', 'package', 'unlimited', 'play', 'game', 'chaotic', 'lazy', 'cave', 'package', 'quality', 'good', 'network', ' signal ',' full ',' package ',' unlumited ',' chaotic ',' comfortable ',' telkom ',' ']")</f>
        <v>['Ahh', 'package', 'unlimited', 'play', 'game', 'chaotic', 'lazy', 'cave', 'package', 'quality', 'good', 'network', ' signal ',' full ',' package ',' unlumited ',' chaotic ',' comfortable ',' telkom ',' ']</v>
      </c>
      <c r="D1556" s="3">
        <v>1.0</v>
      </c>
    </row>
    <row r="1557" ht="15.75" customHeight="1">
      <c r="A1557" s="1">
        <v>1555.0</v>
      </c>
      <c r="B1557" s="3" t="s">
        <v>1558</v>
      </c>
      <c r="C1557" s="3" t="str">
        <f>IFERROR(__xludf.DUMMYFUNCTION("GOOGLETRANSLATE(B1557,""id"",""en"")"),"['price', 'package', 'expensive', 'signal', 'kek', 'taik', 'smooth', 'dead', 'lights',' signal ',' direct ',' ilang ',' Please, 'WOI', 'Benerin', 'Signal', 'Ride', 'Price', 'Package', 'Signal', 'Ungk', 'Mending', 'Collapin', 'Price', 'Package' , 'accordin"&amp;"g to', 'price', 'it's good', 'card', 'tri', 'already', 'cheap', 'signal', 'pretty good', 'good', 'oath', 'regret', ' Telkomsel ',' Over ',' Thank you ']")</f>
        <v>['price', 'package', 'expensive', 'signal', 'kek', 'taik', 'smooth', 'dead', 'lights',' signal ',' direct ',' ilang ',' Please, 'WOI', 'Benerin', 'Signal', 'Ride', 'Price', 'Package', 'Signal', 'Ungk', 'Mending', 'Collapin', 'Price', 'Package' , 'according to', 'price', 'it's good', 'card', 'tri', 'already', 'cheap', 'signal', 'pretty good', 'good', 'oath', 'regret', ' Telkomsel ',' Over ',' Thank you ']</v>
      </c>
      <c r="D1557" s="3">
        <v>1.0</v>
      </c>
    </row>
    <row r="1558" ht="15.75" customHeight="1">
      <c r="A1558" s="1">
        <v>1556.0</v>
      </c>
      <c r="B1558" s="3" t="s">
        <v>1559</v>
      </c>
      <c r="C1558" s="3" t="str">
        <f>IFERROR(__xludf.DUMMYFUNCTION("GOOGLETRANSLATE(B1558,""id"",""en"")"),"['application', 'cave', 'try', 'buy', 'package', 'application', 'fail', 'bll', 'package', 'directly', 'via', 'sms',' Kaga ',' loss', 'cave', 'bli', 'plz', 'rb', 'kaga', 'use', 'garbage', 'please', 'closed']")</f>
        <v>['application', 'cave', 'try', 'buy', 'package', 'application', 'fail', 'bll', 'package', 'directly', 'via', 'sms',' Kaga ',' loss', 'cave', 'bli', 'plz', 'rb', 'kaga', 'use', 'garbage', 'please', 'closed']</v>
      </c>
      <c r="D1558" s="3">
        <v>1.0</v>
      </c>
    </row>
    <row r="1559" ht="15.75" customHeight="1">
      <c r="A1559" s="1">
        <v>1557.0</v>
      </c>
      <c r="B1559" s="3" t="s">
        <v>1560</v>
      </c>
      <c r="C1559" s="3" t="str">
        <f>IFERROR(__xludf.DUMMYFUNCTION("GOOGLETRANSLATE(B1559,""id"",""en"")"),"['ugly', 'Telkomsel', 'login', 'already', 'delete', 'cache', 'install', 're-login', 'login', 'already', 'use', 'network', ' WiFi ',' version ']")</f>
        <v>['ugly', 'Telkomsel', 'login', 'already', 'delete', 'cache', 'install', 're-login', 'login', 'already', 'use', 'network', ' WiFi ',' version ']</v>
      </c>
      <c r="D1559" s="3">
        <v>1.0</v>
      </c>
    </row>
    <row r="1560" ht="15.75" customHeight="1">
      <c r="A1560" s="1">
        <v>1558.0</v>
      </c>
      <c r="B1560" s="3" t="s">
        <v>1561</v>
      </c>
      <c r="C1560" s="3" t="str">
        <f>IFERROR(__xludf.DUMMYFUNCTION("GOOGLETRANSLATE(B1560,""id"",""en"")"),"['Telkomsel', 'Professional', 'TLP', 'Credit', 'HBs',' Didin ',' Credit ',' Emergency ',' Bls', 'Yes',' SMS ',' Sent ',' Credit ',' emergency ',' check ',' pulse ',' msh ',' empty ',' used ',' phone ',' gmn ',' signal ',' ugly ', ""]")</f>
        <v>['Telkomsel', 'Professional', 'TLP', 'Credit', 'HBs',' Didin ',' Credit ',' Emergency ',' Bls', 'Yes',' SMS ',' Sent ',' Credit ',' emergency ',' check ',' pulse ',' msh ',' empty ',' used ',' phone ',' gmn ',' signal ',' ugly ', "]</v>
      </c>
      <c r="D1560" s="3">
        <v>1.0</v>
      </c>
    </row>
    <row r="1561" ht="15.75" customHeight="1">
      <c r="A1561" s="1">
        <v>1559.0</v>
      </c>
      <c r="B1561" s="3" t="s">
        <v>1562</v>
      </c>
      <c r="C1561" s="3" t="str">
        <f>IFERROR(__xludf.DUMMYFUNCTION("GOOGLETRANSLATE(B1561,""id"",""en"")"),"['Follow', 'Redem', 'Points',' Points', 'Lottery', 'No', 'Win', 'Suspended', 'No', 'Splination', 'Winner', 'Lottery', ' Marketing ',' Telkomsel ']")</f>
        <v>['Follow', 'Redem', 'Points',' Points', 'Lottery', 'No', 'Win', 'Suspended', 'No', 'Splination', 'Winner', 'Lottery', ' Marketing ',' Telkomsel ']</v>
      </c>
      <c r="D1561" s="3">
        <v>1.0</v>
      </c>
    </row>
    <row r="1562" ht="15.75" customHeight="1">
      <c r="A1562" s="1">
        <v>1560.0</v>
      </c>
      <c r="B1562" s="3" t="s">
        <v>1563</v>
      </c>
      <c r="C1562" s="3" t="str">
        <f>IFERROR(__xludf.DUMMYFUNCTION("GOOGLETRANSLATE(B1562,""id"",""en"")"),"['Package', 'active', 'pulse', 'main', 'sucked', 'used', 'run out', 'name', 'where', 'service', 'complaint', 'return', ' Credit ',' Please ',' Relevant ',' Relevant ',' Receive ',' Harm ',' Consumer ',' Customer ',' Thank you ']")</f>
        <v>['Package', 'active', 'pulse', 'main', 'sucked', 'used', 'run out', 'name', 'where', 'service', 'complaint', 'return', ' Credit ',' Please ',' Relevant ',' Relevant ',' Receive ',' Harm ',' Consumer ',' Customer ',' Thank you ']</v>
      </c>
      <c r="D1562" s="3">
        <v>1.0</v>
      </c>
    </row>
    <row r="1563" ht="15.75" customHeight="1">
      <c r="A1563" s="1">
        <v>1561.0</v>
      </c>
      <c r="B1563" s="3" t="s">
        <v>1564</v>
      </c>
      <c r="C1563" s="3" t="str">
        <f>IFERROR(__xludf.DUMMYFUNCTION("GOOGLETRANSLATE(B1563,""id"",""en"")"),"['complain', 'promo', 'IDR', 'MB', 'PayingNanti', 'next to it', 'IDR', 'MB', 'PayingNanti', 'take', 'promo', 'Rp', ' Fill ',' pulse ',' took time ',' there ',' Rp ',' mah ',' name ',' njebak ',' consumer ',' fraud ', ""]")</f>
        <v>['complain', 'promo', 'IDR', 'MB', 'PayingNanti', 'next to it', 'IDR', 'MB', 'PayingNanti', 'take', 'promo', 'Rp', ' Fill ',' pulse ',' took time ',' there ',' Rp ',' mah ',' name ',' njebak ',' consumer ',' fraud ', "]</v>
      </c>
      <c r="D1563" s="3">
        <v>3.0</v>
      </c>
    </row>
    <row r="1564" ht="15.75" customHeight="1">
      <c r="A1564" s="1">
        <v>1562.0</v>
      </c>
      <c r="B1564" s="3" t="s">
        <v>1565</v>
      </c>
      <c r="C1564" s="3" t="str">
        <f>IFERROR(__xludf.DUMMYFUNCTION("GOOGLETRANSLATE(B1564,""id"",""en"")"),"['December', 'February', 'Network', 'slow', 'smooth', 'Region', 'Wahidin', 'DSN', 'Sei', 'Limbat', 'Kec', 'finish', ' Kab ',' Langkat ',' Season ',' Kirain ',' December ',' Yesterday ',' Server ',' Down ',' Byk ',' Org ',' Send ',' Sayings', 'Christmas' ,"&amp;" 'New', 'year', 'kyk', 'sms',' old ',' always', 'failed', 'server', 'down', 'January', 'slow', 'disappointed', ' Telkomsel ',' Pay ',' LBH ',' expensive ',' Provider ',' Network ',' Bad ',' Good ']")</f>
        <v>['December', 'February', 'Network', 'slow', 'smooth', 'Region', 'Wahidin', 'DSN', 'Sei', 'Limbat', 'Kec', 'finish', ' Kab ',' Langkat ',' Season ',' Kirain ',' December ',' Yesterday ',' Server ',' Down ',' Byk ',' Org ',' Send ',' Sayings', 'Christmas' , 'New', 'year', 'kyk', 'sms',' old ',' always', 'failed', 'server', 'down', 'January', 'slow', 'disappointed', ' Telkomsel ',' Pay ',' LBH ',' expensive ',' Provider ',' Network ',' Bad ',' Good ']</v>
      </c>
      <c r="D1564" s="3">
        <v>1.0</v>
      </c>
    </row>
    <row r="1565" ht="15.75" customHeight="1">
      <c r="A1565" s="1">
        <v>1563.0</v>
      </c>
      <c r="B1565" s="3" t="s">
        <v>1566</v>
      </c>
      <c r="C1565" s="3" t="str">
        <f>IFERROR(__xludf.DUMMYFUNCTION("GOOGLETRANSLATE(B1565,""id"",""en"")"),"['Koplak', 'slow', 'really', 'update', 'error', 'already', 'quota', 'expensive', 'service', 'slow', 'boss', ""]")</f>
        <v>['Koplak', 'slow', 'really', 'update', 'error', 'already', 'quota', 'expensive', 'service', 'slow', 'boss', "]</v>
      </c>
      <c r="D1565" s="3">
        <v>1.0</v>
      </c>
    </row>
    <row r="1566" ht="15.75" customHeight="1">
      <c r="A1566" s="1">
        <v>1564.0</v>
      </c>
      <c r="B1566" s="3" t="s">
        <v>1567</v>
      </c>
      <c r="C1566" s="3" t="str">
        <f>IFERROR(__xludf.DUMMYFUNCTION("GOOGLETRANSLATE(B1566,""id"",""en"")"),"['signal', 'bar', 'a week', 'Kuta', 'Jaya', 'market', 'kemis', 'emang', 'deliberate', 'obstacles', 'hope', 'fast' Fix ',' Rely on ',' Telkomsel ',' Previously ',' Good ',' Sinyal ',' No ',' Improvement ',' Sorry ',' Look ',' TRM ',' Ksh ',' Hopefully ' , "&amp;"'repair']")</f>
        <v>['signal', 'bar', 'a week', 'Kuta', 'Jaya', 'market', 'kemis', 'emang', 'deliberate', 'obstacles', 'hope', 'fast' Fix ',' Rely on ',' Telkomsel ',' Previously ',' Good ',' Sinyal ',' No ',' Improvement ',' Sorry ',' Look ',' TRM ',' Ksh ',' Hopefully ' , 'repair']</v>
      </c>
      <c r="D1566" s="3">
        <v>1.0</v>
      </c>
    </row>
    <row r="1567" ht="15.75" customHeight="1">
      <c r="A1567" s="1">
        <v>1565.0</v>
      </c>
      <c r="B1567" s="3" t="s">
        <v>1568</v>
      </c>
      <c r="C1567" s="3" t="str">
        <f>IFERROR(__xludf.DUMMYFUNCTION("GOOGLETRANSLATE(B1567,""id"",""en"")"),"['here', 'ngeselin', 'buy', 'quota', 'Telkomsel', 'balance', 'notif', 'entry', 'many', 'tried', 'process',' signal ',' Dilapidated ',' Application ',' Dibroch ', ""]")</f>
        <v>['here', 'ngeselin', 'buy', 'quota', 'Telkomsel', 'balance', 'notif', 'entry', 'many', 'tried', 'process',' signal ',' Dilapidated ',' Application ',' Dibroch ', "]</v>
      </c>
      <c r="D1567" s="3">
        <v>1.0</v>
      </c>
    </row>
    <row r="1568" ht="15.75" customHeight="1">
      <c r="A1568" s="1">
        <v>1566.0</v>
      </c>
      <c r="B1568" s="3" t="s">
        <v>1569</v>
      </c>
      <c r="C1568" s="3" t="str">
        <f>IFERROR(__xludf.DUMMYFUNCTION("GOOGLETRANSLATE(B1568,""id"",""en"")"),"['network', 'in the city', 'disappointing', 'down', 'reason', 'buy', 'package', 'data', 'money', 'purpose', 'run out', ' Network ',' Error ',' ']")</f>
        <v>['network', 'in the city', 'disappointing', 'down', 'reason', 'buy', 'package', 'data', 'money', 'purpose', 'run out', ' Network ',' Error ',' ']</v>
      </c>
      <c r="D1568" s="3">
        <v>1.0</v>
      </c>
    </row>
    <row r="1569" ht="15.75" customHeight="1">
      <c r="A1569" s="1">
        <v>1567.0</v>
      </c>
      <c r="B1569" s="3" t="s">
        <v>1570</v>
      </c>
      <c r="C1569" s="3" t="str">
        <f>IFERROR(__xludf.DUMMYFUNCTION("GOOGLETRANSLATE(B1569,""id"",""en"")"),"['Please', 'Enhanced', 'Quality', 'Network', 'Internet', 'Network', 'Internet', 'Telkomsel', 'Leet', 'The Network', 'In', 'Room', ' Lost ',' embossed ',' Region ',' West Sumatra ',' Yaa ',' friend ',' Makasi ', ""]")</f>
        <v>['Please', 'Enhanced', 'Quality', 'Network', 'Internet', 'Network', 'Internet', 'Telkomsel', 'Leet', 'The Network', 'In', 'Room', ' Lost ',' embossed ',' Region ',' West Sumatra ',' Yaa ',' friend ',' Makasi ', "]</v>
      </c>
      <c r="D1569" s="3">
        <v>3.0</v>
      </c>
    </row>
    <row r="1570" ht="15.75" customHeight="1">
      <c r="A1570" s="1">
        <v>1568.0</v>
      </c>
      <c r="B1570" s="3" t="s">
        <v>1571</v>
      </c>
      <c r="C1570" s="3" t="str">
        <f>IFERROR(__xludf.DUMMYFUNCTION("GOOGLETRANSLATE(B1570,""id"",""en"")"),"['signal', 'good', 'please', 'fix', 'until', 'already', 'pakek', 'Telkomsel', 'moved', 'due to', 'network', ' expensive ',' smooth ',' already ',' expensive ',' slow ',' until ',' subscription ',' Telkomsel ',' moved ']")</f>
        <v>['signal', 'good', 'please', 'fix', 'until', 'already', 'pakek', 'Telkomsel', 'moved', 'due to', 'network', ' expensive ',' smooth ',' already ',' expensive ',' slow ',' until ',' subscription ',' Telkomsel ',' moved ']</v>
      </c>
      <c r="D1570" s="3">
        <v>1.0</v>
      </c>
    </row>
    <row r="1571" ht="15.75" customHeight="1">
      <c r="A1571" s="1">
        <v>1569.0</v>
      </c>
      <c r="B1571" s="3" t="s">
        <v>1572</v>
      </c>
      <c r="C1571" s="3" t="str">
        <f>IFERROR(__xludf.DUMMYFUNCTION("GOOGLETRANSLATE(B1571,""id"",""en"")"),"['Application', 'Help', 'User', 'Telkomsel', 'user', 'interfacce', 'Please', 'Increase', 'Difficulty', 'Quota', 'Out', 'Access',' Telkomsel ',' Customer ',' Service ',' Please ',' Provide ',' Features', 'Upload', 'Photo', 'Upload', 'Proof', 'Customer', 'S"&amp;"ervice', 'Link' , 'upload', 'make it difficult', 'user', 'hope', 'fix', 'thank', 'love']")</f>
        <v>['Application', 'Help', 'User', 'Telkomsel', 'user', 'interfacce', 'Please', 'Increase', 'Difficulty', 'Quota', 'Out', 'Access',' Telkomsel ',' Customer ',' Service ',' Please ',' Provide ',' Features', 'Upload', 'Photo', 'Upload', 'Proof', 'Customer', 'Service', 'Link' , 'upload', 'make it difficult', 'user', 'hope', 'fix', 'thank', 'love']</v>
      </c>
      <c r="D1571" s="3">
        <v>4.0</v>
      </c>
    </row>
    <row r="1572" ht="15.75" customHeight="1">
      <c r="A1572" s="1">
        <v>1570.0</v>
      </c>
      <c r="B1572" s="3" t="s">
        <v>1573</v>
      </c>
      <c r="C1572" s="3" t="str">
        <f>IFERROR(__xludf.DUMMYFUNCTION("GOOGLETRANSLATE(B1572,""id"",""en"")"),"['card', 'AJG', 'think', 'signal', 'good', 'ugly', 'aerih', 'approaching', 'game', 'ping', 'down', 'Rank', ' Anyway ',' card ',' Aasssuuu ']")</f>
        <v>['card', 'AJG', 'think', 'signal', 'good', 'ugly', 'aerih', 'approaching', 'game', 'ping', 'down', 'Rank', ' Anyway ',' card ',' Aasssuuu ']</v>
      </c>
      <c r="D1572" s="3">
        <v>1.0</v>
      </c>
    </row>
    <row r="1573" ht="15.75" customHeight="1">
      <c r="A1573" s="1">
        <v>1571.0</v>
      </c>
      <c r="B1573" s="3" t="s">
        <v>1574</v>
      </c>
      <c r="C1573" s="3" t="str">
        <f>IFERROR(__xludf.DUMMYFUNCTION("GOOGLETRANSLATE(B1573,""id"",""en"")"),"['admin', 'please', 'protect', 'pulse', 'package', 'run out', 'automatic', 'pulse', 'eat', 'indosat', 'protect', 'pulse', ' Data ',' run out ',' Telkomsel ',' company ',' ']")</f>
        <v>['admin', 'please', 'protect', 'pulse', 'package', 'run out', 'automatic', 'pulse', 'eat', 'indosat', 'protect', 'pulse', ' Data ',' run out ',' Telkomsel ',' company ',' ']</v>
      </c>
      <c r="D1573" s="3">
        <v>2.0</v>
      </c>
    </row>
    <row r="1574" ht="15.75" customHeight="1">
      <c r="A1574" s="1">
        <v>1572.0</v>
      </c>
      <c r="B1574" s="3" t="s">
        <v>1575</v>
      </c>
      <c r="C1574" s="3" t="str">
        <f>IFERROR(__xludf.DUMMYFUNCTION("GOOGLETRANSLATE(B1574,""id"",""en"")"),"['Very', 'right', 'pulse', 'package', 'price', 'defended', 'buy', 'pulse', 'right', 'bought', 'the package', 'change', ' Customers', 'left', 'consumer', '']")</f>
        <v>['Very', 'right', 'pulse', 'package', 'price', 'defended', 'buy', 'pulse', 'right', 'bought', 'the package', 'change', ' Customers', 'left', 'consumer', '']</v>
      </c>
      <c r="D1574" s="3">
        <v>1.0</v>
      </c>
    </row>
    <row r="1575" ht="15.75" customHeight="1">
      <c r="A1575" s="1">
        <v>1573.0</v>
      </c>
      <c r="B1575" s="3" t="s">
        <v>1576</v>
      </c>
      <c r="C1575" s="3" t="str">
        <f>IFERROR(__xludf.DUMMYFUNCTION("GOOGLETRANSLATE(B1575,""id"",""en"")"),"['Get', 'SMS', 'Bonus',' Subscriptions', 'Disney', 'Rendeem', 'Have', 'Install', 'APK', 'Begiu', 'Download', 'Gga', ' The bonus', 'basic', 'fraudster', 'waste', 'waste', 'quota', 'download', 'APK', '']")</f>
        <v>['Get', 'SMS', 'Bonus',' Subscriptions', 'Disney', 'Rendeem', 'Have', 'Install', 'APK', 'Begiu', 'Download', 'Gga', ' The bonus', 'basic', 'fraudster', 'waste', 'waste', 'quota', 'download', 'APK', '']</v>
      </c>
      <c r="D1575" s="3">
        <v>1.0</v>
      </c>
    </row>
    <row r="1576" ht="15.75" customHeight="1">
      <c r="A1576" s="1">
        <v>1574.0</v>
      </c>
      <c r="B1576" s="3" t="s">
        <v>1577</v>
      </c>
      <c r="C1576" s="3" t="str">
        <f>IFERROR(__xludf.DUMMYFUNCTION("GOOGLETRANSLATE(B1576,""id"",""en"")"),"['Gift', 'yrs',' Jdul ',' Bini ',' ngeblangsak ',' GTU ',' Know ',' Tsel ',' Oyeeee ',' Where ',' Tsel ',' Slalu ',' Embed ',' Muuuuaaaahhhh ',' Bingittttttt ', ""]")</f>
        <v>['Gift', 'yrs',' Jdul ',' Bini ',' ngeblangsak ',' GTU ',' Know ',' Tsel ',' Oyeeee ',' Where ',' Tsel ',' Slalu ',' Embed ',' Muuuuaaaahhhh ',' Bingittttttt ', "]</v>
      </c>
      <c r="D1576" s="3">
        <v>5.0</v>
      </c>
    </row>
    <row r="1577" ht="15.75" customHeight="1">
      <c r="A1577" s="1">
        <v>1575.0</v>
      </c>
      <c r="B1577" s="3" t="s">
        <v>1578</v>
      </c>
      <c r="C1577" s="3" t="str">
        <f>IFERROR(__xludf.DUMMYFUNCTION("GOOGLETRANSLATE(B1577,""id"",""en"")"),"['Disappointed', 'buy', 'quota', 'games',' right ',' play ',' quota ',' main ',' sucked ',' right ',' quota ',' main ',' run out ',' quota ',' games', 'dipake', 'reason', 'access',' quota ',' main ',' run out ']")</f>
        <v>['Disappointed', 'buy', 'quota', 'games',' right ',' play ',' quota ',' main ',' sucked ',' right ',' quota ',' main ',' run out ',' quota ',' games', 'dipake', 'reason', 'access',' quota ',' main ',' run out ']</v>
      </c>
      <c r="D1577" s="3">
        <v>1.0</v>
      </c>
    </row>
    <row r="1578" ht="15.75" customHeight="1">
      <c r="A1578" s="1">
        <v>1576.0</v>
      </c>
      <c r="B1578" s="3" t="s">
        <v>1579</v>
      </c>
      <c r="C1578" s="3" t="str">
        <f>IFERROR(__xludf.DUMMYFUNCTION("GOOGLETRANSLATE(B1578,""id"",""en"")"),"['Error', 'signal', 'disappointing', 'package', 'internet', 'cheap', 'expensive', 'expensive', 'Telkomsel', 'compared', '']")</f>
        <v>['Error', 'signal', 'disappointing', 'package', 'internet', 'cheap', 'expensive', 'expensive', 'Telkomsel', 'compared', '']</v>
      </c>
      <c r="D1578" s="3">
        <v>1.0</v>
      </c>
    </row>
    <row r="1579" ht="15.75" customHeight="1">
      <c r="A1579" s="1">
        <v>1577.0</v>
      </c>
      <c r="B1579" s="3" t="s">
        <v>1580</v>
      </c>
      <c r="C1579" s="3" t="str">
        <f>IFERROR(__xludf.DUMMYFUNCTION("GOOGLETRANSLATE(B1579,""id"",""en"")"),"['Likes',' Application ',' Program ',' Daily ',' Check ',' Yaaa ',' Gift ',' Wonder ',' Weather ',' Overcast ',' Rain ',' Internet ',' Stable ',' Please ',' Enhanced ',' Quality ',' Thank "", 'Love', 'Hopefully', 'Success', 'Yaa', 'Telkomsel',""]")</f>
        <v>['Likes',' Application ',' Program ',' Daily ',' Check ',' Yaaa ',' Gift ',' Wonder ',' Weather ',' Overcast ',' Rain ',' Internet ',' Stable ',' Please ',' Enhanced ',' Quality ',' Thank ", 'Love', 'Hopefully', 'Success', 'Yaa', 'Telkomsel',"]</v>
      </c>
      <c r="D1579" s="3">
        <v>5.0</v>
      </c>
    </row>
    <row r="1580" ht="15.75" customHeight="1">
      <c r="A1580" s="1">
        <v>1578.0</v>
      </c>
      <c r="B1580" s="3" t="s">
        <v>1581</v>
      </c>
      <c r="C1580" s="3" t="str">
        <f>IFERROR(__xludf.DUMMYFUNCTION("GOOGLETRANSLATE(B1580,""id"",""en"")"),"['signal', 'telkosel', 'here', 'ugly', 'bonus',' open ',' youtube ',' data ',' abis', 'kalu', 'open', 'youtube', ' Loding ',' doang ',' pay ',' bills', 'smooth', 'IHKLAS', 'gave', 'bonus',' need ',' stable ',' dipake ',' work ']")</f>
        <v>['signal', 'telkosel', 'here', 'ugly', 'bonus',' open ',' youtube ',' data ',' abis', 'kalu', 'open', 'youtube', ' Loding ',' doang ',' pay ',' bills', 'smooth', 'IHKLAS', 'gave', 'bonus',' need ',' stable ',' dipake ',' work ']</v>
      </c>
      <c r="D1580" s="3">
        <v>3.0</v>
      </c>
    </row>
    <row r="1581" ht="15.75" customHeight="1">
      <c r="A1581" s="1">
        <v>1579.0</v>
      </c>
      <c r="B1581" s="3" t="s">
        <v>1582</v>
      </c>
      <c r="C1581" s="3" t="str">
        <f>IFERROR(__xludf.DUMMYFUNCTION("GOOGLETRANSLATE(B1581,""id"",""en"")"),"['buy', 'package', 'internet', 'expensive', 'signal', 'ilang', 'set', 'automatic', 'manual', 'work', 'online', 'difficult', ' Network ',' Kek ',' ilang ',' ilang ',' Please ',' begged ',' network ',' Benerin ',' Salaya ',' tasty ',' Benerin ',' forced ','"&amp;" network ' , 'Telkomsel', 'thank you']")</f>
        <v>['buy', 'package', 'internet', 'expensive', 'signal', 'ilang', 'set', 'automatic', 'manual', 'work', 'online', 'difficult', ' Network ',' Kek ',' ilang ',' ilang ',' Please ',' begged ',' network ',' Benerin ',' Salaya ',' tasty ',' Benerin ',' forced ',' network ' , 'Telkomsel', 'thank you']</v>
      </c>
      <c r="D1581" s="3">
        <v>2.0</v>
      </c>
    </row>
    <row r="1582" ht="15.75" customHeight="1">
      <c r="A1582" s="1">
        <v>1580.0</v>
      </c>
      <c r="B1582" s="3" t="s">
        <v>1583</v>
      </c>
      <c r="C1582" s="3" t="str">
        <f>IFERROR(__xludf.DUMMYFUNCTION("GOOGLETRANSLATE(B1582,""id"",""en"")"),"['Login', 'Enter', 'MyTelkomsel', 'Ribet', 'with Send', 'Link', 'Try', 'Application', 'Stopped', 'Experience', ' Connect ',' Fund ',' etc ',' code ',' sent ',' number ',' destination ',' inhibits', 'process']")</f>
        <v>['Login', 'Enter', 'MyTelkomsel', 'Ribet', 'with Send', 'Link', 'Try', 'Application', 'Stopped', 'Experience', ' Connect ',' Fund ',' etc ',' code ',' sent ',' number ',' destination ',' inhibits', 'process']</v>
      </c>
      <c r="D1582" s="3">
        <v>1.0</v>
      </c>
    </row>
    <row r="1583" ht="15.75" customHeight="1">
      <c r="A1583" s="1">
        <v>1581.0</v>
      </c>
      <c r="B1583" s="3" t="s">
        <v>1584</v>
      </c>
      <c r="C1583" s="3" t="str">
        <f>IFERROR(__xludf.DUMMYFUNCTION("GOOGLETRANSLATE(B1583,""id"",""en"")"),"['quota', 'disappear', 'week', 'play', 'games',' sometimes', 'use', 'wifi', 'entry', 'sense', 'hadeuff', 'severe', ' critical', '']")</f>
        <v>['quota', 'disappear', 'week', 'play', 'games',' sometimes', 'use', 'wifi', 'entry', 'sense', 'hadeuff', 'severe', ' critical', '']</v>
      </c>
      <c r="D1583" s="3">
        <v>1.0</v>
      </c>
    </row>
    <row r="1584" ht="15.75" customHeight="1">
      <c r="A1584" s="1">
        <v>1582.0</v>
      </c>
      <c r="B1584" s="3" t="s">
        <v>1585</v>
      </c>
      <c r="C1584" s="3" t="str">
        <f>IFERROR(__xludf.DUMMYFUNCTION("GOOGLETRANSLATE(B1584,""id"",""en"")"),"['Sorry', 'love', 'star', 'ugly', 'ugly', 'really', 'upgrade', 'difficult', 'enter', 'app', 'tell', 'login', ' Many ',' sent ',' SMS ',' enter ',' Link ',' Tetep ',' enter ',' app ',' just ',' check ',' quota ',' please ',' Telkomsel ' , 'fix it', 'custom"&amp;"er', 'disappointed']")</f>
        <v>['Sorry', 'love', 'star', 'ugly', 'ugly', 'really', 'upgrade', 'difficult', 'enter', 'app', 'tell', 'login', ' Many ',' sent ',' SMS ',' enter ',' Link ',' Tetep ',' enter ',' app ',' just ',' check ',' quota ',' please ',' Telkomsel ' , 'fix it', 'customer', 'disappointed']</v>
      </c>
      <c r="D1584" s="3">
        <v>1.0</v>
      </c>
    </row>
    <row r="1585" ht="15.75" customHeight="1">
      <c r="A1585" s="1">
        <v>1583.0</v>
      </c>
      <c r="B1585" s="3" t="s">
        <v>1586</v>
      </c>
      <c r="C1585" s="3" t="str">
        <f>IFERROR(__xludf.DUMMYFUNCTION("GOOGLETRANSLATE(B1585,""id"",""en"")"),"['Love', 'Star', 'Rich', 'GIFT', 'Telkomsel', 'mAh', 'signal', 'network', 'internet', 'garbage', 'rich', 'ehhh', ' Mending ',' PKE ',' AXIS ',' Atu ',' Good ',' Network ',' Telkom ',' mAh ',' smell ',' bolt ',' skrang ',' mah ',' artisan ' , 'take', 'puls"&amp;"e', 'Ahhaay', 'admin', 'ngcaaa']")</f>
        <v>['Love', 'Star', 'Rich', 'GIFT', 'Telkomsel', 'mAh', 'signal', 'network', 'internet', 'garbage', 'rich', 'ehhh', ' Mending ',' PKE ',' AXIS ',' Atu ',' Good ',' Network ',' Telkom ',' mAh ',' smell ',' bolt ',' skrang ',' mah ',' artisan ' , 'take', 'pulse', 'Ahhaay', 'admin', 'ngcaaa']</v>
      </c>
      <c r="D1585" s="3">
        <v>1.0</v>
      </c>
    </row>
    <row r="1586" ht="15.75" customHeight="1">
      <c r="A1586" s="1">
        <v>1584.0</v>
      </c>
      <c r="B1586" s="3" t="s">
        <v>1587</v>
      </c>
      <c r="C1586" s="3" t="str">
        <f>IFERROR(__xludf.DUMMYFUNCTION("GOOGLETRANSLATE(B1586,""id"",""en"")"),"['signal', 'down', 'connection', 'internet', 'disturbed', 'Telkomsel', 'area', 'home', 'disappointing', 'sometimes',' signal ',' missing ',' thank you']")</f>
        <v>['signal', 'down', 'connection', 'internet', 'disturbed', 'Telkomsel', 'area', 'home', 'disappointing', 'sometimes',' signal ',' missing ',' thank you']</v>
      </c>
      <c r="D1586" s="3">
        <v>2.0</v>
      </c>
    </row>
    <row r="1587" ht="15.75" customHeight="1">
      <c r="A1587" s="1">
        <v>1585.0</v>
      </c>
      <c r="B1587" s="3" t="s">
        <v>1588</v>
      </c>
      <c r="C1587" s="3" t="str">
        <f>IFERROR(__xludf.DUMMYFUNCTION("GOOGLETRANSLATE(B1587,""id"",""en"")"),"['Application', 'Install', 'Open', 'The Reasons', 'Signal', 'Stable', 'Mulu', 'Looks', 'Service', 'Good', ""]")</f>
        <v>['Application', 'Install', 'Open', 'The Reasons', 'Signal', 'Stable', 'Mulu', 'Looks', 'Service', 'Good', "]</v>
      </c>
      <c r="D1587" s="3">
        <v>1.0</v>
      </c>
    </row>
    <row r="1588" ht="15.75" customHeight="1">
      <c r="A1588" s="1">
        <v>1586.0</v>
      </c>
      <c r="B1588" s="3" t="s">
        <v>1589</v>
      </c>
      <c r="C1588" s="3" t="str">
        <f>IFERROR(__xludf.DUMMYFUNCTION("GOOGLETRANSLATE(B1588,""id"",""en"")"),"['network', 'Telkomsel', 'ugly', 'good', 'good', 'already', 'signal', 'ilang', 'ajah', 'eat', 'quota', 'contents',' quota ',' clock ',' already ',' run out ',' emang ',' Telkomsel ',' Bener ',' Bener ',' ugly ',' good ',' good ',' Telkomsel ',' disappoint"&amp;"ing ' , 'Good', 'network', 'Indosat', 'Semart', 'Fren', 'already', 'price', 'quota', 'cheap', 'network', 'good', 'smooth', ' Eat ',' quota ',' Telkomsel ',' bad ',' ']")</f>
        <v>['network', 'Telkomsel', 'ugly', 'good', 'good', 'already', 'signal', 'ilang', 'ajah', 'eat', 'quota', 'contents',' quota ',' clock ',' already ',' run out ',' emang ',' Telkomsel ',' Bener ',' Bener ',' ugly ',' good ',' good ',' Telkomsel ',' disappointing ' , 'Good', 'network', 'Indosat', 'Semart', 'Fren', 'already', 'price', 'quota', 'cheap', 'network', 'good', 'smooth', ' Eat ',' quota ',' Telkomsel ',' bad ',' ']</v>
      </c>
      <c r="D1588" s="3">
        <v>1.0</v>
      </c>
    </row>
    <row r="1589" ht="15.75" customHeight="1">
      <c r="A1589" s="1">
        <v>1587.0</v>
      </c>
      <c r="B1589" s="3" t="s">
        <v>1590</v>
      </c>
      <c r="C1589" s="3" t="str">
        <f>IFERROR(__xludf.DUMMYFUNCTION("GOOGLETRANSLATE(B1589,""id"",""en"")"),"['already', 'update', 'tetep', 'repaired', 'lag', 'times',' notification ',' login ',' daily ',' turned on ',' please ',' pub ',' Mobile ',' Genshin ',' Impact ',' Quota ',' Game ',' Max ',' ']")</f>
        <v>['already', 'update', 'tetep', 'repaired', 'lag', 'times',' notification ',' login ',' daily ',' turned on ',' please ',' pub ',' Mobile ',' Genshin ',' Impact ',' Quota ',' Game ',' Max ',' ']</v>
      </c>
      <c r="D1589" s="3">
        <v>4.0</v>
      </c>
    </row>
    <row r="1590" ht="15.75" customHeight="1">
      <c r="A1590" s="1">
        <v>1588.0</v>
      </c>
      <c r="B1590" s="3" t="s">
        <v>1591</v>
      </c>
      <c r="C1590" s="3" t="str">
        <f>IFERROR(__xludf.DUMMYFUNCTION("GOOGLETRANSLATE(B1590,""id"",""en"")"),"['kalaw', 'Telkomsel', 'Seandai', 'package', 'internet', 'run out', 'suck', 'credit', 'card', 'SIM', 'pulse', 'buy', ' Package ',' Internet ',' Mantul ',' Tekomsel ',' ']")</f>
        <v>['kalaw', 'Telkomsel', 'Seandai', 'package', 'internet', 'run out', 'suck', 'credit', 'card', 'SIM', 'pulse', 'buy', ' Package ',' Internet ',' Mantul ',' Tekomsel ',' ']</v>
      </c>
      <c r="D1590" s="3">
        <v>5.0</v>
      </c>
    </row>
    <row r="1591" ht="15.75" customHeight="1">
      <c r="A1591" s="1">
        <v>1589.0</v>
      </c>
      <c r="B1591" s="3" t="s">
        <v>1592</v>
      </c>
      <c r="C1591" s="3" t="str">
        <f>IFERROR(__xludf.DUMMYFUNCTION("GOOGLETRANSLATE(B1591,""id"",""en"")"),"['Application', 'strange', 'buy', 'quota', 'lapse', 'youtube', 'unlimitid', 'apply', 'date', 'clock', 'run out', 'date', ' hours', 'clock', 'nyampe', 'already', 'run out', 'logic', 'run out', 'date', 'apply', 'minutes',' doang ', ""]")</f>
        <v>['Application', 'strange', 'buy', 'quota', 'lapse', 'youtube', 'unlimitid', 'apply', 'date', 'clock', 'run out', 'date', ' hours', 'clock', 'nyampe', 'already', 'run out', 'logic', 'run out', 'date', 'apply', 'minutes',' doang ', "]</v>
      </c>
      <c r="D1591" s="3">
        <v>1.0</v>
      </c>
    </row>
    <row r="1592" ht="15.75" customHeight="1">
      <c r="A1592" s="1">
        <v>1590.0</v>
      </c>
      <c r="B1592" s="3" t="s">
        <v>1593</v>
      </c>
      <c r="C1592" s="3" t="str">
        <f>IFERROR(__xludf.DUMMYFUNCTION("GOOGLETRANSLATE(B1592,""id"",""en"")"),"['Hrga', 'according to', 'quality', 'Telkomsel', 'at home', 'Slide', 'little', 'signal', 'ilang', 'job', 'city', 'solo', ' Precisely ',' Center ',' Sun ',' Singosaren ',' Signal ',' Huawei ',' Mate ',' Pro ',' Potatoes', 'Wear', 'Cards',' Telkomsel ']")</f>
        <v>['Hrga', 'according to', 'quality', 'Telkomsel', 'at home', 'Slide', 'little', 'signal', 'ilang', 'job', 'city', 'solo', ' Precisely ',' Center ',' Sun ',' Singosaren ',' Signal ',' Huawei ',' Mate ',' Pro ',' Potatoes', 'Wear', 'Cards',' Telkomsel ']</v>
      </c>
      <c r="D1592" s="3">
        <v>1.0</v>
      </c>
    </row>
    <row r="1593" ht="15.75" customHeight="1">
      <c r="A1593" s="1">
        <v>1591.0</v>
      </c>
      <c r="B1593" s="3" t="s">
        <v>1594</v>
      </c>
      <c r="C1593" s="3" t="str">
        <f>IFERROR(__xludf.DUMMYFUNCTION("GOOGLETRANSLATE(B1593,""id"",""en"")"),"['hope', 'bankrupt', 'network', 'slow', 'really', 'sampe', 'slamming', 'extra', 'buriq', 'top', 'rejected', 'mulu', ' Ryesel ',' Used ',' ']")</f>
        <v>['hope', 'bankrupt', 'network', 'slow', 'really', 'sampe', 'slamming', 'extra', 'buriq', 'top', 'rejected', 'mulu', ' Ryesel ',' Used ',' ']</v>
      </c>
      <c r="D1593" s="3">
        <v>1.0</v>
      </c>
    </row>
    <row r="1594" ht="15.75" customHeight="1">
      <c r="A1594" s="1">
        <v>1592.0</v>
      </c>
      <c r="B1594" s="3" t="s">
        <v>1595</v>
      </c>
      <c r="C1594" s="3" t="str">
        <f>IFERROR(__xludf.DUMMYFUNCTION("GOOGLETRANSLATE(B1594,""id"",""en"")"),"['update', 'application', 'buy', 'package', 'package', 'Gigamax', 'education', 'internet', 'night', 'duh', 'disappointed', 'checked', ' Browser ',' use ',' dial ',' notification ',' buy ',' package ',' bllaahhh ',' Ampe ',' buy ',' Telkomsel ',' orbit ','"&amp;" Gara ',' Gara ' , 'wkwkwkw', '']")</f>
        <v>['update', 'application', 'buy', 'package', 'package', 'Gigamax', 'education', 'internet', 'night', 'duh', 'disappointed', 'checked', ' Browser ',' use ',' dial ',' notification ',' buy ',' package ',' bllaahhh ',' Ampe ',' buy ',' Telkomsel ',' orbit ',' Gara ',' Gara ' , 'wkwkwkw', '']</v>
      </c>
      <c r="D1594" s="3">
        <v>1.0</v>
      </c>
    </row>
    <row r="1595" ht="15.75" customHeight="1">
      <c r="A1595" s="1">
        <v>1593.0</v>
      </c>
      <c r="B1595" s="3" t="s">
        <v>1596</v>
      </c>
      <c r="C1595" s="3" t="str">
        <f>IFERROR(__xludf.DUMMYFUNCTION("GOOGLETRANSLATE(B1595,""id"",""en"")"),"['Please', 'signal', 'in the area', 'Kaliurang', 'Jember', 'repaired', 'boss',' Telkomsel ',' good ',' signal ',' error ',' bankrupt ',' Telkomsel ',' ']")</f>
        <v>['Please', 'signal', 'in the area', 'Kaliurang', 'Jember', 'repaired', 'boss',' Telkomsel ',' good ',' signal ',' error ',' bankrupt ',' Telkomsel ',' ']</v>
      </c>
      <c r="D1595" s="3">
        <v>1.0</v>
      </c>
    </row>
    <row r="1596" ht="15.75" customHeight="1">
      <c r="A1596" s="1">
        <v>1594.0</v>
      </c>
      <c r="B1596" s="3" t="s">
        <v>1597</v>
      </c>
      <c r="C1596" s="3" t="str">
        <f>IFERROR(__xludf.DUMMYFUNCTION("GOOGLETRANSLATE(B1596,""id"",""en"")"),"['Hate', 'Telkomsel', 'Until', 'Funny', 'UDH', 'Expensive', 'Quality', 'Main', 'Games',' Just ',' Main ',' Games', ' God ',' Ngelag ',' Amit ',' Najis', 'Three', 'Cheap', 'Axis',' Etc. ',' Telkomsel ',' Folding ',' Price ',' Quality ',' Mempling ' , 'luck"&amp;"', 'need', 'in several', 'tmpt', 'UDH', 'fed up', 'Telkomsel', 'disappointed', 'package', 'ampe', 'rb', 'a month', ' quality ',' signal ',' etc. ',' LBH ',' low ',' provider ',' smartfrencare ',' a month ',' rb ',' unlimited ',' jrg ',' ngellag ',' all ' "&amp;", 'TMPT', 'Provider', '']")</f>
        <v>['Hate', 'Telkomsel', 'Until', 'Funny', 'UDH', 'Expensive', 'Quality', 'Main', 'Games',' Just ',' Main ',' Games', ' God ',' Ngelag ',' Amit ',' Najis', 'Three', 'Cheap', 'Axis',' Etc. ',' Telkomsel ',' Folding ',' Price ',' Quality ',' Mempling ' , 'luck', 'need', 'in several', 'tmpt', 'UDH', 'fed up', 'Telkomsel', 'disappointed', 'package', 'ampe', 'rb', 'a month', ' quality ',' signal ',' etc. ',' LBH ',' low ',' provider ',' smartfrencare ',' a month ',' rb ',' unlimited ',' jrg ',' ngellag ',' all ' , 'TMPT', 'Provider', '']</v>
      </c>
      <c r="D1596" s="3">
        <v>1.0</v>
      </c>
    </row>
    <row r="1597" ht="15.75" customHeight="1">
      <c r="A1597" s="1">
        <v>1595.0</v>
      </c>
      <c r="B1597" s="3" t="s">
        <v>1598</v>
      </c>
      <c r="C1597" s="3" t="str">
        <f>IFERROR(__xludf.DUMMYFUNCTION("GOOGLETRANSLATE(B1597,""id"",""en"")"),"['network', 'Telkomsel', 'difficult', 'play', 'game', 'stable', 'please', 'fix', 'cengkareng', 'east', 'jakarta', 'west']")</f>
        <v>['network', 'Telkomsel', 'difficult', 'play', 'game', 'stable', 'please', 'fix', 'cengkareng', 'east', 'jakarta', 'west']</v>
      </c>
      <c r="D1597" s="3">
        <v>2.0</v>
      </c>
    </row>
    <row r="1598" ht="15.75" customHeight="1">
      <c r="A1598" s="1">
        <v>1596.0</v>
      </c>
      <c r="B1598" s="3" t="s">
        <v>1599</v>
      </c>
      <c r="C1598" s="3" t="str">
        <f>IFERROR(__xludf.DUMMYFUNCTION("GOOGLETRANSLATE(B1598,""id"",""en"")"),"['Real', 'really', 'use', 'Telkomsel', 'signal', 'stable', 'Gedeg', 'Season', 'Fix', 'Price', 'quota', 'Mending', ' Switch ',' card ',' deh ',' signal ',' pig ',' Telkomsel ']")</f>
        <v>['Real', 'really', 'use', 'Telkomsel', 'signal', 'stable', 'Gedeg', 'Season', 'Fix', 'Price', 'quota', 'Mending', ' Switch ',' card ',' deh ',' signal ',' pig ',' Telkomsel ']</v>
      </c>
      <c r="D1598" s="3">
        <v>1.0</v>
      </c>
    </row>
    <row r="1599" ht="15.75" customHeight="1">
      <c r="A1599" s="1">
        <v>1597.0</v>
      </c>
      <c r="B1599" s="3" t="s">
        <v>1600</v>
      </c>
      <c r="C1599" s="3" t="str">
        <f>IFERROR(__xludf.DUMMYFUNCTION("GOOGLETRANSLATE(B1599,""id"",""en"")"),"['Telkomsel', 'network', 'ugly', 'bad', 'sorry', 'contents',' pulse ',' packagein ',' package ',' internet ',' company ',' putting ',' Satisfaction ',' User ',' Please ',' Sorry ',' Just ',' Review ',' Critic ',' ']")</f>
        <v>['Telkomsel', 'network', 'ugly', 'bad', 'sorry', 'contents',' pulse ',' packagein ',' package ',' internet ',' company ',' putting ',' Satisfaction ',' User ',' Please ',' Sorry ',' Just ',' Review ',' Critic ',' ']</v>
      </c>
      <c r="D1599" s="3">
        <v>1.0</v>
      </c>
    </row>
    <row r="1600" ht="15.75" customHeight="1">
      <c r="A1600" s="1">
        <v>1598.0</v>
      </c>
      <c r="B1600" s="3" t="s">
        <v>1601</v>
      </c>
      <c r="C1600" s="3" t="str">
        <f>IFERROR(__xludf.DUMMYFUNCTION("GOOGLETRANSLATE(B1600,""id"",""en"")"),"['network', 'Telkomsel', 'slow', 'his writing', 'dipop', 'upon', 'koq', 'mah', 'slow', 'really', 'compared to', 'he mean', ' Telkomsel ',' Severe ',' so ',' use ',' Telkomsel ',' deteriorating ',' quality ',' spam ',' SMS ',' Known ',' spam ',' telephone "&amp;"',' known ' , 'Plus', 'network', 'deteriorate', 'please', 'authorized', 'repaired', 'quality']")</f>
        <v>['network', 'Telkomsel', 'slow', 'his writing', 'dipop', 'upon', 'koq', 'mah', 'slow', 'really', 'compared to', 'he mean', ' Telkomsel ',' Severe ',' so ',' use ',' Telkomsel ',' deteriorating ',' quality ',' spam ',' SMS ',' Known ',' spam ',' telephone ',' known ' , 'Plus', 'network', 'deteriorate', 'please', 'authorized', 'repaired', 'quality']</v>
      </c>
      <c r="D1600" s="3">
        <v>1.0</v>
      </c>
    </row>
    <row r="1601" ht="15.75" customHeight="1">
      <c r="A1601" s="1">
        <v>1599.0</v>
      </c>
      <c r="B1601" s="3" t="s">
        <v>1602</v>
      </c>
      <c r="C1601" s="3" t="str">
        <f>IFERROR(__xludf.DUMMYFUNCTION("GOOGLETRANSLATE(B1601,""id"",""en"")"),"['Please', 'Sorry', 'Star', 'just', 'love', 'because', 'Telkomsel', 'example', 'contents',' pulses', 'check', ' Application ',' Telkomsel ',' Direct ',' Genesis', 'Disappointed', '']")</f>
        <v>['Please', 'Sorry', 'Star', 'just', 'love', 'because', 'Telkomsel', 'example', 'contents',' pulses', 'check', ' Application ',' Telkomsel ',' Direct ',' Genesis', 'Disappointed', '']</v>
      </c>
      <c r="D1601" s="3">
        <v>1.0</v>
      </c>
    </row>
    <row r="1602" ht="15.75" customHeight="1">
      <c r="A1602" s="1">
        <v>1600.0</v>
      </c>
      <c r="B1602" s="3" t="s">
        <v>1603</v>
      </c>
      <c r="C1602" s="3" t="str">
        <f>IFERROR(__xludf.DUMMYFUNCTION("GOOGLETRANSLATE(B1602,""id"",""en"")"),"['Please', 'Tower', 'Tower', 'Region', 'Puruy', 'Region', 'Jetty', 'Morosi', 'Sulawesi', 'Southeast', 'Area', 'Mine', ' nickel ',' OSS ',' network ',' slow ',' hope ',' fast ',' realized ',' network ',' fast ',' stable ',' thanks']")</f>
        <v>['Please', 'Tower', 'Tower', 'Region', 'Puruy', 'Region', 'Jetty', 'Morosi', 'Sulawesi', 'Southeast', 'Area', 'Mine', ' nickel ',' OSS ',' network ',' slow ',' hope ',' fast ',' realized ',' network ',' fast ',' stable ',' thanks']</v>
      </c>
      <c r="D1602" s="3">
        <v>5.0</v>
      </c>
    </row>
    <row r="1603" ht="15.75" customHeight="1">
      <c r="A1603" s="1">
        <v>1601.0</v>
      </c>
      <c r="B1603" s="3" t="s">
        <v>1604</v>
      </c>
      <c r="C1603" s="3" t="str">
        <f>IFERROR(__xludf.DUMMYFUNCTION("GOOGLETRANSLATE(B1603,""id"",""en"")"),"['Buy', 'Package', 'Combo', 'Sakti', 'Unlimited', 'Access',' Social ',' Media ',' Gamemax ',' MusicMax ',' right ',' Try ',' Play ',' Game ',' UDH ',' Registered ',' Gamemax ',' Enter ',' Fitting ',' Quota ',' Unlimited ',' Kek ',' Stay ',' Quota ',' Unli"&amp;"mited ' , 'Tetep', 'play']")</f>
        <v>['Buy', 'Package', 'Combo', 'Sakti', 'Unlimited', 'Access',' Social ',' Media ',' Gamemax ',' MusicMax ',' right ',' Try ',' Play ',' Game ',' UDH ',' Registered ',' Gamemax ',' Enter ',' Fitting ',' Quota ',' Unlimited ',' Kek ',' Stay ',' Quota ',' Unlimited ' , 'Tetep', 'play']</v>
      </c>
      <c r="D1603" s="3">
        <v>2.0</v>
      </c>
    </row>
    <row r="1604" ht="15.75" customHeight="1">
      <c r="A1604" s="1">
        <v>1602.0</v>
      </c>
      <c r="B1604" s="3" t="s">
        <v>1605</v>
      </c>
      <c r="C1604" s="3" t="str">
        <f>IFERROR(__xludf.DUMMYFUNCTION("GOOGLETRANSLATE(B1604,""id"",""en"")"),"['card', 'Hello', 'loading', 'really', 'his writing', 'signal', 'bar', 'location', 'Villa', 'Verde', 'Verde', 'Citra', ' Raya ',' Cikupa ',' ']")</f>
        <v>['card', 'Hello', 'loading', 'really', 'his writing', 'signal', 'bar', 'location', 'Villa', 'Verde', 'Verde', 'Citra', ' Raya ',' Cikupa ',' ']</v>
      </c>
      <c r="D1604" s="3">
        <v>1.0</v>
      </c>
    </row>
    <row r="1605" ht="15.75" customHeight="1">
      <c r="A1605" s="1">
        <v>1603.0</v>
      </c>
      <c r="B1605" s="3" t="s">
        <v>1606</v>
      </c>
      <c r="C1605" s="3" t="str">
        <f>IFERROR(__xludf.DUMMYFUNCTION("GOOGLETRANSLATE(B1605,""id"",""en"")"),"['Telkomsel', 'Severe', 'yaa', 'judge', 'consumers',' already ',' use ',' Telkomsel ',' Jaya ',' good ',' play ',' game ',' Online ',' Download ',' slow ',' forgiveness']")</f>
        <v>['Telkomsel', 'Severe', 'yaa', 'judge', 'consumers',' already ',' use ',' Telkomsel ',' Jaya ',' good ',' play ',' game ',' Online ',' Download ',' slow ',' forgiveness']</v>
      </c>
      <c r="D1605" s="3">
        <v>1.0</v>
      </c>
    </row>
    <row r="1606" ht="15.75" customHeight="1">
      <c r="A1606" s="1">
        <v>1604.0</v>
      </c>
      <c r="B1606" s="3" t="s">
        <v>1607</v>
      </c>
      <c r="C1606" s="3" t="str">
        <f>IFERROR(__xludf.DUMMYFUNCTION("GOOGLETRANSLATE(B1606,""id"",""en"")"),"['network', 'Telkomsel', 'ugly', 'card', 'card', 'beg', 'info', 'sorry', 'compare', 'card', ""]")</f>
        <v>['network', 'Telkomsel', 'ugly', 'card', 'card', 'beg', 'info', 'sorry', 'compare', 'card', "]</v>
      </c>
      <c r="D1606" s="3">
        <v>1.0</v>
      </c>
    </row>
    <row r="1607" ht="15.75" customHeight="1">
      <c r="A1607" s="1">
        <v>1605.0</v>
      </c>
      <c r="B1607" s="3" t="s">
        <v>1608</v>
      </c>
      <c r="C1607" s="3" t="str">
        <f>IFERROR(__xludf.DUMMYFUNCTION("GOOGLETRANSLATE(B1607,""id"",""en"")"),"['users',' Telkomsel ',' Telkomsel ',' Sousal ',' Good ',' Provider ',' Network ',' ugly ',' slow ',' the weather ',' at the time ',' Weather ',' good ',' signal ',' slow ',' user ',' provider ',' disappointed ',' Please ',' noticed ',' network ',' unfort"&amp;"unate ',' provirder ',' disappointed ',' thank ' , 'love', '']")</f>
        <v>['users',' Telkomsel ',' Telkomsel ',' Sousal ',' Good ',' Provider ',' Network ',' ugly ',' slow ',' the weather ',' at the time ',' Weather ',' good ',' signal ',' slow ',' user ',' provider ',' disappointed ',' Please ',' noticed ',' network ',' unfortunate ',' provirder ',' disappointed ',' thank ' , 'love', '']</v>
      </c>
      <c r="D1607" s="3">
        <v>2.0</v>
      </c>
    </row>
    <row r="1608" ht="15.75" customHeight="1">
      <c r="A1608" s="1">
        <v>1606.0</v>
      </c>
      <c r="B1608" s="3" t="s">
        <v>1609</v>
      </c>
      <c r="C1608" s="3" t="str">
        <f>IFERROR(__xludf.DUMMYFUNCTION("GOOGLETRANSLATE(B1608,""id"",""en"")"),"['Kasia', 'Karana', 'Network', 'Telkomsel', 'ugly', 'Rain', 'Dead', 'Lights',' Network ',' Gonta ',' Change ',' Customer ',' Faithful ',' Telkomsel ',' disrupted ',' buy ',' pulse ',' package ',' data ',' display ']")</f>
        <v>['Kasia', 'Karana', 'Network', 'Telkomsel', 'ugly', 'Rain', 'Dead', 'Lights',' Network ',' Gonta ',' Change ',' Customer ',' Faithful ',' Telkomsel ',' disrupted ',' buy ',' pulse ',' package ',' data ',' display ']</v>
      </c>
      <c r="D1608" s="3">
        <v>1.0</v>
      </c>
    </row>
    <row r="1609" ht="15.75" customHeight="1">
      <c r="A1609" s="1">
        <v>1607.0</v>
      </c>
      <c r="B1609" s="3" t="s">
        <v>1610</v>
      </c>
      <c r="C1609" s="3" t="str">
        <f>IFERROR(__xludf.DUMMYFUNCTION("GOOGLETRANSLATE(B1609,""id"",""en"")"),"['Telkomsel', 'protest', 'times',' buy ',' product ',' telkomsel ',' dial ',' phone ',' package ',' his writing ',' sorry ',' system ',' Busy ',' Pulses', 'Taken', 'Inikan', 'Disright', 'Consumers',' name ',' already ',' name ',' Telkomsel ',' ugly ',' Ga"&amp;"ra ',' the network ' , 'Plus', 'Kayak', 'Gini', 'Service', 'Telkomsel']")</f>
        <v>['Telkomsel', 'protest', 'times',' buy ',' product ',' telkomsel ',' dial ',' phone ',' package ',' his writing ',' sorry ',' system ',' Busy ',' Pulses', 'Taken', 'Inikan', 'Disright', 'Consumers',' name ',' already ',' name ',' Telkomsel ',' ugly ',' Gara ',' the network ' , 'Plus', 'Kayak', 'Gini', 'Service', 'Telkomsel']</v>
      </c>
      <c r="D1609" s="3">
        <v>1.0</v>
      </c>
    </row>
    <row r="1610" ht="15.75" customHeight="1">
      <c r="A1610" s="1">
        <v>1608.0</v>
      </c>
      <c r="B1610" s="3" t="s">
        <v>1611</v>
      </c>
      <c r="C1610" s="3" t="str">
        <f>IFERROR(__xludf.DUMMYFUNCTION("GOOGLETRANSLATE(B1610,""id"",""en"")"),"['AHIR', 'Telkomsel', 'slow', 'Increases',' Telkomsel ',' Lost ',' Indosat ',' Ndosat ',' Satisfied ',' Internet ',' smooth ',' noon ',' Night ',' obstacle ',' ']")</f>
        <v>['AHIR', 'Telkomsel', 'slow', 'Increases',' Telkomsel ',' Lost ',' Indosat ',' Ndosat ',' Satisfied ',' Internet ',' smooth ',' noon ',' Night ',' obstacle ',' ']</v>
      </c>
      <c r="D1610" s="3">
        <v>5.0</v>
      </c>
    </row>
    <row r="1611" ht="15.75" customHeight="1">
      <c r="A1611" s="1">
        <v>1609.0</v>
      </c>
      <c r="B1611" s="3" t="s">
        <v>1612</v>
      </c>
      <c r="C1611" s="3" t="str">
        <f>IFERROR(__xludf.DUMMYFUNCTION("GOOGLETRANSLATE(B1611,""id"",""en"")"),"['account', 'link', 'related', 'Telkomsel', 'related', 'transaction', 'buy', 'quota', 'telkomsel', 'pay', 'link', 'related' Quota ',' expensive ',' signal ',' rotten ',' APK ',' LOLA ',' Babget ',' ']")</f>
        <v>['account', 'link', 'related', 'Telkomsel', 'related', 'transaction', 'buy', 'quota', 'telkomsel', 'pay', 'link', 'related' Quota ',' expensive ',' signal ',' rotten ',' APK ',' LOLA ',' Babget ',' ']</v>
      </c>
      <c r="D1611" s="3">
        <v>1.0</v>
      </c>
    </row>
    <row r="1612" ht="15.75" customHeight="1">
      <c r="A1612" s="1">
        <v>1610.0</v>
      </c>
      <c r="B1612" s="3" t="s">
        <v>1613</v>
      </c>
      <c r="C1612" s="3" t="str">
        <f>IFERROR(__xludf.DUMMYFUNCTION("GOOGLETRANSLATE(B1612,""id"",""en"")"),"['', 'star', 'skrng', 'network', 'poor', 'bbrp', 'bln', 'sick', 'heart', 'head', 'puyeng', 'kya', 'dlu ',' pdhl ',' dlu ',' pling ',' good ',' skrng ',' klh ',' tlng ',' solution ',' mhn ',' repaired ',' noticed ',' mslh ', 'network']")</f>
        <v>['', 'star', 'skrng', 'network', 'poor', 'bbrp', 'bln', 'sick', 'heart', 'head', 'puyeng', 'kya', 'dlu ',' pdhl ',' dlu ',' pling ',' good ',' skrng ',' klh ',' tlng ',' solution ',' mhn ',' repaired ',' noticed ',' mslh ', 'network']</v>
      </c>
      <c r="D1612" s="3">
        <v>2.0</v>
      </c>
    </row>
    <row r="1613" ht="15.75" customHeight="1">
      <c r="A1613" s="1">
        <v>1611.0</v>
      </c>
      <c r="B1613" s="3" t="s">
        <v>1614</v>
      </c>
      <c r="C1613" s="3" t="str">
        <f>IFERROR(__xludf.DUMMYFUNCTION("GOOGLETRANSLATE(B1613,""id"",""en"")"),"['Sorry', 'before', 'reduce', 'star', 'knp', 'menu', 'gift', 'according to', 'list', 'package', 'available', 'nomer', ' receiver ',' example ',' number ',' receiver ',' list ',' package ',' combo ',' sakti ',' gift ',' package ',' combo ',' sakti ',' list"&amp;" ' , 'menu', 'Available', '']")</f>
        <v>['Sorry', 'before', 'reduce', 'star', 'knp', 'menu', 'gift', 'according to', 'list', 'package', 'available', 'nomer', ' receiver ',' example ',' number ',' receiver ',' list ',' package ',' combo ',' sakti ',' gift ',' package ',' combo ',' sakti ',' list ' , 'menu', 'Available', '']</v>
      </c>
      <c r="D1613" s="3">
        <v>3.0</v>
      </c>
    </row>
    <row r="1614" ht="15.75" customHeight="1">
      <c r="A1614" s="1">
        <v>1612.0</v>
      </c>
      <c r="B1614" s="3" t="s">
        <v>1615</v>
      </c>
      <c r="C1614" s="3" t="str">
        <f>IFERROR(__xludf.DUMMYFUNCTION("GOOGLETRANSLATE(B1614,""id"",""en"")"),"['Ngerti', 'protest', 'Where', 'deliberate', 'really', 'buy', 'package', 'card', 'sympathy', 'expensive', 'provider', 'convenience', ' the internet ',' signal ',' disappointedaaaaaaaaaaaaaa ',' please ',' udh ',' believe ',' really ',' sympathy ',' price "&amp;"',' expensive ',' guarantee ',' quality ']")</f>
        <v>['Ngerti', 'protest', 'Where', 'deliberate', 'really', 'buy', 'package', 'card', 'sympathy', 'expensive', 'provider', 'convenience', ' the internet ',' signal ',' disappointedaaaaaaaaaaaaaa ',' please ',' udh ',' believe ',' really ',' sympathy ',' price ',' expensive ',' guarantee ',' quality ']</v>
      </c>
      <c r="D1614" s="3">
        <v>1.0</v>
      </c>
    </row>
    <row r="1615" ht="15.75" customHeight="1">
      <c r="A1615" s="1">
        <v>1613.0</v>
      </c>
      <c r="B1615" s="3" t="s">
        <v>1616</v>
      </c>
      <c r="C1615" s="3" t="str">
        <f>IFERROR(__xludf.DUMMYFUNCTION("GOOGLETRANSLATE(B1615,""id"",""en"")"),"['as expensive', 'anything', 'open', 'application', 'Telkomsel', 'Nge', 'lag', 'ngalahin', 'game', 'heavy', 'min', 'min', ' Mbok ',' application ',' Smooth ',' that's', 'update', 'many', 'times',' KOQ ',' TTEP ',' Nge ',' lag ']")</f>
        <v>['as expensive', 'anything', 'open', 'application', 'Telkomsel', 'Nge', 'lag', 'ngalahin', 'game', 'heavy', 'min', 'min', ' Mbok ',' application ',' Smooth ',' that's', 'update', 'many', 'times',' KOQ ',' TTEP ',' Nge ',' lag ']</v>
      </c>
      <c r="D1615" s="3">
        <v>1.0</v>
      </c>
    </row>
    <row r="1616" ht="15.75" customHeight="1">
      <c r="A1616" s="1">
        <v>1614.0</v>
      </c>
      <c r="B1616" s="3" t="s">
        <v>1617</v>
      </c>
      <c r="C1616" s="3" t="str">
        <f>IFERROR(__xludf.DUMMYFUNCTION("GOOGLETRANSLATE(B1616,""id"",""en"")"),"['Complaint', 'service', 'Telkomsel', 'at the time', 'transaction', 'Telkomsel', 'Tentuny', 'have', 'package', 'Naturally', 'at the time', 'transaction', ' pulses', 'run out', 'open', 'app', 'package', 'person', 'activation', 'package', 'transaction', 'at"&amp;" the time', 'packet', 'pandemic', 'money' , 'finished', 'seconds', 'access', 'App', 'Thinking']")</f>
        <v>['Complaint', 'service', 'Telkomsel', 'at the time', 'transaction', 'Telkomsel', 'Tentuny', 'have', 'package', 'Naturally', 'at the time', 'transaction', ' pulses', 'run out', 'open', 'app', 'package', 'person', 'activation', 'package', 'transaction', 'at the time', 'packet', 'pandemic', 'money' , 'finished', 'seconds', 'access', 'App', 'Thinking']</v>
      </c>
      <c r="D1616" s="3">
        <v>1.0</v>
      </c>
    </row>
    <row r="1617" ht="15.75" customHeight="1">
      <c r="A1617" s="1">
        <v>1615.0</v>
      </c>
      <c r="B1617" s="3" t="s">
        <v>1618</v>
      </c>
      <c r="C1617" s="3" t="str">
        <f>IFERROR(__xludf.DUMMYFUNCTION("GOOGLETRANSLATE(B1617,""id"",""en"")"),"['Telkomsel', 'poor', 'late', 'pay', 'already', 'block', 'package', 'already', 'paid', 'msh', 'wait', 'see', ' brpa ',' already ',' signal ',' slow ',' severe ',' hello ',' downgrade ',' poor ',' Telkomsel ',' it seems', 'replace', 'provider']")</f>
        <v>['Telkomsel', 'poor', 'late', 'pay', 'already', 'block', 'package', 'already', 'paid', 'msh', 'wait', 'see', ' brpa ',' already ',' signal ',' slow ',' severe ',' hello ',' downgrade ',' poor ',' Telkomsel ',' it seems', 'replace', 'provider']</v>
      </c>
      <c r="D1617" s="3">
        <v>1.0</v>
      </c>
    </row>
    <row r="1618" ht="15.75" customHeight="1">
      <c r="A1618" s="1">
        <v>1616.0</v>
      </c>
      <c r="B1618" s="3" t="s">
        <v>1619</v>
      </c>
      <c r="C1618" s="3" t="str">
        <f>IFERROR(__xludf.DUMMYFUNCTION("GOOGLETRANSLATE(B1618,""id"",""en"")"),"['application', 'waste', 'slow', 'download', 'refresh', 'sampe', 'mb', 'second', 'already', 'that's',' slow ',' forgiveness', ' ']")</f>
        <v>['application', 'waste', 'slow', 'download', 'refresh', 'sampe', 'mb', 'second', 'already', 'that's',' slow ',' forgiveness', ' ']</v>
      </c>
      <c r="D1618" s="3">
        <v>1.0</v>
      </c>
    </row>
    <row r="1619" ht="15.75" customHeight="1">
      <c r="A1619" s="1">
        <v>1617.0</v>
      </c>
      <c r="B1619" s="3" t="s">
        <v>1620</v>
      </c>
      <c r="C1619" s="3" t="str">
        <f>IFERROR(__xludf.DUMMYFUNCTION("GOOGLETRANSLATE(B1619,""id"",""en"")"),"['Developer', 'please', 'buy', 'quota', 'combo', 'Sakti', 'unlimited', 'GB', 'funds',' transaction ',' succeed ',' quota ',' Enter ',' please ',' Check ', ""]")</f>
        <v>['Developer', 'please', 'buy', 'quota', 'combo', 'Sakti', 'unlimited', 'GB', 'funds',' transaction ',' succeed ',' quota ',' Enter ',' please ',' Check ', "]</v>
      </c>
      <c r="D1619" s="3">
        <v>1.0</v>
      </c>
    </row>
    <row r="1620" ht="15.75" customHeight="1">
      <c r="A1620" s="1">
        <v>1618.0</v>
      </c>
      <c r="B1620" s="3" t="s">
        <v>1621</v>
      </c>
      <c r="C1620" s="3" t="str">
        <f>IFERROR(__xludf.DUMMYFUNCTION("GOOGLETRANSLATE(B1620,""id"",""en"")"),"['Please', 'LGI', 'Message', 'Saved', 'Message', 'NSP', 'Disruptive', 'BGI', 'Lovers',' Game ',' Lag ',' Game ',' Lovers', 'Game', 'RPG', 'AFK', 'Eliminated', 'Bener', 'Disright', 'Thank you']")</f>
        <v>['Please', 'LGI', 'Message', 'Saved', 'Message', 'NSP', 'Disruptive', 'BGI', 'Lovers',' Game ',' Lag ',' Game ',' Lovers', 'Game', 'RPG', 'AFK', 'Eliminated', 'Bener', 'Disright', 'Thank you']</v>
      </c>
      <c r="D1620" s="3">
        <v>5.0</v>
      </c>
    </row>
    <row r="1621" ht="15.75" customHeight="1">
      <c r="A1621" s="1">
        <v>1619.0</v>
      </c>
      <c r="B1621" s="3" t="s">
        <v>1622</v>
      </c>
      <c r="C1621" s="3" t="str">
        <f>IFERROR(__xludf.DUMMYFUNCTION("GOOGLETRANSLATE(B1621,""id"",""en"")"),"['Like', 'bete', 'network', 'slow', 'promo', 'sorry', 'star', 'signs', 'participation', 'thanks']")</f>
        <v>['Like', 'bete', 'network', 'slow', 'promo', 'sorry', 'star', 'signs', 'participation', 'thanks']</v>
      </c>
      <c r="D1621" s="3">
        <v>2.0</v>
      </c>
    </row>
    <row r="1622" ht="15.75" customHeight="1">
      <c r="A1622" s="1">
        <v>1620.0</v>
      </c>
      <c r="B1622" s="3" t="s">
        <v>1623</v>
      </c>
      <c r="C1622" s="3" t="str">
        <f>IFERROR(__xludf.DUMMYFUNCTION("GOOGLETRANSLATE(B1622,""id"",""en"")"),"['Star', 'contents',' pulses', 'let stand', 'run out', 'list', 'package', 'emergency', 'sms',' Telkomsel ',' pay off ',' buy ',' package ',' emergency ',' please ',' check ',' Telkomsel ',' like ',' cut ',' pulseku ', ""]")</f>
        <v>['Star', 'contents',' pulses', 'let stand', 'run out', 'list', 'package', 'emergency', 'sms',' Telkomsel ',' pay off ',' buy ',' package ',' emergency ',' please ',' check ',' Telkomsel ',' like ',' cut ',' pulseku ', "]</v>
      </c>
      <c r="D1622" s="3">
        <v>1.0</v>
      </c>
    </row>
    <row r="1623" ht="15.75" customHeight="1">
      <c r="A1623" s="1">
        <v>1621.0</v>
      </c>
      <c r="B1623" s="3" t="s">
        <v>1624</v>
      </c>
      <c r="C1623" s="3" t="str">
        <f>IFERROR(__xludf.DUMMYFUNCTION("GOOGLETRANSLATE(B1623,""id"",""en"")"),"['Disappointed', 'Network', 'Telkomsel', 'Region', 'City', 'Signal', 'ugly', 'Different', 'Back', 'Current', 'Price', 'Package', ' Internet ',' comparable ',' quality ',' network ',' ']")</f>
        <v>['Disappointed', 'Network', 'Telkomsel', 'Region', 'City', 'Signal', 'ugly', 'Different', 'Back', 'Current', 'Price', 'Package', ' Internet ',' comparable ',' quality ',' network ',' ']</v>
      </c>
      <c r="D1623" s="3">
        <v>1.0</v>
      </c>
    </row>
    <row r="1624" ht="15.75" customHeight="1">
      <c r="A1624" s="1">
        <v>1622.0</v>
      </c>
      <c r="B1624" s="3" t="s">
        <v>1625</v>
      </c>
      <c r="C1624" s="3" t="str">
        <f>IFERROR(__xludf.DUMMYFUNCTION("GOOGLETRANSLATE(B1624,""id"",""en"")"),"['likes',' the application ',' regretting ',' network ',' Telkomsel ',' lose ',' provider ',' city ',' network ',' mentok ',' provider ',' user ',' Telkomsel ',' quality ',' network ',' downhill ',' please ',' fix ',' ']")</f>
        <v>['likes',' the application ',' regretting ',' network ',' Telkomsel ',' lose ',' provider ',' city ',' network ',' mentok ',' provider ',' user ',' Telkomsel ',' quality ',' network ',' downhill ',' please ',' fix ',' ']</v>
      </c>
      <c r="D1624" s="3">
        <v>1.0</v>
      </c>
    </row>
    <row r="1625" ht="15.75" customHeight="1">
      <c r="A1625" s="1">
        <v>1623.0</v>
      </c>
      <c r="B1625" s="3" t="s">
        <v>1626</v>
      </c>
      <c r="C1625" s="3" t="str">
        <f>IFERROR(__xludf.DUMMYFUNCTION("GOOGLETRANSLATE(B1625,""id"",""en"")"),"['Disappointed', 'Telkomsel', 'because', 'biyaya', 'purchase', 'package', 'expensive', 'speed', 'internet', 'setabilia', 'beg', 'fix', ' Telkomsel ',' ']")</f>
        <v>['Disappointed', 'Telkomsel', 'because', 'biyaya', 'purchase', 'package', 'expensive', 'speed', 'internet', 'setabilia', 'beg', 'fix', ' Telkomsel ',' ']</v>
      </c>
      <c r="D1625" s="3">
        <v>1.0</v>
      </c>
    </row>
    <row r="1626" ht="15.75" customHeight="1">
      <c r="A1626" s="1">
        <v>1624.0</v>
      </c>
      <c r="B1626" s="3" t="s">
        <v>1627</v>
      </c>
      <c r="C1626" s="3" t="str">
        <f>IFERROR(__xludf.DUMMYFUNCTION("GOOGLETRANSLATE(B1626,""id"",""en"")"),"['Telkomsel', 'Please', 'Network', 'Use', 'WFI', 'Network', 'Good', 'Appears',' Page ',' Telkomsel ',' Explanation ',' Download ',' Telkomsel ',' List ',' Use ',' Email ',' Hereafter ',' Enter ',' Page ',' Appear ',' Connection ',' Take ',' Stable ',' Ple"&amp;"ase ',' Try ' , 'replace', 'PSWORD', 'WFI', 'use', 'data', 'Try', 'Play', 'Store', 'Telkomsel', 'already', 'update', 'Posts',' Updates', 'Please', 'Bales',' Telkomsel ',' Thanks']")</f>
        <v>['Telkomsel', 'Please', 'Network', 'Use', 'WFI', 'Network', 'Good', 'Appears',' Page ',' Telkomsel ',' Explanation ',' Download ',' Telkomsel ',' List ',' Use ',' Email ',' Hereafter ',' Enter ',' Page ',' Appear ',' Connection ',' Take ',' Stable ',' Please ',' Try ' , 'replace', 'PSWORD', 'WFI', 'use', 'data', 'Try', 'Play', 'Store', 'Telkomsel', 'already', 'update', 'Posts',' Updates', 'Please', 'Bales',' Telkomsel ',' Thanks']</v>
      </c>
      <c r="D1626" s="3">
        <v>2.0</v>
      </c>
    </row>
    <row r="1627" ht="15.75" customHeight="1">
      <c r="A1627" s="1">
        <v>1625.0</v>
      </c>
      <c r="B1627" s="3" t="s">
        <v>1628</v>
      </c>
      <c r="C1627" s="3" t="str">
        <f>IFERROR(__xludf.DUMMYFUNCTION("GOOGLETRANSLATE(B1627,""id"",""en"")"),"['Package', 'unlimited', 'buy', 'socmed', 'apps',' chat ',' wear ',' quota ',' main ',' no ',' direct ',' quota ',' Unlimited ',' please ',' explanation ',' ']")</f>
        <v>['Package', 'unlimited', 'buy', 'socmed', 'apps',' chat ',' wear ',' quota ',' main ',' no ',' direct ',' quota ',' Unlimited ',' please ',' explanation ',' ']</v>
      </c>
      <c r="D1627" s="3">
        <v>3.0</v>
      </c>
    </row>
    <row r="1628" ht="15.75" customHeight="1">
      <c r="A1628" s="1">
        <v>1626.0</v>
      </c>
      <c r="B1628" s="3" t="s">
        <v>1629</v>
      </c>
      <c r="C1628" s="3" t="str">
        <f>IFERROR(__xludf.DUMMYFUNCTION("GOOGLETRANSLATE(B1628,""id"",""en"")"),"['Provider', 'Worst', 'Signal', 'Destroyed', 'Severe', 'Shy', 'Next to', 'Current', 'Jaya', 'Ngelag', 'Shy', 'Can', ' good ',' closed ',' company ',' signal ',' signal ',' sinya ',' hahaha ',' shy ', ""]")</f>
        <v>['Provider', 'Worst', 'Signal', 'Destroyed', 'Severe', 'Shy', 'Next to', 'Current', 'Jaya', 'Ngelag', 'Shy', 'Can', ' good ',' closed ',' company ',' signal ',' signal ',' sinya ',' hahaha ',' shy ', "]</v>
      </c>
      <c r="D1628" s="3">
        <v>1.0</v>
      </c>
    </row>
    <row r="1629" ht="15.75" customHeight="1">
      <c r="A1629" s="1">
        <v>1627.0</v>
      </c>
      <c r="B1629" s="3" t="s">
        <v>1630</v>
      </c>
      <c r="C1629" s="3" t="str">
        <f>IFERROR(__xludf.DUMMYFUNCTION("GOOGLETRANSLATE(B1629,""id"",""en"")"),"['price', 'quota', 'expensive', 'according to', 'hope', 'price', 'expensive', 'signal', 'bad', 'obstacle', 'please', 'fix', ' price ',' towering ',' exorbitant ',' strength ',' signal ',' bad ',' location ',' full ',' LTE ',' please ',' fix ', ""]")</f>
        <v>['price', 'quota', 'expensive', 'according to', 'hope', 'price', 'expensive', 'signal', 'bad', 'obstacle', 'please', 'fix', ' price ',' towering ',' exorbitant ',' strength ',' signal ',' bad ',' location ',' full ',' LTE ',' please ',' fix ', "]</v>
      </c>
      <c r="D1629" s="3">
        <v>5.0</v>
      </c>
    </row>
    <row r="1630" ht="15.75" customHeight="1">
      <c r="A1630" s="1">
        <v>1628.0</v>
      </c>
      <c r="B1630" s="3" t="s">
        <v>1631</v>
      </c>
      <c r="C1630" s="3" t="str">
        <f>IFERROR(__xludf.DUMMYFUNCTION("GOOGLETRANSLATE(B1630,""id"",""en"")"),"['Easy', 'checked', 'quota', 'pulse', 'promo', 'gift', 'interesting', 'purchase', 'package', 'interesting', 'know', 'according to' Easy ',' Notification ',' Exchange ',' Points', 'Transparent', 'Winner', 'Lottery', 'Direct', 'Via', 'Email', 'Owner', 'Numb"&amp;"er', 'Mantab' , 'Forward', 'Telkomsel', '']")</f>
        <v>['Easy', 'checked', 'quota', 'pulse', 'promo', 'gift', 'interesting', 'purchase', 'package', 'interesting', 'know', 'according to' Easy ',' Notification ',' Exchange ',' Points', 'Transparent', 'Winner', 'Lottery', 'Direct', 'Via', 'Email', 'Owner', 'Number', 'Mantab' , 'Forward', 'Telkomsel', '']</v>
      </c>
      <c r="D1630" s="3">
        <v>5.0</v>
      </c>
    </row>
    <row r="1631" ht="15.75" customHeight="1">
      <c r="A1631" s="1">
        <v>1629.0</v>
      </c>
      <c r="B1631" s="3" t="s">
        <v>1632</v>
      </c>
      <c r="C1631" s="3" t="str">
        <f>IFERROR(__xludf.DUMMYFUNCTION("GOOGLETRANSLATE(B1631,""id"",""en"")"),"['hope', 'experience', 'contacted', 'sales', 'Telkomsel', 'card', 'recommended', 'switch', 'Telkomsel', 'hello', 'kliatane', 'according to' Mitted ',' Network ',' Good ',' Which ',' Good ',' Signal ',' Network ',' Internet ',' Tuk ',' Open ',' Application"&amp;" ',' Telkomsel ',' Muter ' , 'iyus',' tuk ',' open ',' Telkomsel ',' pay me ',' tuk ',' check ',' open ',' telkomsrl ',' please ',' his confirmation ',' hope ',' Best ',' in full ',' ']")</f>
        <v>['hope', 'experience', 'contacted', 'sales', 'Telkomsel', 'card', 'recommended', 'switch', 'Telkomsel', 'hello', 'kliatane', 'according to' Mitted ',' Network ',' Good ',' Which ',' Good ',' Signal ',' Network ',' Internet ',' Tuk ',' Open ',' Application ',' Telkomsel ',' Muter ' , 'iyus',' tuk ',' open ',' Telkomsel ',' pay me ',' tuk ',' check ',' open ',' telkomsrl ',' please ',' his confirmation ',' hope ',' Best ',' in full ',' ']</v>
      </c>
      <c r="D1631" s="3">
        <v>2.0</v>
      </c>
    </row>
    <row r="1632" ht="15.75" customHeight="1">
      <c r="A1632" s="1">
        <v>1630.0</v>
      </c>
      <c r="B1632" s="3" t="s">
        <v>1633</v>
      </c>
      <c r="C1632" s="3" t="str">
        <f>IFERROR(__xludf.DUMMYFUNCTION("GOOGLETRANSLATE(B1632,""id"",""en"")"),"['Log', 'Ruwet', 'Forgiveness',' Click ',' Link ',' Operator ',' Given ',' Code ',' Number ',' Letter ',' Easy ',' Meng ',' Input ',' App ',' Telkomsel ',' Log ',' Out ',' Hadeeh ',' silly ']")</f>
        <v>['Log', 'Ruwet', 'Forgiveness',' Click ',' Link ',' Operator ',' Given ',' Code ',' Number ',' Letter ',' Easy ',' Meng ',' Input ',' App ',' Telkomsel ',' Log ',' Out ',' Hadeeh ',' silly ']</v>
      </c>
      <c r="D1632" s="3">
        <v>1.0</v>
      </c>
    </row>
    <row r="1633" ht="15.75" customHeight="1">
      <c r="A1633" s="1">
        <v>1631.0</v>
      </c>
      <c r="B1633" s="3" t="s">
        <v>1634</v>
      </c>
      <c r="C1633" s="3" t="str">
        <f>IFERROR(__xludf.DUMMYFUNCTION("GOOGLETRANSLATE(B1633,""id"",""en"")"),"['Application', 'steady', 'suggestion', 'active', 'or', 'darling', 'quota', 'hurried', 'scorched', ""]")</f>
        <v>['Application', 'steady', 'suggestion', 'active', 'or', 'darling', 'quota', 'hurried', 'scorched', "]</v>
      </c>
      <c r="D1633" s="3">
        <v>5.0</v>
      </c>
    </row>
    <row r="1634" ht="15.75" customHeight="1">
      <c r="A1634" s="1">
        <v>1632.0</v>
      </c>
      <c r="B1634" s="3" t="s">
        <v>1635</v>
      </c>
      <c r="C1634" s="3" t="str">
        <f>IFERROR(__xludf.DUMMYFUNCTION("GOOGLETRANSLATE(B1634,""id"",""en"")"),"['', 'love', 'star', 'fixed', 'gamers',' Telkomsel ',' signal ',' ugly ',' just ',' input ',' Telkomsel ',' Jaya ',' Duluuuu ',' Severe ',' most ',' promo ',' contents', 'signal', 'garbage', 'doang', ""]")</f>
        <v>['', 'love', 'star', 'fixed', 'gamers',' Telkomsel ',' signal ',' ugly ',' just ',' input ',' Telkomsel ',' Jaya ',' Duluuuu ',' Severe ',' most ',' promo ',' contents', 'signal', 'garbage', 'doang', "]</v>
      </c>
      <c r="D1634" s="3">
        <v>1.0</v>
      </c>
    </row>
    <row r="1635" ht="15.75" customHeight="1">
      <c r="A1635" s="1">
        <v>1633.0</v>
      </c>
      <c r="B1635" s="3" t="s">
        <v>1636</v>
      </c>
      <c r="C1635" s="3" t="str">
        <f>IFERROR(__xludf.DUMMYFUNCTION("GOOGLETRANSLATE(B1635,""id"",""en"")"),"['user', 'interface', 'confusing', 'service', 'slow', 'Worth', 'Pay', 'expensive', 'service', 'prime', ""]")</f>
        <v>['user', 'interface', 'confusing', 'service', 'slow', 'Worth', 'Pay', 'expensive', 'service', 'prime', "]</v>
      </c>
      <c r="D1635" s="3">
        <v>1.0</v>
      </c>
    </row>
    <row r="1636" ht="15.75" customHeight="1">
      <c r="A1636" s="1">
        <v>1634.0</v>
      </c>
      <c r="B1636" s="3" t="s">
        <v>1637</v>
      </c>
      <c r="C1636" s="3" t="str">
        <f>IFERROR(__xludf.DUMMYFUNCTION("GOOGLETRANSLATE(B1636,""id"",""en"")"),"['signal', 'bad', 'yes',' network ',' below ',' kb ',' second ',' severe ',' below ',' dtk ',' sampe ',' kb ',' Seconds', 'Disappointed', 'Telkomsel', 'Postpaid', 'Network', 'Priority', ""]")</f>
        <v>['signal', 'bad', 'yes',' network ',' below ',' kb ',' second ',' severe ',' below ',' dtk ',' sampe ',' kb ',' Seconds', 'Disappointed', 'Telkomsel', 'Postpaid', 'Network', 'Priority', "]</v>
      </c>
      <c r="D1636" s="3">
        <v>1.0</v>
      </c>
    </row>
    <row r="1637" ht="15.75" customHeight="1">
      <c r="A1637" s="1">
        <v>1635.0</v>
      </c>
      <c r="B1637" s="3" t="s">
        <v>1638</v>
      </c>
      <c r="C1637" s="3" t="str">
        <f>IFERROR(__xludf.DUMMYFUNCTION("GOOGLETRANSLATE(B1637,""id"",""en"")"),"['buy', 'pulse', 'app', 'Telkomsel', 'transfer', 'bank', 'filled', 'pulses', '']")</f>
        <v>['buy', 'pulse', 'app', 'Telkomsel', 'transfer', 'bank', 'filled', 'pulses', '']</v>
      </c>
      <c r="D1637" s="3">
        <v>1.0</v>
      </c>
    </row>
    <row r="1638" ht="15.75" customHeight="1">
      <c r="A1638" s="1">
        <v>1636.0</v>
      </c>
      <c r="B1638" s="3" t="s">
        <v>1639</v>
      </c>
      <c r="C1638" s="3" t="str">
        <f>IFERROR(__xludf.DUMMYFUNCTION("GOOGLETRANSLATE(B1638,""id"",""en"")"),"['Star', 'surprised', 'Telkomsel', 'pulse', 'run out', 'soft', 'call', 'internet', 'wifi', 'email', 'answer', 'costs',' GPRS ',' BLM ',' enter ',' sense ',' bgmn ',' mnrt ',' expert ', ""]")</f>
        <v>['Star', 'surprised', 'Telkomsel', 'pulse', 'run out', 'soft', 'call', 'internet', 'wifi', 'email', 'answer', 'costs',' GPRS ',' BLM ',' enter ',' sense ',' bgmn ',' mnrt ',' expert ', "]</v>
      </c>
      <c r="D1638" s="3">
        <v>1.0</v>
      </c>
    </row>
    <row r="1639" ht="15.75" customHeight="1">
      <c r="A1639" s="1">
        <v>1637.0</v>
      </c>
      <c r="B1639" s="3" t="s">
        <v>1640</v>
      </c>
      <c r="C1639" s="3" t="str">
        <f>IFERROR(__xludf.DUMMYFUNCTION("GOOGLETRANSLATE(B1639,""id"",""en"")"),"['Dear', 'Telkomsel', 'network', 'internet', 'difficult', 'connected', 'signal', 'please', 'check', 'network', ""]")</f>
        <v>['Dear', 'Telkomsel', 'network', 'internet', 'difficult', 'connected', 'signal', 'please', 'check', 'network', "]</v>
      </c>
      <c r="D1639" s="3">
        <v>2.0</v>
      </c>
    </row>
    <row r="1640" ht="15.75" customHeight="1">
      <c r="A1640" s="1">
        <v>1638.0</v>
      </c>
      <c r="B1640" s="3" t="s">
        <v>1641</v>
      </c>
      <c r="C1640" s="3" t="str">
        <f>IFERROR(__xludf.DUMMYFUNCTION("GOOGLETRANSLATE(B1640,""id"",""en"")"),"['', 'Telkomsel', 'help', 'user', 'transact', 'purchase', 'package', 'info', 'kouta', 'reward', 'point', 'users',' Telkomsel ',' happy ',' pay ',' out ',' ']")</f>
        <v>['', 'Telkomsel', 'help', 'user', 'transact', 'purchase', 'package', 'info', 'kouta', 'reward', 'point', 'users',' Telkomsel ',' happy ',' pay ',' out ',' ']</v>
      </c>
      <c r="D1640" s="3">
        <v>5.0</v>
      </c>
    </row>
    <row r="1641" ht="15.75" customHeight="1">
      <c r="A1641" s="1">
        <v>1639.0</v>
      </c>
      <c r="B1641" s="3" t="s">
        <v>1642</v>
      </c>
      <c r="C1641" s="3" t="str">
        <f>IFERROR(__xludf.DUMMYFUNCTION("GOOGLETRANSLATE(B1641,""id"",""en"")"),"['Sorry', 'Sis',' Login ',' Telkomsel ',' Enter ',' Number ',' SMS ',' Skali ',' Reading ',' somthing ',' Please ',' repaired ',' Please, 'Package', 'Cheap', 'Held']")</f>
        <v>['Sorry', 'Sis',' Login ',' Telkomsel ',' Enter ',' Number ',' SMS ',' Skali ',' Reading ',' somthing ',' Please ',' repaired ',' Please, 'Package', 'Cheap', 'Held']</v>
      </c>
      <c r="D1641" s="3">
        <v>3.0</v>
      </c>
    </row>
    <row r="1642" ht="15.75" customHeight="1">
      <c r="A1642" s="1">
        <v>1640.0</v>
      </c>
      <c r="B1642" s="3" t="s">
        <v>1643</v>
      </c>
      <c r="C1642" s="3" t="str">
        <f>IFERROR(__xludf.DUMMYFUNCTION("GOOGLETRANSLATE(B1642,""id"",""en"")"),"['Tissue', 'Telkomsel', 'slow', 'Aplagi', 'Lemott', 'Network', 'Ancuuuurrr', 'Sya', 'Live', 'Tangsel', 'Jarign', 'ugly', ' emotion', '']")</f>
        <v>['Tissue', 'Telkomsel', 'slow', 'Aplagi', 'Lemott', 'Network', 'Ancuuuurrr', 'Sya', 'Live', 'Tangsel', 'Jarign', 'ugly', ' emotion', '']</v>
      </c>
      <c r="D1642" s="3">
        <v>1.0</v>
      </c>
    </row>
    <row r="1643" ht="15.75" customHeight="1">
      <c r="A1643" s="1">
        <v>1641.0</v>
      </c>
      <c r="B1643" s="3" t="s">
        <v>1644</v>
      </c>
      <c r="C1643" s="3" t="str">
        <f>IFERROR(__xludf.DUMMYFUNCTION("GOOGLETRANSLATE(B1643,""id"",""en"")"),"['promo', 'appears',' contents', 'pulse', 'msh', 'promo', 'tlg', 'contents',' quota ',' gabisa ',' nnti ',' pulses', ' Mustot ',' ']")</f>
        <v>['promo', 'appears',' contents', 'pulse', 'msh', 'promo', 'tlg', 'contents',' quota ',' gabisa ',' nnti ',' pulses', ' Mustot ',' ']</v>
      </c>
      <c r="D1643" s="3">
        <v>4.0</v>
      </c>
    </row>
    <row r="1644" ht="15.75" customHeight="1">
      <c r="A1644" s="1">
        <v>1642.0</v>
      </c>
      <c r="B1644" s="3" t="s">
        <v>1645</v>
      </c>
      <c r="C1644" s="3" t="str">
        <f>IFERROR(__xludf.DUMMYFUNCTION("GOOGLETRANSLATE(B1644,""id"",""en"")"),"['love', 'star', 'upset', 'like', 'Telkomsel', 'network', 'good', 'loyal', 'really','UUTU ',' Setaun ',' area ',' his signal ',' ugly ',' really ',' huuu ',' please ',' fix ',' yaa ',' telkomsel ',' already ',' off ',' buy ',' data ',' tsel ' , 'Bener', '"&amp;"ugly', 'signal', 'buffring', 'gada', 'signal', 'please', 'fix', 'signal', 'miss',' buy ',' package ',' Data ',' Telkomsel ',' ']")</f>
        <v>['love', 'star', 'upset', 'like', 'Telkomsel', 'network', 'good', 'loyal', 'really','UUTU ',' Setaun ',' area ',' his signal ',' ugly ',' really ',' huuu ',' please ',' fix ',' yaa ',' telkomsel ',' already ',' off ',' buy ',' data ',' tsel ' , 'Bener', 'ugly', 'signal', 'buffring', 'gada', 'signal', 'please', 'fix', 'signal', 'miss',' buy ',' package ',' Data ',' Telkomsel ',' ']</v>
      </c>
      <c r="D1644" s="3">
        <v>3.0</v>
      </c>
    </row>
    <row r="1645" ht="15.75" customHeight="1">
      <c r="A1645" s="1">
        <v>1643.0</v>
      </c>
      <c r="B1645" s="3" t="s">
        <v>1646</v>
      </c>
      <c r="C1645" s="3" t="str">
        <f>IFERROR(__xludf.DUMMYFUNCTION("GOOGLETRANSLATE(B1645,""id"",""en"")"),"['Looks',' Appsation ',' Hacker ',' Watch Out ',' Application ',' Fake ',' Hacker ',' Dwon ',' Load ',' Application ',' Direct ',' Gapari ',' Conter ',' Telkomsel ',' quota ',' pulse ',' data ',' hack ',' fox ',' payments', 'please', 'carifuly', 'seem', '"&amp;"this',' imitation ' , 'Application', 'Hacker', 'You', 'Make', 'Dwonload', 'Telkomsel', 'Aplication', 'Please', 'Come', 'Gapari', 'Telkomsel', 'Conter', ' Direct ',' ']")</f>
        <v>['Looks',' Appsation ',' Hacker ',' Watch Out ',' Application ',' Fake ',' Hacker ',' Dwon ',' Load ',' Application ',' Direct ',' Gapari ',' Conter ',' Telkomsel ',' quota ',' pulse ',' data ',' hack ',' fox ',' payments', 'please', 'carifuly', 'seem', 'this',' imitation ' , 'Application', 'Hacker', 'You', 'Make', 'Dwonload', 'Telkomsel', 'Aplication', 'Please', 'Come', 'Gapari', 'Telkomsel', 'Conter', ' Direct ',' ']</v>
      </c>
      <c r="D1645" s="3">
        <v>1.0</v>
      </c>
    </row>
    <row r="1646" ht="15.75" customHeight="1">
      <c r="A1646" s="1">
        <v>1644.0</v>
      </c>
      <c r="B1646" s="3" t="s">
        <v>1647</v>
      </c>
      <c r="C1646" s="3" t="str">
        <f>IFERROR(__xludf.DUMMYFUNCTION("GOOGLETRANSLATE(B1646,""id"",""en"")"),"['Please', 'Features',' Check ',' Credit ',' Offline ',' Inlapitting ',' Credit ',' Quota ',' Offline ',' Discuss', 'When', 'WiFi', ' ']")</f>
        <v>['Please', 'Features',' Check ',' Credit ',' Offline ',' Inlapitting ',' Credit ',' Quota ',' Offline ',' Discuss', 'When', 'WiFi', ' ']</v>
      </c>
      <c r="D1646" s="3">
        <v>3.0</v>
      </c>
    </row>
    <row r="1647" ht="15.75" customHeight="1">
      <c r="A1647" s="1">
        <v>1645.0</v>
      </c>
      <c r="B1647" s="3" t="s">
        <v>1648</v>
      </c>
      <c r="C1647" s="3" t="str">
        <f>IFERROR(__xludf.DUMMYFUNCTION("GOOGLETRANSLATE(B1647,""id"",""en"")"),"['Please', 'Lighty', 'Application', 'Medium', 'Low', 'Mebuka', 'Loading', 'Loading', 'Showing', 'Menu', 'Thank you', 'Hopefully', ' enhancement']")</f>
        <v>['Please', 'Lighty', 'Application', 'Medium', 'Low', 'Mebuka', 'Loading', 'Loading', 'Showing', 'Menu', 'Thank you', 'Hopefully', ' enhancement']</v>
      </c>
      <c r="D1647" s="3">
        <v>4.0</v>
      </c>
    </row>
    <row r="1648" ht="15.75" customHeight="1">
      <c r="A1648" s="1">
        <v>1646.0</v>
      </c>
      <c r="B1648" s="3" t="s">
        <v>1649</v>
      </c>
      <c r="C1648" s="3" t="str">
        <f>IFERROR(__xludf.DUMMYFUNCTION("GOOGLETRANSLATE(B1648,""id"",""en"")"),"['info', 'product', 'promo', 'info', 'data', 'usage', 'telkomsel', 'healthy', 'quota', 'unlimited', 'multimedia', 'open', ' youtube ',' out ',' quota ',' main ',' dri ',' apply ',' package ',' hello ',' sympathy ',' how ',' count ',' package ',' quota ' ,"&amp;" 'expensive', 'connection', 'Lost', 'Burikkkk']")</f>
        <v>['info', 'product', 'promo', 'info', 'data', 'usage', 'telkomsel', 'healthy', 'quota', 'unlimited', 'multimedia', 'open', ' youtube ',' out ',' quota ',' main ',' dri ',' apply ',' package ',' hello ',' sympathy ',' how ',' count ',' package ',' quota ' , 'expensive', 'connection', 'Lost', 'Burikkkk']</v>
      </c>
      <c r="D1648" s="3">
        <v>1.0</v>
      </c>
    </row>
    <row r="1649" ht="15.75" customHeight="1">
      <c r="A1649" s="1">
        <v>1647.0</v>
      </c>
      <c r="B1649" s="3" t="s">
        <v>1650</v>
      </c>
      <c r="C1649" s="3" t="str">
        <f>IFERROR(__xludf.DUMMYFUNCTION("GOOGLETRANSLATE(B1649,""id"",""en"")"),"['Assalamualaikum', 'reconlaimed', 'service', 'just', 'upset', 'until', 'package', 'active', 'pulses', 'reduced', 'then', 'yes' Reduced ',' run out ',' ilang ',' please ',' return ',' sincere ',' world ',' aherat ', ""]")</f>
        <v>['Assalamualaikum', 'reconlaimed', 'service', 'just', 'upset', 'until', 'package', 'active', 'pulses', 'reduced', 'then', 'yes' Reduced ',' run out ',' ilang ',' please ',' return ',' sincere ',' world ',' aherat ', "]</v>
      </c>
      <c r="D1649" s="3">
        <v>1.0</v>
      </c>
    </row>
    <row r="1650" ht="15.75" customHeight="1">
      <c r="A1650" s="1">
        <v>1648.0</v>
      </c>
      <c r="B1650" s="3" t="s">
        <v>1651</v>
      </c>
      <c r="C1650" s="3" t="str">
        <f>IFERROR(__xludf.DUMMYFUNCTION("GOOGLETRANSLATE(B1650,""id"",""en"")"),"['application', 'help', 'bgd', 'all', 'info', 'pulse', 'quota', 'etc.', 'fav', 'telkomsel', 'bgd', 'kasi', ' Promo ',' interesting ',' Certain ',' Hopefully ',' pampering ',' users', 'promo', 'smakin', 'interesting', 'quality', 'signal', 'downhill', 'enha"&amp;"nced' , 'lgi', 'quality', 'success']")</f>
        <v>['application', 'help', 'bgd', 'all', 'info', 'pulse', 'quota', 'etc.', 'fav', 'telkomsel', 'bgd', 'kasi', ' Promo ',' interesting ',' Certain ',' Hopefully ',' pampering ',' users', 'promo', 'smakin', 'interesting', 'quality', 'signal', 'downhill', 'enhanced' , 'lgi', 'quality', 'success']</v>
      </c>
      <c r="D1650" s="3">
        <v>5.0</v>
      </c>
    </row>
    <row r="1651" ht="15.75" customHeight="1">
      <c r="A1651" s="1">
        <v>1649.0</v>
      </c>
      <c r="B1651" s="3" t="s">
        <v>1652</v>
      </c>
      <c r="C1651" s="3" t="str">
        <f>IFERROR(__xludf.DUMMYFUNCTION("GOOGLETRANSLATE(B1651,""id"",""en"")"),"['application', 'favorite', 'package', 'data', 'internet', 'cheap', 'buy', 'package', 'data', 'application', 'steady', 'GB', ' Rb ',' cheap ',' continue ']")</f>
        <v>['application', 'favorite', 'package', 'data', 'internet', 'cheap', 'buy', 'package', 'data', 'application', 'steady', 'GB', ' Rb ',' cheap ',' continue ']</v>
      </c>
      <c r="D1651" s="3">
        <v>5.0</v>
      </c>
    </row>
    <row r="1652" ht="15.75" customHeight="1">
      <c r="A1652" s="1">
        <v>1650.0</v>
      </c>
      <c r="B1652" s="3" t="s">
        <v>1653</v>
      </c>
      <c r="C1652" s="3" t="str">
        <f>IFERROR(__xludf.DUMMYFUNCTION("GOOGLETRANSLATE(B1652,""id"",""en"")"),"['expensive', 'arrogant', 'sadistic', 'care', 'consumers',' AMULD ',' LIFE ',' HNY ',' late ',' contents', 'pulses',' a day ',' dead ',' forgiveness', 'focus',' buy ',' data ',' operator ',' special ',' nelp ',' telkomsel ',' hope ',' contents', 'data', '"&amp;"Telkomsel' , 'Operator', 'byk', 'automatically', 'move', 'see', 'posting', 'replied', 'org', 'telkomsel', 'ignition', 'sgtttt', 'rich', ' ']")</f>
        <v>['expensive', 'arrogant', 'sadistic', 'care', 'consumers',' AMULD ',' LIFE ',' HNY ',' late ',' contents', 'pulses',' a day ',' dead ',' forgiveness', 'focus',' buy ',' data ',' operator ',' special ',' nelp ',' telkomsel ',' hope ',' contents', 'data', 'Telkomsel' , 'Operator', 'byk', 'automatically', 'move', 'see', 'posting', 'replied', 'org', 'telkomsel', 'ignition', 'sgtttt', 'rich', ' ']</v>
      </c>
      <c r="D1652" s="3">
        <v>1.0</v>
      </c>
    </row>
    <row r="1653" ht="15.75" customHeight="1">
      <c r="A1653" s="1">
        <v>1651.0</v>
      </c>
      <c r="B1653" s="3" t="s">
        <v>1654</v>
      </c>
      <c r="C1653" s="3" t="str">
        <f>IFERROR(__xludf.DUMMYFUNCTION("GOOGLETRANSLATE(B1653,""id"",""en"")"),"['bad', 'expensive', 'cheating', 'active', 'Preettt', 'forgetting', 'contents',' pulse ',' a day ',' doang ',' LSG ',' was signed ',' forgiveness', 'data', 'trkuras',' fast ',' forget ',' contents', 'pulse', 'dimatiin', 'notification', 'sp', 'telkomsel', "&amp;"'rich', 'plg' , 'arrogant', 'protested', 'consumers', 'igne', ""]")</f>
        <v>['bad', 'expensive', 'cheating', 'active', 'Preettt', 'forgetting', 'contents',' pulse ',' a day ',' doang ',' LSG ',' was signed ',' forgiveness', 'data', 'trkuras',' fast ',' forget ',' contents', 'pulse', 'dimatiin', 'notification', 'sp', 'telkomsel', 'rich', 'plg' , 'arrogant', 'protested', 'consumers', 'igne', "]</v>
      </c>
      <c r="D1653" s="3">
        <v>1.0</v>
      </c>
    </row>
    <row r="1654" ht="15.75" customHeight="1">
      <c r="A1654" s="1">
        <v>1652.0</v>
      </c>
      <c r="B1654" s="3" t="s">
        <v>1655</v>
      </c>
      <c r="C1654" s="3" t="str">
        <f>IFERROR(__xludf.DUMMYFUNCTION("GOOGLETRANSLATE(B1654,""id"",""en"")"),"['Sangggatttt', 'Badkkkk', 'late', 'a day', 'contents',' pulse ',' number ',' turned off ',' hate ',' Telkomsel ',' cruel ',' sp ',' telephone ',' reminded ',' LSG ',' turn off ',' fraud ',' biggest ',' in ',' history ',' active ',' original ',' artisan '"&amp;",' cheater ',' ']")</f>
        <v>['Sangggatttt', 'Badkkkk', 'late', 'a day', 'contents',' pulse ',' number ',' turned off ',' hate ',' Telkomsel ',' cruel ',' sp ',' telephone ',' reminded ',' LSG ',' turn off ',' fraud ',' biggest ',' in ',' history ',' active ',' original ',' artisan ',' cheater ',' ']</v>
      </c>
      <c r="D1654" s="3">
        <v>1.0</v>
      </c>
    </row>
    <row r="1655" ht="15.75" customHeight="1">
      <c r="A1655" s="1">
        <v>1653.0</v>
      </c>
      <c r="B1655" s="3" t="s">
        <v>1656</v>
      </c>
      <c r="C1655" s="3" t="str">
        <f>IFERROR(__xludf.DUMMYFUNCTION("GOOGLETRANSLATE(B1655,""id"",""en"")"),"['Internet', 'package', 'data', 'GB', 'SMS', 'Telkomsel', 'internet', 'tarof', 'non', 'package', 'check', 'pulse', ' After ',' Package ',' GB ',' ']")</f>
        <v>['Internet', 'package', 'data', 'GB', 'SMS', 'Telkomsel', 'internet', 'tarof', 'non', 'package', 'check', 'pulse', ' After ',' Package ',' GB ',' ']</v>
      </c>
      <c r="D1655" s="3">
        <v>1.0</v>
      </c>
    </row>
    <row r="1656" ht="15.75" customHeight="1">
      <c r="A1656" s="1">
        <v>1654.0</v>
      </c>
      <c r="B1656" s="3" t="s">
        <v>1657</v>
      </c>
      <c r="C1656" s="3" t="str">
        <f>IFERROR(__xludf.DUMMYFUNCTION("GOOGLETRANSLATE(B1656,""id"",""en"")"),"['Disappointed', 'APK', 'Cook', 'Login', 'Accept', 'Alias',' Have ',' Login ',' Please ',' Impreciate ',' Kalok ',' Love ',' star ',' okay ',' already ',' normal ',' btw ',' love ',' star ',' ']")</f>
        <v>['Disappointed', 'APK', 'Cook', 'Login', 'Accept', 'Alias',' Have ',' Login ',' Please ',' Impreciate ',' Kalok ',' Love ',' star ',' okay ',' already ',' normal ',' btw ',' love ',' star ',' ']</v>
      </c>
      <c r="D1656" s="3">
        <v>5.0</v>
      </c>
    </row>
    <row r="1657" ht="15.75" customHeight="1">
      <c r="A1657" s="1">
        <v>1655.0</v>
      </c>
      <c r="B1657" s="3" t="s">
        <v>1658</v>
      </c>
      <c r="C1657" s="3" t="str">
        <f>IFERROR(__xludf.DUMMYFUNCTION("GOOGLETRANSLATE(B1657,""id"",""en"")"),"['times',' use ',' sympathy ',' satisfied ',' really ',' got ',' server ',' internet ',' disorder ',' please ',' min ',' repaired ',' The internet ',' user ',' sympathy ',' disappointed ',' ']")</f>
        <v>['times',' use ',' sympathy ',' satisfied ',' really ',' got ',' server ',' internet ',' disorder ',' please ',' min ',' repaired ',' The internet ',' user ',' sympathy ',' disappointed ',' ']</v>
      </c>
      <c r="D1657" s="3">
        <v>2.0</v>
      </c>
    </row>
    <row r="1658" ht="15.75" customHeight="1">
      <c r="A1658" s="1">
        <v>1656.0</v>
      </c>
      <c r="B1658" s="3" t="s">
        <v>1659</v>
      </c>
      <c r="C1658" s="3" t="str">
        <f>IFERROR(__xludf.DUMMYFUNCTION("GOOGLETRANSLATE(B1658,""id"",""en"")"),"['lack', 'have', 'buy', 'package', 'monthly', 'GB', 'for', 'Package', 'On', 'buy', 'package', ' MB ',' for ',' Total ',' GB ',' Youtuban ',' Download ',' drained ',' Package ',' Monthly ',' Package ',' Remnant ',' GB ',' Package ' , 'Thinking', 'intact', "&amp;"'MB', 'please', 'admin', 'response', 'improvement', 'money', 'difficult', 'looked', 'please', 'fix', ' APK ']")</f>
        <v>['lack', 'have', 'buy', 'package', 'monthly', 'GB', 'for', 'Package', 'On', 'buy', 'package', ' MB ',' for ',' Total ',' GB ',' Youtuban ',' Download ',' drained ',' Package ',' Monthly ',' Package ',' Remnant ',' GB ',' Package ' , 'Thinking', 'intact', 'MB', 'please', 'admin', 'response', 'improvement', 'money', 'difficult', 'looked', 'please', 'fix', ' APK ']</v>
      </c>
      <c r="D1658" s="3">
        <v>2.0</v>
      </c>
    </row>
    <row r="1659" ht="15.75" customHeight="1">
      <c r="A1659" s="1">
        <v>1657.0</v>
      </c>
      <c r="B1659" s="3" t="s">
        <v>1660</v>
      </c>
      <c r="C1659" s="3" t="str">
        <f>IFERROR(__xludf.DUMMYFUNCTION("GOOGLETRANSLATE(B1659,""id"",""en"")"),"['Telkomsel', 'taik', 'package', 'filled', 'already', 'sucked', 'run out', 'chaotic', 'telkomsel', 'signal', 'missing', 'missing', ' price ',' exorbitant ',' gmn ',' subscription ',' want ',' replace ']")</f>
        <v>['Telkomsel', 'taik', 'package', 'filled', 'already', 'sucked', 'run out', 'chaotic', 'telkomsel', 'signal', 'missing', 'missing', ' price ',' exorbitant ',' gmn ',' subscription ',' want ',' replace ']</v>
      </c>
      <c r="D1659" s="3">
        <v>1.0</v>
      </c>
    </row>
    <row r="1660" ht="15.75" customHeight="1">
      <c r="A1660" s="1">
        <v>1658.0</v>
      </c>
      <c r="B1660" s="3" t="s">
        <v>1661</v>
      </c>
      <c r="C1660" s="3" t="str">
        <f>IFERROR(__xludf.DUMMYFUNCTION("GOOGLETRANSLATE(B1660,""id"",""en"")"),"['application', 'Telkomsel', 'Tri', 'Oredo', 'download', 'mandatory', 'law', 'wifi', 'kouta', 'internet', '']")</f>
        <v>['application', 'Telkomsel', 'Tri', 'Oredo', 'download', 'mandatory', 'law', 'wifi', 'kouta', 'internet', '']</v>
      </c>
      <c r="D1660" s="3">
        <v>5.0</v>
      </c>
    </row>
    <row r="1661" ht="15.75" customHeight="1">
      <c r="A1661" s="1">
        <v>1659.0</v>
      </c>
      <c r="B1661" s="3" t="s">
        <v>1662</v>
      </c>
      <c r="C1661" s="3" t="str">
        <f>IFERROR(__xludf.DUMMYFUNCTION("GOOGLETRANSLATE(B1661,""id"",""en"")"),"['Severe', 'repairs',' Telkomsel ',' related ',' signal ',' stable ',' play ',' game ',' online ',' learn ',' online ',' signal ',' Changed ',' great ',' stay ',' city ',' plus', 'price', 'package', 'expensive', 'expensive', 'suits',' service ',' basics',"&amp;" 'package' , 'Complete', 'Artian', 'bad', 'Telkomsel', 'users', 'thank', 'love', 'Telkomsel', ""]")</f>
        <v>['Severe', 'repairs',' Telkomsel ',' related ',' signal ',' stable ',' play ',' game ',' online ',' learn ',' online ',' signal ',' Changed ',' great ',' stay ',' city ',' plus', 'price', 'package', 'expensive', 'expensive', 'suits',' service ',' basics', 'package' , 'Complete', 'Artian', 'bad', 'Telkomsel', 'users', 'thank', 'love', 'Telkomsel', "]</v>
      </c>
      <c r="D1661" s="3">
        <v>1.0</v>
      </c>
    </row>
    <row r="1662" ht="15.75" customHeight="1">
      <c r="A1662" s="1">
        <v>1660.0</v>
      </c>
      <c r="B1662" s="3" t="s">
        <v>1663</v>
      </c>
      <c r="C1662" s="3" t="str">
        <f>IFERROR(__xludf.DUMMYFUNCTION("GOOGLETRANSLATE(B1662,""id"",""en"")"),"['application', 'MyTelkomsel', 'makes it easy', 'users',' loyal ',' contents', 'reset', 'pulse', 'fill', 'reset', 'link', 'check', ' Points', 'Check', 'Easy', '']")</f>
        <v>['application', 'MyTelkomsel', 'makes it easy', 'users',' loyal ',' contents', 'reset', 'pulse', 'fill', 'reset', 'link', 'check', ' Points', 'Check', 'Easy', '']</v>
      </c>
      <c r="D1662" s="3">
        <v>5.0</v>
      </c>
    </row>
    <row r="1663" ht="15.75" customHeight="1">
      <c r="A1663" s="1">
        <v>1661.0</v>
      </c>
      <c r="B1663" s="3" t="s">
        <v>1664</v>
      </c>
      <c r="C1663" s="3" t="str">
        <f>IFERROR(__xludf.DUMMYFUNCTION("GOOGLETRANSLATE(B1663,""id"",""en"")"),"['Telkomsel', 'listen', 'Telkomsel', 'card', 'person', 'rich', 'rich', 'bother', 'really', 'since' since 'moved', 'city', ' signal ',' ugly ',' no ',' play ',' game ',' nelfon ',' connected ',' streaming ',' buffering ',' mulu ',' helleeeh ',' tired ',' r"&amp;"eport ' , 'Costumer', 'service', 'replace', 'person', 'no', 'solution', 'chat', 'costumer', 'service', 'panding', 'oath', 'disappointed', ' heavy']")</f>
        <v>['Telkomsel', 'listen', 'Telkomsel', 'card', 'person', 'rich', 'rich', 'bother', 'really', 'since' since 'moved', 'city', ' signal ',' ugly ',' no ',' play ',' game ',' nelfon ',' connected ',' streaming ',' buffering ',' mulu ',' helleeeh ',' tired ',' report ' , 'Costumer', 'service', 'replace', 'person', 'no', 'solution', 'chat', 'costumer', 'service', 'panding', 'oath', 'disappointed', ' heavy']</v>
      </c>
      <c r="D1663" s="3">
        <v>1.0</v>
      </c>
    </row>
    <row r="1664" ht="15.75" customHeight="1">
      <c r="A1664" s="1">
        <v>1662.0</v>
      </c>
      <c r="B1664" s="3" t="s">
        <v>1665</v>
      </c>
      <c r="C1664" s="3" t="str">
        <f>IFERROR(__xludf.DUMMYFUNCTION("GOOGLETRANSLATE(B1664,""id"",""en"")"),"['Service', 'Really', 'Aduhai', 'Very', 'Full', 'Memory', 'Bangke', 'Operator', 'Buy', 'Package', 'Mania', 'Mnt', ' Operators', 'used', 'a minute', 'already', 'bangse', 'how', 'woiiiii', 'already', 'times',' buy ',' package ',' call ',' drained ' , 'Credi"&amp;"t', 'Regular', '']")</f>
        <v>['Service', 'Really', 'Aduhai', 'Very', 'Full', 'Memory', 'Bangke', 'Operator', 'Buy', 'Package', 'Mania', 'Mnt', ' Operators', 'used', 'a minute', 'already', 'bangse', 'how', 'woiiiii', 'already', 'times',' buy ',' package ',' call ',' drained ' , 'Credit', 'Regular', '']</v>
      </c>
      <c r="D1664" s="3">
        <v>1.0</v>
      </c>
    </row>
    <row r="1665" ht="15.75" customHeight="1">
      <c r="A1665" s="1">
        <v>1663.0</v>
      </c>
      <c r="B1665" s="3" t="s">
        <v>1666</v>
      </c>
      <c r="C1665" s="3" t="str">
        <f>IFERROR(__xludf.DUMMYFUNCTION("GOOGLETRANSLATE(B1665,""id"",""en"")"),"['The application', 'Cool', 'Easy', 'Buy', 'Package', 'Data', 'Exchange', 'Points',' Easy ',' Easy ',' Plus', 'Promo', ' Discounts', 'interesting', '']")</f>
        <v>['The application', 'Cool', 'Easy', 'Buy', 'Package', 'Data', 'Exchange', 'Points',' Easy ',' Easy ',' Plus', 'Promo', ' Discounts', 'interesting', '']</v>
      </c>
      <c r="D1665" s="3">
        <v>5.0</v>
      </c>
    </row>
    <row r="1666" ht="15.75" customHeight="1">
      <c r="A1666" s="1">
        <v>1664.0</v>
      </c>
      <c r="B1666" s="3" t="s">
        <v>1667</v>
      </c>
      <c r="C1666" s="3" t="str">
        <f>IFERROR(__xludf.DUMMYFUNCTION("GOOGLETRANSLATE(B1666,""id"",""en"")"),"['like', 'the application', 'like', 'high school', 'network', 'Telkomsel', 'signal', 'network', 'strongest', 'Indonesia', 'Sya', 'city', ' difficult ',' network ',' sometimes', 'like', 'slow', 'likes',' broke ',' wrong ', ""]")</f>
        <v>['like', 'the application', 'like', 'high school', 'network', 'Telkomsel', 'signal', 'network', 'strongest', 'Indonesia', 'Sya', 'city', ' difficult ',' network ',' sometimes', 'like', 'slow', 'likes',' broke ',' wrong ', "]</v>
      </c>
      <c r="D1666" s="3">
        <v>5.0</v>
      </c>
    </row>
    <row r="1667" ht="15.75" customHeight="1">
      <c r="A1667" s="1">
        <v>1665.0</v>
      </c>
      <c r="B1667" s="3" t="s">
        <v>1668</v>
      </c>
      <c r="C1667" s="3" t="str">
        <f>IFERROR(__xludf.DUMMYFUNCTION("GOOGLETRANSLATE(B1667,""id"",""en"")"),"['Wonder', 'Network', 'Telkomsel', 'Jabodetabek', 'Bekasi', 'Network', 'internet', 'taste', 'rich', 'countryside', 'area', 'East', ' Maluku ',' Papua ',' Fight ',' Rich ',' Flash ',' Fast ',' Child ',' East ',' Merantau ',' Disappointed ',' DNG ',' Networ"&amp;"k ',' Telkomsel ' , 'Urban', 'Metropolitan', 'poor']")</f>
        <v>['Wonder', 'Network', 'Telkomsel', 'Jabodetabek', 'Bekasi', 'Network', 'internet', 'taste', 'rich', 'countryside', 'area', 'East', ' Maluku ',' Papua ',' Fight ',' Rich ',' Flash ',' Fast ',' Child ',' East ',' Merantau ',' Disappointed ',' DNG ',' Network ',' Telkomsel ' , 'Urban', 'Metropolitan', 'poor']</v>
      </c>
      <c r="D1667" s="3">
        <v>2.0</v>
      </c>
    </row>
    <row r="1668" ht="15.75" customHeight="1">
      <c r="A1668" s="1">
        <v>1666.0</v>
      </c>
      <c r="B1668" s="3" t="s">
        <v>1669</v>
      </c>
      <c r="C1668" s="3" t="str">
        <f>IFERROR(__xludf.DUMMYFUNCTION("GOOGLETRANSLATE(B1668,""id"",""en"")"),"['application', 'light', 'simple', 'eat', 'memory', 'quota', 'help', 'check', 'pulse', 'package', 'info', 'promo', ' Offers', 'interesting', '']")</f>
        <v>['application', 'light', 'simple', 'eat', 'memory', 'quota', 'help', 'check', 'pulse', 'package', 'info', 'promo', ' Offers', 'interesting', '']</v>
      </c>
      <c r="D1668" s="3">
        <v>5.0</v>
      </c>
    </row>
    <row r="1669" ht="15.75" customHeight="1">
      <c r="A1669" s="1">
        <v>1667.0</v>
      </c>
      <c r="B1669" s="3" t="s">
        <v>1670</v>
      </c>
      <c r="C1669" s="3" t="str">
        <f>IFERROR(__xludf.DUMMYFUNCTION("GOOGLETRANSLATE(B1669,""id"",""en"")"),"['Telkomsel', 'Network', 'Bad', 'Try', 'Survive', 'Changes', 'Please', 'Sorry', 'Customer', 'Setia', 'Telkomsel', 'leave']")</f>
        <v>['Telkomsel', 'Network', 'Bad', 'Try', 'Survive', 'Changes', 'Please', 'Sorry', 'Customer', 'Setia', 'Telkomsel', 'leave']</v>
      </c>
      <c r="D1669" s="3">
        <v>1.0</v>
      </c>
    </row>
    <row r="1670" ht="15.75" customHeight="1">
      <c r="A1670" s="1">
        <v>1668.0</v>
      </c>
      <c r="B1670" s="3" t="s">
        <v>1671</v>
      </c>
      <c r="C1670" s="3" t="str">
        <f>IFERROR(__xludf.DUMMYFUNCTION("GOOGLETRANSLATE(B1670,""id"",""en"")"),"['Wrong', 'users',' Telkomsel ',' Disappointed ',' Sinyal ',' Severe ',' Price ',' Expensive ',' Quality ',' Signal ',' Good ',' Please ',' Improved ']")</f>
        <v>['Wrong', 'users',' Telkomsel ',' Disappointed ',' Sinyal ',' Severe ',' Price ',' Expensive ',' Quality ',' Signal ',' Good ',' Please ',' Improved ']</v>
      </c>
      <c r="D1670" s="3">
        <v>1.0</v>
      </c>
    </row>
    <row r="1671" ht="15.75" customHeight="1">
      <c r="A1671" s="1">
        <v>1669.0</v>
      </c>
      <c r="B1671" s="3" t="s">
        <v>1672</v>
      </c>
      <c r="C1671" s="3" t="str">
        <f>IFERROR(__xludf.DUMMYFUNCTION("GOOGLETRANSLATE(B1671,""id"",""en"")"),"['', 'area', 'signal', 'full', 'buy', 'package', 'can', 'speed', 'download', 'obtained', 'maximum', 'mbs',' operator ',' private ',' Indo ',' buy ',' package ',' RBAN ',' DPBAN ',' Speed ​​',' Download ',' obtained ',' maximum ',' mbs', 'cheap', 'quota', "&amp;"'kuenceng', ""]")</f>
        <v>['', 'area', 'signal', 'full', 'buy', 'package', 'can', 'speed', 'download', 'obtained', 'maximum', 'mbs',' operator ',' private ',' Indo ',' buy ',' package ',' RBAN ',' DPBAN ',' Speed ​​',' Download ',' obtained ',' maximum ',' mbs', 'cheap', 'quota', 'kuenceng', "]</v>
      </c>
      <c r="D1671" s="3">
        <v>2.0</v>
      </c>
    </row>
    <row r="1672" ht="15.75" customHeight="1">
      <c r="A1672" s="1">
        <v>1670.0</v>
      </c>
      <c r="B1672" s="3" t="s">
        <v>1673</v>
      </c>
      <c r="C1672" s="3" t="str">
        <f>IFERROR(__xludf.DUMMYFUNCTION("GOOGLETRANSLATE(B1672,""id"",""en"")"),"['Hii', 'promo', 'package', 'cheap', 'friend', 'promo', 'cheap', 'Telkomsel', '']")</f>
        <v>['Hii', 'promo', 'package', 'cheap', 'friend', 'promo', 'cheap', 'Telkomsel', '']</v>
      </c>
      <c r="D1672" s="3">
        <v>2.0</v>
      </c>
    </row>
    <row r="1673" ht="15.75" customHeight="1">
      <c r="A1673" s="1">
        <v>1671.0</v>
      </c>
      <c r="B1673" s="3" t="s">
        <v>1674</v>
      </c>
      <c r="C1673" s="3" t="str">
        <f>IFERROR(__xludf.DUMMYFUNCTION("GOOGLETRANSLATE(B1673,""id"",""en"")"),"['Crazy', 'Telkomsel', 'Package', 'Combo', 'Sakti', 'Main', 'Game', 'Muter', 'Mulu', 'Region', 'Pinang', 'Tangerang', ' Date ',' February ',' Circumey ',' Response ',' Lecture ',' English ',' Jaringn ',' Proveder ',' Consider ',' Sympathy ',' Good ',' Cra"&amp;"zy ' , 'Provedor', 'Disappointed', 'Heavy', 'User', 'Telkomsel']")</f>
        <v>['Crazy', 'Telkomsel', 'Package', 'Combo', 'Sakti', 'Main', 'Game', 'Muter', 'Mulu', 'Region', 'Pinang', 'Tangerang', ' Date ',' February ',' Circumey ',' Response ',' Lecture ',' English ',' Jaringn ',' Proveder ',' Consider ',' Sympathy ',' Good ',' Crazy ' , 'Provedor', 'Disappointed', 'Heavy', 'User', 'Telkomsel']</v>
      </c>
      <c r="D1673" s="3">
        <v>1.0</v>
      </c>
    </row>
    <row r="1674" ht="15.75" customHeight="1">
      <c r="A1674" s="1">
        <v>1672.0</v>
      </c>
      <c r="B1674" s="3" t="s">
        <v>1675</v>
      </c>
      <c r="C1674" s="3" t="str">
        <f>IFERROR(__xludf.DUMMYFUNCTION("GOOGLETRANSLATE(B1674,""id"",""en"")"),"['network', 'ugly', 'open', 'data', 'cellphone', 'network', 'good', 'play', 'game', 'subscribe', 'Telkomsel', 'change', ' network ',' thanks', 'package', 'data', 'expensive', '']")</f>
        <v>['network', 'ugly', 'open', 'data', 'cellphone', 'network', 'good', 'play', 'game', 'subscribe', 'Telkomsel', 'change', ' network ',' thanks', 'package', 'data', 'expensive', '']</v>
      </c>
      <c r="D1674" s="3">
        <v>1.0</v>
      </c>
    </row>
    <row r="1675" ht="15.75" customHeight="1">
      <c r="A1675" s="1">
        <v>1673.0</v>
      </c>
      <c r="B1675" s="3" t="s">
        <v>1676</v>
      </c>
      <c r="C1675" s="3" t="str">
        <f>IFERROR(__xludf.DUMMYFUNCTION("GOOGLETRANSLATE(B1675,""id"",""en"")"),"['Feature', 'MyTelkomsel', 'App', 'Like', 'Features',' Check ',' Credit ',' Purchase ',' Quota ',' Personal ',' Feature ',' Help ',' bother ',' Dial ',' dial ',' smartphone ',' check ',' pulse ',' buy ',' package ',' internet ',' dial ',' feature ',' chec"&amp;"k ',' point ' , 'Features', 'Helpful', 'Monitor', 'Point', 'Have', 'Application', 'MyTelkomsel', 'App', 'Features', 'Like', ""]")</f>
        <v>['Feature', 'MyTelkomsel', 'App', 'Like', 'Features',' Check ',' Credit ',' Purchase ',' Quota ',' Personal ',' Feature ',' Help ',' bother ',' Dial ',' dial ',' smartphone ',' check ',' pulse ',' buy ',' package ',' internet ',' dial ',' feature ',' check ',' point ' , 'Features', 'Helpful', 'Monitor', 'Point', 'Have', 'Application', 'MyTelkomsel', 'App', 'Features', 'Like', "]</v>
      </c>
      <c r="D1675" s="3">
        <v>5.0</v>
      </c>
    </row>
    <row r="1676" ht="15.75" customHeight="1">
      <c r="A1676" s="1">
        <v>1674.0</v>
      </c>
      <c r="B1676" s="3" t="s">
        <v>1677</v>
      </c>
      <c r="C1676" s="3" t="str">
        <f>IFERROR(__xludf.DUMMYFUNCTION("GOOGLETRANSLATE(B1676,""id"",""en"")"),"['complicated', 'skrg', 'login', 'move', 'Telkomsel', 'send', 'link', 'copy', 'link', 'android', 'user', 'card', ' TELKOMSEL ',' DNGN ',' DAH ',' Special ',' Login ',' Use ',' Jadul ',' Non ',' Android ',' Login ',' Number ',' Ribet ',' Original ' , 'yes'"&amp;", 'card', 'tasty', 'bnyak', 'card', 'complicated', 'login']")</f>
        <v>['complicated', 'skrg', 'login', 'move', 'Telkomsel', 'send', 'link', 'copy', 'link', 'android', 'user', 'card', ' TELKOMSEL ',' DNGN ',' DAH ',' Special ',' Login ',' Use ',' Jadul ',' Non ',' Android ',' Login ',' Number ',' Ribet ',' Original ' , 'yes', 'card', 'tasty', 'bnyak', 'card', 'complicated', 'login']</v>
      </c>
      <c r="D1676" s="3">
        <v>3.0</v>
      </c>
    </row>
    <row r="1677" ht="15.75" customHeight="1">
      <c r="A1677" s="1">
        <v>1675.0</v>
      </c>
      <c r="B1677" s="3" t="s">
        <v>1678</v>
      </c>
      <c r="C1677" s="3" t="str">
        <f>IFERROR(__xludf.DUMMYFUNCTION("GOOGLETRANSLATE(B1677,""id"",""en"")"),"['Star', 'Dour', 'Frequency', 'Lag', 'Network', 'Connect', 'Telkomsel', 'Dear', 'Network', 'ugly', ""]")</f>
        <v>['Star', 'Dour', 'Frequency', 'Lag', 'Network', 'Connect', 'Telkomsel', 'Dear', 'Network', 'ugly', "]</v>
      </c>
      <c r="D1677" s="3">
        <v>3.0</v>
      </c>
    </row>
    <row r="1678" ht="15.75" customHeight="1">
      <c r="A1678" s="1">
        <v>1676.0</v>
      </c>
      <c r="B1678" s="3" t="s">
        <v>1679</v>
      </c>
      <c r="C1678" s="3" t="str">
        <f>IFERROR(__xludf.DUMMYFUNCTION("GOOGLETRANSLATE(B1678,""id"",""en"")"),"['customer', 'tsel', 'admit', 'speed', 'download', 'fast', 'network', 'stable', 'lost', 'signal', 'disappointed', 'network', ' Tsel ',' Slalu ',' BBR ',' Network ',' Stable ',' ']")</f>
        <v>['customer', 'tsel', 'admit', 'speed', 'download', 'fast', 'network', 'stable', 'lost', 'signal', 'disappointed', 'network', ' Tsel ',' Slalu ',' BBR ',' Network ',' Stable ',' ']</v>
      </c>
      <c r="D1678" s="3">
        <v>1.0</v>
      </c>
    </row>
    <row r="1679" ht="15.75" customHeight="1">
      <c r="A1679" s="1">
        <v>1677.0</v>
      </c>
      <c r="B1679" s="3" t="s">
        <v>1680</v>
      </c>
      <c r="C1679" s="3" t="str">
        <f>IFERROR(__xludf.DUMMYFUNCTION("GOOGLETRANSLATE(B1679,""id"",""en"")"),"['BLG', 'Telkomsel', 'expensive', 'ane', 'users',' Telkomsel ',' lucky ',' can ',' package ',' best ',' network ',' quality ',' Telkomsel ',' MyTelkomsel ',' Program ',' Daily ',' Check ',' Ane ',' Diligently ',' Check ',' Can ',' Bonus', 'Internet', 'heh"&amp;"ehe', 'mantaaaap' , 'Telkomsel', 'Increases', 'Quality', 'Service', '']")</f>
        <v>['BLG', 'Telkomsel', 'expensive', 'ane', 'users',' Telkomsel ',' lucky ',' can ',' package ',' best ',' network ',' quality ',' Telkomsel ',' MyTelkomsel ',' Program ',' Daily ',' Check ',' Ane ',' Diligently ',' Check ',' Can ',' Bonus', 'Internet', 'hehehe', 'mantaaaap' , 'Telkomsel', 'Increases', 'Quality', 'Service', '']</v>
      </c>
      <c r="D1679" s="3">
        <v>5.0</v>
      </c>
    </row>
    <row r="1680" ht="15.75" customHeight="1">
      <c r="A1680" s="1">
        <v>1678.0</v>
      </c>
      <c r="B1680" s="3" t="s">
        <v>1681</v>
      </c>
      <c r="C1680" s="3" t="str">
        <f>IFERROR(__xludf.DUMMYFUNCTION("GOOGLETRANSLATE(B1680,""id"",""en"")"),"['Feature', 'Like', 'Telkomsel', 'Exchange', 'points',' really ',' gift ',' my eyes', 'glaring', 'want', 'nukarin', 'my point', ' Dapetin ',' prize ',' Telkomsel ',' emang ',' provider ',' Bukukk ',' giving ',' gift ',' billions', 'rupiah', 'customer', """&amp;"]")</f>
        <v>['Feature', 'Like', 'Telkomsel', 'Exchange', 'points',' really ',' gift ',' my eyes', 'glaring', 'want', 'nukarin', 'my point', ' Dapetin ',' prize ',' Telkomsel ',' emang ',' provider ',' Bukukk ',' giving ',' gift ',' billions', 'rupiah', 'customer', "]</v>
      </c>
      <c r="D1680" s="3">
        <v>5.0</v>
      </c>
    </row>
    <row r="1681" ht="15.75" customHeight="1">
      <c r="A1681" s="1">
        <v>1679.0</v>
      </c>
      <c r="B1681" s="3" t="s">
        <v>1682</v>
      </c>
      <c r="C1681" s="3" t="str">
        <f>IFERROR(__xludf.DUMMYFUNCTION("GOOGLETRANSLATE(B1681,""id"",""en"")"),"['Hello', 'MyTelkomsel', 'App', 'Features',' Like ',' MyTelkomsel ',' Wrong ',' Only ',' Features', 'Exchange', 'Telkomsel', 'Points',' features', 'easy', 'check', 'points',' exchange ',' points', 'offer', 'interesting', 'food', 'shopping', 'lottery', 'my"&amp;"telkomsel', 'package' , 'Like', 'package', 'lapse', 'unlimited', 'IDR', 'already', 'fizzle', 'maximum', 'limit', 'speed', 'giga', 'thank', ' Love ',' MyTelkomsel ',' App ',' ']")</f>
        <v>['Hello', 'MyTelkomsel', 'App', 'Features',' Like ',' MyTelkomsel ',' Wrong ',' Only ',' Features', 'Exchange', 'Telkomsel', 'Points',' features', 'easy', 'check', 'points',' exchange ',' points', 'offer', 'interesting', 'food', 'shopping', 'lottery', 'mytelkomsel', 'package' , 'Like', 'package', 'lapse', 'unlimited', 'IDR', 'already', 'fizzle', 'maximum', 'limit', 'speed', 'giga', 'thank', ' Love ',' MyTelkomsel ',' App ',' ']</v>
      </c>
      <c r="D1681" s="3">
        <v>5.0</v>
      </c>
    </row>
    <row r="1682" ht="15.75" customHeight="1">
      <c r="A1682" s="1">
        <v>1680.0</v>
      </c>
      <c r="B1682" s="3" t="s">
        <v>1683</v>
      </c>
      <c r="C1682" s="3" t="str">
        <f>IFERROR(__xludf.DUMMYFUNCTION("GOOGLETRANSLATE(B1682,""id"",""en"")"),"['', 'brain', 'know', 'Telkomsel', 'right', 'idiot', 'buy', 'credit', 'telkomsel', 'rb', 'already', 'quota', 'rb ',' scorched ',' buy ',' quota ',' buy ',' pulse ',' rb ',' crazy ',' pulses', 'suck', 'imagine', 'rb', 'scorched', 'Instant', 'already', 'quo"&amp;"ta', 'squotted', 'anjg', 'summit', 'money', 'person', 'prayer', 'Telkomsel', 'bankrupt', 'aamiin', 'zalimi ',' ']")</f>
        <v>['', 'brain', 'know', 'Telkomsel', 'right', 'idiot', 'buy', 'credit', 'telkomsel', 'rb', 'already', 'quota', 'rb ',' scorched ',' buy ',' quota ',' buy ',' pulse ',' rb ',' crazy ',' pulses', 'suck', 'imagine', 'rb', 'scorched', 'Instant', 'already', 'quota', 'squotted', 'anjg', 'summit', 'money', 'person', 'prayer', 'Telkomsel', 'bankrupt', 'aamiin', 'zalimi ',' ']</v>
      </c>
      <c r="D1682" s="3">
        <v>1.0</v>
      </c>
    </row>
    <row r="1683" ht="15.75" customHeight="1">
      <c r="A1683" s="1">
        <v>1681.0</v>
      </c>
      <c r="B1683" s="3" t="s">
        <v>1684</v>
      </c>
      <c r="C1683" s="3" t="str">
        <f>IFERROR(__xludf.DUMMYFUNCTION("GOOGLETRANSLATE(B1683,""id"",""en"")"),"['Kanapa', 'Network', 'Telkomsel', 'Disappointing', 'Telkomsel', 'Child', 'Gold', 'Player', 'Moba', 'Ngak', 'Push', 'Rank', ' network ',' Telkomsel ',' UDH ',' buy ',' expensive ',' aigoo ', ""]")</f>
        <v>['Kanapa', 'Network', 'Telkomsel', 'Disappointing', 'Telkomsel', 'Child', 'Gold', 'Player', 'Moba', 'Ngak', 'Push', 'Rank', ' network ',' Telkomsel ',' UDH ',' buy ',' expensive ',' aigoo ', "]</v>
      </c>
      <c r="D1683" s="3">
        <v>3.0</v>
      </c>
    </row>
    <row r="1684" ht="15.75" customHeight="1">
      <c r="A1684" s="1">
        <v>1682.0</v>
      </c>
      <c r="B1684" s="3" t="s">
        <v>1685</v>
      </c>
      <c r="C1684" s="3" t="str">
        <f>IFERROR(__xludf.DUMMYFUNCTION("GOOGLETRANSLATE(B1684,""id"",""en"")"),"['thanks',' love ',' Telkomsel ',' already ',' networked ',' Telkomsel ',' Benefited ',' Telkomsel ',' contents', 'pulse', 'quota', 'price', ' cheap ',' method ',' payment ',' stay ',' click ',' doang ',' must ',' counter ',' daily ',' check ',' can ',' g"&amp;"ift ',' check ' , 'Exchange', 'Points',' Telkomsel ',' Cool ',' Very ',' Telkomsel ',' Hopefully ',' Application ',' Upgrade ',' Convenience ',' Customer ',' Telkomsel ',' Betah ', ""]")</f>
        <v>['thanks',' love ',' Telkomsel ',' already ',' networked ',' Telkomsel ',' Benefited ',' Telkomsel ',' contents', 'pulse', 'quota', 'price', ' cheap ',' method ',' payment ',' stay ',' click ',' doang ',' must ',' counter ',' daily ',' check ',' can ',' gift ',' check ' , 'Exchange', 'Points',' Telkomsel ',' Cool ',' Very ',' Telkomsel ',' Hopefully ',' Application ',' Upgrade ',' Convenience ',' Customer ',' Telkomsel ',' Betah ', "]</v>
      </c>
      <c r="D1684" s="3">
        <v>5.0</v>
      </c>
    </row>
    <row r="1685" ht="15.75" customHeight="1">
      <c r="A1685" s="1">
        <v>1683.0</v>
      </c>
      <c r="B1685" s="3" t="s">
        <v>1686</v>
      </c>
      <c r="C1685" s="3" t="str">
        <f>IFERROR(__xludf.DUMMYFUNCTION("GOOGLETRANSLATE(B1685,""id"",""en"")"),"['network', 'Telkomsel', 'slow', 'sometimes', 'leg', 'best', 'all', 'telkomsel', 'full', 'network', 'opposite']")</f>
        <v>['network', 'Telkomsel', 'slow', 'sometimes', 'leg', 'best', 'all', 'telkomsel', 'full', 'network', 'opposite']</v>
      </c>
      <c r="D1685" s="3">
        <v>1.0</v>
      </c>
    </row>
    <row r="1686" ht="15.75" customHeight="1">
      <c r="A1686" s="1">
        <v>1684.0</v>
      </c>
      <c r="B1686" s="3" t="s">
        <v>1687</v>
      </c>
      <c r="C1686" s="3" t="str">
        <f>IFERROR(__xludf.DUMMYFUNCTION("GOOGLETRANSLATE(B1686,""id"",""en"")"),"['Hello', 'Telkomsel', 'You', 'Cekk', 'Orng', 'Telkomsel', 'quota', 'sudh', 'expensive', 'network', 'rain', 'mcm', ' Conch, 'Lost', 'Network', 'You', 'Forced', 'Download', 'Application', 'MyTelkomsel', 'Supya', 'I think', 'Easy', 'Top', 'Data' , 'After', "&amp;"'finished', 'Downloaded', 'Mahu', 'Open', 'Try', 'Fix', 'Application', 'Boss', 'Thank you']")</f>
        <v>['Hello', 'Telkomsel', 'You', 'Cekk', 'Orng', 'Telkomsel', 'quota', 'sudh', 'expensive', 'network', 'rain', 'mcm', ' Conch, 'Lost', 'Network', 'You', 'Forced', 'Download', 'Application', 'MyTelkomsel', 'Supya', 'I think', 'Easy', 'Top', 'Data' , 'After', 'finished', 'Downloaded', 'Mahu', 'Open', 'Try', 'Fix', 'Application', 'Boss', 'Thank you']</v>
      </c>
      <c r="D1686" s="3">
        <v>1.0</v>
      </c>
    </row>
    <row r="1687" ht="15.75" customHeight="1">
      <c r="A1687" s="1">
        <v>1685.0</v>
      </c>
      <c r="B1687" s="3" t="s">
        <v>1688</v>
      </c>
      <c r="C1687" s="3" t="str">
        <f>IFERROR(__xludf.DUMMYFUNCTION("GOOGLETRANSLATE(B1687,""id"",""en"")"),"['Help', 'enter', 'application', 'link', 'open', 'expiration', 'second', 'appear', 'directly', 'open']")</f>
        <v>['Help', 'enter', 'application', 'link', 'open', 'expiration', 'second', 'appear', 'directly', 'open']</v>
      </c>
      <c r="D1687" s="3">
        <v>5.0</v>
      </c>
    </row>
    <row r="1688" ht="15.75" customHeight="1">
      <c r="A1688" s="1">
        <v>1686.0</v>
      </c>
      <c r="B1688" s="3" t="s">
        <v>1689</v>
      </c>
      <c r="C1688" s="3" t="str">
        <f>IFERROR(__xludf.DUMMYFUNCTION("GOOGLETRANSLATE(B1688,""id"",""en"")"),"['Pay', 'Bill', 'Monthly', 'Counter', 'Payment', 'Tilpon', 'VERSIK', 'PAM', 'DSB', 'Suggestions', ""]")</f>
        <v>['Pay', 'Bill', 'Monthly', 'Counter', 'Payment', 'Tilpon', 'VERSIK', 'PAM', 'DSB', 'Suggestions', "]</v>
      </c>
      <c r="D1688" s="3">
        <v>3.0</v>
      </c>
    </row>
    <row r="1689" ht="15.75" customHeight="1">
      <c r="A1689" s="1">
        <v>1687.0</v>
      </c>
      <c r="B1689" s="3" t="s">
        <v>1690</v>
      </c>
      <c r="C1689" s="3" t="str">
        <f>IFERROR(__xludf.DUMMYFUNCTION("GOOGLETRANSLATE(B1689,""id"",""en"")"),"['enter', 'application', 'already', 'delete', 'download', 'ttp', 'mslah', 'jingan', 'application', 'broken', 'really', 'disappointing', ' Mgkin ',' GNTI ',' Provider ',' Rame ', ""]")</f>
        <v>['enter', 'application', 'already', 'delete', 'download', 'ttp', 'mslah', 'jingan', 'application', 'broken', 'really', 'disappointing', ' Mgkin ',' GNTI ',' Provider ',' Rame ', "]</v>
      </c>
      <c r="D1689" s="3">
        <v>5.0</v>
      </c>
    </row>
    <row r="1690" ht="15.75" customHeight="1">
      <c r="A1690" s="1">
        <v>1688.0</v>
      </c>
      <c r="B1690" s="3" t="s">
        <v>1691</v>
      </c>
      <c r="C1690" s="3" t="str">
        <f>IFERROR(__xludf.DUMMYFUNCTION("GOOGLETRANSLATE(B1690,""id"",""en"")"),"['signal', 'good', 'strong', 'network', 'stable', 'compared', 'operator', 'cellular', 'drawback', 'check', 'quota', 'sms',' Delay ',' Sometimes', 'Message', 'Samacity', 'Please', 'Enhanced', 'More', '']")</f>
        <v>['signal', 'good', 'strong', 'network', 'stable', 'compared', 'operator', 'cellular', 'drawback', 'check', 'quota', 'sms',' Delay ',' Sometimes', 'Message', 'Samacity', 'Please', 'Enhanced', 'More', '']</v>
      </c>
      <c r="D1690" s="3">
        <v>5.0</v>
      </c>
    </row>
    <row r="1691" ht="15.75" customHeight="1">
      <c r="A1691" s="1">
        <v>1689.0</v>
      </c>
      <c r="B1691" s="3" t="s">
        <v>1692</v>
      </c>
      <c r="C1691" s="3" t="str">
        <f>IFERROR(__xludf.DUMMYFUNCTION("GOOGLETRANSLATE(B1691,""id"",""en"")"),"['package', 'disappear', 'weve', 'told', 'replace', 'provider', 'emang', 'signal', 'already', 'pulp', 'plus',' package ',' Eliminated ',' Okay ',' Change ',' ']")</f>
        <v>['package', 'disappear', 'weve', 'told', 'replace', 'provider', 'emang', 'signal', 'already', 'pulp', 'plus',' package ',' Eliminated ',' Okay ',' Change ',' ']</v>
      </c>
      <c r="D1691" s="3">
        <v>1.0</v>
      </c>
    </row>
    <row r="1692" ht="15.75" customHeight="1">
      <c r="A1692" s="1">
        <v>1690.0</v>
      </c>
      <c r="B1692" s="3" t="s">
        <v>1693</v>
      </c>
      <c r="C1692" s="3" t="str">
        <f>IFERROR(__xludf.DUMMYFUNCTION("GOOGLETRANSLATE(B1692,""id"",""en"")"),"['Assalamualaikum', 'warahmatullah', 'wabarakatuh', 'Alhamdulillah', 'Apply', 'Help', 'daily', 'spirit', 'Telkomsel', 'Assalamualaikum', 'warahmatullahi', 'wabarakatuh']")</f>
        <v>['Assalamualaikum', 'warahmatullah', 'wabarakatuh', 'Alhamdulillah', 'Apply', 'Help', 'daily', 'spirit', 'Telkomsel', 'Assalamualaikum', 'warahmatullahi', 'wabarakatuh']</v>
      </c>
      <c r="D1692" s="3">
        <v>5.0</v>
      </c>
    </row>
    <row r="1693" ht="15.75" customHeight="1">
      <c r="A1693" s="1">
        <v>1691.0</v>
      </c>
      <c r="B1693" s="3" t="s">
        <v>1694</v>
      </c>
      <c r="C1693" s="3" t="str">
        <f>IFERROR(__xludf.DUMMYFUNCTION("GOOGLETRANSLATE(B1693,""id"",""en"")"),"['entry', 'already', 'try', 'set', 'trs',' connection ',' weak ',' signal ',' strong ',' use ',' application ',' tower ',' ']")</f>
        <v>['entry', 'already', 'try', 'set', 'trs',' connection ',' weak ',' signal ',' strong ',' use ',' application ',' tower ',' ']</v>
      </c>
      <c r="D1693" s="3">
        <v>1.0</v>
      </c>
    </row>
    <row r="1694" ht="15.75" customHeight="1">
      <c r="A1694" s="1">
        <v>1692.0</v>
      </c>
      <c r="B1694" s="3" t="s">
        <v>1695</v>
      </c>
      <c r="C1694" s="3" t="str">
        <f>IFERROR(__xludf.DUMMYFUNCTION("GOOGLETRANSLATE(B1694,""id"",""en"")"),"['Disappointed', 'Contents',' Credit ',' Telkomsel ',' Pakek ',' Balance ',' Shope ',' Pay ',' Balance ',' Cut ',' Credit ',' Enter ',' Tny ',' Mimin ',' Ribet ',' told ',' Open ',' Web ',' Alah ',' Ribet ',' Disappointed ',' Disappointed ',' Disappointed"&amp;" ', ""]")</f>
        <v>['Disappointed', 'Contents',' Credit ',' Telkomsel ',' Pakek ',' Balance ',' Shope ',' Pay ',' Balance ',' Cut ',' Credit ',' Enter ',' Tny ',' Mimin ',' Ribet ',' told ',' Open ',' Web ',' Alah ',' Ribet ',' Disappointed ',' Disappointed ',' Disappointed ', "]</v>
      </c>
      <c r="D1694" s="3">
        <v>2.0</v>
      </c>
    </row>
    <row r="1695" ht="15.75" customHeight="1">
      <c r="A1695" s="1">
        <v>1693.0</v>
      </c>
      <c r="B1695" s="3" t="s">
        <v>1696</v>
      </c>
      <c r="C1695" s="3" t="str">
        <f>IFERROR(__xludf.DUMMYFUNCTION("GOOGLETRANSLATE(B1695,""id"",""en"")"),"['Buy', 'Package', 'Extra', 'Unlimited', 'YouTube', 'Etc.', 'March', 'YouTube', 'MLH', 'Reduced', 'Quota', 'Internet', ' Unlimited ',' WOI ',' GMN ',' Telkomsel ',' Buy ',' Package ',' Unlimited ', ""]")</f>
        <v>['Buy', 'Package', 'Extra', 'Unlimited', 'YouTube', 'Etc.', 'March', 'YouTube', 'MLH', 'Reduced', 'Quota', 'Internet', ' Unlimited ',' WOI ',' GMN ',' Telkomsel ',' Buy ',' Package ',' Unlimited ', "]</v>
      </c>
      <c r="D1695" s="3">
        <v>1.0</v>
      </c>
    </row>
    <row r="1696" ht="15.75" customHeight="1">
      <c r="A1696" s="1">
        <v>1694.0</v>
      </c>
      <c r="B1696" s="3" t="s">
        <v>1697</v>
      </c>
      <c r="C1696" s="3" t="str">
        <f>IFERROR(__xludf.DUMMYFUNCTION("GOOGLETRANSLATE(B1696,""id"",""en"")"),"['', 'Telkomsel', 'user', 'loyal', 'like', 'application', 'Telkomsel', 'check', 'quota', 'buy', 'package', 'contents', 'pulses' ',' Exchange ',' Telkomsel ',' Points', 'easy', 'grasp', ""]")</f>
        <v>['', 'Telkomsel', 'user', 'loyal', 'like', 'application', 'Telkomsel', 'check', 'quota', 'buy', 'package', 'contents', 'pulses' ',' Exchange ',' Telkomsel ',' Points', 'easy', 'grasp', "]</v>
      </c>
      <c r="D1696" s="3">
        <v>5.0</v>
      </c>
    </row>
    <row r="1697" ht="15.75" customHeight="1">
      <c r="A1697" s="1">
        <v>1695.0</v>
      </c>
      <c r="B1697" s="3" t="s">
        <v>1698</v>
      </c>
      <c r="C1697" s="3" t="str">
        <f>IFERROR(__xludf.DUMMYFUNCTION("GOOGLETRANSLATE(B1697,""id"",""en"")"),"['Combosakti', 'Unlimited', 'Free', 'Tiktok', 'YouTube', 'Line', 'Clock', 'Quota', 'GB', 'RB', 'Activate', 'MyTelkomsel', ' Click ',' Tsel ',' Comboul ',' Outlet ',' SKB ',' Look ',' Search ',' Telkomsel ',' Territes', 'Telkomsel', 'Tukan', 'hoax']")</f>
        <v>['Combosakti', 'Unlimited', 'Free', 'Tiktok', 'YouTube', 'Line', 'Clock', 'Quota', 'GB', 'RB', 'Activate', 'MyTelkomsel', ' Click ',' Tsel ',' Comboul ',' Outlet ',' SKB ',' Look ',' Search ',' Telkomsel ',' Territes', 'Telkomsel', 'Tukan', 'hoax']</v>
      </c>
      <c r="D1697" s="3">
        <v>1.0</v>
      </c>
    </row>
    <row r="1698" ht="15.75" customHeight="1">
      <c r="A1698" s="1">
        <v>1696.0</v>
      </c>
      <c r="B1698" s="3" t="s">
        <v>1699</v>
      </c>
      <c r="C1698" s="3" t="str">
        <f>IFERROR(__xludf.DUMMYFUNCTION("GOOGLETRANSLATE(B1698,""id"",""en"")"),"['heavy', 'application', 'operator', 'doang', 'heat', 'application', 'hot', 'play', 'genshin', 'impact', 'application', 'intention', ' Its function ',' hot ']")</f>
        <v>['heavy', 'application', 'operator', 'doang', 'heat', 'application', 'hot', 'play', 'genshin', 'impact', 'application', 'intention', ' Its function ',' hot ']</v>
      </c>
      <c r="D1698" s="3">
        <v>1.0</v>
      </c>
    </row>
    <row r="1699" ht="15.75" customHeight="1">
      <c r="A1699" s="1">
        <v>1697.0</v>
      </c>
      <c r="B1699" s="3" t="s">
        <v>1700</v>
      </c>
      <c r="C1699" s="3" t="str">
        <f>IFERROR(__xludf.DUMMYFUNCTION("GOOGLETRANSLATE(B1699,""id"",""en"")"),"['Network', 'difficult', 'trs',' check ',' daily ',' can ',' prize ',' quota ',' data ',' internet ',' finished ',' pulses', ' Having ',' sucked ',' how ',' Telkomsel ']")</f>
        <v>['Network', 'difficult', 'trs',' check ',' daily ',' can ',' prize ',' quota ',' data ',' internet ',' finished ',' pulses', ' Having ',' sucked ',' how ',' Telkomsel ']</v>
      </c>
      <c r="D1699" s="3">
        <v>5.0</v>
      </c>
    </row>
    <row r="1700" ht="15.75" customHeight="1">
      <c r="A1700" s="1">
        <v>1698.0</v>
      </c>
      <c r="B1700" s="3" t="s">
        <v>1701</v>
      </c>
      <c r="C1700" s="3" t="str">
        <f>IFERROR(__xludf.DUMMYFUNCTION("GOOGLETRANSLATE(B1700,""id"",""en"")"),"['Seneng', 'Deh', 'MyTelkomsel', 'Features',' Daily ',' check ',' Deurtor ',' Points', 'exchanged', 'Kayak', 'discount', 'that's',' Favorites', 'package', 'free', 'is exchanged', 'balance', 'Linkaja', 'happy', 'promo', 'package', 'cheap', 'emang', 'just',"&amp;" 'just a week' , 'Mantullah', 'Doang', 'cuyyy', 'already', 'GB', 'lucky', 'get', 'unlimited', ""]")</f>
        <v>['Seneng', 'Deh', 'MyTelkomsel', 'Features',' Daily ',' check ',' Deurtor ',' Points', 'exchanged', 'Kayak', 'discount', 'that's',' Favorites', 'package', 'free', 'is exchanged', 'balance', 'Linkaja', 'happy', 'promo', 'package', 'cheap', 'emang', 'just', 'just a week' , 'Mantullah', 'Doang', 'cuyyy', 'already', 'GB', 'lucky', 'get', 'unlimited', "]</v>
      </c>
      <c r="D1700" s="3">
        <v>5.0</v>
      </c>
    </row>
    <row r="1701" ht="15.75" customHeight="1">
      <c r="A1701" s="1">
        <v>1699.0</v>
      </c>
      <c r="B1701" s="3" t="s">
        <v>1702</v>
      </c>
      <c r="C1701" s="3" t="str">
        <f>IFERROR(__xludf.DUMMYFUNCTION("GOOGLETRANSLATE(B1701,""id"",""en"")"),"['likes',' dayli ',' check ',' because ',' bonus', 'quota', 'internet', 'add', 'bonus',' quota ',' internet ',' quota ',' nelfon ',' week ',' because ',' pandemic ',' finance ',' difficult ',' trims', 'Telkomsel']")</f>
        <v>['likes',' dayli ',' check ',' because ',' bonus', 'quota', 'internet', 'add', 'bonus',' quota ',' internet ',' quota ',' nelfon ',' week ',' because ',' pandemic ',' finance ',' difficult ',' trims', 'Telkomsel']</v>
      </c>
      <c r="D1701" s="3">
        <v>5.0</v>
      </c>
    </row>
    <row r="1702" ht="15.75" customHeight="1">
      <c r="A1702" s="1">
        <v>1700.0</v>
      </c>
      <c r="B1702" s="3" t="s">
        <v>1703</v>
      </c>
      <c r="C1702" s="3" t="str">
        <f>IFERROR(__xludf.DUMMYFUNCTION("GOOGLETRANSLATE(B1702,""id"",""en"")"),"['please', 'fix', 'package', 'internet', 'run out', 'jng', 'cut', 'pulse', 'regular', 'telkomsel', 'use', 'provider', ' Package ',' Internet ',' Out ',' Cutting ',' Credit ',' Regular ', ""]")</f>
        <v>['please', 'fix', 'package', 'internet', 'run out', 'jng', 'cut', 'pulse', 'regular', 'telkomsel', 'use', 'provider', ' Package ',' Internet ',' Out ',' Cutting ',' Credit ',' Regular ', "]</v>
      </c>
      <c r="D1702" s="3">
        <v>3.0</v>
      </c>
    </row>
    <row r="1703" ht="15.75" customHeight="1">
      <c r="A1703" s="1">
        <v>1701.0</v>
      </c>
      <c r="B1703" s="3" t="s">
        <v>1704</v>
      </c>
      <c r="C1703" s="3" t="str">
        <f>IFERROR(__xludf.DUMMYFUNCTION("GOOGLETRANSLATE(B1703,""id"",""en"")"),"['App', 'good', 'makes it easy', 'check', 'transaction', 'pulse', 'package', 'etc.', 'hope', 'event', 'multiplied', 'price', ' Located ',' Durable ',' MyTelkomsel ',' ']")</f>
        <v>['App', 'good', 'makes it easy', 'check', 'transaction', 'pulse', 'package', 'etc.', 'hope', 'event', 'multiplied', 'price', ' Located ',' Durable ',' MyTelkomsel ',' ']</v>
      </c>
      <c r="D1703" s="3">
        <v>5.0</v>
      </c>
    </row>
    <row r="1704" ht="15.75" customHeight="1">
      <c r="A1704" s="1">
        <v>1702.0</v>
      </c>
      <c r="B1704" s="3" t="s">
        <v>1705</v>
      </c>
      <c r="C1704" s="3" t="str">
        <f>IFERROR(__xludf.DUMMYFUNCTION("GOOGLETRANSLATE(B1704,""id"",""en"")"),"['SERBA', 'fast', 'economical', 'effective', 'Get used to', 'MyTelkomsel', 'help', 'relieve', 'burden', 'user', 'tool', 'communication', ' equivalent ',' Android ',' smartphone ',' etc. ',' try ',' Certain ',' forgotten ',' fun ',' aspects', 'power', 'mom"&amp;"moko', ""]")</f>
        <v>['SERBA', 'fast', 'economical', 'effective', 'Get used to', 'MyTelkomsel', 'help', 'relieve', 'burden', 'user', 'tool', 'communication', ' equivalent ',' Android ',' smartphone ',' etc. ',' try ',' Certain ',' forgotten ',' fun ',' aspects', 'power', 'mommoko', "]</v>
      </c>
      <c r="D1704" s="3">
        <v>5.0</v>
      </c>
    </row>
    <row r="1705" ht="15.75" customHeight="1">
      <c r="A1705" s="1">
        <v>1703.0</v>
      </c>
      <c r="B1705" s="3" t="s">
        <v>1706</v>
      </c>
      <c r="C1705" s="3" t="str">
        <f>IFERROR(__xludf.DUMMYFUNCTION("GOOGLETRANSLATE(B1705,""id"",""en"")"),"['Good', 'Package', 'Cheap', 'Program', 'Daily', 'Check', 'Help', 'Watch', 'Anime', 'Thank you', 'MyTelkomsel', 'Hopefully', ' Quota ',' special ',' watch ',' anime ']")</f>
        <v>['Good', 'Package', 'Cheap', 'Program', 'Daily', 'Check', 'Help', 'Watch', 'Anime', 'Thank you', 'MyTelkomsel', 'Hopefully', ' Quota ',' special ',' watch ',' anime ']</v>
      </c>
      <c r="D1705" s="3">
        <v>5.0</v>
      </c>
    </row>
    <row r="1706" ht="15.75" customHeight="1">
      <c r="A1706" s="1">
        <v>1704.0</v>
      </c>
      <c r="B1706" s="3" t="s">
        <v>1707</v>
      </c>
      <c r="C1706" s="3" t="str">
        <f>IFERROR(__xludf.DUMMYFUNCTION("GOOGLETRANSLATE(B1706,""id"",""en"")"),"['The application', 'good', 'really', 'just', 'good', 'application', 'mytelkomsel', 'memud', 'go', 'check', 'pulse', 'see', ' Sisakuota ',' buy ',' package ',' internet ',' telephone ',' or and 'fill', 'pulse', 'features', 'sayasukai', 'application', 'sho"&amp;"p', 'because it's easy' , 'Choosing', 'Packages',' according to ',' Needs', 'Danmetode', 'payment', 'JUSTABLY', 'RIBET', 'Runmahhanya', 'buy', 'quota', 'applicationMytelkomsel', ' Life ',' Fun ',' Thank you ',' Telkomsel ']")</f>
        <v>['The application', 'good', 'really', 'just', 'good', 'application', 'mytelkomsel', 'memud', 'go', 'check', 'pulse', 'see', ' Sisakuota ',' buy ',' package ',' internet ',' telephone ',' or and 'fill', 'pulse', 'features', 'sayasukai', 'application', 'shop', 'because it's easy' , 'Choosing', 'Packages',' according to ',' Needs', 'Danmetode', 'payment', 'JUSTABLY', 'RIBET', 'Runmahhanya', 'buy', 'quota', 'applicationMytelkomsel', ' Life ',' Fun ',' Thank you ',' Telkomsel ']</v>
      </c>
      <c r="D1706" s="3">
        <v>5.0</v>
      </c>
    </row>
    <row r="1707" ht="15.75" customHeight="1">
      <c r="A1707" s="1">
        <v>1705.0</v>
      </c>
      <c r="B1707" s="3" t="s">
        <v>1708</v>
      </c>
      <c r="C1707" s="3" t="str">
        <f>IFERROR(__xludf.DUMMYFUNCTION("GOOGLETRANSLATE(B1707,""id"",""en"")"),"['feature', 'application', 'useful', 'makes it easy', 'in', 'transaction', 'in', 'application', 'loss',' really ',' install ',' application ',' Send ',' Gift ',' Redeem ',' Point ',' Easy ',' Use ',' Application ',' Lho ']")</f>
        <v>['feature', 'application', 'useful', 'makes it easy', 'in', 'transaction', 'in', 'application', 'loss',' really ',' install ',' application ',' Send ',' Gift ',' Redeem ',' Point ',' Easy ',' Use ',' Application ',' Lho ']</v>
      </c>
      <c r="D1707" s="3">
        <v>5.0</v>
      </c>
    </row>
    <row r="1708" ht="15.75" customHeight="1">
      <c r="A1708" s="1">
        <v>1706.0</v>
      </c>
      <c r="B1708" s="3" t="s">
        <v>1709</v>
      </c>
      <c r="C1708" s="3" t="str">
        <f>IFERROR(__xludf.DUMMYFUNCTION("GOOGLETRANSLATE(B1708,""id"",""en"")"),"['Since', 'application', 'MyTelkomsel', 'activity', 'buy', 'package', 'quota', 'easy', 'practical', 'application', 'MyTelkomsel', 'price', ' Offered ',' Package ',' Package ',' Available ',' Cheap ',' Variative ',' For example ',' Quota ',' Thinking ',' W"&amp;"hatsApp ',' YouTube ',' Tiktok ',' Etc. ' , 'Install', 'Application', 'Install', 'Deh', 'Loss', 'Fortunately', 'buy', 'quota', 'tsel', 'answer', 'mytel phone', ""]")</f>
        <v>['Since', 'application', 'MyTelkomsel', 'activity', 'buy', 'package', 'quota', 'easy', 'practical', 'application', 'MyTelkomsel', 'price', ' Offered ',' Package ',' Package ',' Available ',' Cheap ',' Variative ',' For example ',' Quota ',' Thinking ',' WhatsApp ',' YouTube ',' Tiktok ',' Etc. ' , 'Install', 'Application', 'Install', 'Deh', 'Loss', 'Fortunately', 'buy', 'quota', 'tsel', 'answer', 'mytel phone', "]</v>
      </c>
      <c r="D1708" s="3">
        <v>5.0</v>
      </c>
    </row>
    <row r="1709" ht="15.75" customHeight="1">
      <c r="A1709" s="1">
        <v>1707.0</v>
      </c>
      <c r="B1709" s="3" t="s">
        <v>1710</v>
      </c>
      <c r="C1709" s="3" t="str">
        <f>IFERROR(__xludf.DUMMYFUNCTION("GOOGLETRANSLATE(B1709,""id"",""en"")"),"['Good', 'program', 'daily', 'check', 'total', 'quota', 'hope', 'front', 'duration', 'quota', 'free', 'change', ' Input ',' Package ',' Combo ',' Sakti ',' Variative ',' Nomer ',' Offer ',' Package ',' Combo ',' Sakti ',' That's', 'Choice', 'Diverse' , 't"&amp;"hank you']")</f>
        <v>['Good', 'program', 'daily', 'check', 'total', 'quota', 'hope', 'front', 'duration', 'quota', 'free', 'change', ' Input ',' Package ',' Combo ',' Sakti ',' Variative ',' Nomer ',' Offer ',' Package ',' Combo ',' Sakti ',' That's', 'Choice', 'Diverse' , 'thank you']</v>
      </c>
      <c r="D1709" s="3">
        <v>5.0</v>
      </c>
    </row>
    <row r="1710" ht="15.75" customHeight="1">
      <c r="A1710" s="1">
        <v>1708.0</v>
      </c>
      <c r="B1710" s="3" t="s">
        <v>1711</v>
      </c>
      <c r="C1710" s="3" t="str">
        <f>IFERROR(__xludf.DUMMYFUNCTION("GOOGLETRANSLATE(B1710,""id"",""en"")"),"['Thank you', 'Telkomsel', 'blessings',' nggerlau ',' ngapalin ',' code ',' check ',' pulse ',' quota ',' thanks', 'bonus',' quota ',' Daily ',' Check ', ""]")</f>
        <v>['Thank you', 'Telkomsel', 'blessings',' nggerlau ',' ngapalin ',' code ',' check ',' pulse ',' quota ',' thanks', 'bonus',' quota ',' Daily ',' Check ', "]</v>
      </c>
      <c r="D1710" s="3">
        <v>5.0</v>
      </c>
    </row>
    <row r="1711" ht="15.75" customHeight="1">
      <c r="A1711" s="1">
        <v>1709.0</v>
      </c>
      <c r="B1711" s="3" t="s">
        <v>1712</v>
      </c>
      <c r="C1711" s="3" t="str">
        <f>IFERROR(__xludf.DUMMYFUNCTION("GOOGLETRANSLATE(B1711,""id"",""en"")"),"['users',' Telkomsel ',' many years', 'here', 'emang', 'makes it easy', 'customers',' udh ',' so ',' daily ',' check ',' Telkomsel ',' Alhamdulillah ',' really ',' that's', 'Daann', 'contents',' reset ',' wallet ',' digital ',' okay ',' bingit ',' run out"&amp;" ',' pulses', 'malem' , 'Malem', 'hassles', 'Gituuhhh', 'Thank you', 'Telkomsel', 'Telkomsel', ""]")</f>
        <v>['users',' Telkomsel ',' many years', 'here', 'emang', 'makes it easy', 'customers',' udh ',' so ',' daily ',' check ',' Telkomsel ',' Alhamdulillah ',' really ',' that's', 'Daann', 'contents',' reset ',' wallet ',' digital ',' okay ',' bingit ',' run out ',' pulses', 'malem' , 'Malem', 'hassles', 'Gituuhhh', 'Thank you', 'Telkomsel', 'Telkomsel', "]</v>
      </c>
      <c r="D1711" s="3">
        <v>5.0</v>
      </c>
    </row>
    <row r="1712" ht="15.75" customHeight="1">
      <c r="A1712" s="1">
        <v>1710.0</v>
      </c>
      <c r="B1712" s="3" t="s">
        <v>1713</v>
      </c>
      <c r="C1712" s="3" t="str">
        <f>IFERROR(__xludf.DUMMYFUNCTION("GOOGLETRANSLATE(B1712,""id"",""en"")"),"['', 'Telkomsel', 'convenience', 'users',' card ',' Telkomsel ',' Telkomsel ',' application ',' great ',' transaction ',' features', 'like', 'Daily ',' Check ',' Where ',' User ',' Pamnition ',' Bonus', 'Data', 'Check', 'Telkomsel', 'The', 'Best']")</f>
        <v>['', 'Telkomsel', 'convenience', 'users',' card ',' Telkomsel ',' Telkomsel ',' application ',' great ',' transaction ',' features', 'like', 'Daily ',' Check ',' Where ',' User ',' Pamnition ',' Bonus', 'Data', 'Check', 'Telkomsel', 'The', 'Best']</v>
      </c>
      <c r="D1712" s="3">
        <v>5.0</v>
      </c>
    </row>
    <row r="1713" ht="15.75" customHeight="1">
      <c r="A1713" s="1">
        <v>1711.0</v>
      </c>
      <c r="B1713" s="3" t="s">
        <v>1714</v>
      </c>
      <c r="C1713" s="3" t="str">
        <f>IFERROR(__xludf.DUMMYFUNCTION("GOOGLETRANSLATE(B1713,""id"",""en"")"),"['fun', 'makes it easier', 'use', 'buy', 'package', 'klu', 'diligent', 'chek', 'collect', 'stamp', 'gift', 'basics',' Mya ',' Telkomsel ',' Child ',' Wear ',' Perdana ',' Telkomsel ',' The Application ',' ']")</f>
        <v>['fun', 'makes it easier', 'use', 'buy', 'package', 'klu', 'diligent', 'chek', 'collect', 'stamp', 'gift', 'basics',' Mya ',' Telkomsel ',' Child ',' Wear ',' Perdana ',' Telkomsel ',' The Application ',' ']</v>
      </c>
      <c r="D1713" s="3">
        <v>5.0</v>
      </c>
    </row>
    <row r="1714" ht="15.75" customHeight="1">
      <c r="A1714" s="1">
        <v>1712.0</v>
      </c>
      <c r="B1714" s="3" t="s">
        <v>1715</v>
      </c>
      <c r="C1714" s="3" t="str">
        <f>IFERROR(__xludf.DUMMYFUNCTION("GOOGLETRANSLATE(B1714,""id"",""en"")"),"['buy', 'package', 'internet', 'pulse', 'donations', 'use', 'point', 'easy', 'point', 'difficult', 'compared to', '']")</f>
        <v>['buy', 'package', 'internet', 'pulse', 'donations', 'use', 'point', 'easy', 'point', 'difficult', 'compared to', '']</v>
      </c>
      <c r="D1714" s="3">
        <v>5.0</v>
      </c>
    </row>
    <row r="1715" ht="15.75" customHeight="1">
      <c r="A1715" s="1">
        <v>1713.0</v>
      </c>
      <c r="B1715" s="3" t="s">
        <v>1716</v>
      </c>
      <c r="C1715" s="3" t="str">
        <f>IFERROR(__xludf.DUMMYFUNCTION("GOOGLETRANSLATE(B1715,""id"",""en"")"),"['Increases',' Promo ',' Customer ',' Faithful ',' Telkomsel ',' Please ',' Help ',' Price ',' Package ',' Internet ',' Gloom ',' Price ',' Society ',' Indonesia ',' TRIMS ',' Telkomsel ',' ']")</f>
        <v>['Increases',' Promo ',' Customer ',' Faithful ',' Telkomsel ',' Please ',' Help ',' Price ',' Package ',' Internet ',' Gloom ',' Price ',' Society ',' Indonesia ',' TRIMS ',' Telkomsel ',' ']</v>
      </c>
      <c r="D1715" s="3">
        <v>5.0</v>
      </c>
    </row>
    <row r="1716" ht="15.75" customHeight="1">
      <c r="A1716" s="1">
        <v>1714.0</v>
      </c>
      <c r="B1716" s="3" t="s">
        <v>1717</v>
      </c>
      <c r="C1716" s="3" t="str">
        <f>IFERROR(__xludf.DUMMYFUNCTION("GOOGLETRANSLATE(B1716,""id"",""en"")"),"['Like', 'really', 'makes it easy', 'buy', 'check', 'pulse', 'service', 'good', 'useful', 'really', 'bonus',' take ',' Free ',' Recommended ',' really ',' SIH ',' already ',' loyal ',' Telkomsel ']")</f>
        <v>['Like', 'really', 'makes it easy', 'buy', 'check', 'pulse', 'service', 'good', 'useful', 'really', 'bonus',' take ',' Free ',' Recommended ',' really ',' SIH ',' already ',' loyal ',' Telkomsel ']</v>
      </c>
      <c r="D1716" s="3">
        <v>5.0</v>
      </c>
    </row>
    <row r="1717" ht="15.75" customHeight="1">
      <c r="A1717" s="1">
        <v>1715.0</v>
      </c>
      <c r="B1717" s="3" t="s">
        <v>1718</v>
      </c>
      <c r="C1717" s="3" t="str">
        <f>IFERROR(__xludf.DUMMYFUNCTION("GOOGLETRANSLATE(B1717,""id"",""en"")"),"['Help', 'Features',' Daily ',' Check ',' Ina ',' Cool ',' Bonus', 'Quota', 'Bonus',' Quota ',' Extended ',' Term ',' Donk ',' Kekeke ',' quota ']")</f>
        <v>['Help', 'Features',' Daily ',' Check ',' Ina ',' Cool ',' Bonus', 'Quota', 'Bonus',' Quota ',' Extended ',' Term ',' Donk ',' Kekeke ',' quota ']</v>
      </c>
      <c r="D1717" s="3">
        <v>5.0</v>
      </c>
    </row>
    <row r="1718" ht="15.75" customHeight="1">
      <c r="A1718" s="1">
        <v>1716.0</v>
      </c>
      <c r="B1718" s="3" t="s">
        <v>1719</v>
      </c>
      <c r="C1718" s="3" t="str">
        <f>IFERROR(__xludf.DUMMYFUNCTION("GOOGLETRANSLATE(B1718,""id"",""en"")"),"['Response', 'Funny', 'Telomsel', 'Buy', 'Package', 'TPI', 'Credit', 'Cut', 'Great', ""]")</f>
        <v>['Response', 'Funny', 'Telomsel', 'Buy', 'Package', 'TPI', 'Credit', 'Cut', 'Great', "]</v>
      </c>
      <c r="D1718" s="3">
        <v>1.0</v>
      </c>
    </row>
    <row r="1719" ht="15.75" customHeight="1">
      <c r="A1719" s="1">
        <v>1717.0</v>
      </c>
      <c r="B1719" s="3" t="s">
        <v>1720</v>
      </c>
      <c r="C1719" s="3" t="str">
        <f>IFERROR(__xludf.DUMMYFUNCTION("GOOGLETRANSLATE(B1719,""id"",""en"")"),"['Yesterday', 'buy', 'pulse', 'diesa', 'nmr', 'entry', 'trs',' try ',' buy ',' use ',' funds', 'fail', ' Telkomsel ',' disorder ', ""]")</f>
        <v>['Yesterday', 'buy', 'pulse', 'diesa', 'nmr', 'entry', 'trs',' try ',' buy ',' use ',' funds', 'fail', ' Telkomsel ',' disorder ', "]</v>
      </c>
      <c r="D1719" s="3">
        <v>2.0</v>
      </c>
    </row>
    <row r="1720" ht="15.75" customHeight="1">
      <c r="A1720" s="1">
        <v>1718.0</v>
      </c>
      <c r="B1720" s="3" t="s">
        <v>1721</v>
      </c>
      <c r="C1720" s="3" t="str">
        <f>IFERROR(__xludf.DUMMYFUNCTION("GOOGLETRANSLATE(B1720,""id"",""en"")"),"['Features',' help ',' like ',' really ',' dehh ',' Telkomsel ',' collect ',' point ',' exchanged ',' gift ',' promo ',' payment ',' Easy ',' in the past ',' pandemic ',' help ',' lazy ',' home ',' buy ',' ']")</f>
        <v>['Features',' help ',' like ',' really ',' dehh ',' Telkomsel ',' collect ',' point ',' exchanged ',' gift ',' promo ',' payment ',' Easy ',' in the past ',' pandemic ',' help ',' lazy ',' home ',' buy ',' ']</v>
      </c>
      <c r="D1720" s="3">
        <v>5.0</v>
      </c>
    </row>
    <row r="1721" ht="15.75" customHeight="1">
      <c r="A1721" s="1">
        <v>1719.0</v>
      </c>
      <c r="B1721" s="3" t="s">
        <v>1722</v>
      </c>
      <c r="C1721" s="3" t="str">
        <f>IFERROR(__xludf.DUMMYFUNCTION("GOOGLETRANSLATE(B1721,""id"",""en"")"),"['knp', 'signal', 'slow', 'bngt', 'pdhl', 'network', 'full', 'mode', 'airplane', 'many', 'ttp', 'slow', ' SOSMED ',' Game ',' Help ',' explained ',' ']")</f>
        <v>['knp', 'signal', 'slow', 'bngt', 'pdhl', 'network', 'full', 'mode', 'airplane', 'many', 'ttp', 'slow', ' SOSMED ',' Game ',' Help ',' explained ',' ']</v>
      </c>
      <c r="D1721" s="3">
        <v>1.0</v>
      </c>
    </row>
    <row r="1722" ht="15.75" customHeight="1">
      <c r="A1722" s="1">
        <v>1720.0</v>
      </c>
      <c r="B1722" s="3" t="s">
        <v>1723</v>
      </c>
      <c r="C1722" s="3" t="str">
        <f>IFERROR(__xludf.DUMMYFUNCTION("GOOGLETRANSLATE(B1722,""id"",""en"")"),"['Telkomsel', 'here', 'network', 'ugly', 'living', 'DKI', 'Malahh', 'Males',' package ',' data ',' use ',' Telkomsel ',' Like ',' Season ',' ']")</f>
        <v>['Telkomsel', 'here', 'network', 'ugly', 'living', 'DKI', 'Malahh', 'Males',' package ',' data ',' use ',' Telkomsel ',' Like ',' Season ',' ']</v>
      </c>
      <c r="D1722" s="3">
        <v>2.0</v>
      </c>
    </row>
    <row r="1723" ht="15.75" customHeight="1">
      <c r="A1723" s="1">
        <v>1721.0</v>
      </c>
      <c r="B1723" s="3" t="s">
        <v>1724</v>
      </c>
      <c r="C1723" s="3" t="str">
        <f>IFERROR(__xludf.DUMMYFUNCTION("GOOGLETRANSLATE(B1723,""id"",""en"")"),"['right', 'meet', 'already', 'buy', 'package', 'conference', 'dipake', 'google', 'meet', 'already', 'GB', 'quota', ' Conference ',' buy ',' MyTelkomsel ',' Napa ',' right ',' Meet ',' Pakenya ',' quota ',' main ',' yak ',' loss', 'buy', 'quota' , 'confere"&amp;"nce', 'hahaha', 'times', 'already', 'many', 'error', 'doang', '']")</f>
        <v>['right', 'meet', 'already', 'buy', 'package', 'conference', 'dipake', 'google', 'meet', 'already', 'GB', 'quota', ' Conference ',' buy ',' MyTelkomsel ',' Napa ',' right ',' Meet ',' Pakenya ',' quota ',' main ',' yak ',' loss', 'buy', 'quota' , 'conference', 'hahaha', 'times', 'already', 'many', 'error', 'doang', '']</v>
      </c>
      <c r="D1723" s="3">
        <v>1.0</v>
      </c>
    </row>
    <row r="1724" ht="15.75" customHeight="1">
      <c r="A1724" s="1">
        <v>1722.0</v>
      </c>
      <c r="B1724" s="3" t="s">
        <v>1725</v>
      </c>
      <c r="C1724" s="3" t="str">
        <f>IFERROR(__xludf.DUMMYFUNCTION("GOOGLETRANSLATE(B1724,""id"",""en"")"),"['Signal', 'Not bad', 'work', 'address',' office ',' Jln ',' Yos', 'Sudarso', 'Tanjung', 'Mulia', 'weak', 'Domicile', ' Address', 'Domicile', 'Perum', 'Griya', 'Mend', 'Beautiful', 'Jln', 'Diski', 'Glugur', 'Lush', 'Hamlet', 'Village', 'Sawit' , 'Rejo', '"&amp;"Kec', 'Kutalimbaru', 'Kab', 'Deli', 'Serdang', 'Prop', 'North Sumatra', 'Code', 'Post', 'Thank', 'Love', ' His attention ',' ']")</f>
        <v>['Signal', 'Not bad', 'work', 'address',' office ',' Jln ',' Yos', 'Sudarso', 'Tanjung', 'Mulia', 'weak', 'Domicile', ' Address', 'Domicile', 'Perum', 'Griya', 'Mend', 'Beautiful', 'Jln', 'Diski', 'Glugur', 'Lush', 'Hamlet', 'Village', 'Sawit' , 'Rejo', 'Kec', 'Kutalimbaru', 'Kab', 'Deli', 'Serdang', 'Prop', 'North Sumatra', 'Code', 'Post', 'Thank', 'Love', ' His attention ',' ']</v>
      </c>
      <c r="D1724" s="3">
        <v>4.0</v>
      </c>
    </row>
    <row r="1725" ht="15.75" customHeight="1">
      <c r="A1725" s="1">
        <v>1723.0</v>
      </c>
      <c r="B1725" s="3" t="s">
        <v>1726</v>
      </c>
      <c r="C1725" s="3" t="str">
        <f>IFERROR(__xludf.DUMMYFUNCTION("GOOGLETRANSLATE(B1725,""id"",""en"")"),"['Telkomsel', 'signal', 'down', 'package', 'expensive', 'package', 'local', 'point', 'because', 'use', ""]")</f>
        <v>['Telkomsel', 'signal', 'down', 'package', 'expensive', 'package', 'local', 'point', 'because', 'use', "]</v>
      </c>
      <c r="D1725" s="3">
        <v>1.0</v>
      </c>
    </row>
    <row r="1726" ht="15.75" customHeight="1">
      <c r="A1726" s="1">
        <v>1724.0</v>
      </c>
      <c r="B1726" s="3" t="s">
        <v>1727</v>
      </c>
      <c r="C1726" s="3" t="str">
        <f>IFERROR(__xludf.DUMMYFUNCTION("GOOGLETRANSLATE(B1726,""id"",""en"")"),"['Alhamdulillah', 'Download', 'Application', 'Telkomsel', 'Check', 'Quota', 'Package', 'Internet', 'Package', 'Featured', 'Telkomsel', 'SMS', ' Phone ',' Roaming ',' Buy ',' Quota ',' Internet ',' Package ',' Combo ',' Exchange ',' Telkomsel ',' Points', "&amp;"'Easy', 'MyTelkomsel', 'Yesterday' , 'Tuker', 'Points',' Lucky ',' Draw ',' Lucky ',' Forgotten ',' Chek ',' Quota ',' Internet ',' Anyway ',' User ',' Telkomsel ',' mandatory ',' really ',' download ',' Telkomsel ',' apps', '']")</f>
        <v>['Alhamdulillah', 'Download', 'Application', 'Telkomsel', 'Check', 'Quota', 'Package', 'Internet', 'Package', 'Featured', 'Telkomsel', 'SMS', ' Phone ',' Roaming ',' Buy ',' Quota ',' Internet ',' Package ',' Combo ',' Exchange ',' Telkomsel ',' Points', 'Easy', 'MyTelkomsel', 'Yesterday' , 'Tuker', 'Points',' Lucky ',' Draw ',' Lucky ',' Forgotten ',' Chek ',' Quota ',' Internet ',' Anyway ',' User ',' Telkomsel ',' mandatory ',' really ',' download ',' Telkomsel ',' apps', '']</v>
      </c>
      <c r="D1726" s="3">
        <v>5.0</v>
      </c>
    </row>
    <row r="1727" ht="15.75" customHeight="1">
      <c r="A1727" s="1">
        <v>1725.0</v>
      </c>
      <c r="B1727" s="3" t="s">
        <v>1728</v>
      </c>
      <c r="C1727" s="3" t="str">
        <f>IFERROR(__xludf.DUMMYFUNCTION("GOOGLETRANSLATE(B1727,""id"",""en"")"),"['Dear', 'admin', 'min', 'please', 'check', 'system', 'application', 'open', 'application', 'system', 'direct', 'slow', ' Open ',' Mobile ',' Traffic ',' Internet ',' Application ',' Transfer ',' Data ',' Download ',' Application ',' Walking ',' Force ','"&amp;" Close ',' Application ' , 'manual', 'left', 'continuous',' harmed ',' application ',' hacker ',' please ',' help ',' check ',' system ',' application ',' awaited ',' Response ',' Thank you ', ""]")</f>
        <v>['Dear', 'admin', 'min', 'please', 'check', 'system', 'application', 'open', 'application', 'system', 'direct', 'slow', ' Open ',' Mobile ',' Traffic ',' Internet ',' Application ',' Transfer ',' Data ',' Download ',' Application ',' Walking ',' Force ',' Close ',' Application ' , 'manual', 'left', 'continuous',' harmed ',' application ',' hacker ',' please ',' help ',' check ',' system ',' application ',' awaited ',' Response ',' Thank you ', "]</v>
      </c>
      <c r="D1727" s="3">
        <v>1.0</v>
      </c>
    </row>
    <row r="1728" ht="15.75" customHeight="1">
      <c r="A1728" s="1">
        <v>1726.0</v>
      </c>
      <c r="B1728" s="3" t="s">
        <v>1729</v>
      </c>
      <c r="C1728" s="3" t="str">
        <f>IFERROR(__xludf.DUMMYFUNCTION("GOOGLETRANSLATE(B1728,""id"",""en"")"),"['fill', 'package', 'times',' fill out ',' package ',' enter ',' package ',' balance ',' Try ',' reset ',' tetep ',' enter ',' balances', 'truncated', 'whips',' apk ',' error ',' ']")</f>
        <v>['fill', 'package', 'times',' fill out ',' package ',' enter ',' package ',' balance ',' Try ',' reset ',' tetep ',' enter ',' balances', 'truncated', 'whips',' apk ',' error ',' ']</v>
      </c>
      <c r="D1728" s="3">
        <v>2.0</v>
      </c>
    </row>
    <row r="1729" ht="15.75" customHeight="1">
      <c r="A1729" s="1">
        <v>1727.0</v>
      </c>
      <c r="B1729" s="3" t="s">
        <v>1730</v>
      </c>
      <c r="C1729" s="3" t="str">
        <f>IFERROR(__xludf.DUMMYFUNCTION("GOOGLETRANSLATE(B1729,""id"",""en"")"),"['Disturbed', 'connection', 'network', 'network', 'Telkomsel', 'disorder', 'Lola', 'Not bad', 'annoying', 'daily', 'dlm', 'activities',' Everyday ',' Hope ',' Telkomsel ',' Network ',' Network ',' Best ',' ']")</f>
        <v>['Disturbed', 'connection', 'network', 'network', 'Telkomsel', 'disorder', 'Lola', 'Not bad', 'annoying', 'daily', 'dlm', 'activities',' Everyday ',' Hope ',' Telkomsel ',' Network ',' Network ',' Best ',' ']</v>
      </c>
      <c r="D1729" s="3">
        <v>3.0</v>
      </c>
    </row>
    <row r="1730" ht="15.75" customHeight="1">
      <c r="A1730" s="1">
        <v>1728.0</v>
      </c>
      <c r="B1730" s="3" t="s">
        <v>1731</v>
      </c>
      <c r="C1730" s="3" t="str">
        <f>IFERROR(__xludf.DUMMYFUNCTION("GOOGLETRANSLATE(B1730,""id"",""en"")"),"['cook', 'open', 'Telkomsel', 'quota', 'UDH', 'JLAS', 'application', 'provider', 'already', 'price', 'expensive', 'class',' BUMN ',' Kyk ',' That's', 'Lose', 'Tri', 'Axis',' Indosat ',' Pimah ']")</f>
        <v>['cook', 'open', 'Telkomsel', 'quota', 'UDH', 'JLAS', 'application', 'provider', 'already', 'price', 'expensive', 'class',' BUMN ',' Kyk ',' That's', 'Lose', 'Tri', 'Axis',' Indosat ',' Pimah ']</v>
      </c>
      <c r="D1730" s="3">
        <v>1.0</v>
      </c>
    </row>
    <row r="1731" ht="15.75" customHeight="1">
      <c r="A1731" s="1">
        <v>1729.0</v>
      </c>
      <c r="B1731" s="3" t="s">
        <v>1732</v>
      </c>
      <c r="C1731" s="3" t="str">
        <f>IFERROR(__xludf.DUMMYFUNCTION("GOOGLETRANSLATE(B1731,""id"",""en"")"),"['application', 'message', 'in', 'different', 'cheat', 'sms',' enter ',' open ',' application ',' promo ',' send ',' sms', ' perverted ',' so ',' thank ',' love ',' fill out ',' wrongness', 'send', 'prank', 'like', 'application', 'because of', 'conscious'"&amp;",' sms' , 'Grace', 'Thank you', 'Telkomsel', 'Awritond', 'Thank you', 'Maker', 'Message', ""]")</f>
        <v>['application', 'message', 'in', 'different', 'cheat', 'sms',' enter ',' open ',' application ',' promo ',' send ',' sms', ' perverted ',' so ',' thank ',' love ',' fill out ',' wrongness', 'send', 'prank', 'like', 'application', 'because of', 'conscious',' sms' , 'Grace', 'Thank you', 'Telkomsel', 'Awritond', 'Thank you', 'Maker', 'Message', "]</v>
      </c>
      <c r="D1731" s="3">
        <v>1.0</v>
      </c>
    </row>
    <row r="1732" ht="15.75" customHeight="1">
      <c r="A1732" s="1">
        <v>1730.0</v>
      </c>
      <c r="B1732" s="3" t="s">
        <v>1733</v>
      </c>
      <c r="C1732" s="3" t="str">
        <f>IFERROR(__xludf.DUMMYFUNCTION("GOOGLETRANSLATE(B1732,""id"",""en"")"),"['signal', 'good', 'bad', 'times',' open ',' application ',' download ',' application ',' Telkomsel ',' ugly ',' network ',' good ',' times', 'hope', 'Telkomsel', 'smooth', '']")</f>
        <v>['signal', 'good', 'bad', 'times',' open ',' application ',' download ',' application ',' Telkomsel ',' ugly ',' network ',' good ',' times', 'hope', 'Telkomsel', 'smooth', '']</v>
      </c>
      <c r="D1732" s="3">
        <v>3.0</v>
      </c>
    </row>
    <row r="1733" ht="15.75" customHeight="1">
      <c r="A1733" s="1">
        <v>1731.0</v>
      </c>
      <c r="B1733" s="3" t="s">
        <v>1734</v>
      </c>
      <c r="C1733" s="3" t="str">
        <f>IFERROR(__xludf.DUMMYFUNCTION("GOOGLETRANSLATE(B1733,""id"",""en"")"),"['Please', 'explanation', 'package', 'local', 'zone', 'manufacture', 'package', 'leftover', 'package', 'local', 'GB', 'please', ' explanation', '']")</f>
        <v>['Please', 'explanation', 'package', 'local', 'zone', 'manufacture', 'package', 'leftover', 'package', 'local', 'GB', 'please', ' explanation', '']</v>
      </c>
      <c r="D1733" s="3">
        <v>4.0</v>
      </c>
    </row>
    <row r="1734" ht="15.75" customHeight="1">
      <c r="A1734" s="1">
        <v>1732.0</v>
      </c>
      <c r="B1734" s="3" t="s">
        <v>1735</v>
      </c>
      <c r="C1734" s="3" t="str">
        <f>IFERROR(__xludf.DUMMYFUNCTION("GOOGLETRANSLATE(B1734,""id"",""en"")"),"['Disappointed', 'Telkomsel', 'buy', 'quota', 'active', 'June', 'Paka', 'Active', 'Changed', 'February', 'Ngaco', 'Telkomsel']")</f>
        <v>['Disappointed', 'Telkomsel', 'buy', 'quota', 'active', 'June', 'Paka', 'Active', 'Changed', 'February', 'Ngaco', 'Telkomsel']</v>
      </c>
      <c r="D1734" s="3">
        <v>1.0</v>
      </c>
    </row>
    <row r="1735" ht="15.75" customHeight="1">
      <c r="A1735" s="1">
        <v>1733.0</v>
      </c>
      <c r="B1735" s="3" t="s">
        <v>1736</v>
      </c>
      <c r="C1735" s="3" t="str">
        <f>IFERROR(__xludf.DUMMYFUNCTION("GOOGLETRANSLATE(B1735,""id"",""en"")"),"['Like', 'Features',' Promo ',' Package ',' Package ',' Cheap ',' Payment ',' Easy ',' Live ',' Select ',' Link ',' Anyway ',' The ',' Best ']")</f>
        <v>['Like', 'Features',' Promo ',' Package ',' Package ',' Cheap ',' Payment ',' Easy ',' Live ',' Select ',' Link ',' Anyway ',' The ',' Best ']</v>
      </c>
      <c r="D1735" s="3">
        <v>5.0</v>
      </c>
    </row>
    <row r="1736" ht="15.75" customHeight="1">
      <c r="A1736" s="1">
        <v>1734.0</v>
      </c>
      <c r="B1736" s="3" t="s">
        <v>1737</v>
      </c>
      <c r="C1736" s="3" t="str">
        <f>IFERROR(__xludf.DUMMYFUNCTION("GOOGLETRANSLATE(B1736,""id"",""en"")"),"['easy', 'efficient', 'like', 'subscribe', 'package', 'internet', 'combo', 'application', 'cheap', 'discount', 'package', 'combo', ' Pay ',' already ',' get ',' benefits', 'package', 'data', 'internet', 'bonus',' unlimited ',' media ',' social ',' get ','"&amp;" free ' , 'Phone', 'SMS', 'Mantabs',' Notif ',' Exchange ',' Point ',' Balance ',' Link ',' Yuk ',' Hurry ',' Install ',' this', ' Apps']")</f>
        <v>['easy', 'efficient', 'like', 'subscribe', 'package', 'internet', 'combo', 'application', 'cheap', 'discount', 'package', 'combo', ' Pay ',' already ',' get ',' benefits', 'package', 'data', 'internet', 'bonus',' unlimited ',' media ',' social ',' get ',' free ' , 'Phone', 'SMS', 'Mantabs',' Notif ',' Exchange ',' Point ',' Balance ',' Link ',' Yuk ',' Hurry ',' Install ',' this', ' Apps']</v>
      </c>
      <c r="D1736" s="3">
        <v>5.0</v>
      </c>
    </row>
    <row r="1737" ht="15.75" customHeight="1">
      <c r="A1737" s="1">
        <v>1735.0</v>
      </c>
      <c r="B1737" s="3" t="s">
        <v>1738</v>
      </c>
      <c r="C1737" s="3" t="str">
        <f>IFERROR(__xludf.DUMMYFUNCTION("GOOGLETRANSLATE(B1737,""id"",""en"")"),"['skrg', 'network', 'Telkomsel', 'slow', 'slow', 'really', 'disappointed', 'user', 'card', 'Telkomsel', 'era', 'just', ' Nisa ',' SMS ',' telephone ',' Doank ',' use ',' card ',' Telkomsel ',' work ',' network ',' solution ',' what ',' cell ',' tllng ' , "&amp;"'Fix', 'thank you']")</f>
        <v>['skrg', 'network', 'Telkomsel', 'slow', 'slow', 'really', 'disappointed', 'user', 'card', 'Telkomsel', 'era', 'just', ' Nisa ',' SMS ',' telephone ',' Doank ',' use ',' card ',' Telkomsel ',' work ',' network ',' solution ',' what ',' cell ',' tllng ' , 'Fix', 'thank you']</v>
      </c>
      <c r="D1737" s="3">
        <v>2.0</v>
      </c>
    </row>
    <row r="1738" ht="15.75" customHeight="1">
      <c r="A1738" s="1">
        <v>1736.0</v>
      </c>
      <c r="B1738" s="3" t="s">
        <v>1739</v>
      </c>
      <c r="C1738" s="3" t="str">
        <f>IFERROR(__xludf.DUMMYFUNCTION("GOOGLETRANSLATE(B1738,""id"",""en"")"),"['Upgrade', 'Display', 'The way', 'Application', 'Slow', 'Use', 'WiFi', 'Disappointed', 'Credit', 'Cut', 'Use', ""]")</f>
        <v>['Upgrade', 'Display', 'The way', 'Application', 'Slow', 'Use', 'WiFi', 'Disappointed', 'Credit', 'Cut', 'Use', "]</v>
      </c>
      <c r="D1738" s="3">
        <v>1.0</v>
      </c>
    </row>
    <row r="1739" ht="15.75" customHeight="1">
      <c r="A1739" s="1">
        <v>1737.0</v>
      </c>
      <c r="B1739" s="3" t="s">
        <v>1740</v>
      </c>
      <c r="C1739" s="3" t="str">
        <f>IFERROR(__xludf.DUMMYFUNCTION("GOOGLETRANSLATE(B1739,""id"",""en"")"),"['Lottery', 'Points',' Announced ',' Open ',' Eliminates', 'Points',' Better ',' Program ',' Exchange ',' Points', 'Delete', 'Points',' Years', 'Lottery', 'Points',' Win ',' ']")</f>
        <v>['Lottery', 'Points',' Announced ',' Open ',' Eliminates', 'Points',' Better ',' Program ',' Exchange ',' Points', 'Delete', 'Points',' Years', 'Lottery', 'Points',' Win ',' ']</v>
      </c>
      <c r="D1739" s="3">
        <v>1.0</v>
      </c>
    </row>
    <row r="1740" ht="15.75" customHeight="1">
      <c r="A1740" s="1">
        <v>1738.0</v>
      </c>
      <c r="B1740" s="3" t="s">
        <v>1741</v>
      </c>
      <c r="C1740" s="3" t="str">
        <f>IFERROR(__xludf.DUMMYFUNCTION("GOOGLETRANSLATE(B1740,""id"",""en"")"),"['Purchase', 'Package', 'Combo', 'Sakti', 'Unlimited', 'Package', 'Main', 'Already', 'Out', 'Package', 'Unlimited', 'GameSmax', ' lag ',' play ',' games', 'streaming', 'youtube', 'facebook', 'etc.', 'smooth', 'ajah', 'beg', 'enhanced', 'unlimited', 'games"&amp;"max' , 'thank', 'love', 'love', 'star', 'dlu', 'udh', 'increase', 'kadi', 'star', '']")</f>
        <v>['Purchase', 'Package', 'Combo', 'Sakti', 'Unlimited', 'Package', 'Main', 'Already', 'Out', 'Package', 'Unlimited', 'GameSmax', ' lag ',' play ',' games', 'streaming', 'youtube', 'facebook', 'etc.', 'smooth', 'ajah', 'beg', 'enhanced', 'unlimited', 'gamesmax' , 'thank', 'love', 'love', 'star', 'dlu', 'udh', 'increase', 'kadi', 'star', '']</v>
      </c>
      <c r="D1740" s="3">
        <v>2.0</v>
      </c>
    </row>
    <row r="1741" ht="15.75" customHeight="1">
      <c r="A1741" s="1">
        <v>1739.0</v>
      </c>
      <c r="B1741" s="3" t="s">
        <v>1742</v>
      </c>
      <c r="C1741" s="3" t="str">
        <f>IFERROR(__xludf.DUMMYFUNCTION("GOOGLETRANSLATE(B1741,""id"",""en"")"),"['Come', 'difficult', 'signal', 'wifi', 'network', 'wifi', 'kenceng', 'right', 'check', 'quota', 'telkomsel', 'writing', ' Please ',' Try ',' Signal ',' Stable ',' Weather ',' Rain ',' Beuh ',' Signal ',' Severe ',' Chaos ',' Different ',' Provider ',' Ne"&amp;"xt "" , 'signal', 'fast', 'weather', 'please', 'fix', 'provider', 'Telkomsel']")</f>
        <v>['Come', 'difficult', 'signal', 'wifi', 'network', 'wifi', 'kenceng', 'right', 'check', 'quota', 'telkomsel', 'writing', ' Please ',' Try ',' Signal ',' Stable ',' Weather ',' Rain ',' Beuh ',' Signal ',' Severe ',' Chaos ',' Different ',' Provider ',' Next " , 'signal', 'fast', 'weather', 'please', 'fix', 'provider', 'Telkomsel']</v>
      </c>
      <c r="D1741" s="3">
        <v>1.0</v>
      </c>
    </row>
    <row r="1742" ht="15.75" customHeight="1">
      <c r="A1742" s="1">
        <v>1740.0</v>
      </c>
      <c r="B1742" s="3" t="s">
        <v>1743</v>
      </c>
      <c r="C1742" s="3" t="str">
        <f>IFERROR(__xludf.DUMMYFUNCTION("GOOGLETRANSLATE(B1742,""id"",""en"")"),"['Do you know', 'application', 'performance', 'good', 'ugly', 'login', 'so', 'time', 'do', 'uninstall', 'login', 'check', ' The rest of ',' pulse ',' menu ',' application ',' bad ',' satisfying ',' customers', 'Telkomsel', '']")</f>
        <v>['Do you know', 'application', 'performance', 'good', 'ugly', 'login', 'so', 'time', 'do', 'uninstall', 'login', 'check', ' The rest of ',' pulse ',' menu ',' application ',' bad ',' satisfying ',' customers', 'Telkomsel', '']</v>
      </c>
      <c r="D1742" s="3">
        <v>1.0</v>
      </c>
    </row>
    <row r="1743" ht="15.75" customHeight="1">
      <c r="A1743" s="1">
        <v>1741.0</v>
      </c>
      <c r="B1743" s="3" t="s">
        <v>1744</v>
      </c>
      <c r="C1743" s="3" t="str">
        <f>IFERROR(__xludf.DUMMYFUNCTION("GOOGLETRANSLATE(B1743,""id"",""en"")"),"['application', 'MyTelkomsel', 'wajid', 'convenience', 'check', 'pulse', 'check', 'kouta', 'buy', 'package', 'data', 'promo', ' signal ',' mantab ',' slow ',' Thank ',' You ',' Telkomsel ',' Kasi ',' promo ', ""]")</f>
        <v>['application', 'MyTelkomsel', 'wajid', 'convenience', 'check', 'pulse', 'check', 'kouta', 'buy', 'package', 'data', 'promo', ' signal ',' mantab ',' slow ',' Thank ',' You ',' Telkomsel ',' Kasi ',' promo ', "]</v>
      </c>
      <c r="D1743" s="3">
        <v>5.0</v>
      </c>
    </row>
    <row r="1744" ht="15.75" customHeight="1">
      <c r="A1744" s="1">
        <v>1742.0</v>
      </c>
      <c r="B1744" s="3" t="s">
        <v>1745</v>
      </c>
      <c r="C1744" s="3" t="str">
        <f>IFERROR(__xludf.DUMMYFUNCTION("GOOGLETRANSLATE(B1744,""id"",""en"")"),"['Telkomsel', 'Bangus', 'signal', 'Satisfied', 'Network', 'smooth', 'Package', 'Like', 'Package', 'Night', 'Price', 'Friendly']")</f>
        <v>['Telkomsel', 'Bangus', 'signal', 'Satisfied', 'Network', 'smooth', 'Package', 'Like', 'Package', 'Night', 'Price', 'Friendly']</v>
      </c>
      <c r="D1744" s="3">
        <v>5.0</v>
      </c>
    </row>
    <row r="1745" ht="15.75" customHeight="1">
      <c r="A1745" s="1">
        <v>1743.0</v>
      </c>
      <c r="B1745" s="3" t="s">
        <v>1746</v>
      </c>
      <c r="C1745" s="3" t="str">
        <f>IFERROR(__xludf.DUMMYFUNCTION("GOOGLETRANSLATE(B1745,""id"",""en"")"),"['Good', 'help', 'buy', 'package', 'internet', 'signal', 'steady', 'bring', 'where', 'signal', 'Telkomsel', 'strong', ' Accept ',' Love ',' Telkomsel ',' ']")</f>
        <v>['Good', 'help', 'buy', 'package', 'internet', 'signal', 'steady', 'bring', 'where', 'signal', 'Telkomsel', 'strong', ' Accept ',' Love ',' Telkomsel ',' ']</v>
      </c>
      <c r="D1745" s="3">
        <v>5.0</v>
      </c>
    </row>
    <row r="1746" ht="15.75" customHeight="1">
      <c r="A1746" s="1">
        <v>1744.0</v>
      </c>
      <c r="B1746" s="3" t="s">
        <v>1747</v>
      </c>
      <c r="C1746" s="3" t="str">
        <f>IFERROR(__xludf.DUMMYFUNCTION("GOOGLETRANSLATE(B1746,""id"",""en"")"),"['Nich', 'quota', 'GB', 'active', 'Feb', 'PKK', 'network', 'slow', 'dati', 'application', 'dipkk', 'muter', ' how', '']")</f>
        <v>['Nich', 'quota', 'GB', 'active', 'Feb', 'PKK', 'network', 'slow', 'dati', 'application', 'dipkk', 'muter', ' how', '']</v>
      </c>
      <c r="D1746" s="3">
        <v>1.0</v>
      </c>
    </row>
    <row r="1747" ht="15.75" customHeight="1">
      <c r="A1747" s="1">
        <v>1745.0</v>
      </c>
      <c r="B1747" s="3" t="s">
        <v>1748</v>
      </c>
      <c r="C1747" s="3" t="str">
        <f>IFERROR(__xludf.DUMMYFUNCTION("GOOGLETRANSLATE(B1747,""id"",""en"")"),"['Disappointed', 'Min', 'Buy', 'Package', 'Unlimited', 'Play', 'Silver', 'Mobile', 'Legends',' GB ',' Quota ',' Main ',' GB ',' YouTube ',' GB ',' Games', 'quota', 'main', 'reduced', 'run out', 'just', 'Nge', 'Games',' Mobile ',' Legend ' , 'Doang', 'puls"&amp;"e', 'healy', 'run out', 'conscious', '']")</f>
        <v>['Disappointed', 'Min', 'Buy', 'Package', 'Unlimited', 'Play', 'Silver', 'Mobile', 'Legends',' GB ',' Quota ',' Main ',' GB ',' YouTube ',' GB ',' Games', 'quota', 'main', 'reduced', 'run out', 'just', 'Nge', 'Games',' Mobile ',' Legend ' , 'Doang', 'pulse', 'healy', 'run out', 'conscious', '']</v>
      </c>
      <c r="D1747" s="3">
        <v>1.0</v>
      </c>
    </row>
    <row r="1748" ht="15.75" customHeight="1">
      <c r="A1748" s="1">
        <v>1746.0</v>
      </c>
      <c r="B1748" s="3" t="s">
        <v>1749</v>
      </c>
      <c r="C1748" s="3" t="str">
        <f>IFERROR(__xludf.DUMMYFUNCTION("GOOGLETRANSLATE(B1748,""id"",""en"")"),"['signal', 'adequate', 'pay', 'expensive', 'signal', 'according to', 'invited', 'friend', 'change', 'provider', 'according to', 'price', ' qualitations', 'thank you']")</f>
        <v>['signal', 'adequate', 'pay', 'expensive', 'signal', 'according to', 'invited', 'friend', 'change', 'provider', 'according to', 'price', ' qualitations', 'thank you']</v>
      </c>
      <c r="D1748" s="3">
        <v>1.0</v>
      </c>
    </row>
    <row r="1749" ht="15.75" customHeight="1">
      <c r="A1749" s="1">
        <v>1747.0</v>
      </c>
      <c r="B1749" s="3" t="s">
        <v>1750</v>
      </c>
      <c r="C1749" s="3" t="str">
        <f>IFERROR(__xludf.DUMMYFUNCTION("GOOGLETRANSLATE(B1749,""id"",""en"")"),"['buy', 'package', 'combo', 'written', 'active', 'buy', 'yesterday', 'active', 'mean', 'what', '']")</f>
        <v>['buy', 'package', 'combo', 'written', 'active', 'buy', 'yesterday', 'active', 'mean', 'what', '']</v>
      </c>
      <c r="D1749" s="3">
        <v>1.0</v>
      </c>
    </row>
    <row r="1750" ht="15.75" customHeight="1">
      <c r="A1750" s="1">
        <v>1748.0</v>
      </c>
      <c r="B1750" s="3" t="s">
        <v>1751</v>
      </c>
      <c r="C1750" s="3" t="str">
        <f>IFERROR(__xludf.DUMMYFUNCTION("GOOGLETRANSLATE(B1750,""id"",""en"")"),"['Goks',' unlimited ',' quota ',' Telkomsel ',' friendly ',' circles', 'already', 'cheap', 'contents',' pulses', 'rb', 'bought', ' quota ',' unlimited ',' already ',' a month ',' thank ',' love ',' Telkomsel ', ""]")</f>
        <v>['Goks',' unlimited ',' quota ',' Telkomsel ',' friendly ',' circles', 'already', 'cheap', 'contents',' pulses', 'rb', 'bought', ' quota ',' unlimited ',' already ',' a month ',' thank ',' love ',' Telkomsel ', "]</v>
      </c>
      <c r="D1750" s="3">
        <v>5.0</v>
      </c>
    </row>
    <row r="1751" ht="15.75" customHeight="1">
      <c r="A1751" s="1">
        <v>1749.0</v>
      </c>
      <c r="B1751" s="3" t="s">
        <v>1752</v>
      </c>
      <c r="C1751" s="3" t="str">
        <f>IFERROR(__xludf.DUMMYFUNCTION("GOOGLETRANSLATE(B1751,""id"",""en"")"),"['Package', 'Quota', 'Out', 'Forgot', 'Matiin', 'Data', 'Credit', 'Remnant', 'Dlm', 'Minutes',' Maling ',' Males', ' Internet ',' Tsel ',' send ',' input ',' how ',' products', 'in', 'country', 'quality', 'service', 'bad', '']")</f>
        <v>['Package', 'Quota', 'Out', 'Forgot', 'Matiin', 'Data', 'Credit', 'Remnant', 'Dlm', 'Minutes',' Maling ',' Males', ' Internet ',' Tsel ',' send ',' input ',' how ',' products', 'in', 'country', 'quality', 'service', 'bad', '']</v>
      </c>
      <c r="D1751" s="3">
        <v>1.0</v>
      </c>
    </row>
    <row r="1752" ht="15.75" customHeight="1">
      <c r="A1752" s="1">
        <v>1750.0</v>
      </c>
      <c r="B1752" s="3" t="s">
        <v>1753</v>
      </c>
      <c r="C1752" s="3" t="str">
        <f>IFERROR(__xludf.DUMMYFUNCTION("GOOGLETRANSLATE(B1752,""id"",""en"")"),"['Price', 'Package', 'Colorin', 'Customer', 'Faithful', 'Pay', 'Package', 'Expensive', 'Price', 'Info', 'Customer', ' Telkomsel ',' blur ',' ']")</f>
        <v>['Price', 'Package', 'Colorin', 'Customer', 'Faithful', 'Pay', 'Package', 'Expensive', 'Price', 'Info', 'Customer', ' Telkomsel ',' blur ',' ']</v>
      </c>
      <c r="D1752" s="3">
        <v>5.0</v>
      </c>
    </row>
    <row r="1753" ht="15.75" customHeight="1">
      <c r="A1753" s="1">
        <v>1751.0</v>
      </c>
      <c r="B1753" s="3" t="s">
        <v>1754</v>
      </c>
      <c r="C1753" s="3" t="str">
        <f>IFERROR(__xludf.DUMMYFUNCTION("GOOGLETRANSLATE(B1753,""id"",""en"")"),"['Hay', 'Telkomsel', 'Buy', 'Package', 'Malem', 'Credit', 'Sumpot', 'Rupiah', 'Price', 'Package', 'Pulse', 'Pay', ' Credit ',' Times', '']")</f>
        <v>['Hay', 'Telkomsel', 'Buy', 'Package', 'Malem', 'Credit', 'Sumpot', 'Rupiah', 'Price', 'Package', 'Pulse', 'Pay', ' Credit ',' Times', '']</v>
      </c>
      <c r="D1753"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2022-02-26T06:51:42Z</dcterms:created>
  <dc:creator>openpyxl</dc:creator>
</cp:coreProperties>
</file>