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X\blackiceinc\blackiceinc-era\src\main\resources\stress-testing\"/>
    </mc:Choice>
  </mc:AlternateContent>
  <bookViews>
    <workbookView xWindow="0" yWindow="0" windowWidth="21600" windowHeight="9885"/>
  </bookViews>
  <sheets>
    <sheet name="Inpu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T105" i="1"/>
  <c r="O73" i="1"/>
  <c r="G73" i="1"/>
  <c r="G62" i="1"/>
  <c r="G61" i="1"/>
  <c r="G56" i="1"/>
  <c r="G53" i="1"/>
  <c r="G50" i="1"/>
  <c r="O52" i="1" l="1"/>
  <c r="W27" i="1" l="1"/>
  <c r="G27" i="1"/>
  <c r="G337" i="1" l="1"/>
  <c r="G336" i="1"/>
  <c r="G327" i="1"/>
  <c r="G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G301" i="1"/>
  <c r="G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G275" i="1"/>
  <c r="G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Q244" i="1"/>
  <c r="B244" i="1"/>
  <c r="Q243" i="1"/>
  <c r="B243" i="1"/>
  <c r="Q242" i="1"/>
  <c r="B242" i="1"/>
  <c r="Q241" i="1"/>
  <c r="B241" i="1"/>
  <c r="Q240" i="1"/>
  <c r="B240" i="1"/>
  <c r="Q239" i="1"/>
  <c r="B239" i="1"/>
  <c r="Q238" i="1"/>
  <c r="B238" i="1"/>
  <c r="Q237" i="1"/>
  <c r="B237" i="1"/>
  <c r="Q236" i="1"/>
  <c r="B236" i="1"/>
  <c r="Q235" i="1"/>
  <c r="B235" i="1"/>
  <c r="Q234" i="1"/>
  <c r="J234" i="1"/>
  <c r="B234" i="1"/>
  <c r="Q233" i="1"/>
  <c r="J233" i="1"/>
  <c r="B233" i="1"/>
  <c r="Q232" i="1"/>
  <c r="J232" i="1"/>
  <c r="B232" i="1"/>
  <c r="Q231" i="1"/>
  <c r="J231" i="1"/>
  <c r="B231" i="1"/>
  <c r="Q230" i="1"/>
  <c r="J230" i="1"/>
  <c r="B230" i="1"/>
  <c r="Q229" i="1"/>
  <c r="J229" i="1"/>
  <c r="B229" i="1"/>
  <c r="Q228" i="1"/>
  <c r="J228" i="1"/>
  <c r="B228" i="1"/>
  <c r="Q227" i="1"/>
  <c r="J227" i="1"/>
  <c r="B227" i="1"/>
  <c r="Q226" i="1"/>
  <c r="J226" i="1"/>
  <c r="B226" i="1"/>
  <c r="Q225" i="1"/>
  <c r="J225" i="1"/>
  <c r="B225" i="1"/>
  <c r="Q224" i="1"/>
  <c r="J224" i="1"/>
  <c r="B224" i="1"/>
  <c r="Q223" i="1"/>
  <c r="J223" i="1"/>
  <c r="B223" i="1"/>
  <c r="B222" i="1"/>
  <c r="Q219" i="1"/>
  <c r="B219" i="1"/>
  <c r="Q218" i="1"/>
  <c r="B218" i="1"/>
  <c r="Q217" i="1"/>
  <c r="B217" i="1"/>
  <c r="Q216" i="1"/>
  <c r="B216" i="1"/>
  <c r="Q215" i="1"/>
  <c r="B215" i="1"/>
  <c r="Q214" i="1"/>
  <c r="B214" i="1"/>
  <c r="Q213" i="1"/>
  <c r="B213" i="1"/>
  <c r="Q212" i="1"/>
  <c r="B212" i="1"/>
  <c r="Q211" i="1"/>
  <c r="B211" i="1"/>
  <c r="Q210" i="1"/>
  <c r="B210" i="1"/>
  <c r="Q209" i="1"/>
  <c r="J209" i="1"/>
  <c r="B209" i="1"/>
  <c r="Q208" i="1"/>
  <c r="J208" i="1"/>
  <c r="B208" i="1"/>
  <c r="Q207" i="1"/>
  <c r="J207" i="1"/>
  <c r="B207" i="1"/>
  <c r="Q206" i="1"/>
  <c r="J206" i="1"/>
  <c r="B206" i="1"/>
  <c r="Q205" i="1"/>
  <c r="J205" i="1"/>
  <c r="B205" i="1"/>
  <c r="Q204" i="1"/>
  <c r="J204" i="1"/>
  <c r="B204" i="1"/>
  <c r="Q203" i="1"/>
  <c r="J203" i="1"/>
  <c r="B203" i="1"/>
  <c r="Q202" i="1"/>
  <c r="J202" i="1"/>
  <c r="B202" i="1"/>
  <c r="Q201" i="1"/>
  <c r="J201" i="1"/>
  <c r="B201" i="1"/>
  <c r="Q200" i="1"/>
  <c r="J200" i="1"/>
  <c r="B200" i="1"/>
  <c r="V199" i="1"/>
  <c r="Q199" i="1"/>
  <c r="O199" i="1"/>
  <c r="J199" i="1"/>
  <c r="G199" i="1"/>
  <c r="B199" i="1"/>
  <c r="Q198" i="1"/>
  <c r="J198" i="1"/>
  <c r="B198" i="1"/>
  <c r="B197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J174" i="1"/>
  <c r="G174" i="1"/>
  <c r="X224" i="1" s="1"/>
  <c r="B169" i="1"/>
  <c r="B168" i="1"/>
  <c r="B167" i="1"/>
  <c r="B166" i="1"/>
  <c r="B165" i="1"/>
  <c r="B164" i="1"/>
  <c r="B163" i="1"/>
  <c r="B162" i="1"/>
  <c r="B161" i="1"/>
  <c r="B160" i="1"/>
  <c r="J159" i="1"/>
  <c r="G159" i="1"/>
  <c r="O224" i="1" s="1"/>
  <c r="J154" i="1"/>
  <c r="B154" i="1"/>
  <c r="S153" i="1"/>
  <c r="J153" i="1"/>
  <c r="B153" i="1"/>
  <c r="S152" i="1"/>
  <c r="J152" i="1"/>
  <c r="B152" i="1"/>
  <c r="S151" i="1"/>
  <c r="J151" i="1"/>
  <c r="B151" i="1"/>
  <c r="S150" i="1"/>
  <c r="J150" i="1"/>
  <c r="B150" i="1"/>
  <c r="S149" i="1"/>
  <c r="J149" i="1"/>
  <c r="B149" i="1"/>
  <c r="S148" i="1"/>
  <c r="J148" i="1"/>
  <c r="B148" i="1"/>
  <c r="G147" i="1"/>
  <c r="G224" i="1" s="1"/>
  <c r="J146" i="1"/>
  <c r="B140" i="1"/>
  <c r="B139" i="1"/>
  <c r="B138" i="1"/>
  <c r="B137" i="1"/>
  <c r="B136" i="1"/>
  <c r="B135" i="1"/>
  <c r="B134" i="1"/>
  <c r="B133" i="1"/>
  <c r="B132" i="1"/>
  <c r="B131" i="1"/>
  <c r="T129" i="1"/>
  <c r="O128" i="1"/>
  <c r="V127" i="1"/>
  <c r="O127" i="1"/>
  <c r="I127" i="1"/>
  <c r="B127" i="1"/>
  <c r="V126" i="1"/>
  <c r="O126" i="1"/>
  <c r="I126" i="1"/>
  <c r="B126" i="1"/>
  <c r="V125" i="1"/>
  <c r="O125" i="1"/>
  <c r="I125" i="1"/>
  <c r="B125" i="1"/>
  <c r="V124" i="1"/>
  <c r="O124" i="1"/>
  <c r="I124" i="1"/>
  <c r="B124" i="1"/>
  <c r="V123" i="1"/>
  <c r="O123" i="1"/>
  <c r="I123" i="1"/>
  <c r="B123" i="1"/>
  <c r="V122" i="1"/>
  <c r="O122" i="1"/>
  <c r="I122" i="1"/>
  <c r="B122" i="1"/>
  <c r="V121" i="1"/>
  <c r="O121" i="1"/>
  <c r="I121" i="1"/>
  <c r="B121" i="1"/>
  <c r="V120" i="1"/>
  <c r="O120" i="1"/>
  <c r="I120" i="1"/>
  <c r="B120" i="1"/>
  <c r="V119" i="1"/>
  <c r="O119" i="1"/>
  <c r="I119" i="1"/>
  <c r="B119" i="1"/>
  <c r="V118" i="1"/>
  <c r="I118" i="1"/>
  <c r="B118" i="1"/>
  <c r="V117" i="1"/>
  <c r="I117" i="1"/>
  <c r="B117" i="1"/>
  <c r="Z109" i="1"/>
  <c r="Z108" i="1"/>
  <c r="Z107" i="1"/>
  <c r="M107" i="1"/>
  <c r="Z106" i="1"/>
  <c r="M106" i="1"/>
  <c r="Z105" i="1"/>
  <c r="M105" i="1"/>
  <c r="M99" i="1"/>
  <c r="F97" i="1"/>
  <c r="Z96" i="1"/>
  <c r="M96" i="1"/>
  <c r="F95" i="1"/>
  <c r="F96" i="1" s="1"/>
  <c r="G81" i="1"/>
  <c r="G80" i="1"/>
  <c r="G79" i="1"/>
  <c r="W57" i="1"/>
  <c r="W56" i="1"/>
  <c r="W55" i="1"/>
  <c r="W54" i="1"/>
  <c r="W53" i="1"/>
  <c r="W52" i="1"/>
  <c r="W51" i="1"/>
  <c r="X50" i="1"/>
  <c r="W50" i="1"/>
  <c r="M95" i="1" l="1"/>
  <c r="G249" i="1" s="1"/>
  <c r="G82" i="1"/>
  <c r="G83" i="1"/>
</calcChain>
</file>

<file path=xl/sharedStrings.xml><?xml version="1.0" encoding="utf-8"?>
<sst xmlns="http://schemas.openxmlformats.org/spreadsheetml/2006/main" count="268" uniqueCount="229">
  <si>
    <t>Input Data</t>
  </si>
  <si>
    <t>Choose Input Section</t>
  </si>
  <si>
    <t>Year</t>
  </si>
  <si>
    <t>Country (3-Digit ISO Code)</t>
  </si>
  <si>
    <t>DEU</t>
  </si>
  <si>
    <t>Periods/Year</t>
  </si>
  <si>
    <t>Figures Base</t>
  </si>
  <si>
    <t>Choose Input Requirements:</t>
  </si>
  <si>
    <t>Maximum</t>
  </si>
  <si>
    <t>Show All Input Sections</t>
  </si>
  <si>
    <t>Currency</t>
  </si>
  <si>
    <t>Conversion Rate to USD</t>
  </si>
  <si>
    <t>Financial Statements/Balance Sheet</t>
  </si>
  <si>
    <t>Total Assets</t>
  </si>
  <si>
    <t>Total Liabilities</t>
  </si>
  <si>
    <t>Total Equity</t>
  </si>
  <si>
    <t>Total Loans and advances (net)</t>
  </si>
  <si>
    <t>Total deposits</t>
  </si>
  <si>
    <t>Share capital and share premium</t>
  </si>
  <si>
    <t>Loans to Customers</t>
  </si>
  <si>
    <t>thereof: Demand deposits</t>
  </si>
  <si>
    <t>Retained Earnings</t>
  </si>
  <si>
    <t>Loans to Banks</t>
  </si>
  <si>
    <t>Thereof: wholesale deposits</t>
  </si>
  <si>
    <t>Reserves</t>
  </si>
  <si>
    <t xml:space="preserve">  </t>
  </si>
  <si>
    <t>thereof: Term Deposits</t>
  </si>
  <si>
    <t>Minority Interest</t>
  </si>
  <si>
    <t>Cash and cash equivalents</t>
  </si>
  <si>
    <t>thereof: Corporate Term deposits</t>
  </si>
  <si>
    <t>Other</t>
  </si>
  <si>
    <t>Government Bonds &amp; Treasury Bills</t>
  </si>
  <si>
    <t>Trading &amp; Investment Portfolio</t>
  </si>
  <si>
    <t>Total Market Funding</t>
  </si>
  <si>
    <t>thereof: Trading assets &amp; Fair value assets</t>
  </si>
  <si>
    <t>Trading &amp; fair value accounts</t>
  </si>
  <si>
    <t>Equity Investments</t>
  </si>
  <si>
    <t>Repo, Commercial Papers</t>
  </si>
  <si>
    <t>Asset backed assets</t>
  </si>
  <si>
    <t>Derivatives</t>
  </si>
  <si>
    <t>Trading securities</t>
  </si>
  <si>
    <t>Other borrowings</t>
  </si>
  <si>
    <t>thereof: Derivatives</t>
  </si>
  <si>
    <t>thereof: Credit Derivatives</t>
  </si>
  <si>
    <t>Long-term debt (incl. medium-term)</t>
  </si>
  <si>
    <t>thereof: Investment(s) (Securities)</t>
  </si>
  <si>
    <t>Other liabilities</t>
  </si>
  <si>
    <t>[Total earning assets]</t>
  </si>
  <si>
    <t>[Net interest-bearing liabilities]</t>
  </si>
  <si>
    <t xml:space="preserve">Total Other Assets </t>
  </si>
  <si>
    <t>Income Statement</t>
  </si>
  <si>
    <t>Net Interest Income</t>
  </si>
  <si>
    <t>Net impairment loss on financial assets</t>
  </si>
  <si>
    <t>Cost Income Ratio (CIR)</t>
  </si>
  <si>
    <t>Interest income</t>
  </si>
  <si>
    <t>thereof: Loan Loss Provisions</t>
  </si>
  <si>
    <t>Net interest margin</t>
  </si>
  <si>
    <t>Interest expenses</t>
  </si>
  <si>
    <t>Net operating income</t>
  </si>
  <si>
    <t>Non-interest income / Total income</t>
  </si>
  <si>
    <t xml:space="preserve">Net Fee and Commission Income </t>
  </si>
  <si>
    <t>Net Non-Operating Income</t>
  </si>
  <si>
    <t>Deposits / Loans</t>
  </si>
  <si>
    <t>Fee and Commission Income</t>
  </si>
  <si>
    <t>Net Extraordinary Income</t>
  </si>
  <si>
    <t>Return on Assets (ROA)</t>
  </si>
  <si>
    <t>Fee and Commission Expenses</t>
  </si>
  <si>
    <t xml:space="preserve">Pre-impairment pre-tax ROA </t>
  </si>
  <si>
    <t>Net Trading Income</t>
  </si>
  <si>
    <t>Profit before Income Tax</t>
  </si>
  <si>
    <t>Return on Equity (ROE)</t>
  </si>
  <si>
    <t>Trading income</t>
  </si>
  <si>
    <t>Income Tax Expenses</t>
  </si>
  <si>
    <t>Return on Risk-adjusted Capital (RORAC)</t>
  </si>
  <si>
    <t xml:space="preserve">Trading expenses </t>
  </si>
  <si>
    <t>Profit for the Period (Post-tax Profit)</t>
  </si>
  <si>
    <t>Other Operating Income</t>
  </si>
  <si>
    <t>Dividends to equity holders</t>
  </si>
  <si>
    <t>Operating Income</t>
  </si>
  <si>
    <t>Minority Interests</t>
  </si>
  <si>
    <t>Total Operating Expenses</t>
  </si>
  <si>
    <t>Other Comprehensive Income</t>
  </si>
  <si>
    <t>Total Comprehensive Income</t>
  </si>
  <si>
    <t>Basel Approach used by bank for…</t>
  </si>
  <si>
    <t>Credit Risk</t>
  </si>
  <si>
    <t>Standardized</t>
  </si>
  <si>
    <t>Market Risk</t>
  </si>
  <si>
    <t>Operational Risk</t>
  </si>
  <si>
    <t>Regulatory Data</t>
  </si>
  <si>
    <t>Regulatory capital</t>
  </si>
  <si>
    <t>Pillar 1 Risk-weighted Assets (RWAs)</t>
  </si>
  <si>
    <t>RWAs (Based on EC Calculations)</t>
  </si>
  <si>
    <t>Regulatory Tier 1 capital</t>
  </si>
  <si>
    <t>RWAs for Credit Risk</t>
  </si>
  <si>
    <t>Economic Capital</t>
  </si>
  <si>
    <t>Common/Core Tier 1 Capital</t>
  </si>
  <si>
    <t>RWAs for Market Risk</t>
  </si>
  <si>
    <t>Confidence Level</t>
  </si>
  <si>
    <t>Tier 2 Capital</t>
  </si>
  <si>
    <t>RWAs for Operational Risk</t>
  </si>
  <si>
    <t>Tier 3 Capital</t>
  </si>
  <si>
    <t>RWAs non-counterparty related assets</t>
  </si>
  <si>
    <t>Other Pillar 1 RWAs</t>
  </si>
  <si>
    <t>thereof: Trading market risk</t>
  </si>
  <si>
    <t>Capital Adequacy Ratio (CAR)</t>
  </si>
  <si>
    <t>Pillar 2 RWAs</t>
  </si>
  <si>
    <t>thereof: Nontrading market risk</t>
  </si>
  <si>
    <t>Tier 1 Ratio</t>
  </si>
  <si>
    <t>Core Tier 1 Ratio</t>
  </si>
  <si>
    <t xml:space="preserve">Diversification </t>
  </si>
  <si>
    <t>Leverage Ratio (Total Capital)</t>
  </si>
  <si>
    <t>Business Risk</t>
  </si>
  <si>
    <t>Leverage Ratio (Tier 1)</t>
  </si>
  <si>
    <t>Market based Financial Soundness Indicators (for information only)</t>
  </si>
  <si>
    <t>KMV-EDF (one year)</t>
  </si>
  <si>
    <t>CDS Implied PD</t>
  </si>
  <si>
    <t>Altman Z-Score</t>
  </si>
  <si>
    <t>External Rating Implied PD</t>
  </si>
  <si>
    <t>Country level</t>
  </si>
  <si>
    <t>I. Credit Risk Exposure by Product (net)</t>
  </si>
  <si>
    <t>II. Credit Risk Exposure by Regulatory Asset Class</t>
  </si>
  <si>
    <t>Herfindahl-Hirshman-Index (for full portfolio or for largest n connected exposures)</t>
  </si>
  <si>
    <t xml:space="preserve">Non-performing loans (NPLs) / Total loans </t>
  </si>
  <si>
    <t>Bank Book</t>
  </si>
  <si>
    <t>Sovereign</t>
  </si>
  <si>
    <t>n (for the calculation of HHI)</t>
  </si>
  <si>
    <t>Loan loss provisions (LLPs) / Total Loans</t>
  </si>
  <si>
    <t>Total Customer Loans (net of provisions)</t>
  </si>
  <si>
    <t>Non-sovereign public sector entities</t>
  </si>
  <si>
    <t>Herfindahl-Hirshman-Index (Total Portfolio)</t>
  </si>
  <si>
    <t>LGD</t>
  </si>
  <si>
    <t>thereof: Foreign-exchange denominated non-bank loans</t>
  </si>
  <si>
    <t>Banks/Institutions</t>
  </si>
  <si>
    <t>Credit Growth (annualized growth previous year, for information only)</t>
  </si>
  <si>
    <t>thereof: Floating Rate Loans</t>
  </si>
  <si>
    <t>Corporates</t>
  </si>
  <si>
    <t>Asset quality and asset type of Credit Exposure</t>
  </si>
  <si>
    <t>Total Loans to Banks (net)</t>
  </si>
  <si>
    <t>SME</t>
  </si>
  <si>
    <t>NPLs (Stock, at reporting date t)</t>
  </si>
  <si>
    <t>Interbank Claims</t>
  </si>
  <si>
    <t>Retail</t>
  </si>
  <si>
    <t xml:space="preserve">NPLs (Inflow, during year t) </t>
  </si>
  <si>
    <t>Residential mortgages</t>
  </si>
  <si>
    <t>LLPs  (Stock, at reporting date t)</t>
  </si>
  <si>
    <t>Off-balance sheet exposures</t>
  </si>
  <si>
    <t>Securitization</t>
  </si>
  <si>
    <t>LLPs (Inflow, during year t)</t>
  </si>
  <si>
    <t>Write-offs (during year t)</t>
  </si>
  <si>
    <t>Trading Book</t>
  </si>
  <si>
    <t>Off-balance sheet credit</t>
  </si>
  <si>
    <t>Total Credit Exposure</t>
  </si>
  <si>
    <t>NPLs (Stock) / Total Loans [Conservative Upper Bound for Potential Losses]</t>
  </si>
  <si>
    <t>NPLs (Inflow) / Total Loans [Measure for Default Rate]</t>
  </si>
  <si>
    <t>Securities with counterparty risk</t>
  </si>
  <si>
    <t>Credit Concentration</t>
  </si>
  <si>
    <t>LLPs (Stock) / Total Loans</t>
  </si>
  <si>
    <t>Largest Exposure</t>
  </si>
  <si>
    <t>LLPs (Inflow) / Total Loans</t>
  </si>
  <si>
    <t xml:space="preserve">2nd Largest </t>
  </si>
  <si>
    <t>Write-off / Total Loans</t>
  </si>
  <si>
    <t>3rd Largest</t>
  </si>
  <si>
    <t>Largest 10 exposures</t>
  </si>
  <si>
    <t>LGD (exposure-weighted if available; otherwise arithmetic average)</t>
  </si>
  <si>
    <t>Total Large Exposures</t>
  </si>
  <si>
    <t>Credit Conversion Factor for Off-balance sheet exposure</t>
  </si>
  <si>
    <t>Average Effective Maturity (or approximation)</t>
  </si>
  <si>
    <t>Total Gross FX Positions (before Hedging)</t>
  </si>
  <si>
    <t>Net open position in foreign exchange</t>
  </si>
  <si>
    <t>Percent of FX Risk Hedged</t>
  </si>
  <si>
    <t>Total Gross Derivative Position (Asset side)</t>
  </si>
  <si>
    <t>Interest Rate shock in the banking book (Effect on P&amp;L, both through net interest income &amp; equity)</t>
  </si>
  <si>
    <t>"Net" Derivative Positions (Replacement Value)</t>
  </si>
  <si>
    <t>N/A</t>
  </si>
  <si>
    <t>Provision reserves for Market Risk positions (if applicable)</t>
  </si>
  <si>
    <t>Credit Risk (Portfolio Level)</t>
  </si>
  <si>
    <t>Total bank credit (by industry sector &amp; product type)</t>
  </si>
  <si>
    <t>Credit Exposure by Basel II Asset Classes</t>
  </si>
  <si>
    <t xml:space="preserve">Total Credit </t>
  </si>
  <si>
    <t>Total credit exposure by region</t>
  </si>
  <si>
    <t>Credit Exposure by rating category (loan book)</t>
  </si>
  <si>
    <t>Total Exposure</t>
  </si>
  <si>
    <t>Implied PD</t>
  </si>
  <si>
    <t>Credit exposure by rating category (off-balance)</t>
  </si>
  <si>
    <t>Credit exposure by rating category (Counterparty Credit Risk Exposure)</t>
  </si>
  <si>
    <t>Securitization exposure by Risk-Weight/Rating</t>
  </si>
  <si>
    <t>0-10% (~AAA)</t>
  </si>
  <si>
    <t>10-20% (~AA)</t>
  </si>
  <si>
    <t>20-35% (~A)</t>
  </si>
  <si>
    <t>35-75% (~BBB+)</t>
  </si>
  <si>
    <t>75-100% (~BBB-)</t>
  </si>
  <si>
    <t>100-250% (~BB+)</t>
  </si>
  <si>
    <t>250%-1250% (BB~)</t>
  </si>
  <si>
    <t>Full deduction (B and lower)</t>
  </si>
  <si>
    <t>Average Risk-Weight</t>
  </si>
  <si>
    <t>Default 'VNM'</t>
  </si>
  <si>
    <t>Default current year</t>
  </si>
  <si>
    <t>VND</t>
  </si>
  <si>
    <t>sum(MS.Outstanding_Lcy_Amt)</t>
  </si>
  <si>
    <t>sum(MS.Outstanding_Lcy_Amt) where MS.Asset_Class_Final NOT in ('CLASS_DOM_BANK', 'CLASS_FOREIGN_BANK')</t>
  </si>
  <si>
    <t>sum(MS.Outstanding_Lcy_Amt) where MS.Asset_Class_Final   in ('CLASS_DOM_BANK', 'CLASS_FOREIGN_BANK')</t>
  </si>
  <si>
    <t>sum(SBV_SUMMARY.Exposure_Value_Lcy_Amt) where SBV_SUMMARY.SBV_Summary_Type = 'OTH_ASSETS' and SBV_SUMMARY.Heading in ( 'GL_CASH' ,'GL_GOLD')</t>
  </si>
  <si>
    <t>sum(SBV_SUMMARY.Exposure_Value_Lcy_Amt) where SBV_SUMMARY.SBV_Summary_Type = 'OTH_ASSETS' and SBV_SUMMARY.Heading NOT in ( 'GL_CASH' ,'GL_GOLD')</t>
  </si>
  <si>
    <t xml:space="preserve">sum(MARKET_RISK.Nominal_Lcy_Amt)  </t>
  </si>
  <si>
    <t xml:space="preserve"> </t>
  </si>
  <si>
    <t>ABS(sum(SBV_SUMMARY.Exposure_Value_Lcy_Amt) where SBV_SUMMARY.SBV_Summary_Type = 'CAP_ELEMENTS' and SBV_SUMMARY.Heading in ( 'RET_EAR'))</t>
  </si>
  <si>
    <t>ABS(sum(SBV_SUMMARY.Exposure_Value_Lcy_Amt) where SBV_SUMMARY.SBV_Summary_Type = 'CAP_ELEMENTS' and SBV_SUMMARY.Heading in ( 'CHAR_CAP','CAP_SURP'))</t>
  </si>
  <si>
    <t xml:space="preserve">ABS(sum(SBV_SUMMARY.Exposure_Value_Lcy_Amt) where SBV_SUMMARY.SBV_Summary_Type = 'CAP_ELEMENTS' and SBV_SUMMARY.Heading in
 ( 'RES_SUP_CHA_CAP','RES_OPE_DEV','RES_CON_PROC_FA','FIN_RES','OTH_RES_REG'))
</t>
  </si>
  <si>
    <t>ABS(sum(SBV_SUMMARY.Exposure_Value_Lcy_Amt) where SBV_SUMMARY.SBV_Summary_Type = 'CAP_ELEMENTS' and SBV_SUMMARY.Heading in ( 'DIF_REV_FA',
'DIF_REV_LONG_CAP','GEN_PRO_75','HYB_INST','SUB_DEBT','GOOD_WILL','ACC_LOSS','TREA_SHARES','LOAN_CAP_CONTR_PURCH_SHARE_CI','CAP_PURCH_SHARE_CI','CAP_PURCH_SHARE_ENT_B_S_I','INVES_CAP_PURCH_SHARE_ENT_EXC_10_CHAR_CAP','INVES_CAP_PURCH_SHARE_ENT_EXC_40_CHAR_CAP'))
 '))</t>
  </si>
  <si>
    <t xml:space="preserve">  sum(SBV_SUMMARY.Exposure_Value_Lcy_Amt) where SBV_SUMMARY.SBV_Summary_Type = 'OPS_RISK' and SBV_SUMMARY.Heading   = 'INTEREST_INCOME'</t>
  </si>
  <si>
    <t xml:space="preserve">   sum(SBV_SUMMARY.Exposure_Value_Lcy_Amt) where SBV_SUMMARY.SBV_Summary_Type = 'OPS_RISK' and SBV_SUMMARY.Heading   = 'INTEREST_EXPENSES'</t>
  </si>
  <si>
    <t xml:space="preserve"> sum(SBV_SUMMARY.Exposure_Value_Lcy_Amt) where SBV_SUMMARY.SBV_Summary_Type = 'OPS_RISK' and SBV_SUMMARY.Heading   = 'SERVICE_INCOME' </t>
  </si>
  <si>
    <t xml:space="preserve"> sum(SBV_SUMMARY.Exposure_Value_Lcy_Amt) where SBV_SUMMARY.SBV_Summary_Type = 'OPS_RISK' and SBV_SUMMARY.Heading   = 'SERVICE_EXPENSES' </t>
  </si>
  <si>
    <t xml:space="preserve"> sum(SBV_SUMMARY.Exposure_Value_Lcy_Amt) where SBV_SUMMARY.SBV_Summary_Type = 'OPS_RISK' and SBV_SUMMARY.Heading  IN( 'GAIN/LOSS FROM FX' ,'GAIN/LOSS FROM SECURITIES ')</t>
  </si>
  <si>
    <t xml:space="preserve">  sum(SBV_SUMMARY.Exposure_Value_Lcy_Amt) where SBV_SUMMARY.SBV_Summary_Type = 'OPS_RISK' and SBV_SUMMARY.Heading   IN( 'SERVICE_INCOME_OTH' ,'SERVICE_EXPENSES_OTH ')</t>
  </si>
  <si>
    <t>sum(MS.Allow_Allow_Lcy_Amt)</t>
  </si>
  <si>
    <t xml:space="preserve"> ABS(sum(SBV_SUMMARY.Exposure_Value_Lcy_Amt) where SBV_SUMMARY.SBV_Summary_Type = 'CAP_ELEMENTS' and SBV_SUMMARY.Heading in ( 'RET_EAR'))</t>
  </si>
  <si>
    <t xml:space="preserve">sum(SBV_SUMMARY.Exposure_Value_Lcy_Amt) where SBV_SUMMARY.SBV_Summary_Type = 'SUMMARY' and SBV_SUMMARY.Heading   in ( 'TIER_2_CAP' ,' ITEMS_50%' ) </t>
  </si>
  <si>
    <t>sum(SBV_SUMMARY.Exposure_Value_Lcy_Amt) where SBV_SUMMARY.SBV_Summary_Type = 'SUMMARY' and SBV_SUMMARY.Heading   in ( 'TIER_1_CAP' ,'DEDUCT_TIER1'  )</t>
  </si>
  <si>
    <t>sum(SBV_SUMMARY.Exposure_Value_Lcy_Amt) where SBV_SUMMARY.SBV_Summary_Type = 'TOTAL' and SBV_SUMMARY.Heading = 'OPS_SUM_TOTAL'</t>
  </si>
  <si>
    <t>sum(SBV_SUMMARY.RWA_Lcy_Amt) where SBV_SUMMARY.SBV_Summary_Type = 'SUMMARY' and SBV_SUMMARY.Heading   in ( 'FX_RISK' ,'IRR_GNR','IRR_SPC' )</t>
  </si>
  <si>
    <t>sum(SBV_SUMMARY.RWA_Lcy_Amt) where SBV_SUMMARY.SBV_Summary_Type = 'SUMMARY' and SBV_SUMMARY.Heading   in (   ' OTH_ONB')</t>
  </si>
  <si>
    <t>sum(SBV_SUMMARY.RWA_Lcy_Amt) where SBV_SUMMARY.SBV_Summary_Type = 'SUMMARY' and SBV_SUMMARY.Heading   in ( 'SOVEREIGN' ,'FINANCIAL_INSTIT','CORP','RETAIL',' NON_PERFORM_CLAIMS','CCR', ' CR_REPO')</t>
  </si>
  <si>
    <t xml:space="preserve"> sum(SBV_SUMMARY.RWA_Lcy_Amt) where SBV_SUMMARY.SBV_Summary_Type = 'SUMMARY' and SBV_SUMMARY.Heading   in ( 'FINANCIAL_INSTIT')</t>
  </si>
  <si>
    <t>sum(SBV_SUMMARY.RWA_Lcy_Amt) where SBV_SUMMARY.SBV_Summary_Type = 'SUMMARY' and SBV_SUMMARY.Heading   in ( 'SOVEREIGN' )</t>
  </si>
  <si>
    <t>sum(SBV_SUMMARY.RWA_Lcy_Amt) where SBV_SUMMARY.SBV_Summary_Type = 'SUMMARY' and SBV_SUMMARY.Heading   in ( 'CORP' )</t>
  </si>
  <si>
    <t>sum(SBV_SUMMARY.RWA_Lcy_Amt) where SBV_SUMMARY.SBV_Summary_Type = 'SUMMARY' and SBV_SUMMARY.Heading   in (  'RETAIL' )</t>
  </si>
  <si>
    <t>sum (GL_BALANCE. Balance_lcy_amt) where (sbv_code in (4010, 4020,4111,4112,4121,4122,4131,4132,4141,4142) or decode(sbv_code,1,2) in (42))</t>
  </si>
  <si>
    <t>require manual file (provided by VIB)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</si>
</sst>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0.0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0" fillId="0" borderId="7" xfId="0" applyFill="1" applyBorder="1" applyAlignment="1" applyProtection="1">
      <alignment vertical="center"/>
    </xf>
    <xf numFmtId="0" fontId="0" fillId="0" borderId="8" xfId="0" applyFill="1" applyBorder="1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0" fillId="4" borderId="0" xfId="0" applyFill="1" applyBorder="1" applyAlignment="1" applyProtection="1">
      <alignment vertical="center"/>
    </xf>
    <xf numFmtId="0" fontId="4" fillId="5" borderId="9" xfId="0" applyFont="1" applyFill="1" applyBorder="1" applyAlignment="1" applyProtection="1">
      <alignment vertical="center"/>
    </xf>
    <xf numFmtId="0" fontId="0" fillId="5" borderId="10" xfId="0" applyFill="1" applyBorder="1" applyAlignment="1" applyProtection="1">
      <alignment vertical="center"/>
    </xf>
    <xf numFmtId="0" fontId="0" fillId="5" borderId="11" xfId="0" applyFill="1" applyBorder="1" applyAlignment="1" applyProtection="1">
      <alignment vertical="center"/>
    </xf>
    <xf numFmtId="0" fontId="4" fillId="5" borderId="13" xfId="0" applyFont="1" applyFill="1" applyBorder="1" applyAlignment="1" applyProtection="1">
      <alignment vertical="center"/>
    </xf>
    <xf numFmtId="0" fontId="0" fillId="5" borderId="14" xfId="0" applyFill="1" applyBorder="1" applyAlignment="1" applyProtection="1">
      <alignment vertical="center"/>
    </xf>
    <xf numFmtId="0" fontId="0" fillId="5" borderId="15" xfId="0" applyFill="1" applyBorder="1" applyAlignment="1" applyProtection="1">
      <alignment vertical="center"/>
    </xf>
    <xf numFmtId="0" fontId="4" fillId="5" borderId="16" xfId="0" applyFont="1" applyFill="1" applyBorder="1" applyAlignment="1" applyProtection="1">
      <alignment vertical="center"/>
    </xf>
    <xf numFmtId="0" fontId="0" fillId="5" borderId="0" xfId="0" applyFill="1" applyBorder="1" applyAlignment="1" applyProtection="1">
      <alignment vertical="center"/>
    </xf>
    <xf numFmtId="0" fontId="0" fillId="5" borderId="17" xfId="0" applyFill="1" applyBorder="1" applyAlignment="1" applyProtection="1">
      <alignment vertical="center"/>
    </xf>
    <xf numFmtId="0" fontId="4" fillId="5" borderId="18" xfId="0" applyFont="1" applyFill="1" applyBorder="1" applyAlignment="1" applyProtection="1">
      <alignment vertical="center"/>
    </xf>
    <xf numFmtId="0" fontId="0" fillId="5" borderId="19" xfId="0" applyFill="1" applyBorder="1" applyAlignment="1" applyProtection="1">
      <alignment vertical="center"/>
    </xf>
    <xf numFmtId="0" fontId="0" fillId="5" borderId="2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7" fillId="3" borderId="21" xfId="0" applyFont="1" applyFill="1" applyBorder="1" applyAlignment="1" applyProtection="1">
      <alignment vertical="center"/>
    </xf>
    <xf numFmtId="0" fontId="0" fillId="3" borderId="21" xfId="0" applyFill="1" applyBorder="1" applyAlignment="1" applyProtection="1">
      <alignment vertical="center"/>
    </xf>
    <xf numFmtId="164" fontId="0" fillId="3" borderId="0" xfId="1" applyFont="1" applyFill="1" applyBorder="1" applyAlignment="1" applyProtection="1">
      <alignment vertical="center"/>
    </xf>
    <xf numFmtId="0" fontId="0" fillId="5" borderId="9" xfId="0" applyFill="1" applyBorder="1" applyAlignment="1" applyProtection="1">
      <alignment vertical="center"/>
    </xf>
    <xf numFmtId="0" fontId="0" fillId="5" borderId="16" xfId="0" applyFill="1" applyBorder="1" applyAlignment="1" applyProtection="1">
      <alignment vertical="center"/>
    </xf>
    <xf numFmtId="0" fontId="0" fillId="5" borderId="18" xfId="0" applyFill="1" applyBorder="1" applyAlignment="1" applyProtection="1">
      <alignment vertical="center"/>
    </xf>
    <xf numFmtId="0" fontId="0" fillId="5" borderId="13" xfId="0" applyFill="1" applyBorder="1" applyAlignment="1" applyProtection="1">
      <alignment vertical="center"/>
    </xf>
    <xf numFmtId="0" fontId="0" fillId="3" borderId="22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23" xfId="0" applyFill="1" applyBorder="1" applyAlignment="1" applyProtection="1">
      <alignment vertical="center"/>
    </xf>
    <xf numFmtId="0" fontId="7" fillId="3" borderId="23" xfId="0" applyFont="1" applyFill="1" applyBorder="1" applyAlignment="1" applyProtection="1">
      <alignment vertical="center"/>
    </xf>
    <xf numFmtId="0" fontId="0" fillId="3" borderId="24" xfId="0" applyFill="1" applyBorder="1" applyAlignment="1" applyProtection="1">
      <alignment vertical="center"/>
    </xf>
    <xf numFmtId="2" fontId="0" fillId="7" borderId="12" xfId="0" applyNumberFormat="1" applyFill="1" applyBorder="1" applyAlignment="1" applyProtection="1">
      <alignment vertical="center"/>
      <protection locked="0"/>
    </xf>
    <xf numFmtId="10" fontId="2" fillId="4" borderId="12" xfId="2" applyNumberFormat="1" applyFont="1" applyFill="1" applyBorder="1" applyAlignment="1" applyProtection="1">
      <alignment vertical="center" wrapText="1"/>
    </xf>
    <xf numFmtId="164" fontId="2" fillId="4" borderId="15" xfId="1" applyFont="1" applyFill="1" applyBorder="1" applyAlignment="1" applyProtection="1">
      <alignment vertical="center"/>
    </xf>
    <xf numFmtId="164" fontId="0" fillId="0" borderId="12" xfId="1" applyFont="1" applyFill="1" applyBorder="1" applyAlignment="1" applyProtection="1">
      <alignment vertical="center"/>
      <protection locked="0"/>
    </xf>
    <xf numFmtId="0" fontId="0" fillId="6" borderId="16" xfId="0" applyFill="1" applyBorder="1" applyAlignment="1" applyProtection="1">
      <alignment vertical="center"/>
    </xf>
    <xf numFmtId="0" fontId="0" fillId="6" borderId="0" xfId="0" applyFill="1" applyBorder="1" applyAlignment="1" applyProtection="1">
      <alignment vertical="center"/>
    </xf>
    <xf numFmtId="0" fontId="0" fillId="6" borderId="17" xfId="0" applyFill="1" applyBorder="1" applyAlignment="1" applyProtection="1">
      <alignment vertical="center"/>
    </xf>
    <xf numFmtId="0" fontId="2" fillId="4" borderId="12" xfId="0" applyFont="1" applyFill="1" applyBorder="1" applyAlignment="1" applyProtection="1">
      <alignment vertical="center" wrapText="1"/>
    </xf>
    <xf numFmtId="0" fontId="2" fillId="4" borderId="12" xfId="0" applyFont="1" applyFill="1" applyBorder="1" applyAlignment="1" applyProtection="1">
      <alignment vertical="center"/>
    </xf>
    <xf numFmtId="165" fontId="2" fillId="4" borderId="12" xfId="2" applyNumberFormat="1" applyFont="1" applyFill="1" applyBorder="1" applyAlignment="1" applyProtection="1">
      <alignment vertical="center" wrapText="1"/>
    </xf>
    <xf numFmtId="164" fontId="0" fillId="7" borderId="15" xfId="1" applyFont="1" applyFill="1" applyBorder="1" applyAlignment="1" applyProtection="1">
      <alignment vertical="center" wrapText="1"/>
      <protection locked="0"/>
    </xf>
    <xf numFmtId="0" fontId="0" fillId="0" borderId="15" xfId="0" applyFill="1" applyBorder="1" applyAlignment="1" applyProtection="1">
      <alignment vertical="center"/>
      <protection locked="0"/>
    </xf>
    <xf numFmtId="164" fontId="0" fillId="7" borderId="12" xfId="1" applyFont="1" applyFill="1" applyBorder="1" applyAlignment="1" applyProtection="1">
      <alignment vertical="center"/>
      <protection locked="0"/>
    </xf>
    <xf numFmtId="164" fontId="0" fillId="7" borderId="15" xfId="1" applyFont="1" applyFill="1" applyBorder="1" applyAlignment="1" applyProtection="1">
      <alignment vertical="center"/>
      <protection locked="0"/>
    </xf>
    <xf numFmtId="0" fontId="0" fillId="3" borderId="0" xfId="0" applyFill="1" applyBorder="1" applyAlignment="1" applyProtection="1">
      <alignment vertical="center" wrapText="1"/>
    </xf>
    <xf numFmtId="0" fontId="0" fillId="3" borderId="14" xfId="0" applyFill="1" applyBorder="1" applyAlignment="1" applyProtection="1">
      <alignment vertical="center"/>
    </xf>
    <xf numFmtId="0" fontId="0" fillId="0" borderId="12" xfId="0" applyBorder="1" applyAlignment="1" applyProtection="1">
      <alignment vertical="center"/>
      <protection locked="0"/>
    </xf>
    <xf numFmtId="165" fontId="0" fillId="7" borderId="12" xfId="2" applyNumberFormat="1" applyFont="1" applyFill="1" applyBorder="1" applyAlignment="1" applyProtection="1">
      <alignment vertical="center" wrapText="1"/>
      <protection locked="0"/>
    </xf>
    <xf numFmtId="164" fontId="8" fillId="0" borderId="12" xfId="1" applyFont="1" applyBorder="1" applyAlignment="1" applyProtection="1">
      <alignment vertical="center"/>
      <protection locked="0"/>
    </xf>
    <xf numFmtId="0" fontId="8" fillId="3" borderId="0" xfId="0" applyFont="1" applyFill="1" applyBorder="1" applyAlignment="1" applyProtection="1">
      <alignment vertical="center"/>
    </xf>
    <xf numFmtId="0" fontId="0" fillId="6" borderId="9" xfId="0" applyFill="1" applyBorder="1" applyAlignment="1" applyProtection="1">
      <alignment vertical="center"/>
    </xf>
    <xf numFmtId="0" fontId="0" fillId="6" borderId="10" xfId="0" applyFill="1" applyBorder="1" applyAlignment="1" applyProtection="1">
      <alignment vertical="center"/>
    </xf>
    <xf numFmtId="164" fontId="0" fillId="0" borderId="15" xfId="1" applyFont="1" applyFill="1" applyBorder="1" applyAlignment="1" applyProtection="1">
      <alignment vertical="center"/>
      <protection locked="0"/>
    </xf>
    <xf numFmtId="0" fontId="8" fillId="8" borderId="9" xfId="0" applyFont="1" applyFill="1" applyBorder="1" applyAlignment="1" applyProtection="1">
      <alignment vertical="center"/>
    </xf>
    <xf numFmtId="0" fontId="8" fillId="8" borderId="10" xfId="0" applyFont="1" applyFill="1" applyBorder="1" applyAlignment="1" applyProtection="1">
      <alignment vertical="center"/>
    </xf>
    <xf numFmtId="0" fontId="8" fillId="8" borderId="11" xfId="0" applyFont="1" applyFill="1" applyBorder="1" applyAlignment="1" applyProtection="1">
      <alignment vertical="center"/>
    </xf>
    <xf numFmtId="0" fontId="8" fillId="8" borderId="16" xfId="0" applyFont="1" applyFill="1" applyBorder="1" applyAlignment="1" applyProtection="1">
      <alignment vertical="center"/>
    </xf>
    <xf numFmtId="0" fontId="8" fillId="8" borderId="0" xfId="0" applyFont="1" applyFill="1" applyAlignment="1" applyProtection="1">
      <alignment vertical="center"/>
    </xf>
    <xf numFmtId="0" fontId="8" fillId="8" borderId="17" xfId="0" applyFont="1" applyFill="1" applyBorder="1" applyAlignment="1" applyProtection="1">
      <alignment vertical="center"/>
    </xf>
    <xf numFmtId="0" fontId="0" fillId="0" borderId="12" xfId="0" applyFill="1" applyBorder="1" applyAlignment="1" applyProtection="1">
      <alignment vertical="center"/>
      <protection locked="0"/>
    </xf>
    <xf numFmtId="0" fontId="0" fillId="6" borderId="18" xfId="0" applyFill="1" applyBorder="1" applyAlignment="1" applyProtection="1">
      <alignment vertical="center"/>
    </xf>
    <xf numFmtId="0" fontId="0" fillId="6" borderId="19" xfId="0" applyFill="1" applyBorder="1" applyAlignment="1" applyProtection="1">
      <alignment vertical="center"/>
    </xf>
    <xf numFmtId="0" fontId="8" fillId="8" borderId="13" xfId="0" applyFont="1" applyFill="1" applyBorder="1" applyAlignment="1" applyProtection="1">
      <alignment vertical="center"/>
    </xf>
    <xf numFmtId="0" fontId="8" fillId="8" borderId="14" xfId="0" applyFont="1" applyFill="1" applyBorder="1" applyAlignment="1" applyProtection="1">
      <alignment vertical="center"/>
    </xf>
    <xf numFmtId="0" fontId="8" fillId="8" borderId="15" xfId="0" applyFont="1" applyFill="1" applyBorder="1" applyAlignment="1" applyProtection="1">
      <alignment vertical="center"/>
    </xf>
    <xf numFmtId="0" fontId="0" fillId="3" borderId="22" xfId="0" applyFon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vertical="center"/>
    </xf>
    <xf numFmtId="0" fontId="0" fillId="3" borderId="16" xfId="0" applyFill="1" applyBorder="1" applyAlignment="1" applyProtection="1">
      <alignment vertical="center" wrapText="1"/>
    </xf>
    <xf numFmtId="0" fontId="8" fillId="3" borderId="22" xfId="0" applyFont="1" applyFill="1" applyBorder="1" applyAlignment="1" applyProtection="1">
      <alignment vertical="center"/>
    </xf>
    <xf numFmtId="0" fontId="4" fillId="5" borderId="14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0" xfId="0" applyFont="1" applyFill="1" applyAlignment="1" applyProtection="1">
      <alignment vertical="center"/>
    </xf>
    <xf numFmtId="0" fontId="10" fillId="3" borderId="23" xfId="0" applyFont="1" applyFill="1" applyBorder="1" applyAlignment="1" applyProtection="1">
      <alignment vertical="center"/>
    </xf>
    <xf numFmtId="0" fontId="4" fillId="5" borderId="15" xfId="0" applyFont="1" applyFill="1" applyBorder="1" applyAlignment="1" applyProtection="1">
      <alignment vertical="center"/>
    </xf>
    <xf numFmtId="0" fontId="0" fillId="6" borderId="11" xfId="0" applyFill="1" applyBorder="1" applyAlignment="1" applyProtection="1">
      <alignment vertical="center"/>
    </xf>
    <xf numFmtId="0" fontId="0" fillId="6" borderId="20" xfId="0" applyFill="1" applyBorder="1" applyAlignment="1" applyProtection="1">
      <alignment vertical="center"/>
    </xf>
    <xf numFmtId="0" fontId="10" fillId="3" borderId="22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0" fillId="3" borderId="16" xfId="0" applyFill="1" applyBorder="1" applyAlignment="1" applyProtection="1">
      <alignment vertical="center"/>
    </xf>
    <xf numFmtId="164" fontId="0" fillId="3" borderId="0" xfId="0" applyNumberFormat="1" applyFill="1" applyAlignment="1" applyProtection="1">
      <alignment vertical="center"/>
    </xf>
    <xf numFmtId="10" fontId="0" fillId="0" borderId="12" xfId="2" applyNumberFormat="1" applyFont="1" applyBorder="1" applyAlignment="1" applyProtection="1">
      <alignment vertical="center"/>
      <protection locked="0"/>
    </xf>
    <xf numFmtId="166" fontId="0" fillId="3" borderId="23" xfId="0" applyNumberFormat="1" applyFill="1" applyBorder="1" applyAlignment="1" applyProtection="1">
      <alignment vertical="center"/>
    </xf>
    <xf numFmtId="10" fontId="0" fillId="0" borderId="12" xfId="2" applyNumberFormat="1" applyFont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</xf>
    <xf numFmtId="0" fontId="0" fillId="10" borderId="0" xfId="0" applyFill="1" applyAlignment="1" applyProtection="1">
      <alignment vertical="center"/>
    </xf>
    <xf numFmtId="164" fontId="0" fillId="10" borderId="12" xfId="1" applyFont="1" applyFill="1" applyBorder="1" applyAlignment="1" applyProtection="1">
      <alignment vertical="center"/>
      <protection locked="0"/>
    </xf>
    <xf numFmtId="10" fontId="2" fillId="4" borderId="12" xfId="2" applyNumberFormat="1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10" fontId="0" fillId="0" borderId="13" xfId="2" applyNumberFormat="1" applyFont="1" applyBorder="1" applyAlignment="1" applyProtection="1">
      <alignment horizontal="center" vertical="center"/>
      <protection locked="0"/>
    </xf>
    <xf numFmtId="10" fontId="0" fillId="0" borderId="15" xfId="2" applyNumberFormat="1" applyFont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vertical="center"/>
    </xf>
    <xf numFmtId="164" fontId="2" fillId="4" borderId="12" xfId="1" applyFont="1" applyFill="1" applyBorder="1" applyAlignment="1" applyProtection="1">
      <alignment vertical="center"/>
    </xf>
    <xf numFmtId="0" fontId="0" fillId="6" borderId="18" xfId="0" applyFill="1" applyBorder="1" applyAlignment="1" applyProtection="1">
      <alignment vertical="center"/>
    </xf>
    <xf numFmtId="0" fontId="0" fillId="6" borderId="19" xfId="0" applyFill="1" applyBorder="1" applyAlignment="1" applyProtection="1">
      <alignment vertical="center"/>
    </xf>
    <xf numFmtId="0" fontId="0" fillId="6" borderId="20" xfId="0" applyFill="1" applyBorder="1" applyAlignment="1" applyProtection="1">
      <alignment vertical="center"/>
    </xf>
    <xf numFmtId="10" fontId="0" fillId="0" borderId="14" xfId="2" applyNumberFormat="1" applyFont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vertical="center"/>
    </xf>
    <xf numFmtId="0" fontId="0" fillId="6" borderId="0" xfId="0" applyFill="1" applyBorder="1" applyAlignment="1" applyProtection="1">
      <alignment vertical="center"/>
    </xf>
    <xf numFmtId="0" fontId="0" fillId="6" borderId="17" xfId="0" applyFill="1" applyBorder="1" applyAlignment="1" applyProtection="1">
      <alignment vertical="center"/>
    </xf>
    <xf numFmtId="0" fontId="0" fillId="6" borderId="18" xfId="0" applyFill="1" applyBorder="1" applyAlignment="1" applyProtection="1">
      <alignment horizontal="left" vertical="center"/>
    </xf>
    <xf numFmtId="0" fontId="0" fillId="6" borderId="19" xfId="0" applyFill="1" applyBorder="1" applyAlignment="1" applyProtection="1">
      <alignment horizontal="left" vertical="center"/>
    </xf>
    <xf numFmtId="0" fontId="0" fillId="6" borderId="20" xfId="0" applyFill="1" applyBorder="1" applyAlignment="1" applyProtection="1">
      <alignment horizontal="left" vertical="center"/>
    </xf>
    <xf numFmtId="0" fontId="0" fillId="6" borderId="16" xfId="0" applyFill="1" applyBorder="1" applyAlignment="1" applyProtection="1">
      <alignment horizontal="left" vertical="center"/>
    </xf>
    <xf numFmtId="0" fontId="0" fillId="6" borderId="0" xfId="0" applyFill="1" applyBorder="1" applyAlignment="1" applyProtection="1">
      <alignment horizontal="left" vertical="center"/>
    </xf>
    <xf numFmtId="0" fontId="0" fillId="6" borderId="17" xfId="0" applyFill="1" applyBorder="1" applyAlignment="1" applyProtection="1">
      <alignment horizontal="left" vertical="center"/>
    </xf>
    <xf numFmtId="10" fontId="0" fillId="0" borderId="13" xfId="2" applyNumberFormat="1" applyFont="1" applyBorder="1" applyAlignment="1" applyProtection="1">
      <alignment vertical="center"/>
      <protection locked="0"/>
    </xf>
    <xf numFmtId="10" fontId="0" fillId="0" borderId="15" xfId="2" applyNumberFormat="1" applyFont="1" applyBorder="1" applyAlignment="1" applyProtection="1">
      <alignment vertical="center"/>
      <protection locked="0"/>
    </xf>
    <xf numFmtId="0" fontId="0" fillId="5" borderId="9" xfId="0" applyFill="1" applyBorder="1" applyAlignment="1" applyProtection="1">
      <alignment vertical="center"/>
    </xf>
    <xf numFmtId="0" fontId="0" fillId="5" borderId="10" xfId="0" applyFill="1" applyBorder="1" applyAlignment="1" applyProtection="1">
      <alignment vertical="center"/>
    </xf>
    <xf numFmtId="0" fontId="0" fillId="5" borderId="11" xfId="0" applyFill="1" applyBorder="1" applyAlignment="1" applyProtection="1">
      <alignment vertical="center"/>
    </xf>
    <xf numFmtId="0" fontId="0" fillId="6" borderId="9" xfId="0" applyFill="1" applyBorder="1" applyAlignment="1" applyProtection="1">
      <alignment vertical="center"/>
    </xf>
    <xf numFmtId="0" fontId="0" fillId="6" borderId="10" xfId="0" applyFill="1" applyBorder="1" applyAlignment="1" applyProtection="1">
      <alignment vertical="center"/>
    </xf>
    <xf numFmtId="0" fontId="0" fillId="6" borderId="11" xfId="0" applyFill="1" applyBorder="1" applyAlignment="1" applyProtection="1">
      <alignment vertical="center"/>
    </xf>
    <xf numFmtId="0" fontId="0" fillId="5" borderId="13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0" fontId="0" fillId="5" borderId="15" xfId="0" applyFill="1" applyBorder="1" applyAlignment="1" applyProtection="1">
      <alignment horizontal="center" vertical="center"/>
    </xf>
    <xf numFmtId="0" fontId="0" fillId="0" borderId="12" xfId="0" applyBorder="1" applyAlignment="1" applyProtection="1">
      <alignment vertical="center"/>
      <protection locked="0"/>
    </xf>
    <xf numFmtId="0" fontId="10" fillId="3" borderId="0" xfId="0" applyFont="1" applyFill="1" applyBorder="1" applyAlignment="1" applyProtection="1">
      <alignment vertical="center"/>
    </xf>
    <xf numFmtId="0" fontId="0" fillId="5" borderId="13" xfId="0" applyFill="1" applyBorder="1" applyAlignment="1" applyProtection="1">
      <alignment horizontal="left" vertical="center"/>
    </xf>
    <xf numFmtId="0" fontId="0" fillId="5" borderId="14" xfId="0" applyFill="1" applyBorder="1" applyAlignment="1" applyProtection="1">
      <alignment horizontal="left" vertical="center"/>
    </xf>
    <xf numFmtId="0" fontId="0" fillId="5" borderId="15" xfId="0" applyFill="1" applyBorder="1" applyAlignment="1" applyProtection="1">
      <alignment horizontal="left" vertical="center"/>
    </xf>
    <xf numFmtId="164" fontId="0" fillId="0" borderId="13" xfId="1" applyFont="1" applyBorder="1" applyAlignment="1" applyProtection="1">
      <alignment vertical="center"/>
      <protection locked="0"/>
    </xf>
    <xf numFmtId="164" fontId="0" fillId="0" borderId="15" xfId="1" applyFont="1" applyBorder="1" applyAlignment="1" applyProtection="1">
      <alignment vertical="center"/>
      <protection locked="0"/>
    </xf>
    <xf numFmtId="164" fontId="2" fillId="4" borderId="12" xfId="0" applyNumberFormat="1" applyFont="1" applyFill="1" applyBorder="1" applyAlignment="1" applyProtection="1">
      <alignment vertical="center"/>
    </xf>
    <xf numFmtId="0" fontId="2" fillId="4" borderId="12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 wrapText="1"/>
    </xf>
    <xf numFmtId="0" fontId="0" fillId="6" borderId="16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17" xfId="0" applyFill="1" applyBorder="1" applyAlignment="1" applyProtection="1">
      <alignment vertical="center" wrapText="1"/>
    </xf>
    <xf numFmtId="0" fontId="8" fillId="3" borderId="0" xfId="0" applyFont="1" applyFill="1" applyBorder="1" applyAlignment="1" applyProtection="1">
      <alignment vertical="center"/>
    </xf>
    <xf numFmtId="0" fontId="0" fillId="5" borderId="18" xfId="0" applyFill="1" applyBorder="1" applyAlignment="1" applyProtection="1">
      <alignment horizontal="left" vertical="center"/>
    </xf>
    <xf numFmtId="0" fontId="0" fillId="5" borderId="19" xfId="0" applyFill="1" applyBorder="1" applyAlignment="1" applyProtection="1">
      <alignment horizontal="left" vertical="center"/>
    </xf>
    <xf numFmtId="0" fontId="0" fillId="5" borderId="20" xfId="0" applyFill="1" applyBorder="1" applyAlignment="1" applyProtection="1">
      <alignment horizontal="left" vertical="center"/>
    </xf>
    <xf numFmtId="164" fontId="8" fillId="0" borderId="12" xfId="1" applyFont="1" applyBorder="1" applyAlignment="1" applyProtection="1">
      <alignment vertical="center"/>
      <protection locked="0"/>
    </xf>
    <xf numFmtId="0" fontId="8" fillId="3" borderId="22" xfId="0" applyFont="1" applyFill="1" applyBorder="1" applyAlignment="1" applyProtection="1">
      <alignment vertical="center"/>
    </xf>
    <xf numFmtId="0" fontId="0" fillId="5" borderId="16" xfId="0" applyFill="1" applyBorder="1" applyAlignment="1" applyProtection="1">
      <alignment horizontal="left" vertical="center"/>
    </xf>
    <xf numFmtId="0" fontId="0" fillId="5" borderId="0" xfId="0" applyFill="1" applyBorder="1" applyAlignment="1" applyProtection="1">
      <alignment horizontal="left" vertical="center"/>
    </xf>
    <xf numFmtId="0" fontId="0" fillId="5" borderId="17" xfId="0" applyFill="1" applyBorder="1" applyAlignment="1" applyProtection="1">
      <alignment horizontal="left" vertical="center"/>
    </xf>
    <xf numFmtId="0" fontId="8" fillId="9" borderId="18" xfId="0" applyFont="1" applyFill="1" applyBorder="1" applyAlignment="1" applyProtection="1">
      <alignment horizontal="left" vertical="center"/>
    </xf>
    <xf numFmtId="0" fontId="8" fillId="9" borderId="19" xfId="0" applyFont="1" applyFill="1" applyBorder="1" applyAlignment="1" applyProtection="1">
      <alignment horizontal="left" vertical="center"/>
    </xf>
    <xf numFmtId="0" fontId="8" fillId="9" borderId="20" xfId="0" applyFont="1" applyFill="1" applyBorder="1" applyAlignment="1" applyProtection="1">
      <alignment horizontal="left" vertical="center"/>
    </xf>
    <xf numFmtId="164" fontId="8" fillId="0" borderId="13" xfId="1" applyFont="1" applyBorder="1" applyAlignment="1" applyProtection="1">
      <alignment vertical="center"/>
      <protection locked="0"/>
    </xf>
    <xf numFmtId="164" fontId="8" fillId="0" borderId="15" xfId="1" applyFont="1" applyBorder="1" applyAlignment="1" applyProtection="1">
      <alignment vertical="center"/>
      <protection locked="0"/>
    </xf>
    <xf numFmtId="0" fontId="8" fillId="9" borderId="16" xfId="0" applyFont="1" applyFill="1" applyBorder="1" applyAlignment="1" applyProtection="1">
      <alignment horizontal="left" vertical="center"/>
    </xf>
    <xf numFmtId="0" fontId="8" fillId="9" borderId="0" xfId="0" applyFont="1" applyFill="1" applyBorder="1" applyAlignment="1" applyProtection="1">
      <alignment horizontal="left" vertical="center"/>
    </xf>
    <xf numFmtId="0" fontId="8" fillId="9" borderId="17" xfId="0" applyFont="1" applyFill="1" applyBorder="1" applyAlignment="1" applyProtection="1">
      <alignment horizontal="left" vertical="center"/>
    </xf>
    <xf numFmtId="0" fontId="0" fillId="5" borderId="9" xfId="0" applyFill="1" applyBorder="1" applyAlignment="1" applyProtection="1">
      <alignment horizontal="left" vertical="center"/>
    </xf>
    <xf numFmtId="0" fontId="0" fillId="5" borderId="10" xfId="0" applyFill="1" applyBorder="1" applyAlignment="1" applyProtection="1">
      <alignment horizontal="left" vertical="center"/>
    </xf>
    <xf numFmtId="0" fontId="0" fillId="5" borderId="11" xfId="0" applyFill="1" applyBorder="1" applyAlignment="1" applyProtection="1">
      <alignment horizontal="left" vertical="center"/>
    </xf>
    <xf numFmtId="0" fontId="8" fillId="9" borderId="9" xfId="0" applyFont="1" applyFill="1" applyBorder="1" applyAlignment="1" applyProtection="1">
      <alignment horizontal="left" vertical="center"/>
    </xf>
    <xf numFmtId="0" fontId="8" fillId="9" borderId="10" xfId="0" applyFont="1" applyFill="1" applyBorder="1" applyAlignment="1" applyProtection="1">
      <alignment horizontal="left" vertical="center"/>
    </xf>
    <xf numFmtId="0" fontId="8" fillId="9" borderId="11" xfId="0" applyFont="1" applyFill="1" applyBorder="1" applyAlignment="1" applyProtection="1">
      <alignment horizontal="left" vertical="center"/>
    </xf>
    <xf numFmtId="0" fontId="4" fillId="5" borderId="9" xfId="0" applyFont="1" applyFill="1" applyBorder="1" applyAlignment="1" applyProtection="1">
      <alignment horizontal="left" vertical="center" wrapText="1"/>
    </xf>
    <xf numFmtId="0" fontId="4" fillId="5" borderId="10" xfId="0" applyFont="1" applyFill="1" applyBorder="1" applyAlignment="1" applyProtection="1">
      <alignment horizontal="left" vertical="center" wrapText="1"/>
    </xf>
    <xf numFmtId="0" fontId="4" fillId="5" borderId="11" xfId="0" applyFont="1" applyFill="1" applyBorder="1" applyAlignment="1" applyProtection="1">
      <alignment horizontal="left" vertical="center" wrapText="1"/>
    </xf>
    <xf numFmtId="0" fontId="0" fillId="5" borderId="18" xfId="0" applyFill="1" applyBorder="1" applyAlignment="1" applyProtection="1">
      <alignment vertical="center" wrapText="1"/>
    </xf>
    <xf numFmtId="0" fontId="0" fillId="5" borderId="19" xfId="0" applyFill="1" applyBorder="1" applyAlignment="1" applyProtection="1">
      <alignment vertical="center" wrapText="1"/>
    </xf>
    <xf numFmtId="0" fontId="0" fillId="5" borderId="20" xfId="0" applyFill="1" applyBorder="1" applyAlignment="1" applyProtection="1">
      <alignment vertical="center" wrapText="1"/>
    </xf>
    <xf numFmtId="0" fontId="0" fillId="5" borderId="12" xfId="0" applyFill="1" applyBorder="1" applyAlignment="1" applyProtection="1">
      <alignment vertical="center" wrapText="1"/>
    </xf>
    <xf numFmtId="0" fontId="0" fillId="5" borderId="16" xfId="0" applyFill="1" applyBorder="1" applyAlignment="1" applyProtection="1">
      <alignment vertical="center" wrapText="1"/>
    </xf>
    <xf numFmtId="0" fontId="0" fillId="5" borderId="0" xfId="0" applyFill="1" applyBorder="1" applyAlignment="1" applyProtection="1">
      <alignment vertical="center" wrapText="1"/>
    </xf>
    <xf numFmtId="0" fontId="0" fillId="5" borderId="17" xfId="0" applyFill="1" applyBorder="1" applyAlignment="1" applyProtection="1">
      <alignment vertical="center" wrapText="1"/>
    </xf>
    <xf numFmtId="0" fontId="0" fillId="0" borderId="13" xfId="0" applyNumberFormat="1" applyBorder="1" applyAlignment="1" applyProtection="1">
      <alignment vertical="center"/>
      <protection locked="0"/>
    </xf>
    <xf numFmtId="0" fontId="0" fillId="0" borderId="15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5" borderId="9" xfId="0" applyFill="1" applyBorder="1" applyAlignment="1" applyProtection="1">
      <alignment vertical="center" wrapText="1"/>
    </xf>
    <xf numFmtId="0" fontId="0" fillId="5" borderId="10" xfId="0" applyFill="1" applyBorder="1" applyAlignment="1" applyProtection="1">
      <alignment vertical="center" wrapText="1"/>
    </xf>
    <xf numFmtId="0" fontId="0" fillId="5" borderId="11" xfId="0" applyFill="1" applyBorder="1" applyAlignment="1" applyProtection="1">
      <alignment vertical="center" wrapText="1"/>
    </xf>
    <xf numFmtId="0" fontId="4" fillId="5" borderId="13" xfId="0" applyFont="1" applyFill="1" applyBorder="1" applyAlignment="1" applyProtection="1">
      <alignment horizontal="center" vertical="center" wrapText="1"/>
    </xf>
    <xf numFmtId="0" fontId="4" fillId="5" borderId="14" xfId="0" applyFont="1" applyFill="1" applyBorder="1" applyAlignment="1" applyProtection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</xf>
    <xf numFmtId="0" fontId="0" fillId="5" borderId="18" xfId="0" applyFill="1" applyBorder="1" applyAlignment="1" applyProtection="1">
      <alignment horizontal="left" vertical="center" wrapText="1"/>
    </xf>
    <xf numFmtId="0" fontId="0" fillId="5" borderId="19" xfId="0" applyFill="1" applyBorder="1" applyAlignment="1" applyProtection="1">
      <alignment horizontal="left" vertical="center" wrapText="1"/>
    </xf>
    <xf numFmtId="0" fontId="0" fillId="5" borderId="20" xfId="0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/>
    </xf>
    <xf numFmtId="0" fontId="8" fillId="8" borderId="13" xfId="0" applyFont="1" applyFill="1" applyBorder="1" applyAlignment="1" applyProtection="1">
      <alignment horizontal="left" vertical="top" wrapText="1"/>
    </xf>
    <xf numFmtId="0" fontId="8" fillId="8" borderId="14" xfId="0" applyFont="1" applyFill="1" applyBorder="1" applyAlignment="1" applyProtection="1">
      <alignment horizontal="left" vertical="top" wrapText="1"/>
    </xf>
    <xf numFmtId="0" fontId="8" fillId="8" borderId="15" xfId="0" applyFont="1" applyFill="1" applyBorder="1" applyAlignment="1" applyProtection="1">
      <alignment horizontal="left" vertical="top" wrapText="1"/>
    </xf>
    <xf numFmtId="0" fontId="4" fillId="5" borderId="25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8" fillId="8" borderId="13" xfId="0" applyFont="1" applyFill="1" applyBorder="1" applyAlignment="1" applyProtection="1">
      <alignment horizontal="left" vertical="center" wrapText="1"/>
    </xf>
    <xf numFmtId="0" fontId="8" fillId="8" borderId="14" xfId="0" applyFont="1" applyFill="1" applyBorder="1" applyAlignment="1" applyProtection="1">
      <alignment horizontal="left" vertical="center" wrapText="1"/>
    </xf>
    <xf numFmtId="0" fontId="8" fillId="8" borderId="15" xfId="0" applyFont="1" applyFill="1" applyBorder="1" applyAlignment="1" applyProtection="1">
      <alignment horizontal="left" vertical="center" wrapText="1"/>
    </xf>
    <xf numFmtId="0" fontId="0" fillId="6" borderId="9" xfId="0" applyFill="1" applyBorder="1" applyAlignment="1" applyProtection="1">
      <alignment horizontal="left" vertical="center"/>
    </xf>
    <xf numFmtId="0" fontId="0" fillId="6" borderId="10" xfId="0" applyFill="1" applyBorder="1" applyAlignment="1" applyProtection="1">
      <alignment horizontal="left" vertical="center"/>
    </xf>
    <xf numFmtId="0" fontId="0" fillId="6" borderId="11" xfId="0" applyFill="1" applyBorder="1" applyAlignment="1" applyProtection="1">
      <alignment horizontal="left" vertical="center"/>
    </xf>
    <xf numFmtId="0" fontId="0" fillId="5" borderId="13" xfId="0" applyFill="1" applyBorder="1" applyAlignment="1" applyProtection="1">
      <alignment horizontal="left" vertical="center" wrapText="1"/>
    </xf>
    <xf numFmtId="0" fontId="0" fillId="5" borderId="14" xfId="0" applyFill="1" applyBorder="1" applyAlignment="1" applyProtection="1">
      <alignment horizontal="left" vertical="center" wrapText="1"/>
    </xf>
    <xf numFmtId="0" fontId="0" fillId="5" borderId="15" xfId="0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vertical="center"/>
    </xf>
    <xf numFmtId="0" fontId="0" fillId="5" borderId="13" xfId="0" applyFill="1" applyBorder="1" applyAlignment="1" applyProtection="1">
      <alignment horizontal="center" vertical="center" wrapText="1"/>
    </xf>
    <xf numFmtId="0" fontId="0" fillId="5" borderId="14" xfId="0" applyFill="1" applyBorder="1" applyAlignment="1" applyProtection="1">
      <alignment horizontal="center" vertical="center" wrapText="1"/>
    </xf>
    <xf numFmtId="0" fontId="0" fillId="5" borderId="15" xfId="0" applyFill="1" applyBorder="1" applyAlignment="1" applyProtection="1">
      <alignment horizontal="center" vertical="center" wrapText="1"/>
    </xf>
    <xf numFmtId="0" fontId="0" fillId="3" borderId="0" xfId="0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vertical="center"/>
    </xf>
    <xf numFmtId="0" fontId="4" fillId="5" borderId="10" xfId="0" applyFont="1" applyFill="1" applyBorder="1" applyAlignment="1" applyProtection="1">
      <alignment vertical="center"/>
    </xf>
    <xf numFmtId="0" fontId="4" fillId="5" borderId="15" xfId="0" applyFont="1" applyFill="1" applyBorder="1" applyAlignment="1" applyProtection="1">
      <alignment vertical="center"/>
    </xf>
    <xf numFmtId="0" fontId="0" fillId="6" borderId="9" xfId="0" applyFill="1" applyBorder="1" applyAlignment="1" applyProtection="1">
      <alignment vertical="center" wrapText="1"/>
    </xf>
    <xf numFmtId="0" fontId="0" fillId="6" borderId="10" xfId="0" applyFill="1" applyBorder="1" applyAlignment="1" applyProtection="1">
      <alignment vertical="center" wrapText="1"/>
    </xf>
    <xf numFmtId="0" fontId="0" fillId="6" borderId="11" xfId="0" applyFill="1" applyBorder="1" applyAlignment="1" applyProtection="1">
      <alignment vertical="center" wrapText="1"/>
    </xf>
    <xf numFmtId="0" fontId="0" fillId="5" borderId="16" xfId="0" applyFill="1" applyBorder="1" applyAlignment="1" applyProtection="1">
      <alignment horizontal="left" vertical="top" wrapText="1"/>
    </xf>
    <xf numFmtId="0" fontId="0" fillId="5" borderId="0" xfId="0" applyFill="1" applyBorder="1" applyAlignment="1" applyProtection="1">
      <alignment horizontal="left" vertical="top" wrapText="1"/>
    </xf>
    <xf numFmtId="0" fontId="0" fillId="5" borderId="17" xfId="0" applyFill="1" applyBorder="1" applyAlignment="1" applyProtection="1">
      <alignment horizontal="left" vertical="top" wrapText="1"/>
    </xf>
    <xf numFmtId="0" fontId="0" fillId="6" borderId="18" xfId="0" applyFill="1" applyBorder="1" applyAlignment="1" applyProtection="1">
      <alignment vertical="center" wrapText="1"/>
    </xf>
    <xf numFmtId="0" fontId="0" fillId="6" borderId="19" xfId="0" applyFill="1" applyBorder="1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0" borderId="12" xfId="0" applyBorder="1" applyAlignment="1" applyProtection="1">
      <alignment horizontal="center" vertical="center"/>
      <protection locked="0"/>
    </xf>
    <xf numFmtId="165" fontId="2" fillId="4" borderId="13" xfId="2" applyNumberFormat="1" applyFont="1" applyFill="1" applyBorder="1" applyAlignment="1" applyProtection="1">
      <alignment horizontal="center" vertical="center"/>
    </xf>
    <xf numFmtId="165" fontId="2" fillId="4" borderId="15" xfId="2" applyNumberFormat="1" applyFont="1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164" fontId="0" fillId="0" borderId="12" xfId="1" applyFont="1" applyBorder="1" applyAlignment="1" applyProtection="1">
      <alignment horizontal="center" vertical="center"/>
      <protection locked="0"/>
    </xf>
    <xf numFmtId="164" fontId="0" fillId="10" borderId="12" xfId="1" applyFont="1" applyFill="1" applyBorder="1" applyAlignment="1" applyProtection="1">
      <alignment horizontal="center" vertical="center"/>
      <protection locked="0"/>
    </xf>
    <xf numFmtId="0" fontId="0" fillId="10" borderId="12" xfId="1" applyNumberFormat="1" applyFont="1" applyFill="1" applyBorder="1" applyAlignment="1" applyProtection="1">
      <alignment horizontal="center" vertical="center"/>
      <protection locked="0"/>
    </xf>
    <xf numFmtId="0" fontId="0" fillId="10" borderId="12" xfId="1" applyNumberFormat="1" applyFont="1" applyFill="1" applyBorder="1" applyAlignment="1" applyProtection="1">
      <alignment vertical="center"/>
      <protection locked="0"/>
    </xf>
    <xf numFmtId="164" fontId="0" fillId="10" borderId="12" xfId="1" applyFont="1" applyFill="1" applyBorder="1" applyAlignment="1" applyProtection="1">
      <alignment vertical="center"/>
      <protection locked="0"/>
    </xf>
    <xf numFmtId="164" fontId="0" fillId="0" borderId="12" xfId="1" applyFont="1" applyFill="1" applyBorder="1" applyAlignment="1" applyProtection="1">
      <alignment vertical="center"/>
      <protection locked="0"/>
    </xf>
    <xf numFmtId="164" fontId="0" fillId="3" borderId="0" xfId="1" applyFont="1" applyFill="1" applyBorder="1" applyAlignment="1" applyProtection="1">
      <alignment vertical="center"/>
    </xf>
    <xf numFmtId="164" fontId="0" fillId="11" borderId="12" xfId="1" applyFont="1" applyFill="1" applyBorder="1" applyAlignment="1" applyProtection="1">
      <alignment vertical="center"/>
      <protection locked="0"/>
    </xf>
    <xf numFmtId="164" fontId="0" fillId="0" borderId="13" xfId="1" applyFont="1" applyFill="1" applyBorder="1" applyAlignment="1" applyProtection="1">
      <alignment vertical="center" wrapText="1"/>
      <protection locked="0"/>
    </xf>
    <xf numFmtId="164" fontId="0" fillId="0" borderId="15" xfId="1" applyFont="1" applyFill="1" applyBorder="1" applyAlignment="1" applyProtection="1">
      <alignment vertical="center"/>
      <protection locked="0"/>
    </xf>
    <xf numFmtId="164" fontId="0" fillId="0" borderId="13" xfId="1" applyFont="1" applyFill="1" applyBorder="1" applyAlignment="1" applyProtection="1">
      <alignment vertical="center"/>
      <protection locked="0"/>
    </xf>
    <xf numFmtId="164" fontId="0" fillId="10" borderId="13" xfId="1" applyFont="1" applyFill="1" applyBorder="1" applyAlignment="1" applyProtection="1">
      <alignment vertical="center" wrapText="1"/>
      <protection locked="0"/>
    </xf>
    <xf numFmtId="164" fontId="0" fillId="10" borderId="15" xfId="1" applyFont="1" applyFill="1" applyBorder="1" applyAlignment="1" applyProtection="1">
      <alignment vertical="center"/>
      <protection locked="0"/>
    </xf>
    <xf numFmtId="164" fontId="0" fillId="10" borderId="13" xfId="1" applyFont="1" applyFill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20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10" borderId="12" xfId="0" applyFill="1" applyBorder="1" applyAlignment="1" applyProtection="1">
      <alignment horizontal="center" vertical="center"/>
      <protection locked="0"/>
    </xf>
    <xf numFmtId="2" fontId="0" fillId="10" borderId="12" xfId="0" applyNumberFormat="1" applyFill="1" applyBorder="1" applyAlignment="1" applyProtection="1">
      <alignment horizontal="center" vertical="center"/>
      <protection locked="0"/>
    </xf>
    <xf numFmtId="43" fontId="0" fillId="10" borderId="12" xfId="1" applyNumberFormat="1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/>
    </xf>
    <xf numFmtId="0" fontId="6" fillId="5" borderId="10" xfId="0" applyFont="1" applyFill="1" applyBorder="1" applyAlignment="1" applyProtection="1">
      <alignment horizontal="center" vertical="center"/>
    </xf>
    <xf numFmtId="0" fontId="6" fillId="5" borderId="11" xfId="0" applyFont="1" applyFill="1" applyBorder="1" applyAlignment="1" applyProtection="1">
      <alignment horizontal="center" vertical="center"/>
    </xf>
    <xf numFmtId="0" fontId="6" fillId="5" borderId="16" xfId="0" applyFont="1" applyFill="1" applyBorder="1" applyAlignment="1" applyProtection="1">
      <alignment horizontal="center" vertical="center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7" xfId="0" applyFont="1" applyFill="1" applyBorder="1" applyAlignment="1" applyProtection="1">
      <alignment horizontal="center" vertical="center"/>
    </xf>
    <xf numFmtId="0" fontId="6" fillId="5" borderId="18" xfId="0" applyFont="1" applyFill="1" applyBorder="1" applyAlignment="1" applyProtection="1">
      <alignment horizontal="center" vertical="center"/>
    </xf>
    <xf numFmtId="0" fontId="6" fillId="5" borderId="19" xfId="0" applyFont="1" applyFill="1" applyBorder="1" applyAlignment="1" applyProtection="1">
      <alignment horizontal="center" vertical="center"/>
    </xf>
    <xf numFmtId="0" fontId="6" fillId="5" borderId="20" xfId="0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10" xfId="0" applyFont="1" applyFill="1" applyBorder="1" applyAlignment="1" applyProtection="1">
      <alignment horizontal="center" vertical="center" wrapText="1"/>
    </xf>
    <xf numFmtId="0" fontId="6" fillId="5" borderId="11" xfId="0" applyFont="1" applyFill="1" applyBorder="1" applyAlignment="1" applyProtection="1">
      <alignment horizontal="center" vertical="center" wrapText="1"/>
    </xf>
    <xf numFmtId="0" fontId="6" fillId="5" borderId="16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 wrapText="1"/>
    </xf>
    <xf numFmtId="0" fontId="6" fillId="5" borderId="17" xfId="0" applyFont="1" applyFill="1" applyBorder="1" applyAlignment="1" applyProtection="1">
      <alignment horizontal="center" vertical="center" wrapText="1"/>
    </xf>
    <xf numFmtId="0" fontId="6" fillId="5" borderId="18" xfId="0" applyFont="1" applyFill="1" applyBorder="1" applyAlignment="1" applyProtection="1">
      <alignment horizontal="center" vertical="center" wrapText="1"/>
    </xf>
    <xf numFmtId="0" fontId="6" fillId="5" borderId="19" xfId="0" applyFont="1" applyFill="1" applyBorder="1" applyAlignment="1" applyProtection="1">
      <alignment horizontal="center" vertical="center" wrapText="1"/>
    </xf>
    <xf numFmtId="0" fontId="6" fillId="5" borderId="20" xfId="0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 patternType="lightGrid">
          <fgColor theme="4"/>
        </patternFill>
      </fill>
    </dxf>
    <dxf>
      <fill>
        <patternFill patternType="darkHorizontal"/>
      </fill>
    </dxf>
    <dxf>
      <fill>
        <patternFill patternType="lightGrid">
          <fgColor theme="4"/>
        </patternFill>
      </fill>
    </dxf>
    <dxf>
      <fill>
        <patternFill patternType="darkHorizontal"/>
      </fill>
    </dxf>
    <dxf>
      <fill>
        <patternFill patternType="lightGrid">
          <fgColor theme="4"/>
        </patternFill>
      </fill>
    </dxf>
    <dxf>
      <fill>
        <patternFill patternType="darkHorizontal"/>
      </fill>
    </dxf>
    <dxf>
      <fill>
        <patternFill patternType="lightGrid">
          <fgColor theme="4"/>
        </patternFill>
      </fill>
    </dxf>
    <dxf>
      <fill>
        <patternFill patternType="darkHorizontal"/>
      </fill>
    </dxf>
    <dxf>
      <fill>
        <patternFill patternType="lightGrid">
          <fgColor theme="4"/>
        </patternFill>
      </fill>
    </dxf>
    <dxf>
      <fill>
        <patternFill patternType="darkVertical">
          <fgColor theme="4"/>
        </patternFill>
      </fill>
    </dxf>
    <dxf>
      <fill>
        <patternFill patternType="darkHorizontal"/>
      </fill>
    </dxf>
    <dxf>
      <fill>
        <patternFill patternType="lightTrellis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4</xdr:row>
      <xdr:rowOff>0</xdr:rowOff>
    </xdr:to>
    <xdr:pic macro="[1]!Input_back_to_roadmap"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90500"/>
          <a:ext cx="1771650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25</xdr:col>
      <xdr:colOff>476250</xdr:colOff>
      <xdr:row>13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962025"/>
          <a:ext cx="10363200" cy="152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Google%20Drive/ERA/Judy's%20Docs/ERA/BEST/BEST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"/>
      <sheetName val="Profiles"/>
      <sheetName val="Roadmap"/>
      <sheetName val="Setup"/>
      <sheetName val="Input"/>
      <sheetName val="Summary of Input Data"/>
      <sheetName val="Parameters"/>
      <sheetName val="Satellite"/>
      <sheetName val="Assumptions"/>
      <sheetName val="Calculation"/>
      <sheetName val="Y1 to Y5"/>
      <sheetName val="Summary"/>
      <sheetName val="Sensitivity"/>
      <sheetName val="Variables"/>
      <sheetName val="BEST v3"/>
    </sheetNames>
    <definedNames>
      <definedName name="Input_back_to_roadmap"/>
    </definedNames>
    <sheetDataSet>
      <sheetData sheetId="0">
        <row r="13">
          <cell r="D13" t="str">
            <v>AFG</v>
          </cell>
          <cell r="E13">
            <v>2010</v>
          </cell>
          <cell r="F13">
            <v>67.74444444444444</v>
          </cell>
          <cell r="G13" t="str">
            <v>n.a.</v>
          </cell>
          <cell r="H13" t="str">
            <v>n.a.</v>
          </cell>
          <cell r="I13">
            <v>0</v>
          </cell>
          <cell r="J13" t="str">
            <v>Afghanistan</v>
          </cell>
          <cell r="P13">
            <v>6.5470230297727472</v>
          </cell>
          <cell r="Q13">
            <v>4.866104606691894</v>
          </cell>
          <cell r="R13">
            <v>4.0793587535733469</v>
          </cell>
          <cell r="S13">
            <v>3.4682894030301306</v>
          </cell>
          <cell r="T13">
            <v>5.324434274292706</v>
          </cell>
          <cell r="U13">
            <v>11.791266704541009</v>
          </cell>
          <cell r="V13">
            <v>13.204792520432788</v>
          </cell>
          <cell r="Z13">
            <v>13.204792520432788</v>
          </cell>
          <cell r="AC13" t="str">
            <v>AFG</v>
          </cell>
          <cell r="AI13">
            <v>81.617815617406805</v>
          </cell>
          <cell r="AJ13">
            <v>90.087240267752392</v>
          </cell>
          <cell r="AK13">
            <v>88.985721813757607</v>
          </cell>
          <cell r="AL13">
            <v>85.305718000035199</v>
          </cell>
          <cell r="AM13">
            <v>84.643872929029527</v>
          </cell>
          <cell r="AN13">
            <v>74.875500940663585</v>
          </cell>
        </row>
        <row r="14">
          <cell r="D14" t="str">
            <v>ALB</v>
          </cell>
          <cell r="E14">
            <v>2010</v>
          </cell>
          <cell r="F14">
            <v>67.74444444444444</v>
          </cell>
          <cell r="G14" t="str">
            <v>n.a.</v>
          </cell>
          <cell r="H14" t="str">
            <v>n.a.</v>
          </cell>
          <cell r="I14">
            <v>0</v>
          </cell>
          <cell r="J14" t="str">
            <v>Albania</v>
          </cell>
          <cell r="P14">
            <v>4.2155970782801981</v>
          </cell>
          <cell r="Q14">
            <v>2.3336038869578091</v>
          </cell>
          <cell r="R14">
            <v>3.0547540022362667</v>
          </cell>
          <cell r="S14">
            <v>3.4</v>
          </cell>
          <cell r="T14">
            <v>6.6</v>
          </cell>
          <cell r="U14">
            <v>10.475330377472522</v>
          </cell>
          <cell r="V14">
            <v>11.995862036280112</v>
          </cell>
          <cell r="W14">
            <v>0</v>
          </cell>
          <cell r="X14">
            <v>0</v>
          </cell>
          <cell r="Y14">
            <v>0</v>
          </cell>
          <cell r="Z14">
            <v>11.995862036280112</v>
          </cell>
          <cell r="AC14" t="str">
            <v>ALB</v>
          </cell>
          <cell r="AI14">
            <v>66.98630428682219</v>
          </cell>
          <cell r="AJ14">
            <v>59.747006745462443</v>
          </cell>
          <cell r="AK14">
            <v>56.296225912411337</v>
          </cell>
          <cell r="AL14">
            <v>47.228511622976512</v>
          </cell>
          <cell r="AM14">
            <v>42.80689561087452</v>
          </cell>
          <cell r="AN14">
            <v>51.242309011577134</v>
          </cell>
        </row>
        <row r="15">
          <cell r="D15" t="str">
            <v>DZA</v>
          </cell>
          <cell r="E15">
            <v>2010</v>
          </cell>
          <cell r="F15">
            <v>58.3</v>
          </cell>
          <cell r="G15">
            <v>41.7</v>
          </cell>
          <cell r="H15">
            <v>2.5</v>
          </cell>
          <cell r="I15">
            <v>0</v>
          </cell>
          <cell r="J15" t="str">
            <v>Algeria</v>
          </cell>
          <cell r="P15">
            <v>14.02222222222222</v>
          </cell>
          <cell r="Q15">
            <v>11.930374904361134</v>
          </cell>
          <cell r="R15">
            <v>9.2577029027354598</v>
          </cell>
          <cell r="S15">
            <v>7.8242517155789182</v>
          </cell>
          <cell r="T15">
            <v>6.5840245506868422</v>
          </cell>
          <cell r="U15">
            <v>7.3444444444444441</v>
          </cell>
          <cell r="V15">
            <v>6.58</v>
          </cell>
          <cell r="Z15">
            <v>6.58</v>
          </cell>
          <cell r="AC15" t="str">
            <v>DZA</v>
          </cell>
          <cell r="AI15">
            <v>79.341861538879385</v>
          </cell>
          <cell r="AJ15">
            <v>88.50619591554171</v>
          </cell>
          <cell r="AK15">
            <v>90.69473658368932</v>
          </cell>
          <cell r="AL15">
            <v>86.039752929996837</v>
          </cell>
          <cell r="AM15">
            <v>90.63333333333334</v>
          </cell>
          <cell r="AN15">
            <v>79.016666666666666</v>
          </cell>
        </row>
        <row r="16">
          <cell r="D16" t="str">
            <v>AGO</v>
          </cell>
          <cell r="E16">
            <v>2010</v>
          </cell>
          <cell r="F16">
            <v>91.6</v>
          </cell>
          <cell r="G16">
            <v>8.4</v>
          </cell>
          <cell r="H16">
            <v>6.2</v>
          </cell>
          <cell r="I16">
            <v>0</v>
          </cell>
          <cell r="J16" t="str">
            <v>Angola</v>
          </cell>
          <cell r="P16">
            <v>12.639230769230769</v>
          </cell>
          <cell r="Q16">
            <v>12.165410295921369</v>
          </cell>
          <cell r="R16">
            <v>10.59847453234358</v>
          </cell>
          <cell r="S16">
            <v>9.472707780057064</v>
          </cell>
          <cell r="T16">
            <v>7.9803674992915017</v>
          </cell>
          <cell r="U16">
            <v>8.8942099137723467</v>
          </cell>
          <cell r="V16">
            <v>9.5068542417657511</v>
          </cell>
          <cell r="Z16">
            <v>9.5068542417657511</v>
          </cell>
          <cell r="AC16" t="str">
            <v>AGO</v>
          </cell>
          <cell r="AI16">
            <v>75.888644067796605</v>
          </cell>
          <cell r="AJ16">
            <v>80.455696202531627</v>
          </cell>
          <cell r="AK16">
            <v>79.335945945945952</v>
          </cell>
          <cell r="AL16">
            <v>70.762500000000003</v>
          </cell>
          <cell r="AM16">
            <v>76.45</v>
          </cell>
          <cell r="AN16">
            <v>67.424999999999997</v>
          </cell>
        </row>
        <row r="17">
          <cell r="D17" t="str">
            <v>ATG</v>
          </cell>
          <cell r="E17">
            <v>2010</v>
          </cell>
          <cell r="F17">
            <v>63.3</v>
          </cell>
          <cell r="G17">
            <v>36.700000000000003</v>
          </cell>
          <cell r="H17">
            <v>3</v>
          </cell>
          <cell r="I17">
            <v>0</v>
          </cell>
          <cell r="J17" t="str">
            <v>Antigua and Barbuda</v>
          </cell>
          <cell r="P17">
            <v>5.584644672858265</v>
          </cell>
          <cell r="Q17">
            <v>3.9624899241932421</v>
          </cell>
          <cell r="R17">
            <v>3.0340039193664454</v>
          </cell>
          <cell r="S17">
            <v>2.604471088787407</v>
          </cell>
          <cell r="T17">
            <v>2.4269734911821845</v>
          </cell>
          <cell r="U17">
            <v>2.9280358899553502</v>
          </cell>
          <cell r="V17">
            <v>3.5429234268459737</v>
          </cell>
          <cell r="Z17">
            <v>3.5429234268459737</v>
          </cell>
          <cell r="AC17" t="str">
            <v>ATG</v>
          </cell>
          <cell r="AI17">
            <v>128.9834964234991</v>
          </cell>
          <cell r="AJ17">
            <v>140.08513617162512</v>
          </cell>
          <cell r="AK17">
            <v>159.45976537422837</v>
          </cell>
          <cell r="AL17">
            <v>176.08231767394884</v>
          </cell>
          <cell r="AM17">
            <v>179.91973269843069</v>
          </cell>
          <cell r="AN17">
            <v>163.73758550252111</v>
          </cell>
        </row>
        <row r="18">
          <cell r="D18" t="str">
            <v>ARG</v>
          </cell>
          <cell r="E18">
            <v>2010</v>
          </cell>
          <cell r="F18">
            <v>67.2</v>
          </cell>
          <cell r="G18">
            <v>32.799999999999997</v>
          </cell>
          <cell r="H18">
            <v>2.8</v>
          </cell>
          <cell r="I18">
            <v>0</v>
          </cell>
          <cell r="J18" t="str">
            <v>Argentina</v>
          </cell>
          <cell r="P18">
            <v>10.7</v>
          </cell>
          <cell r="Q18">
            <v>5.2</v>
          </cell>
          <cell r="R18">
            <v>3.4</v>
          </cell>
          <cell r="S18">
            <v>2.7</v>
          </cell>
          <cell r="T18">
            <v>2.7</v>
          </cell>
          <cell r="U18">
            <v>3.1</v>
          </cell>
          <cell r="V18" t="str">
            <v>n.a.</v>
          </cell>
          <cell r="Z18" t="str">
            <v>n.a.</v>
          </cell>
          <cell r="AC18" t="str">
            <v>ARG</v>
          </cell>
          <cell r="AI18">
            <v>102.9</v>
          </cell>
          <cell r="AJ18">
            <v>124.5</v>
          </cell>
          <cell r="AK18">
            <v>129.9</v>
          </cell>
          <cell r="AL18">
            <v>129.6</v>
          </cell>
          <cell r="AM18">
            <v>131.4</v>
          </cell>
          <cell r="AN18">
            <v>123</v>
          </cell>
        </row>
        <row r="19">
          <cell r="D19" t="str">
            <v>ARM</v>
          </cell>
          <cell r="E19">
            <v>2010</v>
          </cell>
          <cell r="F19">
            <v>59.4</v>
          </cell>
          <cell r="G19">
            <v>40.6</v>
          </cell>
          <cell r="H19">
            <v>1.9</v>
          </cell>
          <cell r="I19">
            <v>0</v>
          </cell>
          <cell r="J19" t="str">
            <v>Armenia</v>
          </cell>
          <cell r="P19">
            <v>2.0787908080410733</v>
          </cell>
          <cell r="Q19">
            <v>1.9308998988920956</v>
          </cell>
          <cell r="R19">
            <v>2.4541936789980916</v>
          </cell>
          <cell r="S19">
            <v>2.4394146575075193</v>
          </cell>
          <cell r="T19">
            <v>4.4000000000000004</v>
          </cell>
          <cell r="U19">
            <v>4.8</v>
          </cell>
          <cell r="V19">
            <v>5</v>
          </cell>
          <cell r="Z19">
            <v>5</v>
          </cell>
          <cell r="AC19" t="str">
            <v>ARM</v>
          </cell>
          <cell r="AI19">
            <v>77.011175600974042</v>
          </cell>
          <cell r="AJ19">
            <v>70.705512884435763</v>
          </cell>
          <cell r="AK19">
            <v>64.263000310480706</v>
          </cell>
          <cell r="AL19">
            <v>66.554226763334086</v>
          </cell>
          <cell r="AM19">
            <v>38.200000000000003</v>
          </cell>
          <cell r="AN19">
            <v>46.7</v>
          </cell>
        </row>
        <row r="20">
          <cell r="D20" t="str">
            <v>AUS</v>
          </cell>
          <cell r="E20">
            <v>2010</v>
          </cell>
          <cell r="F20">
            <v>18.200000000000003</v>
          </cell>
          <cell r="G20">
            <v>81.8</v>
          </cell>
          <cell r="H20">
            <v>1</v>
          </cell>
          <cell r="I20">
            <v>0</v>
          </cell>
          <cell r="J20" t="str">
            <v>Australia</v>
          </cell>
          <cell r="P20">
            <v>0.2</v>
          </cell>
          <cell r="Q20">
            <v>0.2</v>
          </cell>
          <cell r="R20">
            <v>0.20220676013147434</v>
          </cell>
          <cell r="S20">
            <v>0.18859142893289574</v>
          </cell>
          <cell r="T20">
            <v>0.77818837782113959</v>
          </cell>
          <cell r="U20">
            <v>1.2</v>
          </cell>
          <cell r="V20">
            <v>1.2</v>
          </cell>
          <cell r="Z20">
            <v>1.2</v>
          </cell>
          <cell r="AC20" t="str">
            <v>AUS</v>
          </cell>
          <cell r="AI20">
            <v>182.85438146715859</v>
          </cell>
          <cell r="AJ20">
            <v>202.97651510542283</v>
          </cell>
          <cell r="AK20">
            <v>202.5</v>
          </cell>
          <cell r="AL20">
            <v>181.84802869865507</v>
          </cell>
          <cell r="AM20">
            <v>74.785818899746815</v>
          </cell>
          <cell r="AN20">
            <v>68</v>
          </cell>
        </row>
        <row r="21">
          <cell r="D21" t="str">
            <v>AUT</v>
          </cell>
          <cell r="E21">
            <v>2010</v>
          </cell>
          <cell r="F21">
            <v>26.900000000000006</v>
          </cell>
          <cell r="G21">
            <v>73.099999999999994</v>
          </cell>
          <cell r="H21">
            <v>1.1000000000000001</v>
          </cell>
          <cell r="I21">
            <v>0</v>
          </cell>
          <cell r="J21" t="str">
            <v>Austria</v>
          </cell>
          <cell r="P21">
            <v>2.7</v>
          </cell>
          <cell r="Q21">
            <v>2.6</v>
          </cell>
          <cell r="R21">
            <v>2.7</v>
          </cell>
          <cell r="S21">
            <v>2.2000000000000002</v>
          </cell>
          <cell r="T21">
            <v>2</v>
          </cell>
          <cell r="U21">
            <v>2.2999999999999998</v>
          </cell>
          <cell r="V21" t="str">
            <v>n.a.</v>
          </cell>
          <cell r="Z21" t="str">
            <v>n.a.</v>
          </cell>
          <cell r="AC21" t="str">
            <v>AUT</v>
          </cell>
          <cell r="AI21">
            <v>70.8</v>
          </cell>
          <cell r="AJ21">
            <v>71.5</v>
          </cell>
          <cell r="AK21">
            <v>75.599999999999994</v>
          </cell>
          <cell r="AL21">
            <v>76.400000000000006</v>
          </cell>
          <cell r="AM21">
            <v>62.4</v>
          </cell>
          <cell r="AN21">
            <v>64.400000000000006</v>
          </cell>
        </row>
        <row r="22">
          <cell r="D22" t="str">
            <v>AZE</v>
          </cell>
          <cell r="E22">
            <v>2010</v>
          </cell>
          <cell r="F22">
            <v>71.2</v>
          </cell>
          <cell r="G22">
            <v>28.8</v>
          </cell>
          <cell r="H22">
            <v>2.7</v>
          </cell>
          <cell r="I22">
            <v>0</v>
          </cell>
          <cell r="J22" t="str">
            <v>Azerbaijan</v>
          </cell>
          <cell r="P22">
            <v>6.5470230297727472</v>
          </cell>
          <cell r="Q22">
            <v>4.866104606691894</v>
          </cell>
          <cell r="R22">
            <v>4.0793587535733469</v>
          </cell>
          <cell r="S22">
            <v>3.4682894030301306</v>
          </cell>
          <cell r="T22">
            <v>5.324434274292706</v>
          </cell>
          <cell r="U22">
            <v>11.791266704541009</v>
          </cell>
          <cell r="V22">
            <v>13.204792520432788</v>
          </cell>
          <cell r="Z22">
            <v>13.204792520432788</v>
          </cell>
          <cell r="AC22" t="str">
            <v>AZE</v>
          </cell>
          <cell r="AI22">
            <v>81.617815617406805</v>
          </cell>
          <cell r="AJ22">
            <v>90.087240267752392</v>
          </cell>
          <cell r="AK22">
            <v>88.985721813757607</v>
          </cell>
          <cell r="AL22">
            <v>85.305718000035199</v>
          </cell>
          <cell r="AM22">
            <v>84.643872929029527</v>
          </cell>
          <cell r="AN22">
            <v>74.875500940663585</v>
          </cell>
        </row>
        <row r="23">
          <cell r="D23" t="str">
            <v>BHS</v>
          </cell>
          <cell r="E23">
            <v>2010</v>
          </cell>
          <cell r="F23">
            <v>45.3</v>
          </cell>
          <cell r="G23">
            <v>54.7</v>
          </cell>
          <cell r="H23">
            <v>5</v>
          </cell>
          <cell r="I23">
            <v>0</v>
          </cell>
          <cell r="J23" t="str">
            <v>Bahamas, the</v>
          </cell>
          <cell r="P23">
            <v>5.584644672858265</v>
          </cell>
          <cell r="Q23">
            <v>3.9624899241932421</v>
          </cell>
          <cell r="R23">
            <v>3.0340039193664454</v>
          </cell>
          <cell r="S23">
            <v>2.604471088787407</v>
          </cell>
          <cell r="T23">
            <v>2.4269734911821845</v>
          </cell>
          <cell r="U23">
            <v>2.9280358899553502</v>
          </cell>
          <cell r="V23">
            <v>3.5429234268459737</v>
          </cell>
          <cell r="Z23">
            <v>3.5429234268459737</v>
          </cell>
          <cell r="AC23" t="str">
            <v>BHS</v>
          </cell>
          <cell r="AI23">
            <v>128.9834964234991</v>
          </cell>
          <cell r="AJ23">
            <v>140.08513617162512</v>
          </cell>
          <cell r="AK23">
            <v>159.45976537422837</v>
          </cell>
          <cell r="AL23">
            <v>176.08231767394884</v>
          </cell>
          <cell r="AM23">
            <v>179.91973269843069</v>
          </cell>
          <cell r="AN23">
            <v>163.73758550252111</v>
          </cell>
        </row>
        <row r="24">
          <cell r="D24" t="str">
            <v>BHR</v>
          </cell>
          <cell r="E24">
            <v>2010</v>
          </cell>
          <cell r="F24">
            <v>35.799999999999997</v>
          </cell>
          <cell r="G24">
            <v>64.2</v>
          </cell>
          <cell r="H24">
            <v>2.5</v>
          </cell>
          <cell r="I24">
            <v>0</v>
          </cell>
          <cell r="J24" t="str">
            <v>Bahrain</v>
          </cell>
          <cell r="P24">
            <v>14.02222222222222</v>
          </cell>
          <cell r="Q24">
            <v>11.930374904361134</v>
          </cell>
          <cell r="R24">
            <v>9.2577029027354598</v>
          </cell>
          <cell r="S24">
            <v>7.8242517155789182</v>
          </cell>
          <cell r="T24">
            <v>6.5840245506868422</v>
          </cell>
          <cell r="U24">
            <v>7.3444444444444441</v>
          </cell>
          <cell r="V24">
            <v>6.58</v>
          </cell>
          <cell r="Z24">
            <v>6.58</v>
          </cell>
          <cell r="AC24" t="str">
            <v>BHR</v>
          </cell>
          <cell r="AI24">
            <v>79.341861538879385</v>
          </cell>
          <cell r="AJ24">
            <v>88.50619591554171</v>
          </cell>
          <cell r="AK24">
            <v>90.69473658368932</v>
          </cell>
          <cell r="AL24">
            <v>86.039752929996837</v>
          </cell>
          <cell r="AM24">
            <v>90.63333333333334</v>
          </cell>
          <cell r="AN24">
            <v>79.016666666666666</v>
          </cell>
        </row>
        <row r="25">
          <cell r="D25" t="str">
            <v>BGD</v>
          </cell>
          <cell r="E25">
            <v>2010</v>
          </cell>
          <cell r="F25">
            <v>74.2</v>
          </cell>
          <cell r="G25">
            <v>25.8</v>
          </cell>
          <cell r="H25">
            <v>4</v>
          </cell>
          <cell r="I25">
            <v>0</v>
          </cell>
          <cell r="J25" t="str">
            <v>Bangladesh</v>
          </cell>
          <cell r="P25">
            <v>17.5</v>
          </cell>
          <cell r="Q25">
            <v>13.2</v>
          </cell>
          <cell r="R25">
            <v>12.8</v>
          </cell>
          <cell r="S25">
            <v>14.5</v>
          </cell>
          <cell r="T25">
            <v>11.2</v>
          </cell>
          <cell r="U25" t="str">
            <v>n.a.</v>
          </cell>
          <cell r="V25" t="str">
            <v>n.a.</v>
          </cell>
          <cell r="Z25" t="str">
            <v>n.a.</v>
          </cell>
          <cell r="AC25" t="str">
            <v>BGD</v>
          </cell>
          <cell r="AI25">
            <v>26.8</v>
          </cell>
          <cell r="AJ25">
            <v>28.3</v>
          </cell>
          <cell r="AK25">
            <v>45.2</v>
          </cell>
          <cell r="AL25">
            <v>43</v>
          </cell>
          <cell r="AM25">
            <v>50.1</v>
          </cell>
          <cell r="AN25" t="str">
            <v>…</v>
          </cell>
        </row>
        <row r="26">
          <cell r="D26" t="str">
            <v>BLR</v>
          </cell>
          <cell r="E26">
            <v>2010</v>
          </cell>
          <cell r="F26">
            <v>72</v>
          </cell>
          <cell r="G26">
            <v>28</v>
          </cell>
          <cell r="H26">
            <v>5.8</v>
          </cell>
          <cell r="I26">
            <v>0</v>
          </cell>
          <cell r="J26" t="str">
            <v>Belarus</v>
          </cell>
          <cell r="P26">
            <v>2.8</v>
          </cell>
          <cell r="Q26">
            <v>3.1</v>
          </cell>
          <cell r="R26">
            <v>2.8</v>
          </cell>
          <cell r="S26">
            <v>1.9</v>
          </cell>
          <cell r="T26">
            <v>1.7</v>
          </cell>
          <cell r="U26">
            <v>4.2</v>
          </cell>
          <cell r="V26">
            <v>4.9000000000000004</v>
          </cell>
          <cell r="Z26">
            <v>4.9000000000000004</v>
          </cell>
          <cell r="AC26" t="str">
            <v>BLR</v>
          </cell>
          <cell r="AI26">
            <v>32.4</v>
          </cell>
          <cell r="AJ26">
            <v>48.4</v>
          </cell>
          <cell r="AK26">
            <v>51.34</v>
          </cell>
          <cell r="AL26">
            <v>61.5</v>
          </cell>
          <cell r="AM26">
            <v>70</v>
          </cell>
          <cell r="AN26">
            <v>58.6</v>
          </cell>
        </row>
        <row r="27">
          <cell r="D27" t="str">
            <v>BEL</v>
          </cell>
          <cell r="E27">
            <v>2010</v>
          </cell>
          <cell r="F27">
            <v>12.400000000000006</v>
          </cell>
          <cell r="G27">
            <v>87.6</v>
          </cell>
          <cell r="H27">
            <v>0.9</v>
          </cell>
          <cell r="I27">
            <v>0</v>
          </cell>
          <cell r="J27" t="str">
            <v>Belgium</v>
          </cell>
          <cell r="P27">
            <v>2.2999999999999998</v>
          </cell>
          <cell r="Q27">
            <v>2</v>
          </cell>
          <cell r="R27">
            <v>1.7</v>
          </cell>
          <cell r="S27">
            <v>1.1000000000000001</v>
          </cell>
          <cell r="T27">
            <v>1.7</v>
          </cell>
          <cell r="U27">
            <v>2.7</v>
          </cell>
          <cell r="V27" t="str">
            <v>n.a.</v>
          </cell>
          <cell r="Z27" t="str">
            <v>n.a.</v>
          </cell>
          <cell r="AC27" t="str">
            <v>BEL</v>
          </cell>
          <cell r="AI27">
            <v>54.2</v>
          </cell>
          <cell r="AJ27">
            <v>51.6</v>
          </cell>
          <cell r="AK27">
            <v>50.8</v>
          </cell>
          <cell r="AL27">
            <v>48</v>
          </cell>
          <cell r="AM27">
            <v>67</v>
          </cell>
          <cell r="AN27">
            <v>57</v>
          </cell>
        </row>
        <row r="28">
          <cell r="D28" t="str">
            <v>BLZ</v>
          </cell>
          <cell r="E28">
            <v>2010</v>
          </cell>
          <cell r="F28">
            <v>36.4</v>
          </cell>
          <cell r="G28">
            <v>63.6</v>
          </cell>
          <cell r="H28">
            <v>1</v>
          </cell>
          <cell r="I28">
            <v>0</v>
          </cell>
          <cell r="J28" t="str">
            <v>Belize</v>
          </cell>
          <cell r="P28">
            <v>5.584644672858265</v>
          </cell>
          <cell r="Q28">
            <v>3.9624899241932421</v>
          </cell>
          <cell r="R28">
            <v>3.0340039193664454</v>
          </cell>
          <cell r="S28">
            <v>2.604471088787407</v>
          </cell>
          <cell r="T28">
            <v>2.4269734911821845</v>
          </cell>
          <cell r="U28">
            <v>2.9280358899553502</v>
          </cell>
          <cell r="V28">
            <v>3.5429234268459737</v>
          </cell>
          <cell r="Z28">
            <v>3.5429234268459737</v>
          </cell>
          <cell r="AC28" t="str">
            <v>BLZ</v>
          </cell>
          <cell r="AI28">
            <v>128.9834964234991</v>
          </cell>
          <cell r="AJ28">
            <v>140.08513617162512</v>
          </cell>
          <cell r="AK28">
            <v>159.45976537422837</v>
          </cell>
          <cell r="AL28">
            <v>176.08231767394884</v>
          </cell>
          <cell r="AM28">
            <v>179.91973269843069</v>
          </cell>
          <cell r="AN28">
            <v>163.73758550252111</v>
          </cell>
        </row>
        <row r="29">
          <cell r="D29" t="str">
            <v>BEN</v>
          </cell>
          <cell r="E29">
            <v>2010</v>
          </cell>
          <cell r="F29">
            <v>79.8</v>
          </cell>
          <cell r="G29">
            <v>20.2</v>
          </cell>
          <cell r="H29">
            <v>4</v>
          </cell>
          <cell r="I29">
            <v>0</v>
          </cell>
          <cell r="J29" t="str">
            <v>Benin</v>
          </cell>
          <cell r="P29">
            <v>12.639230769230769</v>
          </cell>
          <cell r="Q29">
            <v>12.165410295921369</v>
          </cell>
          <cell r="R29">
            <v>10.59847453234358</v>
          </cell>
          <cell r="S29">
            <v>9.472707780057064</v>
          </cell>
          <cell r="T29">
            <v>7.9803674992915017</v>
          </cell>
          <cell r="U29">
            <v>8.8942099137723467</v>
          </cell>
          <cell r="V29">
            <v>9.5068542417657511</v>
          </cell>
          <cell r="Z29">
            <v>9.5068542417657511</v>
          </cell>
          <cell r="AC29" t="str">
            <v>BEN</v>
          </cell>
          <cell r="AI29">
            <v>75.888644067796605</v>
          </cell>
          <cell r="AJ29">
            <v>80.455696202531627</v>
          </cell>
          <cell r="AK29">
            <v>79.335945945945952</v>
          </cell>
          <cell r="AL29">
            <v>70.762500000000003</v>
          </cell>
          <cell r="AM29">
            <v>76.45</v>
          </cell>
          <cell r="AN29">
            <v>67.424999999999997</v>
          </cell>
        </row>
        <row r="30">
          <cell r="D30" t="str">
            <v>BTN</v>
          </cell>
          <cell r="E30">
            <v>2010</v>
          </cell>
          <cell r="F30">
            <v>71.713636363636368</v>
          </cell>
          <cell r="G30" t="str">
            <v>n.a.</v>
          </cell>
          <cell r="H30" t="str">
            <v>n.a.</v>
          </cell>
          <cell r="I30">
            <v>0</v>
          </cell>
          <cell r="J30" t="str">
            <v>Bhutan</v>
          </cell>
          <cell r="P30">
            <v>10.951448940605555</v>
          </cell>
          <cell r="Q30">
            <v>8.9659352564169783</v>
          </cell>
          <cell r="R30">
            <v>7.5764805003373485</v>
          </cell>
          <cell r="S30">
            <v>6.9766808385753336</v>
          </cell>
          <cell r="T30">
            <v>6.028398498646701</v>
          </cell>
          <cell r="U30">
            <v>5.1511144935422388</v>
          </cell>
          <cell r="V30">
            <v>7.19</v>
          </cell>
          <cell r="Z30">
            <v>7.19</v>
          </cell>
          <cell r="AC30" t="str">
            <v>BTN</v>
          </cell>
          <cell r="AI30">
            <v>62.267766724334649</v>
          </cell>
          <cell r="AJ30">
            <v>58.416201756290228</v>
          </cell>
          <cell r="AK30">
            <v>65.401431372790213</v>
          </cell>
          <cell r="AL30">
            <v>71.775804261946988</v>
          </cell>
          <cell r="AM30">
            <v>85.024999999999991</v>
          </cell>
          <cell r="AN30">
            <v>106.17999999999999</v>
          </cell>
        </row>
        <row r="31">
          <cell r="D31" t="str">
            <v>BOL</v>
          </cell>
          <cell r="E31">
            <v>2010</v>
          </cell>
          <cell r="F31">
            <v>60.7</v>
          </cell>
          <cell r="G31">
            <v>39.299999999999997</v>
          </cell>
          <cell r="H31">
            <v>1.8</v>
          </cell>
          <cell r="I31">
            <v>0</v>
          </cell>
          <cell r="J31" t="str">
            <v>Bolivia</v>
          </cell>
          <cell r="P31">
            <v>14</v>
          </cell>
          <cell r="Q31">
            <v>11.3</v>
          </cell>
          <cell r="R31">
            <v>8.6999999999999993</v>
          </cell>
          <cell r="S31">
            <v>5.6</v>
          </cell>
          <cell r="T31">
            <v>4.28</v>
          </cell>
          <cell r="U31">
            <v>3.87</v>
          </cell>
          <cell r="V31" t="str">
            <v>n.a.</v>
          </cell>
          <cell r="Z31" t="str">
            <v>n.a.</v>
          </cell>
          <cell r="AC31" t="str">
            <v>BOL</v>
          </cell>
          <cell r="AI31">
            <v>84.236804564907274</v>
          </cell>
          <cell r="AJ31">
            <v>85.890652557319228</v>
          </cell>
          <cell r="AK31">
            <v>106.45905420991926</v>
          </cell>
          <cell r="AL31">
            <v>132.44206773618541</v>
          </cell>
          <cell r="AM31">
            <v>153.73831775700936</v>
          </cell>
          <cell r="AN31">
            <v>161.5</v>
          </cell>
        </row>
        <row r="32">
          <cell r="D32" t="str">
            <v>BIH</v>
          </cell>
          <cell r="E32">
            <v>2010</v>
          </cell>
          <cell r="F32">
            <v>65.3</v>
          </cell>
          <cell r="G32">
            <v>34.700000000000003</v>
          </cell>
          <cell r="H32">
            <v>3.3</v>
          </cell>
          <cell r="I32">
            <v>0</v>
          </cell>
          <cell r="J32" t="str">
            <v>Bosnia and Herzegovina</v>
          </cell>
          <cell r="P32">
            <v>6.0735442731919917</v>
          </cell>
          <cell r="Q32">
            <v>5.2760536675759271</v>
          </cell>
          <cell r="R32">
            <v>4</v>
          </cell>
          <cell r="S32">
            <v>3.0130071375311052</v>
          </cell>
          <cell r="T32">
            <v>3.1</v>
          </cell>
          <cell r="U32">
            <v>5.8712072518762994</v>
          </cell>
          <cell r="V32">
            <v>9.2203769467742305</v>
          </cell>
          <cell r="Z32">
            <v>9.2203769467742305</v>
          </cell>
          <cell r="AC32" t="str">
            <v>BIH</v>
          </cell>
          <cell r="AI32">
            <v>44.554616803190804</v>
          </cell>
          <cell r="AJ32">
            <v>40.125646483029499</v>
          </cell>
          <cell r="AK32">
            <v>39.641969997640885</v>
          </cell>
          <cell r="AL32">
            <v>37.200000000000003</v>
          </cell>
          <cell r="AM32">
            <v>37.9</v>
          </cell>
          <cell r="AN32">
            <v>36.263659860038388</v>
          </cell>
        </row>
        <row r="33">
          <cell r="D33" t="str">
            <v>BWA</v>
          </cell>
          <cell r="E33">
            <v>2010</v>
          </cell>
          <cell r="F33">
            <v>36.299999999999997</v>
          </cell>
          <cell r="G33">
            <v>63.7</v>
          </cell>
          <cell r="H33">
            <v>1.7</v>
          </cell>
          <cell r="I33">
            <v>0</v>
          </cell>
          <cell r="J33" t="str">
            <v>Botswana</v>
          </cell>
          <cell r="P33">
            <v>12.639230769230769</v>
          </cell>
          <cell r="Q33" t="str">
            <v>n.a.</v>
          </cell>
          <cell r="R33" t="str">
            <v>n.a.</v>
          </cell>
          <cell r="S33" t="str">
            <v>n.a.</v>
          </cell>
          <cell r="T33" t="str">
            <v>n.a.</v>
          </cell>
          <cell r="U33" t="str">
            <v>n.a.</v>
          </cell>
          <cell r="V33" t="str">
            <v>n.a.</v>
          </cell>
          <cell r="Z33" t="str">
            <v>n.a.</v>
          </cell>
          <cell r="AC33" t="str">
            <v>BWA</v>
          </cell>
          <cell r="AI33">
            <v>75.888644067796605</v>
          </cell>
          <cell r="AJ33">
            <v>80.455696202531627</v>
          </cell>
          <cell r="AK33">
            <v>79.335945945945952</v>
          </cell>
          <cell r="AL33">
            <v>70.762500000000003</v>
          </cell>
          <cell r="AM33">
            <v>76.45</v>
          </cell>
          <cell r="AN33">
            <v>67.424999999999997</v>
          </cell>
        </row>
        <row r="34">
          <cell r="D34" t="str">
            <v>BRA</v>
          </cell>
          <cell r="E34">
            <v>2010</v>
          </cell>
          <cell r="F34">
            <v>82.9</v>
          </cell>
          <cell r="G34">
            <v>17.100000000000001</v>
          </cell>
          <cell r="H34">
            <v>4</v>
          </cell>
          <cell r="I34">
            <v>0</v>
          </cell>
          <cell r="J34" t="str">
            <v>Brazil</v>
          </cell>
          <cell r="P34">
            <v>2.8574850001124301</v>
          </cell>
          <cell r="Q34">
            <v>3.5252444614587404</v>
          </cell>
          <cell r="R34">
            <v>3.4618777185593004</v>
          </cell>
          <cell r="S34">
            <v>2.98371858645723</v>
          </cell>
          <cell r="T34">
            <v>3.1</v>
          </cell>
          <cell r="U34">
            <v>4.47</v>
          </cell>
          <cell r="V34" t="str">
            <v>n.a.</v>
          </cell>
          <cell r="Z34" t="str">
            <v>n.a.</v>
          </cell>
          <cell r="AC34" t="str">
            <v>BRA</v>
          </cell>
          <cell r="AI34">
            <v>214.48979309582202</v>
          </cell>
          <cell r="AJ34">
            <v>179.75504295036998</v>
          </cell>
          <cell r="AK34">
            <v>179.87703972656101</v>
          </cell>
          <cell r="AL34">
            <v>181.9</v>
          </cell>
          <cell r="AM34">
            <v>189.04</v>
          </cell>
          <cell r="AN34">
            <v>155.99</v>
          </cell>
        </row>
        <row r="35">
          <cell r="D35" t="str">
            <v>BRN</v>
          </cell>
          <cell r="E35">
            <v>2010</v>
          </cell>
          <cell r="F35">
            <v>52.8</v>
          </cell>
          <cell r="G35">
            <v>47.2</v>
          </cell>
          <cell r="H35">
            <v>2.5</v>
          </cell>
          <cell r="I35">
            <v>0</v>
          </cell>
          <cell r="J35" t="str">
            <v>Brunei Darussalam</v>
          </cell>
          <cell r="P35">
            <v>2.4143507854253707</v>
          </cell>
          <cell r="Q35">
            <v>2.0582686500460241</v>
          </cell>
          <cell r="R35">
            <v>1.7318994690665552</v>
          </cell>
          <cell r="S35">
            <v>1.519708481407064</v>
          </cell>
          <cell r="T35">
            <v>2.0276465089870674</v>
          </cell>
          <cell r="U35">
            <v>5.3933078992297316</v>
          </cell>
          <cell r="V35">
            <v>4.5894958180573342</v>
          </cell>
          <cell r="Z35">
            <v>4.5894958180573342</v>
          </cell>
          <cell r="AC35" t="str">
            <v>BRN</v>
          </cell>
          <cell r="AI35">
            <v>92.897933193103839</v>
          </cell>
          <cell r="AJ35">
            <v>91.027330710904693</v>
          </cell>
          <cell r="AK35">
            <v>93.198641148641926</v>
          </cell>
          <cell r="AL35">
            <v>91.369909561122711</v>
          </cell>
          <cell r="AM35">
            <v>69.403859855449028</v>
          </cell>
          <cell r="AN35">
            <v>62.07823623621681</v>
          </cell>
        </row>
        <row r="36">
          <cell r="D36" t="str">
            <v>BGR</v>
          </cell>
          <cell r="E36">
            <v>2010</v>
          </cell>
          <cell r="F36">
            <v>69</v>
          </cell>
          <cell r="G36">
            <v>31</v>
          </cell>
          <cell r="H36">
            <v>3.3</v>
          </cell>
          <cell r="I36">
            <v>0</v>
          </cell>
          <cell r="J36" t="str">
            <v>Bulgaria</v>
          </cell>
          <cell r="P36">
            <v>2</v>
          </cell>
          <cell r="Q36">
            <v>2.2000000000000002</v>
          </cell>
          <cell r="R36">
            <v>2.17</v>
          </cell>
          <cell r="S36">
            <v>2.1</v>
          </cell>
          <cell r="T36">
            <v>2.5</v>
          </cell>
          <cell r="U36">
            <v>6.4</v>
          </cell>
          <cell r="V36">
            <v>10.6</v>
          </cell>
          <cell r="Z36">
            <v>10.6</v>
          </cell>
          <cell r="AC36" t="str">
            <v>BGR</v>
          </cell>
          <cell r="AI36">
            <v>138</v>
          </cell>
          <cell r="AJ36">
            <v>131.4</v>
          </cell>
          <cell r="AK36">
            <v>109.9</v>
          </cell>
          <cell r="AL36">
            <v>100.4</v>
          </cell>
          <cell r="AM36">
            <v>109</v>
          </cell>
          <cell r="AN36">
            <v>78.3</v>
          </cell>
        </row>
        <row r="37">
          <cell r="D37" t="str">
            <v>BFA</v>
          </cell>
          <cell r="E37">
            <v>2010</v>
          </cell>
          <cell r="F37">
            <v>73.2</v>
          </cell>
          <cell r="G37">
            <v>26.8</v>
          </cell>
          <cell r="H37">
            <v>4</v>
          </cell>
          <cell r="I37">
            <v>0</v>
          </cell>
          <cell r="J37" t="str">
            <v>Burkina Faso</v>
          </cell>
          <cell r="P37">
            <v>12.639230769230769</v>
          </cell>
          <cell r="Q37">
            <v>12.165410295921369</v>
          </cell>
          <cell r="R37">
            <v>10.59847453234358</v>
          </cell>
          <cell r="S37">
            <v>9.472707780057064</v>
          </cell>
          <cell r="T37">
            <v>7.9803674992915017</v>
          </cell>
          <cell r="U37">
            <v>8.8942099137723467</v>
          </cell>
          <cell r="V37">
            <v>9.5068542417657511</v>
          </cell>
          <cell r="Z37">
            <v>9.5068542417657511</v>
          </cell>
          <cell r="AC37" t="str">
            <v>BFA</v>
          </cell>
          <cell r="AI37">
            <v>75.888644067796605</v>
          </cell>
          <cell r="AJ37">
            <v>80.455696202531627</v>
          </cell>
          <cell r="AK37">
            <v>79.335945945945952</v>
          </cell>
          <cell r="AL37">
            <v>70.762500000000003</v>
          </cell>
          <cell r="AM37">
            <v>76.45</v>
          </cell>
          <cell r="AN37">
            <v>67.424999999999997</v>
          </cell>
        </row>
        <row r="38">
          <cell r="D38" t="str">
            <v>BDI</v>
          </cell>
          <cell r="E38">
            <v>2010</v>
          </cell>
          <cell r="F38">
            <v>77.165714285714287</v>
          </cell>
          <cell r="G38" t="str">
            <v>n.a.</v>
          </cell>
          <cell r="H38" t="str">
            <v>n.a.</v>
          </cell>
          <cell r="I38">
            <v>0</v>
          </cell>
          <cell r="J38" t="str">
            <v>Burundi</v>
          </cell>
          <cell r="P38">
            <v>12.639230769230769</v>
          </cell>
          <cell r="Q38">
            <v>12.165410295921369</v>
          </cell>
          <cell r="R38">
            <v>10.59847453234358</v>
          </cell>
          <cell r="S38">
            <v>9.472707780057064</v>
          </cell>
          <cell r="T38">
            <v>7.9803674992915017</v>
          </cell>
          <cell r="U38">
            <v>8.8942099137723467</v>
          </cell>
          <cell r="V38">
            <v>9.5068542417657511</v>
          </cell>
          <cell r="Z38">
            <v>9.5068542417657511</v>
          </cell>
          <cell r="AC38" t="str">
            <v>BDI</v>
          </cell>
          <cell r="AI38">
            <v>75.888644067796605</v>
          </cell>
          <cell r="AJ38">
            <v>80.455696202531627</v>
          </cell>
          <cell r="AK38">
            <v>79.335945945945952</v>
          </cell>
          <cell r="AL38">
            <v>70.762500000000003</v>
          </cell>
          <cell r="AM38">
            <v>76.45</v>
          </cell>
          <cell r="AN38">
            <v>67.424999999999997</v>
          </cell>
        </row>
        <row r="39">
          <cell r="D39" t="str">
            <v>KHM</v>
          </cell>
          <cell r="E39">
            <v>2010</v>
          </cell>
          <cell r="F39">
            <v>71.713636363636368</v>
          </cell>
          <cell r="G39" t="str">
            <v>n.a.</v>
          </cell>
          <cell r="H39" t="str">
            <v>n.a.</v>
          </cell>
          <cell r="I39">
            <v>0</v>
          </cell>
          <cell r="J39" t="str">
            <v>Cambodia</v>
          </cell>
          <cell r="P39">
            <v>10.951448940605555</v>
          </cell>
          <cell r="Q39">
            <v>8.9659352564169783</v>
          </cell>
          <cell r="R39">
            <v>7.5764805003373485</v>
          </cell>
          <cell r="S39">
            <v>6.9766808385753336</v>
          </cell>
          <cell r="T39">
            <v>6.028398498646701</v>
          </cell>
          <cell r="U39">
            <v>5.1511144935422388</v>
          </cell>
          <cell r="V39">
            <v>7.19</v>
          </cell>
          <cell r="Z39">
            <v>7.19</v>
          </cell>
          <cell r="AC39" t="str">
            <v>KHM</v>
          </cell>
          <cell r="AI39">
            <v>62.267766724334649</v>
          </cell>
          <cell r="AJ39">
            <v>58.416201756290228</v>
          </cell>
          <cell r="AK39">
            <v>65.401431372790213</v>
          </cell>
          <cell r="AL39">
            <v>71.775804261946988</v>
          </cell>
          <cell r="AM39">
            <v>85.024999999999991</v>
          </cell>
          <cell r="AN39">
            <v>106.17999999999999</v>
          </cell>
        </row>
        <row r="40">
          <cell r="D40" t="str">
            <v>CMR</v>
          </cell>
          <cell r="E40">
            <v>2010</v>
          </cell>
          <cell r="F40">
            <v>86.4</v>
          </cell>
          <cell r="G40">
            <v>13.6</v>
          </cell>
          <cell r="H40">
            <v>3.2</v>
          </cell>
          <cell r="I40">
            <v>0</v>
          </cell>
          <cell r="J40" t="str">
            <v>Cameroon</v>
          </cell>
          <cell r="P40">
            <v>12.639230769230769</v>
          </cell>
          <cell r="Q40">
            <v>12.165410295921369</v>
          </cell>
          <cell r="R40">
            <v>10.59847453234358</v>
          </cell>
          <cell r="S40">
            <v>9.472707780057064</v>
          </cell>
          <cell r="T40">
            <v>7.9803674992915017</v>
          </cell>
          <cell r="U40">
            <v>8.8942099137723467</v>
          </cell>
          <cell r="V40">
            <v>9.5068542417657511</v>
          </cell>
          <cell r="Z40">
            <v>9.5068542417657511</v>
          </cell>
          <cell r="AC40" t="str">
            <v>CMR</v>
          </cell>
          <cell r="AI40">
            <v>75.888644067796605</v>
          </cell>
          <cell r="AJ40">
            <v>80.455696202531627</v>
          </cell>
          <cell r="AK40">
            <v>79.335945945945952</v>
          </cell>
          <cell r="AL40">
            <v>70.762500000000003</v>
          </cell>
          <cell r="AM40">
            <v>76.45</v>
          </cell>
          <cell r="AN40">
            <v>67.424999999999997</v>
          </cell>
        </row>
        <row r="41">
          <cell r="D41" t="str">
            <v>CAN</v>
          </cell>
          <cell r="E41">
            <v>2010</v>
          </cell>
          <cell r="F41">
            <v>8.7999999999999972</v>
          </cell>
          <cell r="G41">
            <v>91.2</v>
          </cell>
          <cell r="H41">
            <v>0.8</v>
          </cell>
          <cell r="I41">
            <v>0</v>
          </cell>
          <cell r="J41" t="str">
            <v>Canada</v>
          </cell>
          <cell r="P41">
            <v>0.7</v>
          </cell>
          <cell r="Q41">
            <v>0.48477759148584498</v>
          </cell>
          <cell r="R41">
            <v>0.41164567103256849</v>
          </cell>
          <cell r="S41">
            <v>0.7</v>
          </cell>
          <cell r="T41">
            <v>1.1000000000000001</v>
          </cell>
          <cell r="U41">
            <v>1.3</v>
          </cell>
          <cell r="V41">
            <v>1.3</v>
          </cell>
          <cell r="Z41">
            <v>1.3</v>
          </cell>
          <cell r="AC41" t="str">
            <v>CAN</v>
          </cell>
          <cell r="AI41">
            <v>47.714590824441302</v>
          </cell>
          <cell r="AJ41">
            <v>49.308051799932429</v>
          </cell>
          <cell r="AK41">
            <v>55.277126484075495</v>
          </cell>
          <cell r="AL41">
            <v>42.1</v>
          </cell>
          <cell r="AM41">
            <v>34.700000000000003</v>
          </cell>
          <cell r="AN41">
            <v>59.05</v>
          </cell>
        </row>
        <row r="42">
          <cell r="D42" t="str">
            <v>CPV</v>
          </cell>
          <cell r="E42">
            <v>2010</v>
          </cell>
          <cell r="F42">
            <v>77.165714285714287</v>
          </cell>
          <cell r="G42" t="str">
            <v>n.a.</v>
          </cell>
          <cell r="H42" t="str">
            <v>n.a.</v>
          </cell>
          <cell r="I42">
            <v>0</v>
          </cell>
          <cell r="J42" t="str">
            <v>Cape Verde</v>
          </cell>
          <cell r="P42">
            <v>12.639230769230769</v>
          </cell>
          <cell r="Q42">
            <v>12.165410295921369</v>
          </cell>
          <cell r="R42">
            <v>10.59847453234358</v>
          </cell>
          <cell r="S42">
            <v>9.472707780057064</v>
          </cell>
          <cell r="T42">
            <v>7.9803674992915017</v>
          </cell>
          <cell r="U42">
            <v>8.8942099137723467</v>
          </cell>
          <cell r="V42">
            <v>9.5068542417657511</v>
          </cell>
          <cell r="Z42">
            <v>9.5068542417657511</v>
          </cell>
          <cell r="AC42" t="str">
            <v>CPV</v>
          </cell>
          <cell r="AI42">
            <v>75.888644067796605</v>
          </cell>
          <cell r="AJ42">
            <v>80.455696202531627</v>
          </cell>
          <cell r="AK42">
            <v>79.335945945945952</v>
          </cell>
          <cell r="AL42">
            <v>70.762500000000003</v>
          </cell>
          <cell r="AM42">
            <v>76.45</v>
          </cell>
          <cell r="AN42">
            <v>67.424999999999997</v>
          </cell>
        </row>
        <row r="43">
          <cell r="D43" t="str">
            <v>CAF</v>
          </cell>
          <cell r="E43">
            <v>2010</v>
          </cell>
          <cell r="F43">
            <v>100</v>
          </cell>
          <cell r="G43">
            <v>0</v>
          </cell>
          <cell r="H43">
            <v>4.8</v>
          </cell>
          <cell r="I43">
            <v>0</v>
          </cell>
          <cell r="J43" t="str">
            <v>Central African Republic</v>
          </cell>
          <cell r="P43">
            <v>12.639230769230769</v>
          </cell>
          <cell r="Q43">
            <v>12.165410295921369</v>
          </cell>
          <cell r="R43">
            <v>10.59847453234358</v>
          </cell>
          <cell r="S43">
            <v>9.472707780057064</v>
          </cell>
          <cell r="T43">
            <v>7.9803674992915017</v>
          </cell>
          <cell r="U43">
            <v>8.8942099137723467</v>
          </cell>
          <cell r="V43">
            <v>9.5068542417657511</v>
          </cell>
          <cell r="Z43">
            <v>9.5068542417657511</v>
          </cell>
          <cell r="AC43" t="str">
            <v>CAF</v>
          </cell>
          <cell r="AI43">
            <v>75.888644067796605</v>
          </cell>
          <cell r="AJ43">
            <v>80.455696202531627</v>
          </cell>
          <cell r="AK43">
            <v>79.335945945945952</v>
          </cell>
          <cell r="AL43">
            <v>70.762500000000003</v>
          </cell>
          <cell r="AM43">
            <v>76.45</v>
          </cell>
          <cell r="AN43">
            <v>67.424999999999997</v>
          </cell>
        </row>
        <row r="44">
          <cell r="D44" t="str">
            <v>TCD</v>
          </cell>
          <cell r="E44">
            <v>2010</v>
          </cell>
          <cell r="F44">
            <v>77.165714285714287</v>
          </cell>
          <cell r="G44" t="str">
            <v>n.a.</v>
          </cell>
          <cell r="H44" t="str">
            <v>n.a.</v>
          </cell>
          <cell r="I44">
            <v>0</v>
          </cell>
          <cell r="J44" t="str">
            <v>Chad</v>
          </cell>
          <cell r="P44">
            <v>12.639230769230769</v>
          </cell>
          <cell r="Q44">
            <v>12.165410295921369</v>
          </cell>
          <cell r="R44">
            <v>10.59847453234358</v>
          </cell>
          <cell r="S44">
            <v>9.472707780057064</v>
          </cell>
          <cell r="T44">
            <v>7.9803674992915017</v>
          </cell>
          <cell r="U44">
            <v>8.8942099137723467</v>
          </cell>
          <cell r="V44">
            <v>9.5068542417657511</v>
          </cell>
          <cell r="Z44">
            <v>9.5068542417657511</v>
          </cell>
          <cell r="AC44" t="str">
            <v>TCD</v>
          </cell>
          <cell r="AI44">
            <v>75.888644067796605</v>
          </cell>
          <cell r="AJ44">
            <v>80.455696202531627</v>
          </cell>
          <cell r="AK44">
            <v>79.335945945945952</v>
          </cell>
          <cell r="AL44">
            <v>70.762500000000003</v>
          </cell>
          <cell r="AM44">
            <v>76.45</v>
          </cell>
          <cell r="AN44">
            <v>67.424999999999997</v>
          </cell>
        </row>
        <row r="45">
          <cell r="D45" t="str">
            <v>CHL</v>
          </cell>
          <cell r="E45">
            <v>2010</v>
          </cell>
          <cell r="F45">
            <v>71.8</v>
          </cell>
          <cell r="G45">
            <v>28.2</v>
          </cell>
          <cell r="H45">
            <v>4.5</v>
          </cell>
          <cell r="I45">
            <v>0</v>
          </cell>
          <cell r="J45" t="str">
            <v>Chile</v>
          </cell>
          <cell r="P45">
            <v>1.2</v>
          </cell>
          <cell r="Q45">
            <v>0.91</v>
          </cell>
          <cell r="R45">
            <v>0.74809999999999999</v>
          </cell>
          <cell r="S45">
            <v>0.75</v>
          </cell>
          <cell r="T45">
            <v>0.98</v>
          </cell>
          <cell r="U45">
            <v>1.4</v>
          </cell>
          <cell r="V45" t="str">
            <v>n.a.</v>
          </cell>
          <cell r="Z45" t="str">
            <v>n.a.</v>
          </cell>
          <cell r="AC45" t="str">
            <v>CHL</v>
          </cell>
          <cell r="AI45">
            <v>165.46</v>
          </cell>
          <cell r="AJ45">
            <v>177.62</v>
          </cell>
          <cell r="AK45">
            <v>198.46</v>
          </cell>
          <cell r="AL45">
            <v>210.2</v>
          </cell>
          <cell r="AM45">
            <v>179.9</v>
          </cell>
          <cell r="AN45">
            <v>185.49</v>
          </cell>
        </row>
        <row r="46">
          <cell r="D46" t="str">
            <v>CHN</v>
          </cell>
          <cell r="E46">
            <v>2010</v>
          </cell>
          <cell r="F46">
            <v>63.6</v>
          </cell>
          <cell r="G46">
            <v>36.4</v>
          </cell>
          <cell r="H46">
            <v>1.7</v>
          </cell>
          <cell r="I46">
            <v>0</v>
          </cell>
          <cell r="J46" t="str">
            <v>China</v>
          </cell>
          <cell r="P46">
            <v>13.21</v>
          </cell>
          <cell r="Q46" t="str">
            <v>n.a.</v>
          </cell>
          <cell r="R46" t="str">
            <v>n.a.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Z46" t="str">
            <v>n.a.</v>
          </cell>
          <cell r="AC46" t="str">
            <v>CHN</v>
          </cell>
          <cell r="AI46">
            <v>14.2</v>
          </cell>
          <cell r="AJ46">
            <v>24.8</v>
          </cell>
          <cell r="AK46">
            <v>34.299999999999997</v>
          </cell>
          <cell r="AL46">
            <v>39.190168111308168</v>
          </cell>
          <cell r="AM46">
            <v>116.4</v>
          </cell>
          <cell r="AN46">
            <v>155</v>
          </cell>
        </row>
        <row r="47">
          <cell r="D47" t="str">
            <v>COL</v>
          </cell>
          <cell r="E47">
            <v>2010</v>
          </cell>
          <cell r="F47">
            <v>37.6</v>
          </cell>
          <cell r="G47">
            <v>62.4</v>
          </cell>
          <cell r="H47">
            <v>3</v>
          </cell>
          <cell r="I47">
            <v>0</v>
          </cell>
          <cell r="J47" t="str">
            <v>Colombia</v>
          </cell>
          <cell r="P47">
            <v>3.3123295658750802</v>
          </cell>
          <cell r="Q47">
            <v>2.6611982462332597</v>
          </cell>
          <cell r="R47">
            <v>2.6196351964295164</v>
          </cell>
          <cell r="S47">
            <v>3.2612771652165078</v>
          </cell>
          <cell r="T47">
            <v>4.0437435670899404</v>
          </cell>
          <cell r="U47">
            <v>4.5999999999999996</v>
          </cell>
          <cell r="V47" t="str">
            <v>n.a.</v>
          </cell>
          <cell r="Z47" t="str">
            <v>n.a.</v>
          </cell>
          <cell r="AC47" t="str">
            <v>COL</v>
          </cell>
          <cell r="AI47">
            <v>149.66721567956699</v>
          </cell>
          <cell r="AJ47">
            <v>166.87981614000401</v>
          </cell>
          <cell r="AK47">
            <v>153.57790618776377</v>
          </cell>
          <cell r="AL47">
            <v>132.622055351386</v>
          </cell>
          <cell r="AM47">
            <v>120.538401435982</v>
          </cell>
          <cell r="AN47">
            <v>122.5</v>
          </cell>
        </row>
        <row r="48">
          <cell r="D48" t="str">
            <v>COM</v>
          </cell>
          <cell r="E48">
            <v>2010</v>
          </cell>
          <cell r="F48">
            <v>77.165714285714287</v>
          </cell>
          <cell r="G48" t="str">
            <v>n.a.</v>
          </cell>
          <cell r="H48" t="str">
            <v>n.a.</v>
          </cell>
          <cell r="I48">
            <v>0</v>
          </cell>
          <cell r="J48" t="str">
            <v>Comoros</v>
          </cell>
          <cell r="P48">
            <v>12.639230769230769</v>
          </cell>
          <cell r="Q48">
            <v>12.165410295921369</v>
          </cell>
          <cell r="R48">
            <v>10.59847453234358</v>
          </cell>
          <cell r="S48">
            <v>9.472707780057064</v>
          </cell>
          <cell r="T48">
            <v>7.9803674992915017</v>
          </cell>
          <cell r="U48">
            <v>8.8942099137723467</v>
          </cell>
          <cell r="V48">
            <v>9.5068542417657511</v>
          </cell>
          <cell r="Z48">
            <v>9.5068542417657511</v>
          </cell>
          <cell r="AC48" t="str">
            <v>COM</v>
          </cell>
          <cell r="AI48">
            <v>75.888644067796605</v>
          </cell>
          <cell r="AJ48">
            <v>80.455696202531627</v>
          </cell>
          <cell r="AK48">
            <v>79.335945945945952</v>
          </cell>
          <cell r="AL48">
            <v>70.762500000000003</v>
          </cell>
          <cell r="AM48">
            <v>76.45</v>
          </cell>
          <cell r="AN48">
            <v>67.424999999999997</v>
          </cell>
        </row>
        <row r="49">
          <cell r="D49" t="str">
            <v>COD</v>
          </cell>
          <cell r="E49">
            <v>2010</v>
          </cell>
          <cell r="F49">
            <v>98.9</v>
          </cell>
          <cell r="G49">
            <v>1.1000000000000001</v>
          </cell>
          <cell r="H49">
            <v>5.2</v>
          </cell>
          <cell r="I49">
            <v>0</v>
          </cell>
          <cell r="J49" t="str">
            <v>Congo, Dem. Rep.</v>
          </cell>
          <cell r="P49">
            <v>12.639230769230769</v>
          </cell>
          <cell r="Q49">
            <v>12.165410295921369</v>
          </cell>
          <cell r="R49">
            <v>10.59847453234358</v>
          </cell>
          <cell r="S49">
            <v>9.472707780057064</v>
          </cell>
          <cell r="T49">
            <v>7.9803674992915017</v>
          </cell>
          <cell r="U49">
            <v>8.8942099137723467</v>
          </cell>
          <cell r="V49">
            <v>9.5068542417657511</v>
          </cell>
          <cell r="Z49">
            <v>9.5068542417657511</v>
          </cell>
          <cell r="AC49" t="str">
            <v>COD</v>
          </cell>
          <cell r="AI49">
            <v>75.888644067796605</v>
          </cell>
          <cell r="AJ49">
            <v>80.455696202531627</v>
          </cell>
          <cell r="AK49">
            <v>79.335945945945952</v>
          </cell>
          <cell r="AL49">
            <v>70.762500000000003</v>
          </cell>
          <cell r="AM49">
            <v>76.45</v>
          </cell>
          <cell r="AN49">
            <v>67.424999999999997</v>
          </cell>
        </row>
        <row r="50">
          <cell r="D50" t="str">
            <v>COG</v>
          </cell>
          <cell r="E50">
            <v>2010</v>
          </cell>
          <cell r="F50">
            <v>82.2</v>
          </cell>
          <cell r="G50">
            <v>17.8</v>
          </cell>
          <cell r="H50">
            <v>3</v>
          </cell>
          <cell r="I50">
            <v>0</v>
          </cell>
          <cell r="J50" t="str">
            <v>Congo, Rep.</v>
          </cell>
          <cell r="P50">
            <v>12.639230769230769</v>
          </cell>
          <cell r="Q50">
            <v>12.165410295921369</v>
          </cell>
          <cell r="R50">
            <v>10.59847453234358</v>
          </cell>
          <cell r="S50">
            <v>9.472707780057064</v>
          </cell>
          <cell r="T50">
            <v>7.9803674992915017</v>
          </cell>
          <cell r="U50">
            <v>8.8942099137723467</v>
          </cell>
          <cell r="V50">
            <v>9.5068542417657511</v>
          </cell>
          <cell r="Z50">
            <v>9.5068542417657511</v>
          </cell>
          <cell r="AC50" t="str">
            <v>COG</v>
          </cell>
          <cell r="AI50">
            <v>75.888644067796605</v>
          </cell>
          <cell r="AJ50">
            <v>80.455696202531627</v>
          </cell>
          <cell r="AK50">
            <v>79.335945945945952</v>
          </cell>
          <cell r="AL50">
            <v>70.762500000000003</v>
          </cell>
          <cell r="AM50">
            <v>76.45</v>
          </cell>
          <cell r="AN50">
            <v>67.424999999999997</v>
          </cell>
        </row>
        <row r="51">
          <cell r="D51" t="str">
            <v>CRI</v>
          </cell>
          <cell r="E51">
            <v>2010</v>
          </cell>
          <cell r="F51">
            <v>78.8</v>
          </cell>
          <cell r="G51">
            <v>21.2</v>
          </cell>
          <cell r="H51">
            <v>3.5</v>
          </cell>
          <cell r="I51">
            <v>0</v>
          </cell>
          <cell r="J51" t="str">
            <v>Costa Rica</v>
          </cell>
          <cell r="P51">
            <v>2</v>
          </cell>
          <cell r="Q51">
            <v>1.5</v>
          </cell>
          <cell r="R51">
            <v>1.5</v>
          </cell>
          <cell r="S51">
            <v>1.2221768665493637</v>
          </cell>
          <cell r="T51">
            <v>1.5</v>
          </cell>
          <cell r="U51">
            <v>2</v>
          </cell>
          <cell r="V51" t="str">
            <v>n.a.</v>
          </cell>
          <cell r="Z51" t="str">
            <v>n.a.</v>
          </cell>
          <cell r="AC51" t="str">
            <v>CRI</v>
          </cell>
          <cell r="AI51">
            <v>122.6</v>
          </cell>
          <cell r="AJ51">
            <v>153</v>
          </cell>
          <cell r="AK51">
            <v>162.24565433313575</v>
          </cell>
          <cell r="AL51">
            <v>180.5</v>
          </cell>
          <cell r="AM51">
            <v>121.6</v>
          </cell>
          <cell r="AN51">
            <v>93.5</v>
          </cell>
        </row>
        <row r="52">
          <cell r="D52" t="str">
            <v>CIV</v>
          </cell>
          <cell r="E52">
            <v>2010</v>
          </cell>
          <cell r="F52">
            <v>67.2</v>
          </cell>
          <cell r="G52">
            <v>32.799999999999997</v>
          </cell>
          <cell r="H52">
            <v>2.2000000000000002</v>
          </cell>
          <cell r="I52">
            <v>0</v>
          </cell>
          <cell r="J52" t="str">
            <v>Cote d'Ivoire</v>
          </cell>
          <cell r="P52">
            <v>12.639230769230769</v>
          </cell>
          <cell r="Q52">
            <v>12.165410295921369</v>
          </cell>
          <cell r="R52">
            <v>10.59847453234358</v>
          </cell>
          <cell r="S52">
            <v>9.472707780057064</v>
          </cell>
          <cell r="T52">
            <v>7.9803674992915017</v>
          </cell>
          <cell r="U52">
            <v>8.8942099137723467</v>
          </cell>
          <cell r="V52">
            <v>9.5068542417657511</v>
          </cell>
          <cell r="Z52">
            <v>9.5068542417657511</v>
          </cell>
          <cell r="AC52" t="str">
            <v>CIV</v>
          </cell>
          <cell r="AI52">
            <v>75.888644067796605</v>
          </cell>
          <cell r="AJ52">
            <v>80.455696202531627</v>
          </cell>
          <cell r="AK52">
            <v>79.335945945945952</v>
          </cell>
          <cell r="AL52">
            <v>70.762500000000003</v>
          </cell>
          <cell r="AM52">
            <v>76.45</v>
          </cell>
          <cell r="AN52">
            <v>67.424999999999997</v>
          </cell>
        </row>
        <row r="53">
          <cell r="D53" t="str">
            <v>HRV</v>
          </cell>
          <cell r="E53">
            <v>2010</v>
          </cell>
          <cell r="F53">
            <v>71.3</v>
          </cell>
          <cell r="G53">
            <v>28.7</v>
          </cell>
          <cell r="H53">
            <v>3.1</v>
          </cell>
          <cell r="I53">
            <v>0</v>
          </cell>
          <cell r="J53" t="str">
            <v>Croatia</v>
          </cell>
          <cell r="P53">
            <v>7.5326004706600242</v>
          </cell>
          <cell r="Q53">
            <v>6.1938596291974015</v>
          </cell>
          <cell r="R53">
            <v>5.2012313434568007</v>
          </cell>
          <cell r="S53">
            <v>4.8</v>
          </cell>
          <cell r="T53">
            <v>4.9398650756827704</v>
          </cell>
          <cell r="U53">
            <v>7.8</v>
          </cell>
          <cell r="V53">
            <v>8.8000000000000007</v>
          </cell>
          <cell r="Z53">
            <v>8.8000000000000007</v>
          </cell>
          <cell r="AC53" t="str">
            <v>HRV</v>
          </cell>
          <cell r="AI53">
            <v>62.296873673615409</v>
          </cell>
          <cell r="AJ53">
            <v>60.024649406285455</v>
          </cell>
          <cell r="AK53">
            <v>56.8</v>
          </cell>
          <cell r="AL53">
            <v>54.4</v>
          </cell>
          <cell r="AM53">
            <v>48.698319723151243</v>
          </cell>
          <cell r="AN53">
            <v>47.619656384056178</v>
          </cell>
        </row>
        <row r="54">
          <cell r="D54" t="str">
            <v>CYP</v>
          </cell>
          <cell r="E54">
            <v>2010</v>
          </cell>
          <cell r="F54">
            <v>29.599999999999994</v>
          </cell>
          <cell r="G54">
            <v>70.400000000000006</v>
          </cell>
          <cell r="H54">
            <v>1.5</v>
          </cell>
          <cell r="I54">
            <v>0</v>
          </cell>
          <cell r="J54" t="str">
            <v>Cyprus</v>
          </cell>
          <cell r="P54">
            <v>6.5470230297727472</v>
          </cell>
          <cell r="Q54">
            <v>4.866104606691894</v>
          </cell>
          <cell r="R54">
            <v>4.0793587535733469</v>
          </cell>
          <cell r="S54">
            <v>3.4682894030301306</v>
          </cell>
          <cell r="T54">
            <v>5.324434274292706</v>
          </cell>
          <cell r="U54">
            <v>11.791266704541009</v>
          </cell>
          <cell r="V54">
            <v>13.204792520432788</v>
          </cell>
          <cell r="Z54">
            <v>13.204792520432788</v>
          </cell>
          <cell r="AC54" t="str">
            <v>CYP</v>
          </cell>
          <cell r="AI54">
            <v>81.617815617406805</v>
          </cell>
          <cell r="AJ54">
            <v>90.087240267752392</v>
          </cell>
          <cell r="AK54">
            <v>88.985721813757607</v>
          </cell>
          <cell r="AL54">
            <v>85.305718000035199</v>
          </cell>
          <cell r="AM54">
            <v>84.643872929029527</v>
          </cell>
          <cell r="AN54">
            <v>74.875500940663585</v>
          </cell>
        </row>
        <row r="55">
          <cell r="D55" t="str">
            <v>CZE</v>
          </cell>
          <cell r="E55">
            <v>2010</v>
          </cell>
          <cell r="F55">
            <v>44.1</v>
          </cell>
          <cell r="G55">
            <v>55.9</v>
          </cell>
          <cell r="H55">
            <v>6.5</v>
          </cell>
          <cell r="I55">
            <v>0</v>
          </cell>
          <cell r="J55" t="str">
            <v>Czech Republic</v>
          </cell>
          <cell r="P55">
            <v>4</v>
          </cell>
          <cell r="Q55">
            <v>3.9</v>
          </cell>
          <cell r="R55">
            <v>3.67</v>
          </cell>
          <cell r="S55">
            <v>2.78</v>
          </cell>
          <cell r="T55">
            <v>2.81</v>
          </cell>
          <cell r="U55">
            <v>4.58</v>
          </cell>
          <cell r="V55">
            <v>5.65</v>
          </cell>
          <cell r="Z55">
            <v>5.65</v>
          </cell>
          <cell r="AC55" t="str">
            <v>CZE</v>
          </cell>
          <cell r="AI55">
            <v>71.159246305599794</v>
          </cell>
          <cell r="AJ55">
            <v>64.543550859494246</v>
          </cell>
          <cell r="AK55">
            <v>61.530129778636422</v>
          </cell>
          <cell r="AL55">
            <v>70.423671368141143</v>
          </cell>
          <cell r="AM55">
            <v>67.540000000000006</v>
          </cell>
          <cell r="AN55">
            <v>59.2</v>
          </cell>
        </row>
        <row r="56">
          <cell r="D56" t="str">
            <v>DNK</v>
          </cell>
          <cell r="E56">
            <v>2010</v>
          </cell>
          <cell r="F56">
            <v>10.599999999999994</v>
          </cell>
          <cell r="G56">
            <v>89.4</v>
          </cell>
          <cell r="H56">
            <v>1.1000000000000001</v>
          </cell>
          <cell r="I56">
            <v>0</v>
          </cell>
          <cell r="J56" t="str">
            <v>Denmark</v>
          </cell>
          <cell r="P56">
            <v>0.7</v>
          </cell>
          <cell r="Q56">
            <v>0.41</v>
          </cell>
          <cell r="R56">
            <v>0.3</v>
          </cell>
          <cell r="S56">
            <v>0.33</v>
          </cell>
          <cell r="T56" t="str">
            <v>n.a.</v>
          </cell>
          <cell r="U56" t="str">
            <v>n.a.</v>
          </cell>
          <cell r="V56" t="str">
            <v>n.a.</v>
          </cell>
          <cell r="Z56" t="str">
            <v>n.a.</v>
          </cell>
          <cell r="AC56" t="str">
            <v>DNK</v>
          </cell>
          <cell r="AI56">
            <v>65.965681847503546</v>
          </cell>
          <cell r="AJ56">
            <v>75.7</v>
          </cell>
          <cell r="AK56" t="str">
            <v>…</v>
          </cell>
          <cell r="AL56" t="str">
            <v>…</v>
          </cell>
          <cell r="AM56" t="str">
            <v>…</v>
          </cell>
          <cell r="AN56" t="str">
            <v>…</v>
          </cell>
        </row>
        <row r="57">
          <cell r="D57" t="str">
            <v>DJI</v>
          </cell>
          <cell r="E57">
            <v>2010</v>
          </cell>
          <cell r="F57">
            <v>84.4</v>
          </cell>
          <cell r="G57">
            <v>15.6</v>
          </cell>
          <cell r="H57">
            <v>5</v>
          </cell>
          <cell r="I57">
            <v>0</v>
          </cell>
          <cell r="J57" t="str">
            <v>Djibouti</v>
          </cell>
          <cell r="P57">
            <v>12.639230769230769</v>
          </cell>
          <cell r="Q57">
            <v>12.165410295921369</v>
          </cell>
          <cell r="R57">
            <v>10.59847453234358</v>
          </cell>
          <cell r="S57">
            <v>9.472707780057064</v>
          </cell>
          <cell r="T57">
            <v>7.9803674992915017</v>
          </cell>
          <cell r="U57">
            <v>8.8942099137723467</v>
          </cell>
          <cell r="V57">
            <v>9.5068542417657511</v>
          </cell>
          <cell r="Z57">
            <v>9.5068542417657511</v>
          </cell>
          <cell r="AC57" t="str">
            <v>DJI</v>
          </cell>
          <cell r="AI57">
            <v>75.888644067796605</v>
          </cell>
          <cell r="AJ57">
            <v>80.455696202531627</v>
          </cell>
          <cell r="AK57">
            <v>79.335945945945952</v>
          </cell>
          <cell r="AL57">
            <v>70.762500000000003</v>
          </cell>
          <cell r="AM57">
            <v>76.45</v>
          </cell>
          <cell r="AN57">
            <v>67.424999999999997</v>
          </cell>
        </row>
        <row r="58">
          <cell r="D58" t="str">
            <v>DMA</v>
          </cell>
          <cell r="E58">
            <v>2010</v>
          </cell>
          <cell r="F58">
            <v>67.23333333333332</v>
          </cell>
          <cell r="G58" t="str">
            <v>n.a.</v>
          </cell>
          <cell r="H58" t="str">
            <v>n.a.</v>
          </cell>
          <cell r="I58">
            <v>0</v>
          </cell>
          <cell r="J58" t="str">
            <v>Dominica</v>
          </cell>
          <cell r="P58">
            <v>5.584644672858265</v>
          </cell>
          <cell r="Q58">
            <v>3.9624899241932421</v>
          </cell>
          <cell r="R58">
            <v>3.0340039193664454</v>
          </cell>
          <cell r="S58">
            <v>2.604471088787407</v>
          </cell>
          <cell r="T58">
            <v>2.4269734911821845</v>
          </cell>
          <cell r="U58">
            <v>2.9280358899553502</v>
          </cell>
          <cell r="V58">
            <v>3.5429234268459737</v>
          </cell>
          <cell r="Z58">
            <v>3.5429234268459737</v>
          </cell>
          <cell r="AC58" t="str">
            <v>DMA</v>
          </cell>
          <cell r="AI58">
            <v>128.9834964234991</v>
          </cell>
          <cell r="AJ58">
            <v>140.08513617162512</v>
          </cell>
          <cell r="AK58">
            <v>159.45976537422837</v>
          </cell>
          <cell r="AL58">
            <v>176.08231767394884</v>
          </cell>
          <cell r="AM58">
            <v>179.91973269843069</v>
          </cell>
          <cell r="AN58">
            <v>163.73758550252111</v>
          </cell>
        </row>
        <row r="59">
          <cell r="D59" t="str">
            <v>DOM</v>
          </cell>
          <cell r="E59">
            <v>2010</v>
          </cell>
          <cell r="F59">
            <v>90.9</v>
          </cell>
          <cell r="G59">
            <v>9.1</v>
          </cell>
          <cell r="H59">
            <v>3.5</v>
          </cell>
          <cell r="I59">
            <v>0</v>
          </cell>
          <cell r="J59" t="str">
            <v>Dominican Republic</v>
          </cell>
          <cell r="P59">
            <v>7.2560596279407026</v>
          </cell>
          <cell r="Q59">
            <v>5.9316120877394631</v>
          </cell>
          <cell r="R59">
            <v>4.5359359200889671</v>
          </cell>
          <cell r="S59">
            <v>4.0368610308974358</v>
          </cell>
          <cell r="T59">
            <v>3.4932808830074338</v>
          </cell>
          <cell r="U59">
            <v>4</v>
          </cell>
          <cell r="V59" t="str">
            <v>n.a.</v>
          </cell>
          <cell r="Z59" t="str">
            <v>n.a.</v>
          </cell>
          <cell r="AC59" t="str">
            <v>DOM</v>
          </cell>
          <cell r="AI59">
            <v>110.75948870112877</v>
          </cell>
          <cell r="AJ59">
            <v>127.57602703681808</v>
          </cell>
          <cell r="AK59">
            <v>144.67266034302264</v>
          </cell>
          <cell r="AL59">
            <v>134.51235466050866</v>
          </cell>
          <cell r="AM59">
            <v>133.05501736049047</v>
          </cell>
          <cell r="AN59">
            <v>114.7</v>
          </cell>
        </row>
        <row r="60">
          <cell r="D60" t="str">
            <v>ECU</v>
          </cell>
          <cell r="E60">
            <v>2010</v>
          </cell>
          <cell r="F60">
            <v>83</v>
          </cell>
          <cell r="G60">
            <v>17</v>
          </cell>
          <cell r="H60">
            <v>5.3</v>
          </cell>
          <cell r="I60">
            <v>0</v>
          </cell>
          <cell r="J60" t="str">
            <v>Ecuador</v>
          </cell>
          <cell r="P60">
            <v>6.4</v>
          </cell>
          <cell r="Q60">
            <v>4.8886888073013086</v>
          </cell>
          <cell r="R60">
            <v>3.3034085088799165</v>
          </cell>
          <cell r="S60">
            <v>2.854222929832138</v>
          </cell>
          <cell r="T60">
            <v>2.5029654079204344</v>
          </cell>
          <cell r="U60">
            <v>3.5298264779376689</v>
          </cell>
          <cell r="V60" t="str">
            <v>n.a.</v>
          </cell>
          <cell r="Z60" t="str">
            <v>n.a.</v>
          </cell>
          <cell r="AC60" t="str">
            <v>ECU</v>
          </cell>
          <cell r="AI60">
            <v>118.97640151755337</v>
          </cell>
          <cell r="AJ60">
            <v>143.66867513714311</v>
          </cell>
          <cell r="AK60">
            <v>182.65846938491626</v>
          </cell>
          <cell r="AL60">
            <v>199.76705260620221</v>
          </cell>
          <cell r="AM60">
            <v>215.90346995386403</v>
          </cell>
          <cell r="AN60">
            <v>172.3059669009277</v>
          </cell>
        </row>
        <row r="61">
          <cell r="D61" t="str">
            <v>EGY</v>
          </cell>
          <cell r="E61">
            <v>2010</v>
          </cell>
          <cell r="F61">
            <v>82.6</v>
          </cell>
          <cell r="G61">
            <v>17.399999999999999</v>
          </cell>
          <cell r="H61">
            <v>4.2</v>
          </cell>
          <cell r="I61">
            <v>0</v>
          </cell>
          <cell r="J61" t="str">
            <v>Egypt</v>
          </cell>
          <cell r="P61">
            <v>23.6</v>
          </cell>
          <cell r="Q61">
            <v>26.5</v>
          </cell>
          <cell r="R61">
            <v>18.2</v>
          </cell>
          <cell r="S61">
            <v>19.3</v>
          </cell>
          <cell r="T61">
            <v>14.8</v>
          </cell>
          <cell r="U61">
            <v>13.4</v>
          </cell>
          <cell r="V61" t="str">
            <v>n.a.</v>
          </cell>
          <cell r="Z61" t="str">
            <v>n.a.</v>
          </cell>
          <cell r="AC61" t="str">
            <v>EGY</v>
          </cell>
          <cell r="AI61">
            <v>60.2</v>
          </cell>
          <cell r="AJ61">
            <v>51</v>
          </cell>
          <cell r="AK61">
            <v>76.2</v>
          </cell>
          <cell r="AL61">
            <v>74.599999999999994</v>
          </cell>
          <cell r="AM61">
            <v>92.1</v>
          </cell>
          <cell r="AN61">
            <v>94.5</v>
          </cell>
        </row>
        <row r="62">
          <cell r="D62" t="str">
            <v>SLV</v>
          </cell>
          <cell r="E62">
            <v>2010</v>
          </cell>
          <cell r="F62">
            <v>70.8</v>
          </cell>
          <cell r="G62">
            <v>29.2</v>
          </cell>
          <cell r="H62">
            <v>4</v>
          </cell>
          <cell r="I62">
            <v>0</v>
          </cell>
          <cell r="J62" t="str">
            <v>El Salvador</v>
          </cell>
          <cell r="P62">
            <v>2.2999999999999998</v>
          </cell>
          <cell r="Q62">
            <v>1.9</v>
          </cell>
          <cell r="R62">
            <v>1.9</v>
          </cell>
          <cell r="S62">
            <v>2.1</v>
          </cell>
          <cell r="T62">
            <v>2.8</v>
          </cell>
          <cell r="U62">
            <v>4.4000000000000004</v>
          </cell>
          <cell r="V62" t="str">
            <v>n.a.</v>
          </cell>
          <cell r="Z62" t="str">
            <v>n.a.</v>
          </cell>
          <cell r="AC62" t="str">
            <v>SLV</v>
          </cell>
          <cell r="AI62">
            <v>132.32</v>
          </cell>
          <cell r="AJ62">
            <v>126.67</v>
          </cell>
          <cell r="AK62">
            <v>116.37</v>
          </cell>
          <cell r="AL62">
            <v>120.01</v>
          </cell>
          <cell r="AM62">
            <v>110.4</v>
          </cell>
          <cell r="AN62">
            <v>99</v>
          </cell>
        </row>
        <row r="63">
          <cell r="D63" t="str">
            <v>GNQ</v>
          </cell>
          <cell r="E63">
            <v>2010</v>
          </cell>
          <cell r="F63">
            <v>77.165714285714287</v>
          </cell>
          <cell r="G63" t="str">
            <v>n.a.</v>
          </cell>
          <cell r="H63" t="str">
            <v>n.a.</v>
          </cell>
          <cell r="I63">
            <v>0</v>
          </cell>
          <cell r="J63" t="str">
            <v>Equatorial Guinea</v>
          </cell>
          <cell r="P63">
            <v>12.639230769230769</v>
          </cell>
          <cell r="Q63">
            <v>12.165410295921369</v>
          </cell>
          <cell r="R63">
            <v>10.59847453234358</v>
          </cell>
          <cell r="S63">
            <v>9.472707780057064</v>
          </cell>
          <cell r="T63">
            <v>7.9803674992915017</v>
          </cell>
          <cell r="U63">
            <v>8.8942099137723467</v>
          </cell>
          <cell r="V63">
            <v>9.5068542417657511</v>
          </cell>
          <cell r="Z63">
            <v>9.5068542417657511</v>
          </cell>
          <cell r="AC63" t="str">
            <v>GNQ</v>
          </cell>
          <cell r="AI63">
            <v>75.888644067796605</v>
          </cell>
          <cell r="AJ63">
            <v>80.455696202531627</v>
          </cell>
          <cell r="AK63">
            <v>79.335945945945952</v>
          </cell>
          <cell r="AL63">
            <v>70.762500000000003</v>
          </cell>
          <cell r="AM63">
            <v>76.45</v>
          </cell>
          <cell r="AN63">
            <v>67.424999999999997</v>
          </cell>
        </row>
        <row r="64">
          <cell r="D64" t="str">
            <v>ERI</v>
          </cell>
          <cell r="E64">
            <v>2010</v>
          </cell>
          <cell r="F64">
            <v>77.165714285714287</v>
          </cell>
          <cell r="G64" t="str">
            <v>n.a.</v>
          </cell>
          <cell r="H64" t="str">
            <v>n.a.</v>
          </cell>
          <cell r="I64">
            <v>0</v>
          </cell>
          <cell r="J64" t="str">
            <v>Eritrea</v>
          </cell>
          <cell r="P64">
            <v>12.639230769230769</v>
          </cell>
          <cell r="Q64">
            <v>12.165410295921369</v>
          </cell>
          <cell r="R64">
            <v>10.59847453234358</v>
          </cell>
          <cell r="S64">
            <v>9.472707780057064</v>
          </cell>
          <cell r="T64">
            <v>7.9803674992915017</v>
          </cell>
          <cell r="U64">
            <v>8.8942099137723467</v>
          </cell>
          <cell r="V64">
            <v>9.5068542417657511</v>
          </cell>
          <cell r="Z64">
            <v>9.5068542417657511</v>
          </cell>
          <cell r="AC64" t="str">
            <v>ERI</v>
          </cell>
          <cell r="AI64">
            <v>75.888644067796605</v>
          </cell>
          <cell r="AJ64">
            <v>80.455696202531627</v>
          </cell>
          <cell r="AK64">
            <v>79.335945945945952</v>
          </cell>
          <cell r="AL64">
            <v>70.762500000000003</v>
          </cell>
          <cell r="AM64">
            <v>76.45</v>
          </cell>
          <cell r="AN64">
            <v>67.424999999999997</v>
          </cell>
        </row>
        <row r="65">
          <cell r="D65" t="str">
            <v>EST</v>
          </cell>
          <cell r="E65">
            <v>2010</v>
          </cell>
          <cell r="F65">
            <v>64.5</v>
          </cell>
          <cell r="G65">
            <v>35.5</v>
          </cell>
          <cell r="H65">
            <v>3</v>
          </cell>
          <cell r="I65">
            <v>0</v>
          </cell>
          <cell r="J65" t="str">
            <v>Estonia</v>
          </cell>
          <cell r="P65">
            <v>0.2577895</v>
          </cell>
          <cell r="Q65">
            <v>0.20254126</v>
          </cell>
          <cell r="R65">
            <v>0.18466517327935927</v>
          </cell>
          <cell r="S65">
            <v>0.44</v>
          </cell>
          <cell r="T65">
            <v>1.9446847760787696</v>
          </cell>
          <cell r="U65">
            <v>5.2006940000000004</v>
          </cell>
          <cell r="V65">
            <v>5.6291000000000002</v>
          </cell>
          <cell r="Z65">
            <v>5.6291000000000002</v>
          </cell>
          <cell r="AC65" t="str">
            <v>EST</v>
          </cell>
          <cell r="AI65" t="str">
            <v>…</v>
          </cell>
          <cell r="AJ65">
            <v>235.41</v>
          </cell>
          <cell r="AK65">
            <v>213.61</v>
          </cell>
          <cell r="AL65">
            <v>110.89</v>
          </cell>
          <cell r="AM65">
            <v>57.168098342953144</v>
          </cell>
          <cell r="AN65">
            <v>83.5</v>
          </cell>
        </row>
        <row r="66">
          <cell r="D66" t="str">
            <v>ETH</v>
          </cell>
          <cell r="E66">
            <v>2010</v>
          </cell>
          <cell r="F66">
            <v>68.7</v>
          </cell>
          <cell r="G66">
            <v>31.3</v>
          </cell>
          <cell r="H66">
            <v>3</v>
          </cell>
          <cell r="I66">
            <v>0</v>
          </cell>
          <cell r="J66" t="str">
            <v>Ethiopia</v>
          </cell>
          <cell r="P66">
            <v>12.639230769230769</v>
          </cell>
          <cell r="Q66">
            <v>12.165410295921369</v>
          </cell>
          <cell r="R66">
            <v>10.59847453234358</v>
          </cell>
          <cell r="S66">
            <v>9.472707780057064</v>
          </cell>
          <cell r="T66">
            <v>7.9803674992915017</v>
          </cell>
          <cell r="U66">
            <v>8.8942099137723467</v>
          </cell>
          <cell r="V66">
            <v>9.5068542417657511</v>
          </cell>
          <cell r="Z66">
            <v>9.5068542417657511</v>
          </cell>
          <cell r="AC66" t="str">
            <v>ETH</v>
          </cell>
          <cell r="AI66">
            <v>75.888644067796605</v>
          </cell>
          <cell r="AJ66">
            <v>80.455696202531627</v>
          </cell>
          <cell r="AK66">
            <v>79.335945945945952</v>
          </cell>
          <cell r="AL66">
            <v>70.762500000000003</v>
          </cell>
          <cell r="AM66">
            <v>76.45</v>
          </cell>
          <cell r="AN66">
            <v>67.424999999999997</v>
          </cell>
        </row>
        <row r="67">
          <cell r="D67" t="str">
            <v>FJI</v>
          </cell>
          <cell r="E67">
            <v>2010</v>
          </cell>
          <cell r="F67">
            <v>79.5</v>
          </cell>
          <cell r="G67">
            <v>20.5</v>
          </cell>
          <cell r="H67">
            <v>1.8</v>
          </cell>
          <cell r="I67">
            <v>0</v>
          </cell>
          <cell r="J67" t="str">
            <v>Fiji</v>
          </cell>
          <cell r="P67">
            <v>10.951448940605555</v>
          </cell>
          <cell r="Q67">
            <v>8.9659352564169783</v>
          </cell>
          <cell r="R67">
            <v>7.5764805003373485</v>
          </cell>
          <cell r="S67">
            <v>6.9766808385753336</v>
          </cell>
          <cell r="T67">
            <v>6.028398498646701</v>
          </cell>
          <cell r="U67">
            <v>5.1511144935422388</v>
          </cell>
          <cell r="V67">
            <v>7.19</v>
          </cell>
          <cell r="Z67">
            <v>7.19</v>
          </cell>
          <cell r="AC67" t="str">
            <v>FJI</v>
          </cell>
          <cell r="AI67">
            <v>62.267766724334649</v>
          </cell>
          <cell r="AJ67">
            <v>58.416201756290228</v>
          </cell>
          <cell r="AK67">
            <v>65.401431372790213</v>
          </cell>
          <cell r="AL67">
            <v>71.775804261946988</v>
          </cell>
          <cell r="AM67">
            <v>85.024999999999991</v>
          </cell>
          <cell r="AN67">
            <v>106.17999999999999</v>
          </cell>
        </row>
        <row r="68">
          <cell r="D68" t="str">
            <v>FIN</v>
          </cell>
          <cell r="E68">
            <v>2010</v>
          </cell>
          <cell r="F68">
            <v>10.599999999999994</v>
          </cell>
          <cell r="G68">
            <v>89.4</v>
          </cell>
          <cell r="H68">
            <v>0.9</v>
          </cell>
          <cell r="I68">
            <v>0</v>
          </cell>
          <cell r="J68" t="str">
            <v>Finland</v>
          </cell>
          <cell r="P68">
            <v>0.37</v>
          </cell>
          <cell r="Q68">
            <v>0.27</v>
          </cell>
          <cell r="R68">
            <v>0.26</v>
          </cell>
          <cell r="S68">
            <v>0.28999999999999998</v>
          </cell>
          <cell r="T68">
            <v>0.46500000000000002</v>
          </cell>
          <cell r="U68">
            <v>0.74399999999999999</v>
          </cell>
          <cell r="V68">
            <v>0.76</v>
          </cell>
          <cell r="Z68">
            <v>0.76</v>
          </cell>
          <cell r="AC68" t="str">
            <v>FIN</v>
          </cell>
          <cell r="AI68">
            <v>78.514548110834667</v>
          </cell>
          <cell r="AJ68">
            <v>85.834553818185924</v>
          </cell>
          <cell r="AK68" t="str">
            <v>…</v>
          </cell>
          <cell r="AL68" t="str">
            <v>…</v>
          </cell>
          <cell r="AM68" t="str">
            <v>…</v>
          </cell>
          <cell r="AN68" t="str">
            <v>…</v>
          </cell>
        </row>
        <row r="69">
          <cell r="D69" t="str">
            <v>FRA</v>
          </cell>
          <cell r="E69">
            <v>2010</v>
          </cell>
          <cell r="F69">
            <v>54.8</v>
          </cell>
          <cell r="G69">
            <v>45.2</v>
          </cell>
          <cell r="H69">
            <v>1.9</v>
          </cell>
          <cell r="I69">
            <v>0</v>
          </cell>
          <cell r="J69" t="str">
            <v>France</v>
          </cell>
          <cell r="P69">
            <v>4.1970676525629997</v>
          </cell>
          <cell r="Q69">
            <v>3.5</v>
          </cell>
          <cell r="R69">
            <v>3.03</v>
          </cell>
          <cell r="S69">
            <v>2.7</v>
          </cell>
          <cell r="T69">
            <v>2.8372897232000001</v>
          </cell>
          <cell r="U69">
            <v>3.6446411500578701</v>
          </cell>
          <cell r="V69" t="str">
            <v>n.a.</v>
          </cell>
          <cell r="Z69" t="str">
            <v>n.a.</v>
          </cell>
          <cell r="AC69" t="str">
            <v>FRA</v>
          </cell>
          <cell r="AI69" t="str">
            <v>…</v>
          </cell>
          <cell r="AJ69" t="str">
            <v>…</v>
          </cell>
          <cell r="AK69">
            <v>170</v>
          </cell>
          <cell r="AL69">
            <v>158.30000000000001</v>
          </cell>
          <cell r="AM69">
            <v>131.04360428000001</v>
          </cell>
          <cell r="AN69" t="str">
            <v>…</v>
          </cell>
        </row>
        <row r="70">
          <cell r="D70" t="str">
            <v>GAB</v>
          </cell>
          <cell r="E70">
            <v>2010</v>
          </cell>
          <cell r="F70">
            <v>84.8</v>
          </cell>
          <cell r="G70">
            <v>15.2</v>
          </cell>
          <cell r="H70">
            <v>5</v>
          </cell>
          <cell r="I70">
            <v>0</v>
          </cell>
          <cell r="J70" t="str">
            <v>Gabon</v>
          </cell>
          <cell r="P70">
            <v>16</v>
          </cell>
          <cell r="Q70">
            <v>14.1</v>
          </cell>
          <cell r="R70">
            <v>10.7</v>
          </cell>
          <cell r="S70">
            <v>7.6</v>
          </cell>
          <cell r="T70">
            <v>8.5</v>
          </cell>
          <cell r="U70">
            <v>9.8000000000000007</v>
          </cell>
          <cell r="V70" t="str">
            <v>n.a.</v>
          </cell>
          <cell r="Z70" t="str">
            <v>n.a.</v>
          </cell>
          <cell r="AC70" t="str">
            <v>GAB</v>
          </cell>
          <cell r="AI70">
            <v>53.6</v>
          </cell>
          <cell r="AJ70">
            <v>55.5</v>
          </cell>
          <cell r="AK70">
            <v>57.4</v>
          </cell>
          <cell r="AL70">
            <v>59.8</v>
          </cell>
          <cell r="AM70">
            <v>61.4</v>
          </cell>
          <cell r="AN70">
            <v>63.2</v>
          </cell>
        </row>
        <row r="71">
          <cell r="D71" t="str">
            <v>GMB</v>
          </cell>
          <cell r="E71">
            <v>2010</v>
          </cell>
          <cell r="F71">
            <v>80.2</v>
          </cell>
          <cell r="G71">
            <v>19.8</v>
          </cell>
          <cell r="H71">
            <v>3</v>
          </cell>
          <cell r="I71">
            <v>0</v>
          </cell>
          <cell r="J71" t="str">
            <v>Gambia</v>
          </cell>
          <cell r="P71">
            <v>12.639230769230769</v>
          </cell>
          <cell r="Q71">
            <v>12.165410295921369</v>
          </cell>
          <cell r="R71">
            <v>10.59847453234358</v>
          </cell>
          <cell r="S71">
            <v>9.472707780057064</v>
          </cell>
          <cell r="T71">
            <v>7.9803674992915017</v>
          </cell>
          <cell r="U71">
            <v>8.8942099137723467</v>
          </cell>
          <cell r="V71">
            <v>9.5068542417657511</v>
          </cell>
          <cell r="Z71">
            <v>9.5068542417657511</v>
          </cell>
          <cell r="AC71" t="str">
            <v>GMB</v>
          </cell>
          <cell r="AI71">
            <v>75.888644067796605</v>
          </cell>
          <cell r="AJ71">
            <v>80.455696202531627</v>
          </cell>
          <cell r="AK71">
            <v>79.335945945945952</v>
          </cell>
          <cell r="AL71">
            <v>70.762500000000003</v>
          </cell>
          <cell r="AM71">
            <v>76.45</v>
          </cell>
          <cell r="AN71">
            <v>67.424999999999997</v>
          </cell>
        </row>
        <row r="72">
          <cell r="D72" t="str">
            <v>GEO</v>
          </cell>
          <cell r="E72">
            <v>2010</v>
          </cell>
          <cell r="F72">
            <v>74.900000000000006</v>
          </cell>
          <cell r="G72">
            <v>25.1</v>
          </cell>
          <cell r="H72">
            <v>3.3</v>
          </cell>
          <cell r="I72">
            <v>0</v>
          </cell>
          <cell r="J72" t="str">
            <v>Georgia</v>
          </cell>
          <cell r="P72">
            <v>2</v>
          </cell>
          <cell r="Q72">
            <v>1.2</v>
          </cell>
          <cell r="R72">
            <v>0.8</v>
          </cell>
          <cell r="S72">
            <v>0.8</v>
          </cell>
          <cell r="T72">
            <v>4.0999999999999996</v>
          </cell>
          <cell r="U72">
            <v>6.3</v>
          </cell>
          <cell r="V72">
            <v>7</v>
          </cell>
          <cell r="Z72">
            <v>7</v>
          </cell>
          <cell r="AC72" t="str">
            <v>GEO</v>
          </cell>
          <cell r="AI72">
            <v>199.4</v>
          </cell>
          <cell r="AJ72">
            <v>172.6</v>
          </cell>
          <cell r="AK72">
            <v>158.1</v>
          </cell>
          <cell r="AL72">
            <v>154.4</v>
          </cell>
          <cell r="AM72">
            <v>146.30000000000001</v>
          </cell>
          <cell r="AN72">
            <v>141.85387387496951</v>
          </cell>
        </row>
        <row r="73">
          <cell r="D73" t="str">
            <v>DEU</v>
          </cell>
          <cell r="E73">
            <v>2010</v>
          </cell>
          <cell r="F73">
            <v>46.9</v>
          </cell>
          <cell r="G73">
            <v>53.1</v>
          </cell>
          <cell r="H73">
            <v>1.2</v>
          </cell>
          <cell r="I73">
            <v>0</v>
          </cell>
          <cell r="J73" t="str">
            <v>Germany</v>
          </cell>
          <cell r="P73">
            <v>4.9000000000000004</v>
          </cell>
          <cell r="Q73">
            <v>4</v>
          </cell>
          <cell r="R73">
            <v>3.4</v>
          </cell>
          <cell r="S73">
            <v>2.6</v>
          </cell>
          <cell r="T73">
            <v>2.9</v>
          </cell>
          <cell r="U73">
            <v>3.2</v>
          </cell>
          <cell r="V73" t="str">
            <v>n.a.</v>
          </cell>
          <cell r="Z73">
            <v>3.2</v>
          </cell>
          <cell r="AC73" t="str">
            <v>DEU</v>
          </cell>
          <cell r="AI73" t="str">
            <v>…</v>
          </cell>
          <cell r="AJ73">
            <v>49.1</v>
          </cell>
          <cell r="AK73">
            <v>50</v>
          </cell>
          <cell r="AL73">
            <v>51.3</v>
          </cell>
          <cell r="AM73">
            <v>50</v>
          </cell>
          <cell r="AN73">
            <v>50</v>
          </cell>
        </row>
        <row r="74">
          <cell r="D74" t="str">
            <v>GHA</v>
          </cell>
          <cell r="E74">
            <v>2010</v>
          </cell>
          <cell r="F74">
            <v>76.3</v>
          </cell>
          <cell r="G74">
            <v>23.7</v>
          </cell>
          <cell r="H74">
            <v>1.9</v>
          </cell>
          <cell r="I74">
            <v>0</v>
          </cell>
          <cell r="J74" t="str">
            <v>Ghana</v>
          </cell>
          <cell r="P74">
            <v>16.3</v>
          </cell>
          <cell r="Q74">
            <v>12.99</v>
          </cell>
          <cell r="R74">
            <v>7.9</v>
          </cell>
          <cell r="S74">
            <v>6.4</v>
          </cell>
          <cell r="T74">
            <v>7.7</v>
          </cell>
          <cell r="U74">
            <v>16.2</v>
          </cell>
          <cell r="V74">
            <v>18.899999999999999</v>
          </cell>
          <cell r="Z74">
            <v>18.899999999999999</v>
          </cell>
          <cell r="AC74" t="str">
            <v>GHA</v>
          </cell>
          <cell r="AI74">
            <v>75.888644067796605</v>
          </cell>
          <cell r="AJ74">
            <v>80.455696202531627</v>
          </cell>
          <cell r="AK74">
            <v>79.335945945945952</v>
          </cell>
          <cell r="AL74">
            <v>70.762500000000003</v>
          </cell>
          <cell r="AM74">
            <v>76.45</v>
          </cell>
          <cell r="AN74">
            <v>67.424999999999997</v>
          </cell>
        </row>
        <row r="75">
          <cell r="D75" t="str">
            <v>GRC</v>
          </cell>
          <cell r="E75">
            <v>2010</v>
          </cell>
          <cell r="F75">
            <v>56.8</v>
          </cell>
          <cell r="G75">
            <v>43.2</v>
          </cell>
          <cell r="H75">
            <v>2</v>
          </cell>
          <cell r="I75">
            <v>0</v>
          </cell>
          <cell r="J75" t="str">
            <v>Greece</v>
          </cell>
          <cell r="P75">
            <v>7</v>
          </cell>
          <cell r="Q75">
            <v>6.3</v>
          </cell>
          <cell r="R75">
            <v>5.4</v>
          </cell>
          <cell r="S75">
            <v>4.5437433785675578</v>
          </cell>
          <cell r="T75">
            <v>5.0381398022757669</v>
          </cell>
          <cell r="U75">
            <v>7.7044545277943453</v>
          </cell>
          <cell r="V75">
            <v>9</v>
          </cell>
          <cell r="Z75">
            <v>9</v>
          </cell>
          <cell r="AC75" t="str">
            <v>GRC</v>
          </cell>
          <cell r="AI75">
            <v>51.4</v>
          </cell>
          <cell r="AJ75">
            <v>61.9</v>
          </cell>
          <cell r="AK75">
            <v>61.8</v>
          </cell>
          <cell r="AL75">
            <v>53.4</v>
          </cell>
          <cell r="AM75">
            <v>48.9</v>
          </cell>
          <cell r="AN75">
            <v>41.9</v>
          </cell>
        </row>
        <row r="76">
          <cell r="D76" t="str">
            <v>GRD</v>
          </cell>
          <cell r="E76">
            <v>2010</v>
          </cell>
          <cell r="F76">
            <v>67.23333333333332</v>
          </cell>
          <cell r="G76" t="str">
            <v>n.a.</v>
          </cell>
          <cell r="H76" t="str">
            <v>n.a.</v>
          </cell>
          <cell r="I76">
            <v>0</v>
          </cell>
          <cell r="J76" t="str">
            <v>Grenada</v>
          </cell>
          <cell r="P76">
            <v>5.584644672858265</v>
          </cell>
          <cell r="Q76">
            <v>3.9624899241932421</v>
          </cell>
          <cell r="R76">
            <v>3.0340039193664454</v>
          </cell>
          <cell r="S76">
            <v>2.604471088787407</v>
          </cell>
          <cell r="T76">
            <v>2.4269734911821845</v>
          </cell>
          <cell r="U76">
            <v>2.9280358899553502</v>
          </cell>
          <cell r="V76">
            <v>3.5429234268459737</v>
          </cell>
          <cell r="Z76">
            <v>3.5429234268459737</v>
          </cell>
          <cell r="AC76" t="str">
            <v>GRD</v>
          </cell>
          <cell r="AI76">
            <v>128.9834964234991</v>
          </cell>
          <cell r="AJ76">
            <v>140.08513617162512</v>
          </cell>
          <cell r="AK76">
            <v>159.45976537422837</v>
          </cell>
          <cell r="AL76">
            <v>176.08231767394884</v>
          </cell>
          <cell r="AM76">
            <v>179.91973269843069</v>
          </cell>
          <cell r="AN76">
            <v>163.73758550252111</v>
          </cell>
        </row>
        <row r="77">
          <cell r="D77" t="str">
            <v>GTM</v>
          </cell>
          <cell r="E77">
            <v>2010</v>
          </cell>
          <cell r="F77">
            <v>72.5</v>
          </cell>
          <cell r="G77">
            <v>27.5</v>
          </cell>
          <cell r="H77">
            <v>3</v>
          </cell>
          <cell r="I77">
            <v>0</v>
          </cell>
          <cell r="J77" t="str">
            <v>Guatemala</v>
          </cell>
          <cell r="P77">
            <v>7.1</v>
          </cell>
          <cell r="Q77">
            <v>4.2</v>
          </cell>
          <cell r="R77">
            <v>4.5999999999999996</v>
          </cell>
          <cell r="S77">
            <v>5.8</v>
          </cell>
          <cell r="T77">
            <v>2.35</v>
          </cell>
          <cell r="U77">
            <v>2.7</v>
          </cell>
          <cell r="V77" t="str">
            <v>n.a.</v>
          </cell>
          <cell r="Z77" t="str">
            <v>n.a.</v>
          </cell>
          <cell r="AC77" t="str">
            <v>GTM</v>
          </cell>
          <cell r="AI77" t="str">
            <v>…</v>
          </cell>
          <cell r="AJ77">
            <v>43.16</v>
          </cell>
          <cell r="AK77">
            <v>39.56</v>
          </cell>
          <cell r="AL77">
            <v>42.7</v>
          </cell>
          <cell r="AM77">
            <v>73.19</v>
          </cell>
          <cell r="AN77">
            <v>76.45</v>
          </cell>
        </row>
        <row r="78">
          <cell r="D78" t="str">
            <v>GIN</v>
          </cell>
          <cell r="E78">
            <v>2010</v>
          </cell>
          <cell r="F78">
            <v>80.599999999999994</v>
          </cell>
          <cell r="G78">
            <v>19.399999999999999</v>
          </cell>
          <cell r="H78">
            <v>3.8</v>
          </cell>
          <cell r="I78">
            <v>0</v>
          </cell>
          <cell r="J78" t="str">
            <v>Guinea</v>
          </cell>
          <cell r="P78">
            <v>12.639230769230769</v>
          </cell>
          <cell r="Q78">
            <v>12.165410295921369</v>
          </cell>
          <cell r="R78">
            <v>10.59847453234358</v>
          </cell>
          <cell r="S78">
            <v>9.472707780057064</v>
          </cell>
          <cell r="T78">
            <v>7.9803674992915017</v>
          </cell>
          <cell r="U78">
            <v>8.8942099137723467</v>
          </cell>
          <cell r="V78">
            <v>9.5068542417657511</v>
          </cell>
          <cell r="Z78">
            <v>9.5068542417657511</v>
          </cell>
          <cell r="AC78" t="str">
            <v>GIN</v>
          </cell>
          <cell r="AI78">
            <v>75.888644067796605</v>
          </cell>
          <cell r="AJ78">
            <v>80.455696202531627</v>
          </cell>
          <cell r="AK78">
            <v>79.335945945945952</v>
          </cell>
          <cell r="AL78">
            <v>70.762500000000003</v>
          </cell>
          <cell r="AM78">
            <v>76.45</v>
          </cell>
          <cell r="AN78">
            <v>67.424999999999997</v>
          </cell>
        </row>
        <row r="79">
          <cell r="D79" t="str">
            <v>GNB</v>
          </cell>
          <cell r="E79">
            <v>2010</v>
          </cell>
          <cell r="F79">
            <v>77.165714285714287</v>
          </cell>
          <cell r="G79" t="str">
            <v>n.a.</v>
          </cell>
          <cell r="H79" t="str">
            <v>n.a.</v>
          </cell>
          <cell r="I79">
            <v>0</v>
          </cell>
          <cell r="J79" t="str">
            <v>Guinea-Bissau</v>
          </cell>
          <cell r="P79">
            <v>12.639230769230769</v>
          </cell>
          <cell r="Q79">
            <v>12.165410295921369</v>
          </cell>
          <cell r="R79">
            <v>10.59847453234358</v>
          </cell>
          <cell r="S79">
            <v>9.472707780057064</v>
          </cell>
          <cell r="T79">
            <v>7.9803674992915017</v>
          </cell>
          <cell r="U79">
            <v>8.8942099137723467</v>
          </cell>
          <cell r="V79">
            <v>9.5068542417657511</v>
          </cell>
          <cell r="Z79">
            <v>9.5068542417657511</v>
          </cell>
          <cell r="AC79" t="str">
            <v>GNB</v>
          </cell>
          <cell r="AI79">
            <v>75.888644067796605</v>
          </cell>
          <cell r="AJ79">
            <v>80.455696202531627</v>
          </cell>
          <cell r="AK79">
            <v>79.335945945945952</v>
          </cell>
          <cell r="AL79">
            <v>70.762500000000003</v>
          </cell>
          <cell r="AM79">
            <v>76.45</v>
          </cell>
          <cell r="AN79">
            <v>67.424999999999997</v>
          </cell>
        </row>
        <row r="80">
          <cell r="D80" t="str">
            <v>GUY</v>
          </cell>
          <cell r="E80">
            <v>2010</v>
          </cell>
          <cell r="F80">
            <v>82.4</v>
          </cell>
          <cell r="G80">
            <v>17.600000000000001</v>
          </cell>
          <cell r="H80">
            <v>3</v>
          </cell>
          <cell r="I80">
            <v>0</v>
          </cell>
          <cell r="J80" t="str">
            <v>Guyana</v>
          </cell>
          <cell r="P80">
            <v>5.584644672858265</v>
          </cell>
          <cell r="Q80">
            <v>3.9624899241932421</v>
          </cell>
          <cell r="R80">
            <v>3.0340039193664454</v>
          </cell>
          <cell r="S80">
            <v>2.604471088787407</v>
          </cell>
          <cell r="T80">
            <v>2.4269734911821845</v>
          </cell>
          <cell r="U80">
            <v>2.9280358899553502</v>
          </cell>
          <cell r="V80">
            <v>3.5429234268459737</v>
          </cell>
          <cell r="Z80">
            <v>3.5429234268459737</v>
          </cell>
          <cell r="AC80" t="str">
            <v>GUY</v>
          </cell>
          <cell r="AI80">
            <v>128.9834964234991</v>
          </cell>
          <cell r="AJ80">
            <v>140.08513617162512</v>
          </cell>
          <cell r="AK80">
            <v>159.45976537422837</v>
          </cell>
          <cell r="AL80">
            <v>176.08231767394884</v>
          </cell>
          <cell r="AM80">
            <v>179.91973269843069</v>
          </cell>
          <cell r="AN80">
            <v>163.73758550252111</v>
          </cell>
        </row>
        <row r="81">
          <cell r="D81" t="str">
            <v>HTI</v>
          </cell>
          <cell r="E81">
            <v>2010</v>
          </cell>
          <cell r="F81">
            <v>93.3</v>
          </cell>
          <cell r="G81">
            <v>6.7</v>
          </cell>
          <cell r="H81">
            <v>5.7</v>
          </cell>
          <cell r="I81">
            <v>0</v>
          </cell>
          <cell r="J81" t="str">
            <v>Haiti</v>
          </cell>
          <cell r="P81">
            <v>5.584644672858265</v>
          </cell>
          <cell r="Q81">
            <v>3.9624899241932421</v>
          </cell>
          <cell r="R81">
            <v>3.0340039193664454</v>
          </cell>
          <cell r="S81">
            <v>2.604471088787407</v>
          </cell>
          <cell r="T81">
            <v>2.4269734911821845</v>
          </cell>
          <cell r="U81">
            <v>2.9280358899553502</v>
          </cell>
          <cell r="V81">
            <v>3.5429234268459737</v>
          </cell>
          <cell r="Z81">
            <v>3.5429234268459737</v>
          </cell>
          <cell r="AC81" t="str">
            <v>HTI</v>
          </cell>
          <cell r="AI81">
            <v>128.9834964234991</v>
          </cell>
          <cell r="AJ81">
            <v>140.08513617162512</v>
          </cell>
          <cell r="AK81">
            <v>159.45976537422837</v>
          </cell>
          <cell r="AL81">
            <v>176.08231767394884</v>
          </cell>
          <cell r="AM81">
            <v>179.91973269843069</v>
          </cell>
          <cell r="AN81">
            <v>163.73758550252111</v>
          </cell>
        </row>
        <row r="82">
          <cell r="D82" t="str">
            <v>HND</v>
          </cell>
          <cell r="E82">
            <v>2010</v>
          </cell>
          <cell r="F82">
            <v>80.099999999999994</v>
          </cell>
          <cell r="G82">
            <v>19.899999999999999</v>
          </cell>
          <cell r="H82">
            <v>3.8</v>
          </cell>
          <cell r="I82">
            <v>0</v>
          </cell>
          <cell r="J82" t="str">
            <v>Honduras</v>
          </cell>
          <cell r="P82">
            <v>5.584644672858265</v>
          </cell>
          <cell r="Q82">
            <v>3.9624899241932421</v>
          </cell>
          <cell r="R82">
            <v>3.0340039193664454</v>
          </cell>
          <cell r="S82">
            <v>2.604471088787407</v>
          </cell>
          <cell r="T82">
            <v>2.4269734911821845</v>
          </cell>
          <cell r="U82">
            <v>2.9280358899553502</v>
          </cell>
          <cell r="V82">
            <v>3.5429234268459737</v>
          </cell>
          <cell r="Z82">
            <v>3.5429234268459737</v>
          </cell>
          <cell r="AC82" t="str">
            <v>HND</v>
          </cell>
          <cell r="AI82">
            <v>128.9834964234991</v>
          </cell>
          <cell r="AJ82">
            <v>140.08513617162512</v>
          </cell>
          <cell r="AK82">
            <v>159.45976537422837</v>
          </cell>
          <cell r="AL82">
            <v>176.08231767394884</v>
          </cell>
          <cell r="AM82">
            <v>179.91973269843069</v>
          </cell>
          <cell r="AN82">
            <v>163.73758550252111</v>
          </cell>
        </row>
        <row r="83">
          <cell r="D83" t="str">
            <v>HKG</v>
          </cell>
          <cell r="E83">
            <v>2010</v>
          </cell>
          <cell r="F83">
            <v>18.799999999999997</v>
          </cell>
          <cell r="G83">
            <v>81.2</v>
          </cell>
          <cell r="H83">
            <v>1.1000000000000001</v>
          </cell>
          <cell r="I83">
            <v>0</v>
          </cell>
          <cell r="J83" t="str">
            <v>Hong Kong</v>
          </cell>
          <cell r="P83">
            <v>2.4143507854253707</v>
          </cell>
          <cell r="Q83">
            <v>2.0582686500460241</v>
          </cell>
          <cell r="R83">
            <v>1.7318994690665552</v>
          </cell>
          <cell r="S83">
            <v>1.519708481407064</v>
          </cell>
          <cell r="T83">
            <v>2.0276465089870674</v>
          </cell>
          <cell r="U83">
            <v>5.3933078992297316</v>
          </cell>
          <cell r="V83">
            <v>4.5894958180573342</v>
          </cell>
          <cell r="Z83">
            <v>4.5894958180573342</v>
          </cell>
          <cell r="AC83" t="str">
            <v>HKG</v>
          </cell>
          <cell r="AI83">
            <v>67</v>
          </cell>
          <cell r="AJ83">
            <v>64.8</v>
          </cell>
          <cell r="AK83">
            <v>67.599999999999994</v>
          </cell>
          <cell r="AL83">
            <v>78.400000000000006</v>
          </cell>
          <cell r="AM83">
            <v>71.5</v>
          </cell>
          <cell r="AN83">
            <v>68.3</v>
          </cell>
        </row>
        <row r="84">
          <cell r="D84" t="str">
            <v>HUN</v>
          </cell>
          <cell r="E84">
            <v>2010</v>
          </cell>
          <cell r="F84">
            <v>62.1</v>
          </cell>
          <cell r="G84">
            <v>37.9</v>
          </cell>
          <cell r="H84">
            <v>2</v>
          </cell>
          <cell r="I84">
            <v>0</v>
          </cell>
          <cell r="J84" t="str">
            <v>Hungary</v>
          </cell>
          <cell r="P84">
            <v>1.8</v>
          </cell>
          <cell r="Q84">
            <v>2.2999999999999998</v>
          </cell>
          <cell r="R84">
            <v>2.6</v>
          </cell>
          <cell r="S84">
            <v>2.2999999999999998</v>
          </cell>
          <cell r="T84">
            <v>3</v>
          </cell>
          <cell r="U84">
            <v>6.7</v>
          </cell>
          <cell r="V84">
            <v>9.3000000000000007</v>
          </cell>
          <cell r="Z84">
            <v>9.3000000000000007</v>
          </cell>
          <cell r="AC84" t="str">
            <v>HUN</v>
          </cell>
          <cell r="AI84">
            <v>83.5</v>
          </cell>
          <cell r="AJ84">
            <v>65.099999999999994</v>
          </cell>
          <cell r="AK84">
            <v>57.1</v>
          </cell>
          <cell r="AL84">
            <v>64.8</v>
          </cell>
          <cell r="AM84">
            <v>58.9</v>
          </cell>
          <cell r="AN84">
            <v>51.2</v>
          </cell>
        </row>
        <row r="85">
          <cell r="D85" t="str">
            <v>ISL</v>
          </cell>
          <cell r="E85">
            <v>2010</v>
          </cell>
          <cell r="F85">
            <v>21.5</v>
          </cell>
          <cell r="G85">
            <v>78.5</v>
          </cell>
          <cell r="H85">
            <v>1</v>
          </cell>
          <cell r="I85">
            <v>0</v>
          </cell>
          <cell r="J85" t="str">
            <v>Iceland</v>
          </cell>
          <cell r="P85">
            <v>0.901036023135796</v>
          </cell>
          <cell r="Q85">
            <v>1.1000000000000001</v>
          </cell>
          <cell r="R85">
            <v>0.8</v>
          </cell>
          <cell r="S85" t="str">
            <v>n.a.</v>
          </cell>
          <cell r="T85" t="str">
            <v>n.a.</v>
          </cell>
          <cell r="U85">
            <v>61.2</v>
          </cell>
          <cell r="V85" t="str">
            <v>n.a.</v>
          </cell>
          <cell r="Z85" t="str">
            <v>n.a.</v>
          </cell>
          <cell r="AC85" t="str">
            <v>ISL</v>
          </cell>
          <cell r="AI85">
            <v>80.938016875403832</v>
          </cell>
          <cell r="AJ85">
            <v>112.86603557226226</v>
          </cell>
          <cell r="AK85">
            <v>99.62</v>
          </cell>
          <cell r="AL85">
            <v>84.13</v>
          </cell>
          <cell r="AM85" t="str">
            <v>…</v>
          </cell>
          <cell r="AN85" t="str">
            <v>…</v>
          </cell>
        </row>
        <row r="86">
          <cell r="D86" t="str">
            <v>IND</v>
          </cell>
          <cell r="E86">
            <v>2010</v>
          </cell>
          <cell r="F86">
            <v>83.7</v>
          </cell>
          <cell r="G86">
            <v>16.3</v>
          </cell>
          <cell r="H86">
            <v>7</v>
          </cell>
          <cell r="I86">
            <v>0</v>
          </cell>
          <cell r="J86" t="str">
            <v>India</v>
          </cell>
          <cell r="P86">
            <v>7.2</v>
          </cell>
          <cell r="Q86">
            <v>5.2</v>
          </cell>
          <cell r="R86">
            <v>3.3</v>
          </cell>
          <cell r="S86">
            <v>2.5</v>
          </cell>
          <cell r="T86">
            <v>2.2999999999999998</v>
          </cell>
          <cell r="U86">
            <v>2.2999999999999998</v>
          </cell>
          <cell r="V86" t="str">
            <v>n.a.</v>
          </cell>
          <cell r="Z86" t="str">
            <v>n.a.</v>
          </cell>
          <cell r="AC86" t="str">
            <v>IND</v>
          </cell>
          <cell r="AI86">
            <v>56.6</v>
          </cell>
          <cell r="AJ86">
            <v>60.3</v>
          </cell>
          <cell r="AK86">
            <v>58.9</v>
          </cell>
          <cell r="AL86">
            <v>56.1</v>
          </cell>
          <cell r="AM86">
            <v>52.6</v>
          </cell>
          <cell r="AN86" t="str">
            <v>…</v>
          </cell>
        </row>
        <row r="87">
          <cell r="D87" t="str">
            <v>IDN</v>
          </cell>
          <cell r="E87">
            <v>2010</v>
          </cell>
          <cell r="F87">
            <v>86.8</v>
          </cell>
          <cell r="G87">
            <v>13.2</v>
          </cell>
          <cell r="H87">
            <v>5.5</v>
          </cell>
          <cell r="I87">
            <v>0</v>
          </cell>
          <cell r="J87" t="str">
            <v>Indonesia</v>
          </cell>
          <cell r="P87">
            <v>4.5</v>
          </cell>
          <cell r="Q87">
            <v>7.4015467949188398</v>
          </cell>
          <cell r="R87">
            <v>5.9653635023614404</v>
          </cell>
          <cell r="S87">
            <v>4.0771346719041865</v>
          </cell>
          <cell r="T87">
            <v>3.1987894905269001</v>
          </cell>
          <cell r="U87">
            <v>3.3066869612534333</v>
          </cell>
          <cell r="V87" t="str">
            <v>n.a.</v>
          </cell>
          <cell r="Z87" t="str">
            <v>n.a.</v>
          </cell>
          <cell r="AC87" t="str">
            <v>IDN</v>
          </cell>
          <cell r="AI87">
            <v>137.4</v>
          </cell>
          <cell r="AJ87">
            <v>60.6</v>
          </cell>
          <cell r="AK87">
            <v>84.7</v>
          </cell>
          <cell r="AL87">
            <v>104.5</v>
          </cell>
          <cell r="AM87">
            <v>118.6</v>
          </cell>
          <cell r="AN87">
            <v>127.4</v>
          </cell>
        </row>
        <row r="88">
          <cell r="D88" t="str">
            <v>IRN</v>
          </cell>
          <cell r="E88">
            <v>2010</v>
          </cell>
          <cell r="F88">
            <v>76.900000000000006</v>
          </cell>
          <cell r="G88">
            <v>23.1</v>
          </cell>
          <cell r="H88">
            <v>4.5</v>
          </cell>
          <cell r="I88">
            <v>0</v>
          </cell>
          <cell r="J88" t="str">
            <v>Iran, Islamic Republic of</v>
          </cell>
          <cell r="P88">
            <v>14.02222222222222</v>
          </cell>
          <cell r="Q88">
            <v>11.930374904361134</v>
          </cell>
          <cell r="R88">
            <v>9.2577029027354598</v>
          </cell>
          <cell r="S88">
            <v>7.8242517155789182</v>
          </cell>
          <cell r="T88">
            <v>6.5840245506868422</v>
          </cell>
          <cell r="U88">
            <v>7.3444444444444441</v>
          </cell>
          <cell r="V88">
            <v>6.58</v>
          </cell>
          <cell r="Z88">
            <v>6.58</v>
          </cell>
          <cell r="AC88" t="str">
            <v>IRN</v>
          </cell>
          <cell r="AI88">
            <v>79.341861538879385</v>
          </cell>
          <cell r="AJ88">
            <v>88.50619591554171</v>
          </cell>
          <cell r="AK88">
            <v>90.69473658368932</v>
          </cell>
          <cell r="AL88">
            <v>86.039752929996837</v>
          </cell>
          <cell r="AM88">
            <v>90.63333333333334</v>
          </cell>
          <cell r="AN88">
            <v>79.016666666666666</v>
          </cell>
        </row>
        <row r="89">
          <cell r="D89" t="str">
            <v>IRQ</v>
          </cell>
          <cell r="E89">
            <v>2010</v>
          </cell>
          <cell r="F89">
            <v>65.8</v>
          </cell>
          <cell r="G89" t="str">
            <v>n.a.</v>
          </cell>
          <cell r="H89" t="str">
            <v>n.a.</v>
          </cell>
          <cell r="I89">
            <v>0</v>
          </cell>
          <cell r="J89" t="str">
            <v>Iraq</v>
          </cell>
          <cell r="P89">
            <v>14.02222222222222</v>
          </cell>
          <cell r="Q89">
            <v>11.930374904361134</v>
          </cell>
          <cell r="R89">
            <v>9.2577029027354598</v>
          </cell>
          <cell r="S89">
            <v>7.8242517155789182</v>
          </cell>
          <cell r="T89">
            <v>6.5840245506868422</v>
          </cell>
          <cell r="U89">
            <v>7.3444444444444441</v>
          </cell>
          <cell r="V89">
            <v>6.58</v>
          </cell>
          <cell r="Z89">
            <v>6.58</v>
          </cell>
          <cell r="AC89" t="str">
            <v>IRQ</v>
          </cell>
          <cell r="AI89">
            <v>79.341861538879385</v>
          </cell>
          <cell r="AJ89">
            <v>88.50619591554171</v>
          </cell>
          <cell r="AK89">
            <v>90.69473658368932</v>
          </cell>
          <cell r="AL89">
            <v>86.039752929996837</v>
          </cell>
          <cell r="AM89">
            <v>90.63333333333334</v>
          </cell>
          <cell r="AN89">
            <v>79.016666666666666</v>
          </cell>
        </row>
        <row r="90">
          <cell r="D90" t="str">
            <v>IRL</v>
          </cell>
          <cell r="E90">
            <v>2010</v>
          </cell>
          <cell r="F90">
            <v>12.599999999999994</v>
          </cell>
          <cell r="G90">
            <v>87.4</v>
          </cell>
          <cell r="H90">
            <v>0.4</v>
          </cell>
          <cell r="I90">
            <v>0</v>
          </cell>
          <cell r="J90" t="str">
            <v>Ireland</v>
          </cell>
          <cell r="P90">
            <v>0.82</v>
          </cell>
          <cell r="Q90">
            <v>0.68</v>
          </cell>
          <cell r="R90">
            <v>0.71</v>
          </cell>
          <cell r="S90">
            <v>0.79</v>
          </cell>
          <cell r="T90">
            <v>2.6</v>
          </cell>
          <cell r="U90">
            <v>9</v>
          </cell>
          <cell r="V90">
            <v>12.9</v>
          </cell>
          <cell r="Z90">
            <v>12.9</v>
          </cell>
          <cell r="AC90" t="str">
            <v>IRL</v>
          </cell>
          <cell r="AI90">
            <v>92.7</v>
          </cell>
          <cell r="AJ90">
            <v>75.099999999999994</v>
          </cell>
          <cell r="AK90">
            <v>56.7</v>
          </cell>
          <cell r="AL90">
            <v>49.1</v>
          </cell>
          <cell r="AM90">
            <v>47.2</v>
          </cell>
          <cell r="AN90">
            <v>37.700000000000003</v>
          </cell>
        </row>
        <row r="91">
          <cell r="D91" t="str">
            <v>ISR</v>
          </cell>
          <cell r="E91">
            <v>2010</v>
          </cell>
          <cell r="F91">
            <v>50.9</v>
          </cell>
          <cell r="G91">
            <v>49.1</v>
          </cell>
          <cell r="H91">
            <v>4</v>
          </cell>
          <cell r="I91">
            <v>0</v>
          </cell>
          <cell r="J91" t="str">
            <v>Israel</v>
          </cell>
          <cell r="P91">
            <v>2.5488195267830367</v>
          </cell>
          <cell r="Q91">
            <v>2.3305029541752456</v>
          </cell>
          <cell r="R91">
            <v>1.939431797589263</v>
          </cell>
          <cell r="S91">
            <v>1.4482371697068113</v>
          </cell>
          <cell r="T91">
            <v>1.5</v>
          </cell>
          <cell r="U91">
            <v>1.5</v>
          </cell>
          <cell r="V91" t="str">
            <v>n.a.</v>
          </cell>
          <cell r="Z91" t="str">
            <v>n.a.</v>
          </cell>
          <cell r="AC91" t="str">
            <v>ISR</v>
          </cell>
          <cell r="AI91">
            <v>92.897933193103839</v>
          </cell>
          <cell r="AJ91">
            <v>91.027330710904693</v>
          </cell>
          <cell r="AK91">
            <v>93.198641148641926</v>
          </cell>
          <cell r="AL91">
            <v>91.369909561122711</v>
          </cell>
          <cell r="AM91">
            <v>69.403859855449028</v>
          </cell>
          <cell r="AN91">
            <v>62.07823623621681</v>
          </cell>
        </row>
        <row r="92">
          <cell r="D92" t="str">
            <v>ITA</v>
          </cell>
          <cell r="E92">
            <v>2010</v>
          </cell>
          <cell r="F92">
            <v>42</v>
          </cell>
          <cell r="G92">
            <v>58</v>
          </cell>
          <cell r="H92">
            <v>1.8</v>
          </cell>
          <cell r="I92">
            <v>0</v>
          </cell>
          <cell r="J92" t="str">
            <v>Italy</v>
          </cell>
          <cell r="P92">
            <v>6.6</v>
          </cell>
          <cell r="Q92">
            <v>5.31</v>
          </cell>
          <cell r="R92">
            <v>4.88</v>
          </cell>
          <cell r="S92">
            <v>4.55</v>
          </cell>
          <cell r="T92">
            <v>4.8546480428082983</v>
          </cell>
          <cell r="U92">
            <v>7.0043472828681184</v>
          </cell>
          <cell r="V92">
            <v>7.5630151399311192</v>
          </cell>
          <cell r="Z92">
            <v>7.5630151399311192</v>
          </cell>
          <cell r="AC92" t="str">
            <v>ITA</v>
          </cell>
          <cell r="AI92" t="str">
            <v>…</v>
          </cell>
          <cell r="AJ92" t="str">
            <v>…</v>
          </cell>
          <cell r="AK92">
            <v>46</v>
          </cell>
          <cell r="AL92">
            <v>49.4</v>
          </cell>
          <cell r="AM92">
            <v>46.1</v>
          </cell>
          <cell r="AN92" t="str">
            <v>…</v>
          </cell>
        </row>
        <row r="93">
          <cell r="D93" t="str">
            <v>JAM</v>
          </cell>
          <cell r="E93">
            <v>2010</v>
          </cell>
          <cell r="F93">
            <v>34.900000000000006</v>
          </cell>
          <cell r="G93">
            <v>65.099999999999994</v>
          </cell>
          <cell r="H93">
            <v>1.1000000000000001</v>
          </cell>
          <cell r="I93">
            <v>0</v>
          </cell>
          <cell r="J93" t="str">
            <v>Jamaica</v>
          </cell>
          <cell r="P93">
            <v>5.584644672858265</v>
          </cell>
          <cell r="Q93">
            <v>3.9624899241932421</v>
          </cell>
          <cell r="R93">
            <v>3.0340039193664454</v>
          </cell>
          <cell r="S93">
            <v>2.604471088787407</v>
          </cell>
          <cell r="T93">
            <v>2.4269734911821845</v>
          </cell>
          <cell r="U93">
            <v>2.9280358899553502</v>
          </cell>
          <cell r="V93">
            <v>3.5429234268459737</v>
          </cell>
          <cell r="Z93">
            <v>3.5429234268459737</v>
          </cell>
          <cell r="AC93" t="str">
            <v>JAM</v>
          </cell>
          <cell r="AI93">
            <v>128.9834964234991</v>
          </cell>
          <cell r="AJ93">
            <v>140.08513617162512</v>
          </cell>
          <cell r="AK93">
            <v>159.45976537422837</v>
          </cell>
          <cell r="AL93">
            <v>176.08231767394884</v>
          </cell>
          <cell r="AM93">
            <v>179.91973269843069</v>
          </cell>
          <cell r="AN93">
            <v>163.73758550252111</v>
          </cell>
        </row>
        <row r="94">
          <cell r="D94" t="str">
            <v>JPN</v>
          </cell>
          <cell r="E94">
            <v>2010</v>
          </cell>
          <cell r="F94">
            <v>7.2999999999999972</v>
          </cell>
          <cell r="G94">
            <v>92.7</v>
          </cell>
          <cell r="H94">
            <v>0.6</v>
          </cell>
          <cell r="I94">
            <v>0</v>
          </cell>
          <cell r="J94" t="str">
            <v>Japan</v>
          </cell>
          <cell r="P94">
            <v>2.9</v>
          </cell>
          <cell r="Q94">
            <v>1.8</v>
          </cell>
          <cell r="R94">
            <v>1.5</v>
          </cell>
          <cell r="S94">
            <v>1.4</v>
          </cell>
          <cell r="T94">
            <v>1.6</v>
          </cell>
          <cell r="U94">
            <v>1.7</v>
          </cell>
          <cell r="V94" t="str">
            <v>n.a.</v>
          </cell>
          <cell r="Z94" t="str">
            <v>n.a.</v>
          </cell>
          <cell r="AC94" t="str">
            <v>JPN</v>
          </cell>
          <cell r="AI94">
            <v>31.2</v>
          </cell>
          <cell r="AJ94">
            <v>28.1</v>
          </cell>
          <cell r="AK94">
            <v>28.8</v>
          </cell>
          <cell r="AL94">
            <v>26.4</v>
          </cell>
          <cell r="AM94">
            <v>20.325203252032519</v>
          </cell>
          <cell r="AN94">
            <v>22.5</v>
          </cell>
        </row>
        <row r="95">
          <cell r="D95" t="str">
            <v>JOR</v>
          </cell>
          <cell r="E95">
            <v>2010</v>
          </cell>
          <cell r="F95">
            <v>73.099999999999994</v>
          </cell>
          <cell r="G95">
            <v>26.9</v>
          </cell>
          <cell r="H95">
            <v>4.3</v>
          </cell>
          <cell r="I95">
            <v>0</v>
          </cell>
          <cell r="J95" t="str">
            <v>Jordan</v>
          </cell>
          <cell r="P95">
            <v>10.3</v>
          </cell>
          <cell r="Q95">
            <v>6.6</v>
          </cell>
          <cell r="R95">
            <v>4.3</v>
          </cell>
          <cell r="S95">
            <v>4.0999999999999996</v>
          </cell>
          <cell r="T95">
            <v>4.2</v>
          </cell>
          <cell r="U95">
            <v>6.7</v>
          </cell>
          <cell r="V95" t="str">
            <v>n.a.</v>
          </cell>
          <cell r="Z95" t="str">
            <v>n.a.</v>
          </cell>
          <cell r="AC95" t="str">
            <v>JOR</v>
          </cell>
          <cell r="AI95">
            <v>63.8</v>
          </cell>
          <cell r="AJ95">
            <v>78.400000000000006</v>
          </cell>
          <cell r="AK95">
            <v>79.599999999999994</v>
          </cell>
          <cell r="AL95">
            <v>67.8</v>
          </cell>
          <cell r="AM95">
            <v>63.4</v>
          </cell>
          <cell r="AN95">
            <v>48.9</v>
          </cell>
        </row>
        <row r="96">
          <cell r="D96" t="str">
            <v>KAZ</v>
          </cell>
          <cell r="E96">
            <v>2010</v>
          </cell>
          <cell r="F96">
            <v>56.7</v>
          </cell>
          <cell r="G96">
            <v>43.3</v>
          </cell>
          <cell r="H96">
            <v>1.5</v>
          </cell>
          <cell r="I96">
            <v>0</v>
          </cell>
          <cell r="J96" t="str">
            <v>Kazakhstan</v>
          </cell>
          <cell r="P96" t="str">
            <v>…</v>
          </cell>
          <cell r="Q96" t="str">
            <v>n.a.</v>
          </cell>
          <cell r="R96" t="str">
            <v>n.a.</v>
          </cell>
          <cell r="S96" t="str">
            <v>n.a.</v>
          </cell>
          <cell r="T96">
            <v>5.0999999999999996</v>
          </cell>
          <cell r="U96">
            <v>21.2</v>
          </cell>
          <cell r="V96">
            <v>26.9</v>
          </cell>
          <cell r="Z96">
            <v>26.9</v>
          </cell>
          <cell r="AC96" t="str">
            <v>KAZ</v>
          </cell>
          <cell r="AI96" t="str">
            <v>…</v>
          </cell>
          <cell r="AJ96" t="str">
            <v>…</v>
          </cell>
          <cell r="AK96" t="str">
            <v>…</v>
          </cell>
          <cell r="AL96" t="str">
            <v>…</v>
          </cell>
          <cell r="AM96">
            <v>215.3</v>
          </cell>
          <cell r="AN96">
            <v>178</v>
          </cell>
        </row>
        <row r="97">
          <cell r="D97" t="str">
            <v>KEN</v>
          </cell>
          <cell r="E97">
            <v>2010</v>
          </cell>
          <cell r="F97">
            <v>70.2</v>
          </cell>
          <cell r="G97">
            <v>29.8</v>
          </cell>
          <cell r="H97">
            <v>4.5</v>
          </cell>
          <cell r="I97">
            <v>0</v>
          </cell>
          <cell r="J97" t="str">
            <v>Kenya</v>
          </cell>
          <cell r="P97">
            <v>29.3</v>
          </cell>
          <cell r="Q97">
            <v>25.6</v>
          </cell>
          <cell r="R97">
            <v>21.3</v>
          </cell>
          <cell r="S97">
            <v>10.9</v>
          </cell>
          <cell r="T97">
            <v>9</v>
          </cell>
          <cell r="U97">
            <v>7.9</v>
          </cell>
          <cell r="V97">
            <v>7.76</v>
          </cell>
          <cell r="Z97">
            <v>7.76</v>
          </cell>
          <cell r="AC97" t="str">
            <v>KEN</v>
          </cell>
          <cell r="AI97">
            <v>102.9</v>
          </cell>
          <cell r="AJ97">
            <v>115.6</v>
          </cell>
          <cell r="AK97">
            <v>115.6</v>
          </cell>
          <cell r="AL97" t="str">
            <v>…</v>
          </cell>
          <cell r="AM97" t="str">
            <v>…</v>
          </cell>
          <cell r="AN97" t="str">
            <v>…</v>
          </cell>
        </row>
        <row r="98">
          <cell r="D98" t="str">
            <v>KIR</v>
          </cell>
          <cell r="E98">
            <v>2010</v>
          </cell>
          <cell r="F98">
            <v>71.713636363636368</v>
          </cell>
          <cell r="G98" t="str">
            <v>n.a.</v>
          </cell>
          <cell r="H98" t="str">
            <v>n.a.</v>
          </cell>
          <cell r="I98">
            <v>0</v>
          </cell>
          <cell r="J98" t="str">
            <v>Kiribati</v>
          </cell>
          <cell r="P98">
            <v>10.951448940605555</v>
          </cell>
          <cell r="Q98">
            <v>8.9659352564169783</v>
          </cell>
          <cell r="R98">
            <v>7.5764805003373485</v>
          </cell>
          <cell r="S98">
            <v>6.9766808385753336</v>
          </cell>
          <cell r="T98">
            <v>6.028398498646701</v>
          </cell>
          <cell r="U98">
            <v>5.1511144935422388</v>
          </cell>
          <cell r="V98">
            <v>7.19</v>
          </cell>
          <cell r="Z98">
            <v>7.19</v>
          </cell>
          <cell r="AC98" t="str">
            <v>KIR</v>
          </cell>
          <cell r="AI98">
            <v>62.267766724334649</v>
          </cell>
          <cell r="AJ98">
            <v>58.416201756290228</v>
          </cell>
          <cell r="AK98">
            <v>65.401431372790213</v>
          </cell>
          <cell r="AL98">
            <v>71.775804261946988</v>
          </cell>
          <cell r="AM98">
            <v>85.024999999999991</v>
          </cell>
          <cell r="AN98">
            <v>106.17999999999999</v>
          </cell>
        </row>
        <row r="99">
          <cell r="D99" t="str">
            <v>KOR</v>
          </cell>
          <cell r="E99">
            <v>2010</v>
          </cell>
          <cell r="F99">
            <v>18.299999999999997</v>
          </cell>
          <cell r="G99">
            <v>81.7</v>
          </cell>
          <cell r="H99">
            <v>1.5</v>
          </cell>
          <cell r="I99">
            <v>0</v>
          </cell>
          <cell r="J99" t="str">
            <v>Korea, Republic</v>
          </cell>
          <cell r="P99">
            <v>1.9</v>
          </cell>
          <cell r="Q99" t="str">
            <v>n.a.</v>
          </cell>
          <cell r="R99" t="str">
            <v>n.a.</v>
          </cell>
          <cell r="S99" t="str">
            <v>n.a.</v>
          </cell>
          <cell r="T99" t="str">
            <v>n.a.</v>
          </cell>
          <cell r="U99" t="str">
            <v>n.a.</v>
          </cell>
          <cell r="V99" t="str">
            <v>n.a.</v>
          </cell>
          <cell r="Z99" t="str">
            <v>n.a.</v>
          </cell>
          <cell r="AC99" t="str">
            <v>KOR</v>
          </cell>
          <cell r="AI99">
            <v>104.5</v>
          </cell>
          <cell r="AJ99">
            <v>131.4</v>
          </cell>
          <cell r="AK99">
            <v>175.2</v>
          </cell>
          <cell r="AL99">
            <v>205.2</v>
          </cell>
          <cell r="AM99">
            <v>146.28</v>
          </cell>
          <cell r="AN99">
            <v>125.16</v>
          </cell>
        </row>
        <row r="100">
          <cell r="D100" t="str">
            <v>n.a.</v>
          </cell>
          <cell r="E100">
            <v>2010</v>
          </cell>
          <cell r="F100">
            <v>42.6</v>
          </cell>
          <cell r="G100">
            <v>57.4</v>
          </cell>
          <cell r="H100">
            <v>2</v>
          </cell>
          <cell r="I100">
            <v>0</v>
          </cell>
          <cell r="J100" t="str">
            <v>Kosovo</v>
          </cell>
          <cell r="P100">
            <v>6.5470230297727472</v>
          </cell>
          <cell r="Q100">
            <v>4.866104606691894</v>
          </cell>
          <cell r="R100">
            <v>4.0793587535733469</v>
          </cell>
          <cell r="S100">
            <v>3.4682894030301306</v>
          </cell>
          <cell r="T100">
            <v>5.324434274292706</v>
          </cell>
          <cell r="U100">
            <v>11.791266704541009</v>
          </cell>
          <cell r="V100">
            <v>13.204792520432788</v>
          </cell>
          <cell r="Z100">
            <v>13.204792520432788</v>
          </cell>
          <cell r="AC100" t="str">
            <v>n.a.</v>
          </cell>
          <cell r="AI100">
            <v>81.617815617406805</v>
          </cell>
          <cell r="AJ100">
            <v>90.087240267752392</v>
          </cell>
          <cell r="AK100">
            <v>88.985721813757607</v>
          </cell>
          <cell r="AL100">
            <v>85.305718000035199</v>
          </cell>
          <cell r="AM100">
            <v>84.643872929029527</v>
          </cell>
          <cell r="AN100">
            <v>74.875500940663585</v>
          </cell>
        </row>
        <row r="101">
          <cell r="D101" t="str">
            <v>KWT</v>
          </cell>
          <cell r="E101">
            <v>2010</v>
          </cell>
          <cell r="F101">
            <v>62.1</v>
          </cell>
          <cell r="G101">
            <v>37.9</v>
          </cell>
          <cell r="H101">
            <v>4.2</v>
          </cell>
          <cell r="I101">
            <v>0</v>
          </cell>
          <cell r="J101" t="str">
            <v>Kuwait</v>
          </cell>
          <cell r="P101">
            <v>5.3</v>
          </cell>
          <cell r="Q101">
            <v>4.0999999999999996</v>
          </cell>
          <cell r="R101">
            <v>3.9</v>
          </cell>
          <cell r="S101">
            <v>3.2</v>
          </cell>
          <cell r="T101">
            <v>5.3</v>
          </cell>
          <cell r="U101">
            <v>9.6999999999999993</v>
          </cell>
          <cell r="V101" t="str">
            <v>n.a.</v>
          </cell>
          <cell r="Z101" t="str">
            <v>n.a.</v>
          </cell>
          <cell r="AC101" t="str">
            <v>KWT</v>
          </cell>
          <cell r="AI101">
            <v>82.5</v>
          </cell>
          <cell r="AJ101">
            <v>107.2</v>
          </cell>
          <cell r="AK101">
            <v>95.8</v>
          </cell>
          <cell r="AL101">
            <v>92</v>
          </cell>
          <cell r="AM101">
            <v>84.7</v>
          </cell>
          <cell r="AN101" t="str">
            <v>…</v>
          </cell>
        </row>
        <row r="102">
          <cell r="D102" t="str">
            <v>KGZ</v>
          </cell>
          <cell r="E102">
            <v>2010</v>
          </cell>
          <cell r="F102">
            <v>84.7</v>
          </cell>
          <cell r="G102">
            <v>15.3</v>
          </cell>
          <cell r="H102">
            <v>4</v>
          </cell>
          <cell r="I102">
            <v>0</v>
          </cell>
          <cell r="J102" t="str">
            <v>Kyrgyz Republic</v>
          </cell>
          <cell r="P102">
            <v>6.5470230297727472</v>
          </cell>
          <cell r="Q102">
            <v>4.866104606691894</v>
          </cell>
          <cell r="R102">
            <v>4.0793587535733469</v>
          </cell>
          <cell r="S102">
            <v>3.4682894030301306</v>
          </cell>
          <cell r="T102">
            <v>5.324434274292706</v>
          </cell>
          <cell r="U102">
            <v>11.791266704541009</v>
          </cell>
          <cell r="V102">
            <v>13.204792520432788</v>
          </cell>
          <cell r="Z102">
            <v>13.204792520432788</v>
          </cell>
          <cell r="AC102" t="str">
            <v>KGZ</v>
          </cell>
          <cell r="AI102">
            <v>81.617815617406805</v>
          </cell>
          <cell r="AJ102">
            <v>90.087240267752392</v>
          </cell>
          <cell r="AK102">
            <v>88.985721813757607</v>
          </cell>
          <cell r="AL102">
            <v>85.305718000035199</v>
          </cell>
          <cell r="AM102">
            <v>84.643872929029527</v>
          </cell>
          <cell r="AN102">
            <v>74.875500940663585</v>
          </cell>
        </row>
        <row r="103">
          <cell r="D103" t="str">
            <v>LAO</v>
          </cell>
          <cell r="E103">
            <v>2010</v>
          </cell>
          <cell r="F103">
            <v>71.713636363636368</v>
          </cell>
          <cell r="G103" t="str">
            <v>n.a.</v>
          </cell>
          <cell r="H103" t="str">
            <v>n.a.</v>
          </cell>
          <cell r="I103">
            <v>0</v>
          </cell>
          <cell r="J103" t="str">
            <v>Lao PDR</v>
          </cell>
          <cell r="P103">
            <v>10.951448940605555</v>
          </cell>
          <cell r="Q103">
            <v>8.9659352564169783</v>
          </cell>
          <cell r="R103">
            <v>7.5764805003373485</v>
          </cell>
          <cell r="S103">
            <v>6.9766808385753336</v>
          </cell>
          <cell r="T103">
            <v>6.028398498646701</v>
          </cell>
          <cell r="U103">
            <v>5.1511144935422388</v>
          </cell>
          <cell r="V103">
            <v>7.19</v>
          </cell>
          <cell r="Z103">
            <v>7.19</v>
          </cell>
          <cell r="AC103" t="str">
            <v>LAO</v>
          </cell>
          <cell r="AI103">
            <v>62.267766724334649</v>
          </cell>
          <cell r="AJ103">
            <v>58.416201756290228</v>
          </cell>
          <cell r="AK103">
            <v>65.401431372790213</v>
          </cell>
          <cell r="AL103">
            <v>71.775804261946988</v>
          </cell>
          <cell r="AM103">
            <v>85.024999999999991</v>
          </cell>
          <cell r="AN103">
            <v>106.17999999999999</v>
          </cell>
        </row>
        <row r="104">
          <cell r="D104" t="str">
            <v>LVA</v>
          </cell>
          <cell r="E104">
            <v>2010</v>
          </cell>
          <cell r="F104">
            <v>68.099999999999994</v>
          </cell>
          <cell r="G104">
            <v>31.9</v>
          </cell>
          <cell r="H104">
            <v>3</v>
          </cell>
          <cell r="I104">
            <v>0</v>
          </cell>
          <cell r="J104" t="str">
            <v>Latvia</v>
          </cell>
          <cell r="P104">
            <v>1.1236695210060479</v>
          </cell>
          <cell r="Q104">
            <v>0.69</v>
          </cell>
          <cell r="R104">
            <v>0.5</v>
          </cell>
          <cell r="S104">
            <v>0.8</v>
          </cell>
          <cell r="T104">
            <v>3.6</v>
          </cell>
          <cell r="U104">
            <v>16.39</v>
          </cell>
          <cell r="V104">
            <v>19.399999999999999</v>
          </cell>
          <cell r="Z104">
            <v>19.399999999999999</v>
          </cell>
          <cell r="AC104" t="str">
            <v>LVA</v>
          </cell>
          <cell r="AI104">
            <v>99.060123694430857</v>
          </cell>
          <cell r="AJ104">
            <v>98.79</v>
          </cell>
          <cell r="AK104">
            <v>116.62</v>
          </cell>
          <cell r="AL104">
            <v>129.80000000000001</v>
          </cell>
          <cell r="AM104">
            <v>61.332730260765345</v>
          </cell>
          <cell r="AN104">
            <v>57.38</v>
          </cell>
        </row>
        <row r="105">
          <cell r="D105" t="str">
            <v>LBN</v>
          </cell>
          <cell r="E105">
            <v>2010</v>
          </cell>
          <cell r="F105">
            <v>80.2</v>
          </cell>
          <cell r="G105">
            <v>19.8</v>
          </cell>
          <cell r="H105">
            <v>4</v>
          </cell>
          <cell r="I105">
            <v>0</v>
          </cell>
          <cell r="J105" t="str">
            <v>Lebanon</v>
          </cell>
          <cell r="P105">
            <v>17.7</v>
          </cell>
          <cell r="Q105">
            <v>16.373374139250192</v>
          </cell>
          <cell r="R105">
            <v>13.519326124619152</v>
          </cell>
          <cell r="S105">
            <v>10.11826544021025</v>
          </cell>
          <cell r="T105">
            <v>7.4562209561815749</v>
          </cell>
          <cell r="U105">
            <v>6</v>
          </cell>
          <cell r="V105">
            <v>5.4</v>
          </cell>
          <cell r="Z105">
            <v>5.4</v>
          </cell>
          <cell r="AC105" t="str">
            <v>LBN</v>
          </cell>
          <cell r="AI105">
            <v>46.076753849914446</v>
          </cell>
          <cell r="AJ105">
            <v>50.155763239875384</v>
          </cell>
          <cell r="AK105">
            <v>54.352629253203709</v>
          </cell>
          <cell r="AL105">
            <v>56.857776369971482</v>
          </cell>
          <cell r="AM105">
            <v>61.3</v>
          </cell>
          <cell r="AN105">
            <v>63.8</v>
          </cell>
        </row>
        <row r="106">
          <cell r="D106" t="str">
            <v>LSO</v>
          </cell>
          <cell r="E106">
            <v>2010</v>
          </cell>
          <cell r="F106">
            <v>63.6</v>
          </cell>
          <cell r="G106">
            <v>36.4</v>
          </cell>
          <cell r="H106">
            <v>2.6</v>
          </cell>
          <cell r="I106">
            <v>0</v>
          </cell>
          <cell r="J106" t="str">
            <v>Lesotho</v>
          </cell>
          <cell r="P106">
            <v>1</v>
          </cell>
          <cell r="Q106">
            <v>3</v>
          </cell>
          <cell r="R106">
            <v>3</v>
          </cell>
          <cell r="S106">
            <v>3</v>
          </cell>
          <cell r="T106">
            <v>4</v>
          </cell>
          <cell r="U106">
            <v>4</v>
          </cell>
          <cell r="V106" t="str">
            <v>n.a.</v>
          </cell>
          <cell r="Z106" t="str">
            <v>n.a.</v>
          </cell>
          <cell r="AC106" t="str">
            <v>LSO</v>
          </cell>
          <cell r="AI106" t="str">
            <v>…</v>
          </cell>
          <cell r="AJ106">
            <v>167</v>
          </cell>
          <cell r="AK106">
            <v>125</v>
          </cell>
          <cell r="AL106">
            <v>115</v>
          </cell>
          <cell r="AM106">
            <v>118</v>
          </cell>
          <cell r="AN106">
            <v>113</v>
          </cell>
        </row>
        <row r="107">
          <cell r="D107" t="str">
            <v>LBR</v>
          </cell>
          <cell r="E107">
            <v>2010</v>
          </cell>
          <cell r="F107">
            <v>91.6</v>
          </cell>
          <cell r="G107">
            <v>8.4</v>
          </cell>
          <cell r="H107">
            <v>3</v>
          </cell>
          <cell r="I107">
            <v>0</v>
          </cell>
          <cell r="J107" t="str">
            <v>Liberia</v>
          </cell>
          <cell r="P107">
            <v>12.639230769230769</v>
          </cell>
          <cell r="Q107">
            <v>12.165410295921369</v>
          </cell>
          <cell r="R107">
            <v>10.59847453234358</v>
          </cell>
          <cell r="S107">
            <v>9.472707780057064</v>
          </cell>
          <cell r="T107">
            <v>7.9803674992915017</v>
          </cell>
          <cell r="U107">
            <v>8.8942099137723467</v>
          </cell>
          <cell r="V107">
            <v>9.5068542417657511</v>
          </cell>
          <cell r="Z107">
            <v>9.5068542417657511</v>
          </cell>
          <cell r="AC107" t="str">
            <v>LBR</v>
          </cell>
          <cell r="AI107">
            <v>75.888644067796605</v>
          </cell>
          <cell r="AJ107">
            <v>80.455696202531627</v>
          </cell>
          <cell r="AK107">
            <v>79.335945945945952</v>
          </cell>
          <cell r="AL107">
            <v>70.762500000000003</v>
          </cell>
          <cell r="AM107">
            <v>76.45</v>
          </cell>
          <cell r="AN107">
            <v>67.424999999999997</v>
          </cell>
        </row>
        <row r="108">
          <cell r="D108" t="str">
            <v>LTU</v>
          </cell>
          <cell r="E108">
            <v>2010</v>
          </cell>
          <cell r="F108">
            <v>50.4</v>
          </cell>
          <cell r="G108">
            <v>49.6</v>
          </cell>
          <cell r="H108">
            <v>1.5</v>
          </cell>
          <cell r="I108">
            <v>0</v>
          </cell>
          <cell r="J108" t="str">
            <v>Lithuania</v>
          </cell>
          <cell r="P108">
            <v>2.2000000000000002</v>
          </cell>
          <cell r="Q108">
            <v>0.6</v>
          </cell>
          <cell r="R108">
            <v>1</v>
          </cell>
          <cell r="S108">
            <v>1</v>
          </cell>
          <cell r="T108">
            <v>4.5999999999999996</v>
          </cell>
          <cell r="U108">
            <v>19.3</v>
          </cell>
          <cell r="V108">
            <v>19.12</v>
          </cell>
          <cell r="Z108">
            <v>19.12</v>
          </cell>
          <cell r="AC108" t="str">
            <v>LTU</v>
          </cell>
          <cell r="AI108">
            <v>81.617815617406805</v>
          </cell>
          <cell r="AJ108">
            <v>90.087240267752392</v>
          </cell>
          <cell r="AK108">
            <v>88.985721813757607</v>
          </cell>
          <cell r="AL108">
            <v>85.305718000035199</v>
          </cell>
          <cell r="AM108">
            <v>84.643872929029527</v>
          </cell>
          <cell r="AN108">
            <v>74.875500940663585</v>
          </cell>
        </row>
        <row r="109">
          <cell r="D109" t="str">
            <v>LUX</v>
          </cell>
          <cell r="E109">
            <v>2010</v>
          </cell>
          <cell r="F109">
            <v>56.3</v>
          </cell>
          <cell r="G109">
            <v>43.7</v>
          </cell>
          <cell r="H109">
            <v>2</v>
          </cell>
          <cell r="I109">
            <v>0</v>
          </cell>
          <cell r="J109" t="str">
            <v>Luxembourg</v>
          </cell>
          <cell r="P109">
            <v>0.3</v>
          </cell>
          <cell r="Q109">
            <v>0.2</v>
          </cell>
          <cell r="R109">
            <v>0.1</v>
          </cell>
          <cell r="S109">
            <v>0.2</v>
          </cell>
          <cell r="T109">
            <v>1</v>
          </cell>
          <cell r="U109">
            <v>1.3</v>
          </cell>
          <cell r="V109">
            <v>0.5</v>
          </cell>
          <cell r="Z109">
            <v>0.5</v>
          </cell>
          <cell r="AC109" t="str">
            <v>LUX</v>
          </cell>
          <cell r="AI109">
            <v>92.897933193103839</v>
          </cell>
          <cell r="AJ109">
            <v>91.027330710904693</v>
          </cell>
          <cell r="AK109">
            <v>93.198641148641926</v>
          </cell>
          <cell r="AL109">
            <v>91.369909561122711</v>
          </cell>
          <cell r="AM109">
            <v>69.403859855449028</v>
          </cell>
          <cell r="AN109">
            <v>62.07823623621681</v>
          </cell>
        </row>
        <row r="110">
          <cell r="D110" t="str">
            <v>MKD</v>
          </cell>
          <cell r="E110">
            <v>2010</v>
          </cell>
          <cell r="F110">
            <v>79.3</v>
          </cell>
          <cell r="G110">
            <v>20.7</v>
          </cell>
          <cell r="H110">
            <v>2.9</v>
          </cell>
          <cell r="I110">
            <v>0</v>
          </cell>
          <cell r="J110" t="str">
            <v>Macedonia, FYR</v>
          </cell>
          <cell r="P110">
            <v>16.954949487121169</v>
          </cell>
          <cell r="Q110">
            <v>14.998929384541684</v>
          </cell>
          <cell r="R110">
            <v>11.2</v>
          </cell>
          <cell r="S110">
            <v>7.5</v>
          </cell>
          <cell r="T110">
            <v>6.7</v>
          </cell>
          <cell r="U110">
            <v>8.9</v>
          </cell>
          <cell r="V110">
            <v>10.4</v>
          </cell>
          <cell r="Z110">
            <v>10.4</v>
          </cell>
          <cell r="AC110" t="str">
            <v>MKD</v>
          </cell>
          <cell r="AI110">
            <v>95.5</v>
          </cell>
          <cell r="AJ110">
            <v>95.8</v>
          </cell>
          <cell r="AK110">
            <v>100.8</v>
          </cell>
          <cell r="AL110">
            <v>117</v>
          </cell>
          <cell r="AM110">
            <v>120.3</v>
          </cell>
          <cell r="AN110">
            <v>97.6</v>
          </cell>
        </row>
        <row r="111">
          <cell r="D111" t="str">
            <v>MDG</v>
          </cell>
          <cell r="E111">
            <v>2010</v>
          </cell>
          <cell r="F111">
            <v>77.165714285714287</v>
          </cell>
          <cell r="G111" t="str">
            <v>n.a.</v>
          </cell>
          <cell r="H111" t="str">
            <v>n.a.</v>
          </cell>
          <cell r="I111">
            <v>0</v>
          </cell>
          <cell r="J111" t="str">
            <v>Madagascar</v>
          </cell>
          <cell r="P111">
            <v>12.639230769230769</v>
          </cell>
          <cell r="Q111">
            <v>12.165410295921369</v>
          </cell>
          <cell r="R111">
            <v>10.59847453234358</v>
          </cell>
          <cell r="S111">
            <v>9.472707780057064</v>
          </cell>
          <cell r="T111">
            <v>7.9803674992915017</v>
          </cell>
          <cell r="U111">
            <v>8.8942099137723467</v>
          </cell>
          <cell r="V111">
            <v>9.5068542417657511</v>
          </cell>
          <cell r="Z111">
            <v>9.5068542417657511</v>
          </cell>
          <cell r="AC111" t="str">
            <v>MDG</v>
          </cell>
          <cell r="AI111">
            <v>75.888644067796605</v>
          </cell>
          <cell r="AJ111">
            <v>80.455696202531627</v>
          </cell>
          <cell r="AK111">
            <v>79.335945945945952</v>
          </cell>
          <cell r="AL111">
            <v>70.762500000000003</v>
          </cell>
          <cell r="AM111">
            <v>76.45</v>
          </cell>
          <cell r="AN111">
            <v>67.424999999999997</v>
          </cell>
        </row>
        <row r="112">
          <cell r="D112" t="str">
            <v>MWI</v>
          </cell>
          <cell r="E112">
            <v>2010</v>
          </cell>
          <cell r="F112">
            <v>82.1</v>
          </cell>
          <cell r="G112">
            <v>17.899999999999999</v>
          </cell>
          <cell r="H112">
            <v>2.6</v>
          </cell>
          <cell r="I112">
            <v>0</v>
          </cell>
          <cell r="J112" t="str">
            <v>Malawi</v>
          </cell>
          <cell r="P112">
            <v>12.639230769230769</v>
          </cell>
          <cell r="Q112">
            <v>12.165410295921369</v>
          </cell>
          <cell r="R112">
            <v>10.59847453234358</v>
          </cell>
          <cell r="S112">
            <v>9.472707780057064</v>
          </cell>
          <cell r="T112">
            <v>7.9803674992915017</v>
          </cell>
          <cell r="U112">
            <v>8.8942099137723467</v>
          </cell>
          <cell r="V112">
            <v>9.5068542417657511</v>
          </cell>
          <cell r="Z112">
            <v>9.5068542417657511</v>
          </cell>
          <cell r="AC112" t="str">
            <v>MWI</v>
          </cell>
          <cell r="AI112">
            <v>75.888644067796605</v>
          </cell>
          <cell r="AJ112">
            <v>80.455696202531627</v>
          </cell>
          <cell r="AK112">
            <v>79.335945945945952</v>
          </cell>
          <cell r="AL112">
            <v>70.762500000000003</v>
          </cell>
          <cell r="AM112">
            <v>76.45</v>
          </cell>
          <cell r="AN112">
            <v>67.424999999999997</v>
          </cell>
        </row>
        <row r="113">
          <cell r="D113" t="str">
            <v>MYS</v>
          </cell>
          <cell r="E113">
            <v>2010</v>
          </cell>
          <cell r="F113">
            <v>60.2</v>
          </cell>
          <cell r="G113">
            <v>39.799999999999997</v>
          </cell>
          <cell r="H113">
            <v>2.2999999999999998</v>
          </cell>
          <cell r="I113">
            <v>0</v>
          </cell>
          <cell r="J113" t="str">
            <v>Malaysia</v>
          </cell>
          <cell r="P113">
            <v>11.7</v>
          </cell>
          <cell r="Q113">
            <v>9.6</v>
          </cell>
          <cell r="R113">
            <v>8.5</v>
          </cell>
          <cell r="S113">
            <v>6.5</v>
          </cell>
          <cell r="T113">
            <v>4.8</v>
          </cell>
          <cell r="U113">
            <v>3.7</v>
          </cell>
          <cell r="V113">
            <v>3.5</v>
          </cell>
          <cell r="Z113">
            <v>3.5</v>
          </cell>
          <cell r="AC113" t="str">
            <v>MYS</v>
          </cell>
          <cell r="AI113">
            <v>54.984945296274567</v>
          </cell>
          <cell r="AJ113">
            <v>59.10910753670241</v>
          </cell>
          <cell r="AK113">
            <v>64.625798851401129</v>
          </cell>
          <cell r="AL113">
            <v>77.316265984267716</v>
          </cell>
          <cell r="AM113">
            <v>89</v>
          </cell>
          <cell r="AN113">
            <v>93.3</v>
          </cell>
        </row>
        <row r="114">
          <cell r="D114" t="str">
            <v>MDV</v>
          </cell>
          <cell r="E114">
            <v>2010</v>
          </cell>
          <cell r="F114">
            <v>75.400000000000006</v>
          </cell>
          <cell r="G114">
            <v>24.6</v>
          </cell>
          <cell r="H114">
            <v>6.7</v>
          </cell>
          <cell r="I114">
            <v>0</v>
          </cell>
          <cell r="J114" t="str">
            <v>Maldives</v>
          </cell>
          <cell r="P114">
            <v>10.951448940605555</v>
          </cell>
          <cell r="Q114">
            <v>8.9659352564169783</v>
          </cell>
          <cell r="R114">
            <v>7.5764805003373485</v>
          </cell>
          <cell r="S114">
            <v>6.9766808385753336</v>
          </cell>
          <cell r="T114">
            <v>6.028398498646701</v>
          </cell>
          <cell r="U114">
            <v>5.1511144935422388</v>
          </cell>
          <cell r="V114">
            <v>7.19</v>
          </cell>
          <cell r="Z114">
            <v>7.19</v>
          </cell>
          <cell r="AC114" t="str">
            <v>MDV</v>
          </cell>
          <cell r="AI114">
            <v>62.267766724334649</v>
          </cell>
          <cell r="AJ114">
            <v>58.416201756290228</v>
          </cell>
          <cell r="AK114">
            <v>65.401431372790213</v>
          </cell>
          <cell r="AL114">
            <v>71.775804261946988</v>
          </cell>
          <cell r="AM114">
            <v>85.024999999999991</v>
          </cell>
          <cell r="AN114">
            <v>106.17999999999999</v>
          </cell>
        </row>
        <row r="115">
          <cell r="D115" t="str">
            <v>MLI</v>
          </cell>
          <cell r="E115">
            <v>2010</v>
          </cell>
          <cell r="F115">
            <v>82.1</v>
          </cell>
          <cell r="G115">
            <v>17.899999999999999</v>
          </cell>
          <cell r="H115">
            <v>3.6</v>
          </cell>
          <cell r="I115">
            <v>0</v>
          </cell>
          <cell r="J115" t="str">
            <v>Mali</v>
          </cell>
          <cell r="P115">
            <v>12.639230769230769</v>
          </cell>
          <cell r="Q115">
            <v>12.165410295921369</v>
          </cell>
          <cell r="R115">
            <v>10.59847453234358</v>
          </cell>
          <cell r="S115">
            <v>9.472707780057064</v>
          </cell>
          <cell r="T115">
            <v>7.9803674992915017</v>
          </cell>
          <cell r="U115">
            <v>8.8942099137723467</v>
          </cell>
          <cell r="V115">
            <v>9.5068542417657511</v>
          </cell>
          <cell r="Z115">
            <v>9.5068542417657511</v>
          </cell>
          <cell r="AC115" t="str">
            <v>MLI</v>
          </cell>
          <cell r="AI115">
            <v>75.888644067796605</v>
          </cell>
          <cell r="AJ115">
            <v>80.455696202531627</v>
          </cell>
          <cell r="AK115">
            <v>79.335945945945952</v>
          </cell>
          <cell r="AL115">
            <v>70.762500000000003</v>
          </cell>
          <cell r="AM115">
            <v>76.45</v>
          </cell>
          <cell r="AN115">
            <v>67.424999999999997</v>
          </cell>
        </row>
        <row r="116">
          <cell r="D116" t="str">
            <v>MSA</v>
          </cell>
          <cell r="E116">
            <v>2010</v>
          </cell>
          <cell r="F116">
            <v>31.6</v>
          </cell>
          <cell r="G116" t="str">
            <v>n.a.</v>
          </cell>
          <cell r="H116" t="str">
            <v>n.a.</v>
          </cell>
          <cell r="I116">
            <v>0</v>
          </cell>
          <cell r="J116" t="str">
            <v>Malta</v>
          </cell>
          <cell r="P116">
            <v>6.5</v>
          </cell>
          <cell r="Q116">
            <v>3.9</v>
          </cell>
          <cell r="R116">
            <v>2.8</v>
          </cell>
          <cell r="S116">
            <v>1.8</v>
          </cell>
          <cell r="T116">
            <v>1.7</v>
          </cell>
          <cell r="U116">
            <v>2.4</v>
          </cell>
          <cell r="V116" t="str">
            <v>n.a.</v>
          </cell>
          <cell r="Z116" t="str">
            <v>n.a.</v>
          </cell>
          <cell r="AC116" t="str">
            <v>MSA</v>
          </cell>
          <cell r="AI116">
            <v>92.897933193103839</v>
          </cell>
          <cell r="AJ116">
            <v>91.027330710904693</v>
          </cell>
          <cell r="AK116">
            <v>93.198641148641926</v>
          </cell>
          <cell r="AL116">
            <v>91.369909561122711</v>
          </cell>
          <cell r="AM116">
            <v>69.403859855449028</v>
          </cell>
          <cell r="AN116">
            <v>62.07823623621681</v>
          </cell>
        </row>
        <row r="117">
          <cell r="D117" t="str">
            <v>MHL</v>
          </cell>
          <cell r="E117">
            <v>2010</v>
          </cell>
          <cell r="F117">
            <v>82.1</v>
          </cell>
          <cell r="G117">
            <v>17.899999999999999</v>
          </cell>
          <cell r="H117">
            <v>2</v>
          </cell>
          <cell r="I117">
            <v>0</v>
          </cell>
          <cell r="J117" t="str">
            <v>Marshall Islands</v>
          </cell>
          <cell r="P117">
            <v>10.951448940605555</v>
          </cell>
          <cell r="Q117">
            <v>8.9659352564169783</v>
          </cell>
          <cell r="R117">
            <v>7.5764805003373485</v>
          </cell>
          <cell r="S117">
            <v>6.9766808385753336</v>
          </cell>
          <cell r="T117">
            <v>6.028398498646701</v>
          </cell>
          <cell r="U117">
            <v>5.1511144935422388</v>
          </cell>
          <cell r="V117">
            <v>7.19</v>
          </cell>
          <cell r="Z117">
            <v>7.19</v>
          </cell>
          <cell r="AC117" t="str">
            <v>MHL</v>
          </cell>
          <cell r="AI117">
            <v>62.267766724334649</v>
          </cell>
          <cell r="AJ117">
            <v>58.416201756290228</v>
          </cell>
          <cell r="AK117">
            <v>65.401431372790213</v>
          </cell>
          <cell r="AL117">
            <v>71.775804261946988</v>
          </cell>
          <cell r="AM117">
            <v>85.024999999999991</v>
          </cell>
          <cell r="AN117">
            <v>106.17999999999999</v>
          </cell>
        </row>
        <row r="118">
          <cell r="D118" t="str">
            <v>MRT</v>
          </cell>
          <cell r="E118">
            <v>2010</v>
          </cell>
          <cell r="F118">
            <v>89.7</v>
          </cell>
          <cell r="G118">
            <v>10.3</v>
          </cell>
          <cell r="H118">
            <v>8</v>
          </cell>
          <cell r="I118">
            <v>0</v>
          </cell>
          <cell r="J118" t="str">
            <v>Mauritania</v>
          </cell>
          <cell r="P118">
            <v>12.639230769230769</v>
          </cell>
          <cell r="Q118">
            <v>12.165410295921369</v>
          </cell>
          <cell r="R118">
            <v>10.59847453234358</v>
          </cell>
          <cell r="S118">
            <v>9.472707780057064</v>
          </cell>
          <cell r="T118">
            <v>7.9803674992915017</v>
          </cell>
          <cell r="U118">
            <v>8.8942099137723467</v>
          </cell>
          <cell r="V118">
            <v>9.5068542417657511</v>
          </cell>
          <cell r="Z118">
            <v>9.5068542417657511</v>
          </cell>
          <cell r="AC118" t="str">
            <v>MRT</v>
          </cell>
          <cell r="AI118">
            <v>75.888644067796605</v>
          </cell>
          <cell r="AJ118">
            <v>80.455696202531627</v>
          </cell>
          <cell r="AK118">
            <v>79.335945945945952</v>
          </cell>
          <cell r="AL118">
            <v>70.762500000000003</v>
          </cell>
          <cell r="AM118">
            <v>76.45</v>
          </cell>
          <cell r="AN118">
            <v>67.424999999999997</v>
          </cell>
        </row>
        <row r="119">
          <cell r="D119" t="str">
            <v>MUS</v>
          </cell>
          <cell r="E119">
            <v>2010</v>
          </cell>
          <cell r="F119">
            <v>64.900000000000006</v>
          </cell>
          <cell r="G119">
            <v>35.1</v>
          </cell>
          <cell r="H119">
            <v>1.7</v>
          </cell>
          <cell r="I119">
            <v>0</v>
          </cell>
          <cell r="J119" t="str">
            <v>Mauritius</v>
          </cell>
          <cell r="P119">
            <v>12.639230769230769</v>
          </cell>
          <cell r="Q119">
            <v>12.165410295921369</v>
          </cell>
          <cell r="R119">
            <v>10.59847453234358</v>
          </cell>
          <cell r="S119">
            <v>9.472707780057064</v>
          </cell>
          <cell r="T119">
            <v>7.9803674992915017</v>
          </cell>
          <cell r="U119">
            <v>8.8942099137723467</v>
          </cell>
          <cell r="V119">
            <v>9.5068542417657511</v>
          </cell>
          <cell r="Z119">
            <v>9.5068542417657511</v>
          </cell>
          <cell r="AC119" t="str">
            <v>MUS</v>
          </cell>
          <cell r="AI119">
            <v>75.888644067796605</v>
          </cell>
          <cell r="AJ119">
            <v>80.455696202531627</v>
          </cell>
          <cell r="AK119">
            <v>79.335945945945952</v>
          </cell>
          <cell r="AL119">
            <v>70.762500000000003</v>
          </cell>
          <cell r="AM119">
            <v>76.45</v>
          </cell>
          <cell r="AN119">
            <v>67.424999999999997</v>
          </cell>
        </row>
        <row r="120">
          <cell r="D120" t="str">
            <v>MEX</v>
          </cell>
          <cell r="E120">
            <v>2010</v>
          </cell>
          <cell r="F120">
            <v>33.299999999999997</v>
          </cell>
          <cell r="G120">
            <v>66.7</v>
          </cell>
          <cell r="H120">
            <v>1.8</v>
          </cell>
          <cell r="I120">
            <v>0</v>
          </cell>
          <cell r="J120" t="str">
            <v>Mexico</v>
          </cell>
          <cell r="P120">
            <v>2.5144543568002899</v>
          </cell>
          <cell r="Q120">
            <v>1.81627378228772</v>
          </cell>
          <cell r="R120">
            <v>1.99431224916341</v>
          </cell>
          <cell r="S120">
            <v>2.6931660165163502</v>
          </cell>
          <cell r="T120">
            <v>3.20766601903689</v>
          </cell>
          <cell r="U120">
            <v>3.4</v>
          </cell>
          <cell r="V120" t="str">
            <v>n.a.</v>
          </cell>
          <cell r="Z120" t="str">
            <v>n.a.</v>
          </cell>
          <cell r="AC120" t="str">
            <v>MEX</v>
          </cell>
          <cell r="AI120">
            <v>201.41038517383399</v>
          </cell>
          <cell r="AJ120">
            <v>241.341149632309</v>
          </cell>
          <cell r="AK120">
            <v>209.98546180233501</v>
          </cell>
          <cell r="AL120">
            <v>168.89024155409101</v>
          </cell>
          <cell r="AM120">
            <v>161.168582964508</v>
          </cell>
          <cell r="AN120">
            <v>163.80000000000001</v>
          </cell>
        </row>
        <row r="121">
          <cell r="D121" t="str">
            <v>FSM</v>
          </cell>
          <cell r="E121">
            <v>2010</v>
          </cell>
          <cell r="F121">
            <v>96.8</v>
          </cell>
          <cell r="G121">
            <v>3.2</v>
          </cell>
          <cell r="H121">
            <v>5.3</v>
          </cell>
          <cell r="I121">
            <v>0</v>
          </cell>
          <cell r="J121" t="str">
            <v>Micronesia, Fed. Sts.</v>
          </cell>
          <cell r="P121">
            <v>10.951448940605555</v>
          </cell>
          <cell r="Q121">
            <v>8.9659352564169783</v>
          </cell>
          <cell r="R121">
            <v>7.5764805003373485</v>
          </cell>
          <cell r="S121">
            <v>6.9766808385753336</v>
          </cell>
          <cell r="T121">
            <v>6.028398498646701</v>
          </cell>
          <cell r="U121">
            <v>5.1511144935422388</v>
          </cell>
          <cell r="V121">
            <v>7.19</v>
          </cell>
          <cell r="Z121">
            <v>7.19</v>
          </cell>
          <cell r="AC121" t="str">
            <v>FSM</v>
          </cell>
          <cell r="AI121">
            <v>62.267766724334649</v>
          </cell>
          <cell r="AJ121">
            <v>58.416201756290228</v>
          </cell>
          <cell r="AK121">
            <v>65.401431372790213</v>
          </cell>
          <cell r="AL121">
            <v>71.775804261946988</v>
          </cell>
          <cell r="AM121">
            <v>85.024999999999991</v>
          </cell>
          <cell r="AN121">
            <v>106.17999999999999</v>
          </cell>
        </row>
        <row r="122">
          <cell r="D122" t="str">
            <v>MDA</v>
          </cell>
          <cell r="E122">
            <v>2010</v>
          </cell>
          <cell r="F122">
            <v>71.8</v>
          </cell>
          <cell r="G122">
            <v>28.2</v>
          </cell>
          <cell r="H122">
            <v>2.8</v>
          </cell>
          <cell r="I122">
            <v>0</v>
          </cell>
          <cell r="J122" t="str">
            <v>Moldova</v>
          </cell>
          <cell r="P122">
            <v>6.89</v>
          </cell>
          <cell r="Q122">
            <v>5.31</v>
          </cell>
          <cell r="R122">
            <v>4.3899999999999997</v>
          </cell>
          <cell r="S122">
            <v>3.7</v>
          </cell>
          <cell r="T122">
            <v>5.15</v>
          </cell>
          <cell r="U122">
            <v>16.3</v>
          </cell>
          <cell r="V122">
            <v>14.8</v>
          </cell>
          <cell r="Z122">
            <v>14.8</v>
          </cell>
          <cell r="AC122" t="str">
            <v>MDA</v>
          </cell>
          <cell r="AI122">
            <v>85.4</v>
          </cell>
          <cell r="AJ122">
            <v>98.870056497175156</v>
          </cell>
          <cell r="AK122">
            <v>117.3</v>
          </cell>
          <cell r="AL122">
            <v>113.8</v>
          </cell>
          <cell r="AM122">
            <v>94.174757281553383</v>
          </cell>
          <cell r="AN122">
            <v>52.5</v>
          </cell>
        </row>
        <row r="123">
          <cell r="D123" t="str">
            <v>MNG</v>
          </cell>
          <cell r="E123">
            <v>2010</v>
          </cell>
          <cell r="F123">
            <v>80</v>
          </cell>
          <cell r="G123">
            <v>20</v>
          </cell>
          <cell r="H123">
            <v>4</v>
          </cell>
          <cell r="I123">
            <v>0</v>
          </cell>
          <cell r="J123" t="str">
            <v>Mongolia</v>
          </cell>
          <cell r="P123">
            <v>6.5470230297727472</v>
          </cell>
          <cell r="Q123">
            <v>4.866104606691894</v>
          </cell>
          <cell r="R123">
            <v>4.0793587535733469</v>
          </cell>
          <cell r="S123">
            <v>3.4682894030301306</v>
          </cell>
          <cell r="T123">
            <v>5.324434274292706</v>
          </cell>
          <cell r="U123">
            <v>11.791266704541009</v>
          </cell>
          <cell r="V123">
            <v>13.204792520432788</v>
          </cell>
          <cell r="Z123">
            <v>13.204792520432788</v>
          </cell>
          <cell r="AC123" t="str">
            <v>MNG</v>
          </cell>
          <cell r="AI123">
            <v>81.617815617406805</v>
          </cell>
          <cell r="AJ123">
            <v>90.087240267752392</v>
          </cell>
          <cell r="AK123">
            <v>88.985721813757607</v>
          </cell>
          <cell r="AL123">
            <v>85.305718000035199</v>
          </cell>
          <cell r="AM123">
            <v>84.643872929029527</v>
          </cell>
          <cell r="AN123">
            <v>74.875500940663585</v>
          </cell>
        </row>
        <row r="124">
          <cell r="D124" t="str">
            <v>MNE</v>
          </cell>
          <cell r="E124">
            <v>2010</v>
          </cell>
          <cell r="F124">
            <v>56.6</v>
          </cell>
          <cell r="G124">
            <v>43.4</v>
          </cell>
          <cell r="H124">
            <v>2</v>
          </cell>
          <cell r="I124">
            <v>0</v>
          </cell>
          <cell r="J124" t="str">
            <v>Montenegro</v>
          </cell>
          <cell r="P124">
            <v>5.17</v>
          </cell>
          <cell r="Q124">
            <v>5.33</v>
          </cell>
          <cell r="R124">
            <v>2.8550552195324639</v>
          </cell>
          <cell r="S124">
            <v>3.1613990042227686</v>
          </cell>
          <cell r="T124">
            <v>7.1989805310746791</v>
          </cell>
          <cell r="U124">
            <v>13.523441719441728</v>
          </cell>
          <cell r="V124">
            <v>14.857554948669865</v>
          </cell>
          <cell r="Z124">
            <v>14.857554948669865</v>
          </cell>
          <cell r="AC124" t="str">
            <v>MNE</v>
          </cell>
          <cell r="AI124">
            <v>77.305670482937245</v>
          </cell>
          <cell r="AJ124">
            <v>67.428048829645263</v>
          </cell>
          <cell r="AK124">
            <v>78.75304915863893</v>
          </cell>
          <cell r="AL124">
            <v>73.551658567504745</v>
          </cell>
          <cell r="AM124">
            <v>55.58</v>
          </cell>
          <cell r="AN124">
            <v>60.5</v>
          </cell>
        </row>
        <row r="125">
          <cell r="D125" t="str">
            <v>MAR</v>
          </cell>
          <cell r="E125">
            <v>2010</v>
          </cell>
          <cell r="F125">
            <v>61.6</v>
          </cell>
          <cell r="G125">
            <v>38.4</v>
          </cell>
          <cell r="H125">
            <v>1.8</v>
          </cell>
          <cell r="I125">
            <v>0</v>
          </cell>
          <cell r="J125" t="str">
            <v>Morocco</v>
          </cell>
          <cell r="P125">
            <v>19.399999999999999</v>
          </cell>
          <cell r="Q125">
            <v>15.7</v>
          </cell>
          <cell r="R125">
            <v>10.9</v>
          </cell>
          <cell r="S125">
            <v>7.9</v>
          </cell>
          <cell r="T125">
            <v>6</v>
          </cell>
          <cell r="U125">
            <v>5.5</v>
          </cell>
          <cell r="V125">
            <v>5.2</v>
          </cell>
          <cell r="Z125">
            <v>5.2</v>
          </cell>
          <cell r="AC125" t="str">
            <v>MAR</v>
          </cell>
          <cell r="AI125">
            <v>59.3</v>
          </cell>
          <cell r="AJ125">
            <v>67.099999999999994</v>
          </cell>
          <cell r="AK125">
            <v>71.2</v>
          </cell>
          <cell r="AL125">
            <v>75.2</v>
          </cell>
          <cell r="AM125">
            <v>75.3</v>
          </cell>
          <cell r="AN125">
            <v>74.099999999999994</v>
          </cell>
        </row>
        <row r="126">
          <cell r="D126" t="str">
            <v>MOZ</v>
          </cell>
          <cell r="E126">
            <v>2010</v>
          </cell>
          <cell r="F126">
            <v>82.3</v>
          </cell>
          <cell r="G126">
            <v>17.7</v>
          </cell>
          <cell r="H126">
            <v>5</v>
          </cell>
          <cell r="I126">
            <v>0</v>
          </cell>
          <cell r="J126" t="str">
            <v>Mozambique</v>
          </cell>
          <cell r="P126">
            <v>6.42</v>
          </cell>
          <cell r="Q126">
            <v>3.54432045791284</v>
          </cell>
          <cell r="R126">
            <v>3.1159891391997601</v>
          </cell>
          <cell r="S126">
            <v>2.5970201234528498</v>
          </cell>
          <cell r="T126">
            <v>1.8879905297300801</v>
          </cell>
          <cell r="U126">
            <v>1.8433542290948797</v>
          </cell>
          <cell r="V126">
            <v>1.8</v>
          </cell>
          <cell r="Z126">
            <v>1.8</v>
          </cell>
          <cell r="AC126" t="str">
            <v>MOZ</v>
          </cell>
          <cell r="AI126">
            <v>75.888644067796605</v>
          </cell>
          <cell r="AJ126">
            <v>80.455696202531627</v>
          </cell>
          <cell r="AK126">
            <v>79.335945945945952</v>
          </cell>
          <cell r="AL126">
            <v>70.762500000000003</v>
          </cell>
          <cell r="AM126">
            <v>76.45</v>
          </cell>
          <cell r="AN126">
            <v>67.424999999999997</v>
          </cell>
        </row>
        <row r="127">
          <cell r="D127" t="str">
            <v>NAM</v>
          </cell>
          <cell r="E127">
            <v>2010</v>
          </cell>
          <cell r="F127">
            <v>58.5</v>
          </cell>
          <cell r="G127">
            <v>41.5</v>
          </cell>
          <cell r="H127">
            <v>1.5</v>
          </cell>
          <cell r="I127">
            <v>0</v>
          </cell>
          <cell r="J127" t="str">
            <v>Namibia</v>
          </cell>
          <cell r="P127">
            <v>2.4</v>
          </cell>
          <cell r="Q127">
            <v>2.2999999999999998</v>
          </cell>
          <cell r="R127">
            <v>2.6</v>
          </cell>
          <cell r="S127">
            <v>2.8</v>
          </cell>
          <cell r="T127">
            <v>3.1</v>
          </cell>
          <cell r="U127">
            <v>2.7</v>
          </cell>
          <cell r="V127" t="str">
            <v>n.a.</v>
          </cell>
          <cell r="Z127" t="str">
            <v>n.a.</v>
          </cell>
          <cell r="AC127" t="str">
            <v>NAM</v>
          </cell>
          <cell r="AI127">
            <v>95.2</v>
          </cell>
          <cell r="AJ127">
            <v>85.3</v>
          </cell>
          <cell r="AK127">
            <v>90.3</v>
          </cell>
          <cell r="AL127">
            <v>77.2</v>
          </cell>
          <cell r="AM127">
            <v>64.7</v>
          </cell>
          <cell r="AN127">
            <v>62.8</v>
          </cell>
        </row>
        <row r="128">
          <cell r="D128" t="str">
            <v>NPL</v>
          </cell>
          <cell r="E128">
            <v>2010</v>
          </cell>
          <cell r="F128">
            <v>75.5</v>
          </cell>
          <cell r="G128">
            <v>24.5</v>
          </cell>
          <cell r="H128">
            <v>5</v>
          </cell>
          <cell r="I128">
            <v>0</v>
          </cell>
          <cell r="J128" t="str">
            <v>Nepal</v>
          </cell>
          <cell r="P128">
            <v>10.951448940605555</v>
          </cell>
          <cell r="Q128">
            <v>8.9659352564169783</v>
          </cell>
          <cell r="R128">
            <v>7.5764805003373485</v>
          </cell>
          <cell r="S128">
            <v>6.9766808385753336</v>
          </cell>
          <cell r="T128">
            <v>6.028398498646701</v>
          </cell>
          <cell r="U128">
            <v>5.1511144935422388</v>
          </cell>
          <cell r="V128">
            <v>7.19</v>
          </cell>
          <cell r="Z128">
            <v>7.19</v>
          </cell>
          <cell r="AC128" t="str">
            <v>NPL</v>
          </cell>
          <cell r="AI128">
            <v>62.267766724334649</v>
          </cell>
          <cell r="AJ128">
            <v>58.416201756290228</v>
          </cell>
          <cell r="AK128">
            <v>65.401431372790213</v>
          </cell>
          <cell r="AL128">
            <v>71.775804261946988</v>
          </cell>
          <cell r="AM128">
            <v>85.024999999999991</v>
          </cell>
          <cell r="AN128">
            <v>106.17999999999999</v>
          </cell>
        </row>
        <row r="129">
          <cell r="D129" t="str">
            <v>NLD</v>
          </cell>
          <cell r="E129">
            <v>2010</v>
          </cell>
          <cell r="F129">
            <v>18.099999999999994</v>
          </cell>
          <cell r="G129">
            <v>81.900000000000006</v>
          </cell>
          <cell r="H129">
            <v>1.1000000000000001</v>
          </cell>
          <cell r="I129">
            <v>0</v>
          </cell>
          <cell r="J129" t="str">
            <v>Netherlands</v>
          </cell>
          <cell r="P129">
            <v>1.54</v>
          </cell>
          <cell r="Q129">
            <v>1.22</v>
          </cell>
          <cell r="R129">
            <v>0.8</v>
          </cell>
          <cell r="S129" t="str">
            <v>n.a.</v>
          </cell>
          <cell r="T129">
            <v>1.7</v>
          </cell>
          <cell r="U129">
            <v>3.2</v>
          </cell>
          <cell r="V129">
            <v>2.57</v>
          </cell>
          <cell r="Z129">
            <v>2.57</v>
          </cell>
          <cell r="AC129" t="str">
            <v>NLD</v>
          </cell>
          <cell r="AI129">
            <v>69.239028766552025</v>
          </cell>
          <cell r="AJ129">
            <v>65.455802733319857</v>
          </cell>
          <cell r="AK129">
            <v>56.029550066594958</v>
          </cell>
          <cell r="AL129" t="str">
            <v>…</v>
          </cell>
          <cell r="AM129" t="str">
            <v>…</v>
          </cell>
          <cell r="AN129" t="str">
            <v>…</v>
          </cell>
        </row>
        <row r="130">
          <cell r="D130" t="str">
            <v>NZL</v>
          </cell>
          <cell r="E130">
            <v>2010</v>
          </cell>
          <cell r="F130">
            <v>20.900000000000006</v>
          </cell>
          <cell r="G130">
            <v>79.099999999999994</v>
          </cell>
          <cell r="H130">
            <v>1.3</v>
          </cell>
          <cell r="I130">
            <v>0</v>
          </cell>
          <cell r="J130" t="str">
            <v>New Zealand</v>
          </cell>
          <cell r="P130">
            <v>2.4143507854253707</v>
          </cell>
          <cell r="Q130">
            <v>2.0582686500460241</v>
          </cell>
          <cell r="R130">
            <v>1.7318994690665552</v>
          </cell>
          <cell r="S130">
            <v>1.519708481407064</v>
          </cell>
          <cell r="T130">
            <v>2.0276465089870674</v>
          </cell>
          <cell r="U130">
            <v>5.3933078992297316</v>
          </cell>
          <cell r="V130">
            <v>4.5894958180573342</v>
          </cell>
          <cell r="Z130">
            <v>4.5894958180573342</v>
          </cell>
          <cell r="AC130" t="str">
            <v>NZL</v>
          </cell>
          <cell r="AI130">
            <v>92.897933193103839</v>
          </cell>
          <cell r="AJ130">
            <v>91.027330710904693</v>
          </cell>
          <cell r="AK130">
            <v>93.198641148641926</v>
          </cell>
          <cell r="AL130">
            <v>91.369909561122711</v>
          </cell>
          <cell r="AM130">
            <v>69.403859855449028</v>
          </cell>
          <cell r="AN130">
            <v>62.07823623621681</v>
          </cell>
        </row>
        <row r="131">
          <cell r="D131" t="str">
            <v>NIC</v>
          </cell>
          <cell r="E131">
            <v>2010</v>
          </cell>
          <cell r="F131">
            <v>66.3</v>
          </cell>
          <cell r="G131">
            <v>33.700000000000003</v>
          </cell>
          <cell r="H131">
            <v>2.2000000000000002</v>
          </cell>
          <cell r="I131">
            <v>0</v>
          </cell>
          <cell r="J131" t="str">
            <v>Nicaragua</v>
          </cell>
          <cell r="P131">
            <v>5.584644672858265</v>
          </cell>
          <cell r="Q131">
            <v>3.9624899241932421</v>
          </cell>
          <cell r="R131">
            <v>3.0340039193664454</v>
          </cell>
          <cell r="S131">
            <v>2.604471088787407</v>
          </cell>
          <cell r="T131">
            <v>2.4269734911821845</v>
          </cell>
          <cell r="U131">
            <v>2.9280358899553502</v>
          </cell>
          <cell r="V131">
            <v>3.5429234268459737</v>
          </cell>
          <cell r="Z131">
            <v>3.5429234268459737</v>
          </cell>
          <cell r="AC131" t="str">
            <v>NIC</v>
          </cell>
          <cell r="AI131">
            <v>128.9834964234991</v>
          </cell>
          <cell r="AJ131">
            <v>140.08513617162512</v>
          </cell>
          <cell r="AK131">
            <v>159.45976537422837</v>
          </cell>
          <cell r="AL131">
            <v>176.08231767394884</v>
          </cell>
          <cell r="AM131">
            <v>179.91973269843069</v>
          </cell>
          <cell r="AN131">
            <v>163.73758550252111</v>
          </cell>
        </row>
        <row r="132">
          <cell r="D132" t="str">
            <v>NER</v>
          </cell>
          <cell r="E132">
            <v>2010</v>
          </cell>
          <cell r="F132">
            <v>84</v>
          </cell>
          <cell r="G132">
            <v>16</v>
          </cell>
          <cell r="H132">
            <v>5</v>
          </cell>
          <cell r="I132">
            <v>0</v>
          </cell>
          <cell r="J132" t="str">
            <v>Niger</v>
          </cell>
          <cell r="P132">
            <v>12.639230769230769</v>
          </cell>
          <cell r="Q132">
            <v>12.165410295921369</v>
          </cell>
          <cell r="R132">
            <v>10.59847453234358</v>
          </cell>
          <cell r="S132">
            <v>9.472707780057064</v>
          </cell>
          <cell r="T132">
            <v>7.9803674992915017</v>
          </cell>
          <cell r="U132">
            <v>8.8942099137723467</v>
          </cell>
          <cell r="V132">
            <v>9.5068542417657511</v>
          </cell>
          <cell r="Z132">
            <v>9.5068542417657511</v>
          </cell>
          <cell r="AC132" t="str">
            <v>NER</v>
          </cell>
          <cell r="AI132">
            <v>75.888644067796605</v>
          </cell>
          <cell r="AJ132">
            <v>80.455696202531627</v>
          </cell>
          <cell r="AK132">
            <v>79.335945945945952</v>
          </cell>
          <cell r="AL132">
            <v>70.762500000000003</v>
          </cell>
          <cell r="AM132">
            <v>76.45</v>
          </cell>
          <cell r="AN132">
            <v>67.424999999999997</v>
          </cell>
        </row>
        <row r="133">
          <cell r="D133" t="str">
            <v>NGA</v>
          </cell>
          <cell r="E133">
            <v>2010</v>
          </cell>
          <cell r="F133">
            <v>73.2</v>
          </cell>
          <cell r="G133">
            <v>26.8</v>
          </cell>
          <cell r="H133">
            <v>2</v>
          </cell>
          <cell r="I133">
            <v>0</v>
          </cell>
          <cell r="J133" t="str">
            <v>Nigeria</v>
          </cell>
          <cell r="P133">
            <v>21.6</v>
          </cell>
          <cell r="Q133">
            <v>18.100000000000001</v>
          </cell>
          <cell r="R133">
            <v>8.77</v>
          </cell>
          <cell r="S133">
            <v>8.44</v>
          </cell>
          <cell r="T133">
            <v>6.26</v>
          </cell>
          <cell r="U133">
            <v>6.61</v>
          </cell>
          <cell r="V133" t="str">
            <v>n.a.</v>
          </cell>
          <cell r="Z133" t="str">
            <v>n.a.</v>
          </cell>
          <cell r="AC133" t="str">
            <v>NGA</v>
          </cell>
          <cell r="AI133">
            <v>96.186440677966104</v>
          </cell>
          <cell r="AJ133">
            <v>81.012658227848107</v>
          </cell>
          <cell r="AK133">
            <v>59.45945945945946</v>
          </cell>
          <cell r="AL133" t="str">
            <v>…</v>
          </cell>
          <cell r="AM133" t="str">
            <v>…</v>
          </cell>
          <cell r="AN133" t="str">
            <v>…</v>
          </cell>
        </row>
        <row r="134">
          <cell r="D134" t="str">
            <v>NOR</v>
          </cell>
          <cell r="E134">
            <v>2010</v>
          </cell>
          <cell r="F134">
            <v>9.0999999999999943</v>
          </cell>
          <cell r="G134">
            <v>90.9</v>
          </cell>
          <cell r="H134">
            <v>0.9</v>
          </cell>
          <cell r="I134">
            <v>0</v>
          </cell>
          <cell r="J134" t="str">
            <v>Norway</v>
          </cell>
          <cell r="P134">
            <v>1</v>
          </cell>
          <cell r="Q134">
            <v>0.7</v>
          </cell>
          <cell r="R134">
            <v>0.6</v>
          </cell>
          <cell r="S134">
            <v>0.5</v>
          </cell>
          <cell r="T134">
            <v>0.8</v>
          </cell>
          <cell r="U134">
            <v>1.5</v>
          </cell>
          <cell r="V134" t="str">
            <v>n.a.</v>
          </cell>
          <cell r="Z134" t="str">
            <v>n.a.</v>
          </cell>
          <cell r="AC134" t="str">
            <v>NOR</v>
          </cell>
          <cell r="AI134">
            <v>124.7</v>
          </cell>
          <cell r="AJ134">
            <v>109.3</v>
          </cell>
          <cell r="AK134">
            <v>74.2</v>
          </cell>
          <cell r="AL134">
            <v>67</v>
          </cell>
          <cell r="AM134">
            <v>53.5</v>
          </cell>
          <cell r="AN134">
            <v>60.3</v>
          </cell>
        </row>
        <row r="135">
          <cell r="D135" t="str">
            <v>OMN</v>
          </cell>
          <cell r="E135">
            <v>2010</v>
          </cell>
          <cell r="F135">
            <v>65.099999999999994</v>
          </cell>
          <cell r="G135">
            <v>34.9</v>
          </cell>
          <cell r="H135">
            <v>4</v>
          </cell>
          <cell r="I135">
            <v>0</v>
          </cell>
          <cell r="J135" t="str">
            <v>Oman</v>
          </cell>
          <cell r="P135">
            <v>11</v>
          </cell>
          <cell r="Q135">
            <v>7</v>
          </cell>
          <cell r="R135">
            <v>4.9000000000000004</v>
          </cell>
          <cell r="S135">
            <v>3.2</v>
          </cell>
          <cell r="T135">
            <v>2.1</v>
          </cell>
          <cell r="U135">
            <v>3.5</v>
          </cell>
          <cell r="V135">
            <v>3.3</v>
          </cell>
          <cell r="Z135">
            <v>3.3</v>
          </cell>
          <cell r="AC135" t="str">
            <v>OMN</v>
          </cell>
          <cell r="AI135">
            <v>87.1</v>
          </cell>
          <cell r="AJ135">
            <v>97.4</v>
          </cell>
          <cell r="AK135">
            <v>109.6</v>
          </cell>
          <cell r="AL135">
            <v>111.8</v>
          </cell>
          <cell r="AM135">
            <v>127.3</v>
          </cell>
          <cell r="AN135">
            <v>113.8</v>
          </cell>
        </row>
        <row r="136">
          <cell r="D136" t="str">
            <v>PAK</v>
          </cell>
          <cell r="E136">
            <v>2010</v>
          </cell>
          <cell r="F136">
            <v>63.5</v>
          </cell>
          <cell r="G136">
            <v>36.5</v>
          </cell>
          <cell r="H136">
            <v>2.8</v>
          </cell>
          <cell r="I136">
            <v>0</v>
          </cell>
          <cell r="J136" t="str">
            <v>Pakistan</v>
          </cell>
          <cell r="P136">
            <v>11.623575814261558</v>
          </cell>
          <cell r="Q136">
            <v>8.3000000000000007</v>
          </cell>
          <cell r="R136">
            <v>6.9</v>
          </cell>
          <cell r="S136">
            <v>7.6</v>
          </cell>
          <cell r="T136">
            <v>10.5</v>
          </cell>
          <cell r="U136">
            <v>12.2</v>
          </cell>
          <cell r="V136">
            <v>13.1</v>
          </cell>
          <cell r="Z136">
            <v>13.1</v>
          </cell>
          <cell r="AC136" t="str">
            <v>PAK</v>
          </cell>
          <cell r="AI136">
            <v>70.400000000000006</v>
          </cell>
          <cell r="AJ136">
            <v>76.7</v>
          </cell>
          <cell r="AK136">
            <v>77.8</v>
          </cell>
          <cell r="AL136">
            <v>86.1</v>
          </cell>
          <cell r="AM136">
            <v>69.599999999999994</v>
          </cell>
          <cell r="AN136">
            <v>71</v>
          </cell>
        </row>
        <row r="137">
          <cell r="D137" t="str">
            <v>PLW</v>
          </cell>
          <cell r="E137">
            <v>2010</v>
          </cell>
          <cell r="F137">
            <v>62.1</v>
          </cell>
          <cell r="G137">
            <v>37.9</v>
          </cell>
          <cell r="H137">
            <v>1</v>
          </cell>
          <cell r="I137">
            <v>0</v>
          </cell>
          <cell r="J137" t="str">
            <v>Palau</v>
          </cell>
          <cell r="P137">
            <v>10.951448940605555</v>
          </cell>
          <cell r="Q137">
            <v>8.9659352564169783</v>
          </cell>
          <cell r="R137">
            <v>7.5764805003373485</v>
          </cell>
          <cell r="S137">
            <v>6.9766808385753336</v>
          </cell>
          <cell r="T137">
            <v>6.028398498646701</v>
          </cell>
          <cell r="U137">
            <v>5.1511144935422388</v>
          </cell>
          <cell r="V137">
            <v>7.19</v>
          </cell>
          <cell r="Z137">
            <v>7.19</v>
          </cell>
          <cell r="AC137" t="str">
            <v>PLW</v>
          </cell>
          <cell r="AI137">
            <v>62.267766724334649</v>
          </cell>
          <cell r="AJ137">
            <v>58.416201756290228</v>
          </cell>
          <cell r="AK137">
            <v>65.401431372790213</v>
          </cell>
          <cell r="AL137">
            <v>71.775804261946988</v>
          </cell>
          <cell r="AM137">
            <v>85.024999999999991</v>
          </cell>
          <cell r="AN137">
            <v>106.17999999999999</v>
          </cell>
        </row>
        <row r="138">
          <cell r="D138" t="str">
            <v>PAN</v>
          </cell>
          <cell r="E138">
            <v>2010</v>
          </cell>
          <cell r="F138">
            <v>67.599999999999994</v>
          </cell>
          <cell r="G138">
            <v>32.4</v>
          </cell>
          <cell r="H138">
            <v>2.5</v>
          </cell>
          <cell r="I138">
            <v>0</v>
          </cell>
          <cell r="J138" t="str">
            <v>Panama</v>
          </cell>
          <cell r="P138">
            <v>1.83202610637202</v>
          </cell>
          <cell r="Q138">
            <v>1.82876451174743</v>
          </cell>
          <cell r="R138">
            <v>1.45</v>
          </cell>
          <cell r="S138">
            <v>1.4</v>
          </cell>
          <cell r="T138">
            <v>1.67</v>
          </cell>
          <cell r="U138">
            <v>1.41</v>
          </cell>
          <cell r="V138" t="str">
            <v>n.a.</v>
          </cell>
          <cell r="Z138" t="str">
            <v>n.a.</v>
          </cell>
          <cell r="AC138" t="str">
            <v>PAN</v>
          </cell>
          <cell r="AI138">
            <v>149.4</v>
          </cell>
          <cell r="AJ138">
            <v>116.2</v>
          </cell>
          <cell r="AK138">
            <v>128.5</v>
          </cell>
          <cell r="AL138">
            <v>132.87</v>
          </cell>
          <cell r="AM138">
            <v>104.87</v>
          </cell>
          <cell r="AN138">
            <v>116.9</v>
          </cell>
        </row>
        <row r="139">
          <cell r="D139" t="str">
            <v>PNG</v>
          </cell>
          <cell r="E139">
            <v>2010</v>
          </cell>
          <cell r="F139">
            <v>76.099999999999994</v>
          </cell>
          <cell r="G139">
            <v>23.9</v>
          </cell>
          <cell r="H139">
            <v>3</v>
          </cell>
          <cell r="I139">
            <v>0</v>
          </cell>
          <cell r="J139" t="str">
            <v>Papua New Guinea</v>
          </cell>
          <cell r="P139">
            <v>10.951448940605555</v>
          </cell>
          <cell r="Q139">
            <v>8.9659352564169783</v>
          </cell>
          <cell r="R139">
            <v>7.5764805003373485</v>
          </cell>
          <cell r="S139">
            <v>6.9766808385753336</v>
          </cell>
          <cell r="T139">
            <v>6.028398498646701</v>
          </cell>
          <cell r="U139">
            <v>5.1511144935422388</v>
          </cell>
          <cell r="V139">
            <v>7.19</v>
          </cell>
          <cell r="Z139">
            <v>7.19</v>
          </cell>
          <cell r="AC139" t="str">
            <v>PNG</v>
          </cell>
          <cell r="AI139">
            <v>62.267766724334649</v>
          </cell>
          <cell r="AJ139">
            <v>58.416201756290228</v>
          </cell>
          <cell r="AK139">
            <v>65.401431372790213</v>
          </cell>
          <cell r="AL139">
            <v>71.775804261946988</v>
          </cell>
          <cell r="AM139">
            <v>85.024999999999991</v>
          </cell>
          <cell r="AN139">
            <v>106.17999999999999</v>
          </cell>
        </row>
        <row r="140">
          <cell r="D140" t="str">
            <v>PRY</v>
          </cell>
          <cell r="E140">
            <v>2010</v>
          </cell>
          <cell r="F140">
            <v>83.9</v>
          </cell>
          <cell r="G140">
            <v>16.100000000000001</v>
          </cell>
          <cell r="H140">
            <v>3.9</v>
          </cell>
          <cell r="I140">
            <v>0</v>
          </cell>
          <cell r="J140" t="str">
            <v>Paraguay</v>
          </cell>
          <cell r="P140">
            <v>10.8</v>
          </cell>
          <cell r="Q140">
            <v>6.6</v>
          </cell>
          <cell r="R140">
            <v>3.28</v>
          </cell>
          <cell r="S140">
            <v>1.3</v>
          </cell>
          <cell r="T140">
            <v>1.1499999999999999</v>
          </cell>
          <cell r="U140">
            <v>1.66</v>
          </cell>
          <cell r="V140" t="str">
            <v>n.a.</v>
          </cell>
          <cell r="Z140" t="str">
            <v>n.a.</v>
          </cell>
          <cell r="AC140" t="str">
            <v>PRY</v>
          </cell>
          <cell r="AI140">
            <v>54.648861196175005</v>
          </cell>
          <cell r="AJ140">
            <v>57.700815292038541</v>
          </cell>
          <cell r="AK140">
            <v>59.1</v>
          </cell>
          <cell r="AL140">
            <v>78.2</v>
          </cell>
          <cell r="AM140">
            <v>77.7</v>
          </cell>
          <cell r="AN140">
            <v>78.27</v>
          </cell>
        </row>
        <row r="141">
          <cell r="D141" t="str">
            <v>PER</v>
          </cell>
          <cell r="E141">
            <v>2010</v>
          </cell>
          <cell r="F141">
            <v>72.8</v>
          </cell>
          <cell r="G141">
            <v>27.2</v>
          </cell>
          <cell r="H141">
            <v>3.1</v>
          </cell>
          <cell r="I141">
            <v>0</v>
          </cell>
          <cell r="J141" t="str">
            <v>Peru</v>
          </cell>
          <cell r="P141">
            <v>9.5</v>
          </cell>
          <cell r="Q141">
            <v>6.3</v>
          </cell>
          <cell r="R141">
            <v>4.0999999999999996</v>
          </cell>
          <cell r="S141">
            <v>2.7</v>
          </cell>
          <cell r="T141">
            <v>2.17</v>
          </cell>
          <cell r="U141">
            <v>2.7</v>
          </cell>
          <cell r="V141" t="str">
            <v>n.a.</v>
          </cell>
          <cell r="Z141" t="str">
            <v>n.a.</v>
          </cell>
          <cell r="AC141" t="str">
            <v>PER</v>
          </cell>
          <cell r="AI141">
            <v>68.7</v>
          </cell>
          <cell r="AJ141">
            <v>80.3</v>
          </cell>
          <cell r="AK141">
            <v>100.3</v>
          </cell>
          <cell r="AL141">
            <v>131.4</v>
          </cell>
          <cell r="AM141">
            <v>151.4</v>
          </cell>
          <cell r="AN141">
            <v>135.30000000000001</v>
          </cell>
        </row>
        <row r="142">
          <cell r="D142" t="str">
            <v>PHL</v>
          </cell>
          <cell r="E142">
            <v>2010</v>
          </cell>
          <cell r="F142">
            <v>95.5</v>
          </cell>
          <cell r="G142">
            <v>4.5</v>
          </cell>
          <cell r="H142">
            <v>5.7</v>
          </cell>
          <cell r="I142">
            <v>0</v>
          </cell>
          <cell r="J142" t="str">
            <v>Philippines</v>
          </cell>
          <cell r="P142">
            <v>12.6</v>
          </cell>
          <cell r="Q142">
            <v>10</v>
          </cell>
          <cell r="R142">
            <v>7.5</v>
          </cell>
          <cell r="S142">
            <v>5.8</v>
          </cell>
          <cell r="T142">
            <v>4.5</v>
          </cell>
          <cell r="U142">
            <v>4.0999999999999996</v>
          </cell>
          <cell r="V142" t="str">
            <v>n.a.</v>
          </cell>
          <cell r="Z142" t="str">
            <v>n.a.</v>
          </cell>
          <cell r="AC142" t="str">
            <v>PHL</v>
          </cell>
          <cell r="AI142">
            <v>58</v>
          </cell>
          <cell r="AJ142">
            <v>73.8</v>
          </cell>
          <cell r="AK142">
            <v>75</v>
          </cell>
          <cell r="AL142">
            <v>81.5</v>
          </cell>
          <cell r="AM142">
            <v>86</v>
          </cell>
          <cell r="AN142">
            <v>84.2</v>
          </cell>
        </row>
        <row r="143">
          <cell r="D143" t="str">
            <v>POL</v>
          </cell>
          <cell r="E143">
            <v>2010</v>
          </cell>
          <cell r="F143">
            <v>68.7</v>
          </cell>
          <cell r="G143">
            <v>31.3</v>
          </cell>
          <cell r="H143">
            <v>3</v>
          </cell>
          <cell r="I143">
            <v>0</v>
          </cell>
          <cell r="J143" t="str">
            <v>Poland</v>
          </cell>
          <cell r="P143">
            <v>14.8564964273817</v>
          </cell>
          <cell r="Q143">
            <v>10.9880916163611</v>
          </cell>
          <cell r="R143">
            <v>7.3835755467942699</v>
          </cell>
          <cell r="S143">
            <v>5.2216818916985703</v>
          </cell>
          <cell r="T143">
            <v>4.5</v>
          </cell>
          <cell r="U143">
            <v>8</v>
          </cell>
          <cell r="V143">
            <v>8.8000000000000007</v>
          </cell>
          <cell r="Z143">
            <v>8.8000000000000007</v>
          </cell>
          <cell r="AC143" t="str">
            <v>POL</v>
          </cell>
          <cell r="AI143">
            <v>61.3</v>
          </cell>
          <cell r="AJ143">
            <v>61.6</v>
          </cell>
          <cell r="AK143">
            <v>57.8</v>
          </cell>
          <cell r="AL143" t="str">
            <v>…</v>
          </cell>
          <cell r="AM143">
            <v>61.28620674217666</v>
          </cell>
          <cell r="AN143">
            <v>50.186561349297179</v>
          </cell>
        </row>
        <row r="144">
          <cell r="D144" t="str">
            <v>PRT</v>
          </cell>
          <cell r="E144">
            <v>2010</v>
          </cell>
          <cell r="F144">
            <v>27.400000000000006</v>
          </cell>
          <cell r="G144">
            <v>72.599999999999994</v>
          </cell>
          <cell r="H144">
            <v>2</v>
          </cell>
          <cell r="I144">
            <v>0</v>
          </cell>
          <cell r="J144" t="str">
            <v>Portugal</v>
          </cell>
          <cell r="P144">
            <v>1.981731914740295</v>
          </cell>
          <cell r="Q144">
            <v>1.5</v>
          </cell>
          <cell r="R144">
            <v>1.3</v>
          </cell>
          <cell r="S144">
            <v>1.4602820728009036</v>
          </cell>
          <cell r="T144">
            <v>1.9533055792967866</v>
          </cell>
          <cell r="U144">
            <v>3.1518703184823638</v>
          </cell>
          <cell r="V144">
            <v>3.3099263128715593</v>
          </cell>
          <cell r="Z144">
            <v>3.3099263128715593</v>
          </cell>
          <cell r="AC144" t="str">
            <v>PRT</v>
          </cell>
          <cell r="AI144">
            <v>83.4</v>
          </cell>
          <cell r="AJ144">
            <v>79</v>
          </cell>
          <cell r="AK144">
            <v>80.5</v>
          </cell>
          <cell r="AL144">
            <v>74.099999999999994</v>
          </cell>
          <cell r="AM144">
            <v>66.5</v>
          </cell>
          <cell r="AN144">
            <v>72.7</v>
          </cell>
        </row>
        <row r="145">
          <cell r="D145" t="str">
            <v>PRI</v>
          </cell>
          <cell r="E145">
            <v>2010</v>
          </cell>
          <cell r="F145">
            <v>35.299999999999997</v>
          </cell>
          <cell r="G145">
            <v>64.7</v>
          </cell>
          <cell r="H145">
            <v>3.8</v>
          </cell>
          <cell r="I145">
            <v>0</v>
          </cell>
          <cell r="J145" t="str">
            <v>Puerto Rico</v>
          </cell>
          <cell r="P145">
            <v>5.584644672858265</v>
          </cell>
          <cell r="Q145">
            <v>3.9624899241932421</v>
          </cell>
          <cell r="R145">
            <v>3.0340039193664454</v>
          </cell>
          <cell r="S145">
            <v>2.604471088787407</v>
          </cell>
          <cell r="T145">
            <v>2.4269734911821845</v>
          </cell>
          <cell r="U145">
            <v>2.9280358899553502</v>
          </cell>
          <cell r="V145">
            <v>3.5429234268459737</v>
          </cell>
          <cell r="Z145">
            <v>3.5429234268459737</v>
          </cell>
          <cell r="AC145" t="str">
            <v>PRI</v>
          </cell>
          <cell r="AI145">
            <v>128.9834964234991</v>
          </cell>
          <cell r="AJ145">
            <v>140.08513617162512</v>
          </cell>
          <cell r="AK145">
            <v>159.45976537422837</v>
          </cell>
          <cell r="AL145">
            <v>176.08231767394884</v>
          </cell>
          <cell r="AM145">
            <v>179.91973269843069</v>
          </cell>
          <cell r="AN145">
            <v>163.73758550252111</v>
          </cell>
        </row>
        <row r="146">
          <cell r="D146" t="str">
            <v>QAT</v>
          </cell>
          <cell r="E146">
            <v>2010</v>
          </cell>
          <cell r="F146">
            <v>47</v>
          </cell>
          <cell r="G146">
            <v>53</v>
          </cell>
          <cell r="H146">
            <v>2.8</v>
          </cell>
          <cell r="I146">
            <v>0</v>
          </cell>
          <cell r="J146" t="str">
            <v>Qatar</v>
          </cell>
          <cell r="P146">
            <v>14.02222222222222</v>
          </cell>
          <cell r="Q146">
            <v>11.930374904361134</v>
          </cell>
          <cell r="R146">
            <v>9.2577029027354598</v>
          </cell>
          <cell r="S146">
            <v>7.8242517155789182</v>
          </cell>
          <cell r="T146">
            <v>6.5840245506868422</v>
          </cell>
          <cell r="U146">
            <v>7.3444444444444441</v>
          </cell>
          <cell r="V146">
            <v>6.58</v>
          </cell>
          <cell r="Z146">
            <v>6.58</v>
          </cell>
          <cell r="AC146" t="str">
            <v>QAT</v>
          </cell>
          <cell r="AI146">
            <v>79.341861538879385</v>
          </cell>
          <cell r="AJ146">
            <v>88.50619591554171</v>
          </cell>
          <cell r="AK146">
            <v>90.69473658368932</v>
          </cell>
          <cell r="AL146">
            <v>86.039752929996837</v>
          </cell>
          <cell r="AM146">
            <v>90.63333333333334</v>
          </cell>
          <cell r="AN146">
            <v>79.016666666666666</v>
          </cell>
        </row>
        <row r="147">
          <cell r="D147" t="str">
            <v>ROU</v>
          </cell>
          <cell r="E147">
            <v>2010</v>
          </cell>
          <cell r="F147">
            <v>74.3</v>
          </cell>
          <cell r="G147">
            <v>25.7</v>
          </cell>
          <cell r="H147">
            <v>3.3</v>
          </cell>
          <cell r="I147">
            <v>0</v>
          </cell>
          <cell r="J147" t="str">
            <v>Romania</v>
          </cell>
          <cell r="P147">
            <v>8.1</v>
          </cell>
          <cell r="Q147">
            <v>2.61</v>
          </cell>
          <cell r="R147">
            <v>2.81</v>
          </cell>
          <cell r="S147">
            <v>4</v>
          </cell>
          <cell r="T147">
            <v>6.52</v>
          </cell>
          <cell r="U147">
            <v>15.3</v>
          </cell>
          <cell r="V147">
            <v>17.5</v>
          </cell>
          <cell r="Z147">
            <v>17.5</v>
          </cell>
          <cell r="AC147" t="str">
            <v>ROU</v>
          </cell>
          <cell r="AI147">
            <v>16.13810095394529</v>
          </cell>
          <cell r="AJ147">
            <v>45.589403973509931</v>
          </cell>
          <cell r="AK147">
            <v>51.368747268465178</v>
          </cell>
          <cell r="AL147">
            <v>61.602809046783022</v>
          </cell>
          <cell r="AM147">
            <v>60.329402034308075</v>
          </cell>
          <cell r="AN147">
            <v>47.873958333333341</v>
          </cell>
        </row>
        <row r="148">
          <cell r="D148" t="str">
            <v>RUS</v>
          </cell>
          <cell r="E148">
            <v>2010</v>
          </cell>
          <cell r="F148">
            <v>74.7</v>
          </cell>
          <cell r="G148">
            <v>25.3</v>
          </cell>
          <cell r="H148">
            <v>3.8</v>
          </cell>
          <cell r="I148">
            <v>0</v>
          </cell>
          <cell r="J148" t="str">
            <v>Russia</v>
          </cell>
          <cell r="P148">
            <v>3.8</v>
          </cell>
          <cell r="Q148">
            <v>2.6</v>
          </cell>
          <cell r="R148">
            <v>2.4</v>
          </cell>
          <cell r="S148">
            <v>2.5</v>
          </cell>
          <cell r="T148">
            <v>3.6</v>
          </cell>
          <cell r="U148">
            <v>9.6999999999999993</v>
          </cell>
          <cell r="V148">
            <v>8.8000000000000007</v>
          </cell>
          <cell r="Z148">
            <v>8.8000000000000007</v>
          </cell>
          <cell r="AC148" t="str">
            <v>RUS</v>
          </cell>
          <cell r="AI148">
            <v>139.5</v>
          </cell>
          <cell r="AJ148">
            <v>156.30000000000001</v>
          </cell>
          <cell r="AK148">
            <v>159.30000000000001</v>
          </cell>
          <cell r="AL148">
            <v>144</v>
          </cell>
          <cell r="AM148">
            <v>118.4</v>
          </cell>
          <cell r="AN148">
            <v>91</v>
          </cell>
        </row>
        <row r="149">
          <cell r="D149" t="str">
            <v>RWA</v>
          </cell>
          <cell r="E149">
            <v>2010</v>
          </cell>
          <cell r="F149">
            <v>77.165714285714287</v>
          </cell>
          <cell r="G149" t="str">
            <v>n.a.</v>
          </cell>
          <cell r="H149" t="str">
            <v>n.a.</v>
          </cell>
          <cell r="I149">
            <v>0</v>
          </cell>
          <cell r="J149" t="str">
            <v>Rwanda</v>
          </cell>
          <cell r="P149">
            <v>31</v>
          </cell>
          <cell r="Q149">
            <v>29</v>
          </cell>
          <cell r="R149">
            <v>25</v>
          </cell>
          <cell r="S149">
            <v>18.100000000000001</v>
          </cell>
          <cell r="T149">
            <v>12.6</v>
          </cell>
          <cell r="U149">
            <v>13.1</v>
          </cell>
          <cell r="V149">
            <v>12.5</v>
          </cell>
          <cell r="Z149">
            <v>12.5</v>
          </cell>
          <cell r="AC149" t="str">
            <v>RWA</v>
          </cell>
          <cell r="AI149">
            <v>55.1</v>
          </cell>
          <cell r="AJ149">
            <v>48.8</v>
          </cell>
          <cell r="AK149">
            <v>83.5</v>
          </cell>
          <cell r="AL149">
            <v>67</v>
          </cell>
          <cell r="AM149">
            <v>66.3</v>
          </cell>
          <cell r="AN149">
            <v>65.900000000000006</v>
          </cell>
        </row>
        <row r="150">
          <cell r="D150" t="str">
            <v>WSM</v>
          </cell>
          <cell r="E150">
            <v>2010</v>
          </cell>
          <cell r="F150">
            <v>85.4</v>
          </cell>
          <cell r="G150">
            <v>14.6</v>
          </cell>
          <cell r="H150">
            <v>2.5</v>
          </cell>
          <cell r="I150">
            <v>0</v>
          </cell>
          <cell r="J150" t="str">
            <v>Samoa</v>
          </cell>
          <cell r="P150">
            <v>10.951448940605555</v>
          </cell>
          <cell r="Q150">
            <v>8.9659352564169783</v>
          </cell>
          <cell r="R150">
            <v>7.5764805003373485</v>
          </cell>
          <cell r="S150">
            <v>6.9766808385753336</v>
          </cell>
          <cell r="T150">
            <v>6.028398498646701</v>
          </cell>
          <cell r="U150">
            <v>5.1511144935422388</v>
          </cell>
          <cell r="V150">
            <v>7.19</v>
          </cell>
          <cell r="Z150">
            <v>7.19</v>
          </cell>
          <cell r="AC150" t="str">
            <v>WSM</v>
          </cell>
          <cell r="AI150">
            <v>62.267766724334649</v>
          </cell>
          <cell r="AJ150">
            <v>58.416201756290228</v>
          </cell>
          <cell r="AK150">
            <v>65.401431372790213</v>
          </cell>
          <cell r="AL150">
            <v>71.775804261946988</v>
          </cell>
          <cell r="AM150">
            <v>85.024999999999991</v>
          </cell>
          <cell r="AN150">
            <v>106.17999999999999</v>
          </cell>
        </row>
        <row r="151">
          <cell r="D151" t="str">
            <v>STP</v>
          </cell>
          <cell r="E151">
            <v>2010</v>
          </cell>
          <cell r="F151">
            <v>77.165714285714287</v>
          </cell>
          <cell r="G151" t="str">
            <v>n.a.</v>
          </cell>
          <cell r="H151" t="str">
            <v>n.a.</v>
          </cell>
          <cell r="I151">
            <v>0</v>
          </cell>
          <cell r="J151" t="str">
            <v>Sao Tome and Principe</v>
          </cell>
          <cell r="P151">
            <v>12.639230769230769</v>
          </cell>
          <cell r="Q151">
            <v>12.165410295921369</v>
          </cell>
          <cell r="R151">
            <v>10.59847453234358</v>
          </cell>
          <cell r="S151">
            <v>9.472707780057064</v>
          </cell>
          <cell r="T151">
            <v>7.9803674992915017</v>
          </cell>
          <cell r="U151">
            <v>8.8942099137723467</v>
          </cell>
          <cell r="V151">
            <v>9.5068542417657511</v>
          </cell>
          <cell r="Z151">
            <v>9.5068542417657511</v>
          </cell>
          <cell r="AC151" t="str">
            <v>STP</v>
          </cell>
          <cell r="AI151">
            <v>75.888644067796605</v>
          </cell>
          <cell r="AJ151">
            <v>80.455696202531627</v>
          </cell>
          <cell r="AK151">
            <v>79.335945945945952</v>
          </cell>
          <cell r="AL151">
            <v>70.762500000000003</v>
          </cell>
          <cell r="AM151">
            <v>76.45</v>
          </cell>
          <cell r="AN151">
            <v>67.424999999999997</v>
          </cell>
        </row>
        <row r="152">
          <cell r="D152" t="str">
            <v>SAU</v>
          </cell>
          <cell r="E152">
            <v>2010</v>
          </cell>
          <cell r="F152">
            <v>63.2</v>
          </cell>
          <cell r="G152">
            <v>36.799999999999997</v>
          </cell>
          <cell r="H152">
            <v>1.5</v>
          </cell>
          <cell r="I152">
            <v>0</v>
          </cell>
          <cell r="J152" t="str">
            <v>Saudi Arabia</v>
          </cell>
          <cell r="P152">
            <v>2.8</v>
          </cell>
          <cell r="Q152">
            <v>1.9</v>
          </cell>
          <cell r="R152">
            <v>2</v>
          </cell>
          <cell r="S152">
            <v>2.1</v>
          </cell>
          <cell r="T152">
            <v>1.4</v>
          </cell>
          <cell r="U152">
            <v>3.3</v>
          </cell>
          <cell r="V152" t="str">
            <v>n.a.</v>
          </cell>
          <cell r="Z152" t="str">
            <v>n.a.</v>
          </cell>
          <cell r="AC152" t="str">
            <v>SAU</v>
          </cell>
          <cell r="AI152">
            <v>175.4</v>
          </cell>
          <cell r="AJ152">
            <v>202.8</v>
          </cell>
          <cell r="AK152">
            <v>182.3</v>
          </cell>
          <cell r="AL152">
            <v>142.9</v>
          </cell>
          <cell r="AM152">
            <v>153.30000000000001</v>
          </cell>
          <cell r="AN152" t="str">
            <v>…</v>
          </cell>
        </row>
        <row r="153">
          <cell r="D153" t="str">
            <v>SEN</v>
          </cell>
          <cell r="E153">
            <v>2010</v>
          </cell>
          <cell r="F153">
            <v>68</v>
          </cell>
          <cell r="G153">
            <v>32</v>
          </cell>
          <cell r="H153">
            <v>3</v>
          </cell>
          <cell r="I153">
            <v>0</v>
          </cell>
          <cell r="J153" t="str">
            <v>Senegal</v>
          </cell>
          <cell r="P153">
            <v>12.6</v>
          </cell>
          <cell r="Q153">
            <v>11.9</v>
          </cell>
          <cell r="R153">
            <v>16.8</v>
          </cell>
          <cell r="S153">
            <v>18.600000000000001</v>
          </cell>
          <cell r="T153">
            <v>19.100000000000001</v>
          </cell>
          <cell r="U153">
            <v>18.7</v>
          </cell>
          <cell r="V153" t="str">
            <v>n.a.</v>
          </cell>
          <cell r="Z153" t="str">
            <v>n.a.</v>
          </cell>
          <cell r="AC153" t="str">
            <v>SEN</v>
          </cell>
          <cell r="AI153">
            <v>75.7</v>
          </cell>
          <cell r="AJ153">
            <v>75.400000000000006</v>
          </cell>
          <cell r="AK153">
            <v>52</v>
          </cell>
          <cell r="AL153">
            <v>53.8</v>
          </cell>
          <cell r="AM153">
            <v>51.5</v>
          </cell>
          <cell r="AN153">
            <v>50.5</v>
          </cell>
        </row>
        <row r="154">
          <cell r="D154" t="str">
            <v>SRB</v>
          </cell>
          <cell r="E154">
            <v>2010</v>
          </cell>
          <cell r="F154">
            <v>70.5</v>
          </cell>
          <cell r="G154">
            <v>29.5</v>
          </cell>
          <cell r="H154">
            <v>2.7</v>
          </cell>
          <cell r="I154">
            <v>0</v>
          </cell>
          <cell r="J154" t="str">
            <v>Serbia</v>
          </cell>
          <cell r="P154">
            <v>6.5470230297727472</v>
          </cell>
          <cell r="Q154">
            <v>4.866104606691894</v>
          </cell>
          <cell r="R154">
            <v>4.0793587535733469</v>
          </cell>
          <cell r="S154">
            <v>3.4682894030301306</v>
          </cell>
          <cell r="T154">
            <v>5.324434274292706</v>
          </cell>
          <cell r="U154">
            <v>11.791266704541009</v>
          </cell>
          <cell r="V154">
            <v>13.204792520432788</v>
          </cell>
          <cell r="Z154">
            <v>13.204792520432788</v>
          </cell>
          <cell r="AC154" t="str">
            <v>SRB</v>
          </cell>
          <cell r="AI154" t="str">
            <v>…</v>
          </cell>
          <cell r="AJ154" t="str">
            <v>…</v>
          </cell>
          <cell r="AK154" t="str">
            <v>…</v>
          </cell>
          <cell r="AL154" t="str">
            <v>…</v>
          </cell>
          <cell r="AM154">
            <v>187.79</v>
          </cell>
          <cell r="AN154">
            <v>152.94</v>
          </cell>
        </row>
        <row r="155">
          <cell r="D155" t="str">
            <v>SYC</v>
          </cell>
          <cell r="E155">
            <v>2010</v>
          </cell>
          <cell r="F155">
            <v>77.165714285714287</v>
          </cell>
          <cell r="G155" t="str">
            <v>n.a.</v>
          </cell>
          <cell r="H155" t="str">
            <v>n.a.</v>
          </cell>
          <cell r="I155">
            <v>0</v>
          </cell>
          <cell r="J155" t="str">
            <v>Seychelles</v>
          </cell>
          <cell r="P155">
            <v>12.639230769230769</v>
          </cell>
          <cell r="Q155">
            <v>12.165410295921369</v>
          </cell>
          <cell r="R155">
            <v>10.59847453234358</v>
          </cell>
          <cell r="S155">
            <v>9.472707780057064</v>
          </cell>
          <cell r="T155">
            <v>7.9803674992915017</v>
          </cell>
          <cell r="U155">
            <v>8.8942099137723467</v>
          </cell>
          <cell r="V155">
            <v>9.5068542417657511</v>
          </cell>
          <cell r="Z155">
            <v>9.5068542417657511</v>
          </cell>
          <cell r="AC155" t="str">
            <v>SYC</v>
          </cell>
          <cell r="AI155">
            <v>75.888644067796605</v>
          </cell>
          <cell r="AJ155">
            <v>80.455696202531627</v>
          </cell>
          <cell r="AK155">
            <v>79.335945945945952</v>
          </cell>
          <cell r="AL155">
            <v>70.762500000000003</v>
          </cell>
          <cell r="AM155">
            <v>76.45</v>
          </cell>
          <cell r="AN155">
            <v>67.424999999999997</v>
          </cell>
        </row>
        <row r="156">
          <cell r="D156" t="str">
            <v>SLE</v>
          </cell>
          <cell r="E156">
            <v>2010</v>
          </cell>
          <cell r="F156">
            <v>91.6</v>
          </cell>
          <cell r="G156">
            <v>8.4</v>
          </cell>
          <cell r="H156">
            <v>2.6</v>
          </cell>
          <cell r="I156">
            <v>0</v>
          </cell>
          <cell r="J156" t="str">
            <v>Sierra Leone</v>
          </cell>
          <cell r="P156">
            <v>16.5</v>
          </cell>
          <cell r="Q156">
            <v>26.8</v>
          </cell>
          <cell r="R156">
            <v>26.846932351169535</v>
          </cell>
          <cell r="S156">
            <v>31.7</v>
          </cell>
          <cell r="T156">
            <v>17.899999999999999</v>
          </cell>
          <cell r="U156">
            <v>16.535499158575213</v>
          </cell>
          <cell r="V156">
            <v>16.008389586289535</v>
          </cell>
          <cell r="Z156">
            <v>16.008389586289535</v>
          </cell>
          <cell r="AC156" t="str">
            <v>SLE</v>
          </cell>
          <cell r="AI156">
            <v>43.1</v>
          </cell>
          <cell r="AJ156">
            <v>10.3</v>
          </cell>
          <cell r="AK156">
            <v>59.7</v>
          </cell>
          <cell r="AL156">
            <v>44.5</v>
          </cell>
          <cell r="AM156">
            <v>54.4</v>
          </cell>
          <cell r="AN156">
            <v>35.799999999999997</v>
          </cell>
        </row>
        <row r="157">
          <cell r="D157" t="str">
            <v>SGP</v>
          </cell>
          <cell r="E157">
            <v>2010</v>
          </cell>
          <cell r="F157">
            <v>8.7000000000000028</v>
          </cell>
          <cell r="G157">
            <v>91.3</v>
          </cell>
          <cell r="H157">
            <v>0.8</v>
          </cell>
          <cell r="I157">
            <v>0</v>
          </cell>
          <cell r="J157" t="str">
            <v>Singapore</v>
          </cell>
          <cell r="P157">
            <v>5</v>
          </cell>
          <cell r="Q157">
            <v>3.8</v>
          </cell>
          <cell r="R157">
            <v>2.8</v>
          </cell>
          <cell r="S157">
            <v>1.5</v>
          </cell>
          <cell r="T157">
            <v>1.7</v>
          </cell>
          <cell r="U157">
            <v>2.2999999999999998</v>
          </cell>
          <cell r="V157" t="str">
            <v>n.a.</v>
          </cell>
          <cell r="Z157" t="str">
            <v>n.a.</v>
          </cell>
          <cell r="AC157" t="str">
            <v>SGP</v>
          </cell>
          <cell r="AI157">
            <v>73.599999999999994</v>
          </cell>
          <cell r="AJ157">
            <v>78.7</v>
          </cell>
          <cell r="AK157">
            <v>89.5</v>
          </cell>
          <cell r="AL157">
            <v>115.6</v>
          </cell>
          <cell r="AM157">
            <v>109.1</v>
          </cell>
          <cell r="AN157">
            <v>91</v>
          </cell>
        </row>
        <row r="158">
          <cell r="D158" t="str">
            <v>SVK</v>
          </cell>
          <cell r="E158">
            <v>2010</v>
          </cell>
          <cell r="F158">
            <v>44.7</v>
          </cell>
          <cell r="G158">
            <v>55.3</v>
          </cell>
          <cell r="H158">
            <v>4</v>
          </cell>
          <cell r="I158">
            <v>0</v>
          </cell>
          <cell r="J158" t="str">
            <v>Slovak Republic</v>
          </cell>
          <cell r="P158">
            <v>2.6</v>
          </cell>
          <cell r="Q158">
            <v>5.03</v>
          </cell>
          <cell r="R158">
            <v>3.2</v>
          </cell>
          <cell r="S158">
            <v>2.5</v>
          </cell>
          <cell r="T158">
            <v>2.5</v>
          </cell>
          <cell r="U158">
            <v>5.3</v>
          </cell>
          <cell r="V158">
            <v>5.8</v>
          </cell>
          <cell r="Z158">
            <v>5.8</v>
          </cell>
          <cell r="AC158" t="str">
            <v>SVK</v>
          </cell>
          <cell r="AI158">
            <v>86.36</v>
          </cell>
          <cell r="AJ158">
            <v>84</v>
          </cell>
          <cell r="AK158">
            <v>101.7</v>
          </cell>
          <cell r="AL158">
            <v>93.3</v>
          </cell>
          <cell r="AM158">
            <v>91.36</v>
          </cell>
          <cell r="AN158">
            <v>76.05</v>
          </cell>
        </row>
        <row r="159">
          <cell r="D159" t="str">
            <v>SVN</v>
          </cell>
          <cell r="E159">
            <v>2010</v>
          </cell>
          <cell r="F159">
            <v>49.1</v>
          </cell>
          <cell r="G159">
            <v>50.9</v>
          </cell>
          <cell r="H159">
            <v>2</v>
          </cell>
          <cell r="I159">
            <v>0</v>
          </cell>
          <cell r="J159" t="str">
            <v>Slovenia</v>
          </cell>
          <cell r="P159">
            <v>3</v>
          </cell>
          <cell r="Q159">
            <v>2.5</v>
          </cell>
          <cell r="R159">
            <v>2.5</v>
          </cell>
          <cell r="S159">
            <v>1.78</v>
          </cell>
          <cell r="T159">
            <v>1.8</v>
          </cell>
          <cell r="U159">
            <v>2.2999999999999998</v>
          </cell>
          <cell r="V159">
            <v>2.5</v>
          </cell>
          <cell r="Z159">
            <v>2.5</v>
          </cell>
          <cell r="AC159" t="str">
            <v>SVN</v>
          </cell>
          <cell r="AI159">
            <v>80.099999999999994</v>
          </cell>
          <cell r="AJ159">
            <v>80.599999999999994</v>
          </cell>
          <cell r="AK159">
            <v>84.3</v>
          </cell>
          <cell r="AL159">
            <v>86.4</v>
          </cell>
          <cell r="AM159">
            <v>79.3</v>
          </cell>
          <cell r="AN159">
            <v>76.400000000000006</v>
          </cell>
        </row>
        <row r="160">
          <cell r="D160" t="str">
            <v>SLB</v>
          </cell>
          <cell r="E160">
            <v>2010</v>
          </cell>
          <cell r="F160">
            <v>76.599999999999994</v>
          </cell>
          <cell r="G160">
            <v>23.4</v>
          </cell>
          <cell r="H160">
            <v>1</v>
          </cell>
          <cell r="I160">
            <v>0</v>
          </cell>
          <cell r="J160" t="str">
            <v>Solomon Islands</v>
          </cell>
          <cell r="P160">
            <v>10.951448940605555</v>
          </cell>
          <cell r="Q160">
            <v>8.9659352564169783</v>
          </cell>
          <cell r="R160">
            <v>7.5764805003373485</v>
          </cell>
          <cell r="S160">
            <v>6.9766808385753336</v>
          </cell>
          <cell r="T160">
            <v>6.028398498646701</v>
          </cell>
          <cell r="U160">
            <v>5.1511144935422388</v>
          </cell>
          <cell r="V160">
            <v>7.19</v>
          </cell>
          <cell r="Z160">
            <v>7.19</v>
          </cell>
          <cell r="AC160" t="str">
            <v>SLB</v>
          </cell>
          <cell r="AI160">
            <v>62.267766724334649</v>
          </cell>
          <cell r="AJ160">
            <v>58.416201756290228</v>
          </cell>
          <cell r="AK160">
            <v>65.401431372790213</v>
          </cell>
          <cell r="AL160">
            <v>71.775804261946988</v>
          </cell>
          <cell r="AM160">
            <v>85.024999999999991</v>
          </cell>
          <cell r="AN160">
            <v>106.17999999999999</v>
          </cell>
        </row>
        <row r="161">
          <cell r="D161" t="str">
            <v>ZAF</v>
          </cell>
          <cell r="E161">
            <v>2010</v>
          </cell>
          <cell r="F161">
            <v>65.599999999999994</v>
          </cell>
          <cell r="G161">
            <v>34.4</v>
          </cell>
          <cell r="H161">
            <v>2</v>
          </cell>
          <cell r="I161">
            <v>0</v>
          </cell>
          <cell r="J161" t="str">
            <v>South Africa</v>
          </cell>
          <cell r="P161">
            <v>1.8</v>
          </cell>
          <cell r="Q161">
            <v>1.5</v>
          </cell>
          <cell r="R161">
            <v>1.1000000000000001</v>
          </cell>
          <cell r="S161">
            <v>1.4</v>
          </cell>
          <cell r="T161">
            <v>3.9</v>
          </cell>
          <cell r="U161">
            <v>5.94</v>
          </cell>
          <cell r="V161">
            <v>5.91</v>
          </cell>
          <cell r="Z161">
            <v>5.91</v>
          </cell>
          <cell r="AC161" t="str">
            <v>ZAF</v>
          </cell>
          <cell r="AI161">
            <v>61.3</v>
          </cell>
          <cell r="AJ161">
            <v>64.3</v>
          </cell>
          <cell r="AK161" t="str">
            <v>…</v>
          </cell>
          <cell r="AL161" t="str">
            <v>…</v>
          </cell>
          <cell r="AM161" t="str">
            <v>…</v>
          </cell>
          <cell r="AN161" t="str">
            <v>…</v>
          </cell>
        </row>
        <row r="162">
          <cell r="D162" t="str">
            <v>ESP</v>
          </cell>
          <cell r="E162">
            <v>2010</v>
          </cell>
          <cell r="F162">
            <v>23.700000000000003</v>
          </cell>
          <cell r="G162">
            <v>76.3</v>
          </cell>
          <cell r="H162">
            <v>1</v>
          </cell>
          <cell r="I162">
            <v>0</v>
          </cell>
          <cell r="J162" t="str">
            <v>Spain</v>
          </cell>
          <cell r="P162">
            <v>0.79134527643803365</v>
          </cell>
          <cell r="Q162">
            <v>0.80086181615613217</v>
          </cell>
          <cell r="R162">
            <v>0.71982144859793595</v>
          </cell>
          <cell r="S162">
            <v>0.92322331885618047</v>
          </cell>
          <cell r="T162">
            <v>3.3722377082617569</v>
          </cell>
          <cell r="U162">
            <v>5.0999999999999996</v>
          </cell>
          <cell r="V162">
            <v>5.7</v>
          </cell>
          <cell r="Z162">
            <v>5.7</v>
          </cell>
          <cell r="AC162" t="str">
            <v>ESP</v>
          </cell>
          <cell r="AI162">
            <v>322.14080115920785</v>
          </cell>
          <cell r="AJ162">
            <v>255.51497373614373</v>
          </cell>
          <cell r="AK162">
            <v>272.24940397314401</v>
          </cell>
          <cell r="AL162">
            <v>214.59355610249978</v>
          </cell>
          <cell r="AM162">
            <v>70.760290388099605</v>
          </cell>
          <cell r="AN162">
            <v>58.346488488119718</v>
          </cell>
        </row>
        <row r="163">
          <cell r="D163" t="str">
            <v>LKA</v>
          </cell>
          <cell r="E163">
            <v>2010</v>
          </cell>
          <cell r="F163">
            <v>53</v>
          </cell>
          <cell r="G163">
            <v>47</v>
          </cell>
          <cell r="H163">
            <v>1.7</v>
          </cell>
          <cell r="I163">
            <v>0</v>
          </cell>
          <cell r="J163" t="str">
            <v>Sri Lanka</v>
          </cell>
          <cell r="P163">
            <v>10.951448940605555</v>
          </cell>
          <cell r="Q163">
            <v>8.9659352564169783</v>
          </cell>
          <cell r="R163">
            <v>7.5764805003373485</v>
          </cell>
          <cell r="S163">
            <v>6.9766808385753336</v>
          </cell>
          <cell r="T163">
            <v>6.028398498646701</v>
          </cell>
          <cell r="U163">
            <v>5.1511144935422388</v>
          </cell>
          <cell r="V163">
            <v>7.19</v>
          </cell>
          <cell r="Z163">
            <v>7.19</v>
          </cell>
          <cell r="AC163" t="str">
            <v>LKA</v>
          </cell>
          <cell r="AI163">
            <v>62.267766724334649</v>
          </cell>
          <cell r="AJ163">
            <v>58.416201756290228</v>
          </cell>
          <cell r="AK163">
            <v>65.401431372790213</v>
          </cell>
          <cell r="AL163">
            <v>71.775804261946988</v>
          </cell>
          <cell r="AM163">
            <v>85.024999999999991</v>
          </cell>
          <cell r="AN163">
            <v>106.17999999999999</v>
          </cell>
        </row>
        <row r="164">
          <cell r="D164" t="str">
            <v>KNA</v>
          </cell>
          <cell r="E164">
            <v>2010</v>
          </cell>
          <cell r="F164">
            <v>67.23333333333332</v>
          </cell>
          <cell r="G164" t="str">
            <v>n.a.</v>
          </cell>
          <cell r="H164" t="str">
            <v>n.a.</v>
          </cell>
          <cell r="I164">
            <v>0</v>
          </cell>
          <cell r="J164" t="str">
            <v>St. Kitts and Nevis</v>
          </cell>
          <cell r="P164">
            <v>5.584644672858265</v>
          </cell>
          <cell r="Q164">
            <v>3.9624899241932421</v>
          </cell>
          <cell r="R164">
            <v>3.0340039193664454</v>
          </cell>
          <cell r="S164">
            <v>2.604471088787407</v>
          </cell>
          <cell r="T164">
            <v>2.4269734911821845</v>
          </cell>
          <cell r="U164">
            <v>2.9280358899553502</v>
          </cell>
          <cell r="V164">
            <v>3.5429234268459737</v>
          </cell>
          <cell r="Z164">
            <v>3.5429234268459737</v>
          </cell>
          <cell r="AC164" t="str">
            <v>KNA</v>
          </cell>
          <cell r="AI164">
            <v>128.9834964234991</v>
          </cell>
          <cell r="AJ164">
            <v>140.08513617162512</v>
          </cell>
          <cell r="AK164">
            <v>159.45976537422837</v>
          </cell>
          <cell r="AL164">
            <v>176.08231767394884</v>
          </cell>
          <cell r="AM164">
            <v>179.91973269843069</v>
          </cell>
          <cell r="AN164">
            <v>163.73758550252111</v>
          </cell>
        </row>
        <row r="165">
          <cell r="D165" t="str">
            <v>LCA</v>
          </cell>
          <cell r="E165">
            <v>2010</v>
          </cell>
          <cell r="F165">
            <v>58.5</v>
          </cell>
          <cell r="G165">
            <v>41.5</v>
          </cell>
          <cell r="H165">
            <v>2</v>
          </cell>
          <cell r="I165">
            <v>0</v>
          </cell>
          <cell r="J165" t="str">
            <v>St. Lucia</v>
          </cell>
          <cell r="P165">
            <v>5.584644672858265</v>
          </cell>
          <cell r="Q165">
            <v>3.9624899241932421</v>
          </cell>
          <cell r="R165">
            <v>3.0340039193664454</v>
          </cell>
          <cell r="S165">
            <v>2.604471088787407</v>
          </cell>
          <cell r="T165">
            <v>2.4269734911821845</v>
          </cell>
          <cell r="U165">
            <v>2.9280358899553502</v>
          </cell>
          <cell r="V165">
            <v>3.5429234268459737</v>
          </cell>
          <cell r="Z165">
            <v>3.5429234268459737</v>
          </cell>
          <cell r="AC165" t="str">
            <v>LCA</v>
          </cell>
          <cell r="AI165">
            <v>128.9834964234991</v>
          </cell>
          <cell r="AJ165">
            <v>140.08513617162512</v>
          </cell>
          <cell r="AK165">
            <v>159.45976537422837</v>
          </cell>
          <cell r="AL165">
            <v>176.08231767394884</v>
          </cell>
          <cell r="AM165">
            <v>179.91973269843069</v>
          </cell>
          <cell r="AN165">
            <v>163.73758550252111</v>
          </cell>
        </row>
        <row r="166">
          <cell r="D166" t="str">
            <v>VCT</v>
          </cell>
          <cell r="E166">
            <v>2010</v>
          </cell>
          <cell r="F166">
            <v>67.23333333333332</v>
          </cell>
          <cell r="G166" t="str">
            <v>n.a.</v>
          </cell>
          <cell r="H166" t="str">
            <v>n.a.</v>
          </cell>
          <cell r="I166">
            <v>0</v>
          </cell>
          <cell r="J166" t="str">
            <v>St. Vincent and the Grenadines</v>
          </cell>
          <cell r="P166">
            <v>5.584644672858265</v>
          </cell>
          <cell r="Q166">
            <v>3.9624899241932421</v>
          </cell>
          <cell r="R166">
            <v>3.0340039193664454</v>
          </cell>
          <cell r="S166">
            <v>2.604471088787407</v>
          </cell>
          <cell r="T166">
            <v>2.4269734911821845</v>
          </cell>
          <cell r="U166">
            <v>2.9280358899553502</v>
          </cell>
          <cell r="V166">
            <v>3.5429234268459737</v>
          </cell>
          <cell r="Z166">
            <v>3.5429234268459737</v>
          </cell>
          <cell r="AC166" t="str">
            <v>VCT</v>
          </cell>
          <cell r="AI166">
            <v>128.9834964234991</v>
          </cell>
          <cell r="AJ166">
            <v>140.08513617162512</v>
          </cell>
          <cell r="AK166">
            <v>159.45976537422837</v>
          </cell>
          <cell r="AL166">
            <v>176.08231767394884</v>
          </cell>
          <cell r="AM166">
            <v>179.91973269843069</v>
          </cell>
          <cell r="AN166">
            <v>163.73758550252111</v>
          </cell>
        </row>
        <row r="167">
          <cell r="D167" t="str">
            <v>SDN</v>
          </cell>
          <cell r="E167">
            <v>2010</v>
          </cell>
          <cell r="F167">
            <v>77.165714285714287</v>
          </cell>
          <cell r="G167" t="str">
            <v>n.a.</v>
          </cell>
          <cell r="H167" t="str">
            <v>n.a.</v>
          </cell>
          <cell r="I167">
            <v>0</v>
          </cell>
          <cell r="J167" t="str">
            <v>Sudan</v>
          </cell>
          <cell r="P167">
            <v>12.639230769230769</v>
          </cell>
          <cell r="Q167">
            <v>12.165410295921369</v>
          </cell>
          <cell r="R167">
            <v>10.59847453234358</v>
          </cell>
          <cell r="S167">
            <v>9.472707780057064</v>
          </cell>
          <cell r="T167">
            <v>7.9803674992915017</v>
          </cell>
          <cell r="U167">
            <v>8.8942099137723467</v>
          </cell>
          <cell r="V167">
            <v>9.5068542417657511</v>
          </cell>
          <cell r="Z167">
            <v>9.5068542417657511</v>
          </cell>
          <cell r="AC167" t="str">
            <v>SDN</v>
          </cell>
          <cell r="AI167">
            <v>75.888644067796605</v>
          </cell>
          <cell r="AJ167">
            <v>80.455696202531627</v>
          </cell>
          <cell r="AK167">
            <v>79.335945945945952</v>
          </cell>
          <cell r="AL167">
            <v>70.762500000000003</v>
          </cell>
          <cell r="AM167">
            <v>76.45</v>
          </cell>
          <cell r="AN167">
            <v>67.424999999999997</v>
          </cell>
        </row>
        <row r="168">
          <cell r="D168" t="str">
            <v>SUR</v>
          </cell>
          <cell r="E168">
            <v>2010</v>
          </cell>
          <cell r="F168">
            <v>91.3</v>
          </cell>
          <cell r="G168">
            <v>8.6999999999999993</v>
          </cell>
          <cell r="H168">
            <v>5</v>
          </cell>
          <cell r="I168">
            <v>0</v>
          </cell>
          <cell r="J168" t="str">
            <v>Suriname</v>
          </cell>
          <cell r="P168">
            <v>5.584644672858265</v>
          </cell>
          <cell r="Q168">
            <v>3.9624899241932421</v>
          </cell>
          <cell r="R168">
            <v>3.0340039193664454</v>
          </cell>
          <cell r="S168">
            <v>2.604471088787407</v>
          </cell>
          <cell r="T168">
            <v>2.4269734911821845</v>
          </cell>
          <cell r="U168">
            <v>2.9280358899553502</v>
          </cell>
          <cell r="V168">
            <v>3.5429234268459737</v>
          </cell>
          <cell r="Z168">
            <v>3.5429234268459737</v>
          </cell>
          <cell r="AC168" t="str">
            <v>SUR</v>
          </cell>
          <cell r="AI168">
            <v>128.9834964234991</v>
          </cell>
          <cell r="AJ168">
            <v>140.08513617162512</v>
          </cell>
          <cell r="AK168">
            <v>159.45976537422837</v>
          </cell>
          <cell r="AL168">
            <v>176.08231767394884</v>
          </cell>
          <cell r="AM168">
            <v>179.91973269843069</v>
          </cell>
          <cell r="AN168">
            <v>163.73758550252111</v>
          </cell>
        </row>
        <row r="169">
          <cell r="D169" t="str">
            <v>SWZ</v>
          </cell>
          <cell r="E169">
            <v>2010</v>
          </cell>
          <cell r="F169">
            <v>62.4</v>
          </cell>
          <cell r="G169">
            <v>37.6</v>
          </cell>
          <cell r="H169">
            <v>2</v>
          </cell>
          <cell r="I169">
            <v>0</v>
          </cell>
          <cell r="J169" t="str">
            <v>Swaziland</v>
          </cell>
          <cell r="P169">
            <v>7.2</v>
          </cell>
          <cell r="Q169">
            <v>7</v>
          </cell>
          <cell r="R169">
            <v>7.7</v>
          </cell>
          <cell r="S169">
            <v>7.5</v>
          </cell>
          <cell r="T169">
            <v>7.6</v>
          </cell>
          <cell r="U169">
            <v>8.1</v>
          </cell>
          <cell r="V169" t="str">
            <v>n.a.</v>
          </cell>
          <cell r="Z169" t="str">
            <v>n.a.</v>
          </cell>
          <cell r="AC169" t="str">
            <v>SWZ</v>
          </cell>
          <cell r="AI169">
            <v>78</v>
          </cell>
          <cell r="AJ169">
            <v>78</v>
          </cell>
          <cell r="AK169">
            <v>76</v>
          </cell>
          <cell r="AL169">
            <v>77</v>
          </cell>
          <cell r="AM169">
            <v>75</v>
          </cell>
          <cell r="AN169">
            <v>76.3</v>
          </cell>
        </row>
        <row r="170">
          <cell r="D170" t="str">
            <v>SWE</v>
          </cell>
          <cell r="E170">
            <v>2010</v>
          </cell>
          <cell r="F170">
            <v>22.700000000000003</v>
          </cell>
          <cell r="G170">
            <v>77.3</v>
          </cell>
          <cell r="H170">
            <v>2</v>
          </cell>
          <cell r="I170">
            <v>0</v>
          </cell>
          <cell r="J170" t="str">
            <v>Sweden</v>
          </cell>
          <cell r="P170">
            <v>1.0942985206253155</v>
          </cell>
          <cell r="Q170">
            <v>0.83670940640598845</v>
          </cell>
          <cell r="R170">
            <v>0.77007945651231757</v>
          </cell>
          <cell r="S170">
            <v>0.60834314771931541</v>
          </cell>
          <cell r="T170">
            <v>1</v>
          </cell>
          <cell r="U170">
            <v>1.99</v>
          </cell>
          <cell r="V170" t="str">
            <v>n.a.</v>
          </cell>
          <cell r="Z170" t="str">
            <v>n.a.</v>
          </cell>
          <cell r="AC170" t="str">
            <v>SWE</v>
          </cell>
          <cell r="AI170">
            <v>70.599999999999994</v>
          </cell>
          <cell r="AJ170">
            <v>73.599999999999994</v>
          </cell>
          <cell r="AK170">
            <v>58</v>
          </cell>
          <cell r="AL170">
            <v>60.4</v>
          </cell>
          <cell r="AM170">
            <v>47.1</v>
          </cell>
          <cell r="AN170">
            <v>51.3</v>
          </cell>
        </row>
        <row r="171">
          <cell r="D171" t="str">
            <v>CHE</v>
          </cell>
          <cell r="E171">
            <v>2010</v>
          </cell>
          <cell r="F171">
            <v>52.5</v>
          </cell>
          <cell r="G171">
            <v>47.5</v>
          </cell>
          <cell r="H171">
            <v>3</v>
          </cell>
          <cell r="I171">
            <v>0</v>
          </cell>
          <cell r="J171" t="str">
            <v>Switzerland</v>
          </cell>
          <cell r="P171">
            <v>0.88622464847564508</v>
          </cell>
          <cell r="Q171">
            <v>0.51867043306546701</v>
          </cell>
          <cell r="R171">
            <v>0.3</v>
          </cell>
          <cell r="S171">
            <v>0.3</v>
          </cell>
          <cell r="T171">
            <v>0.48</v>
          </cell>
          <cell r="U171">
            <v>0.4</v>
          </cell>
          <cell r="V171" t="str">
            <v>n.a.</v>
          </cell>
          <cell r="Z171" t="str">
            <v>n.a.</v>
          </cell>
          <cell r="AC171" t="str">
            <v>CHE</v>
          </cell>
          <cell r="AI171">
            <v>90.920904350723902</v>
          </cell>
          <cell r="AJ171">
            <v>115.99097685786083</v>
          </cell>
          <cell r="AK171">
            <v>122.58422759057824</v>
          </cell>
          <cell r="AL171">
            <v>124.02266373652657</v>
          </cell>
          <cell r="AM171">
            <v>78.099999999999994</v>
          </cell>
          <cell r="AN171">
            <v>100</v>
          </cell>
        </row>
        <row r="172">
          <cell r="D172" t="str">
            <v>SYR</v>
          </cell>
          <cell r="E172">
            <v>2010</v>
          </cell>
          <cell r="F172">
            <v>72.599999999999994</v>
          </cell>
          <cell r="G172">
            <v>27.4</v>
          </cell>
          <cell r="H172">
            <v>4.0999999999999996</v>
          </cell>
          <cell r="I172">
            <v>0</v>
          </cell>
          <cell r="J172" t="str">
            <v>Syrian Arab Republic</v>
          </cell>
          <cell r="P172">
            <v>14.02222222222222</v>
          </cell>
          <cell r="Q172">
            <v>11.930374904361134</v>
          </cell>
          <cell r="R172">
            <v>9.2577029027354598</v>
          </cell>
          <cell r="S172">
            <v>7.8242517155789182</v>
          </cell>
          <cell r="T172">
            <v>6.5840245506868422</v>
          </cell>
          <cell r="U172">
            <v>7.3444444444444441</v>
          </cell>
          <cell r="V172">
            <v>6.58</v>
          </cell>
          <cell r="Z172">
            <v>6.58</v>
          </cell>
          <cell r="AC172" t="str">
            <v>SYR</v>
          </cell>
          <cell r="AI172">
            <v>79.341861538879385</v>
          </cell>
          <cell r="AJ172">
            <v>88.50619591554171</v>
          </cell>
          <cell r="AK172">
            <v>90.69473658368932</v>
          </cell>
          <cell r="AL172">
            <v>86.039752929996837</v>
          </cell>
          <cell r="AM172">
            <v>90.63333333333334</v>
          </cell>
          <cell r="AN172">
            <v>79.016666666666666</v>
          </cell>
        </row>
        <row r="173">
          <cell r="D173" t="str">
            <v>TWN</v>
          </cell>
          <cell r="E173">
            <v>2010</v>
          </cell>
          <cell r="F173">
            <v>17.799999999999997</v>
          </cell>
          <cell r="G173">
            <v>82.2</v>
          </cell>
          <cell r="H173">
            <v>1.9</v>
          </cell>
          <cell r="I173">
            <v>0</v>
          </cell>
          <cell r="J173" t="str">
            <v>Taiwan</v>
          </cell>
          <cell r="P173">
            <v>10.951448940605555</v>
          </cell>
          <cell r="Q173">
            <v>8.9659352564169783</v>
          </cell>
          <cell r="R173">
            <v>7.5764805003373485</v>
          </cell>
          <cell r="S173">
            <v>6.9766808385753336</v>
          </cell>
          <cell r="T173">
            <v>6.028398498646701</v>
          </cell>
          <cell r="U173">
            <v>5.1511144935422388</v>
          </cell>
          <cell r="V173">
            <v>7.19</v>
          </cell>
          <cell r="Z173">
            <v>7.19</v>
          </cell>
          <cell r="AC173" t="str">
            <v>TWN</v>
          </cell>
          <cell r="AI173">
            <v>62.267766724334649</v>
          </cell>
          <cell r="AJ173">
            <v>58.416201756290228</v>
          </cell>
          <cell r="AK173">
            <v>65.401431372790213</v>
          </cell>
          <cell r="AL173">
            <v>71.775804261946988</v>
          </cell>
          <cell r="AM173">
            <v>85.024999999999991</v>
          </cell>
          <cell r="AN173">
            <v>106.17999999999999</v>
          </cell>
        </row>
        <row r="174">
          <cell r="D174" t="str">
            <v>TJK</v>
          </cell>
          <cell r="E174">
            <v>2010</v>
          </cell>
          <cell r="F174">
            <v>62.6</v>
          </cell>
          <cell r="G174">
            <v>37.4</v>
          </cell>
          <cell r="H174">
            <v>3</v>
          </cell>
          <cell r="I174">
            <v>0</v>
          </cell>
          <cell r="J174" t="str">
            <v>Tajikistan</v>
          </cell>
          <cell r="P174">
            <v>6.5470230297727472</v>
          </cell>
          <cell r="Q174">
            <v>4.866104606691894</v>
          </cell>
          <cell r="R174">
            <v>4.0793587535733469</v>
          </cell>
          <cell r="S174">
            <v>3.4682894030301306</v>
          </cell>
          <cell r="T174">
            <v>5.324434274292706</v>
          </cell>
          <cell r="U174">
            <v>11.791266704541009</v>
          </cell>
          <cell r="V174">
            <v>13.204792520432788</v>
          </cell>
          <cell r="Z174">
            <v>13.204792520432788</v>
          </cell>
          <cell r="AC174" t="str">
            <v>TJK</v>
          </cell>
          <cell r="AI174">
            <v>81.617815617406805</v>
          </cell>
          <cell r="AJ174">
            <v>90.087240267752392</v>
          </cell>
          <cell r="AK174">
            <v>88.985721813757607</v>
          </cell>
          <cell r="AL174">
            <v>85.305718000035199</v>
          </cell>
          <cell r="AM174">
            <v>84.643872929029527</v>
          </cell>
          <cell r="AN174">
            <v>74.875500940663585</v>
          </cell>
        </row>
        <row r="175">
          <cell r="D175" t="str">
            <v>TZA</v>
          </cell>
          <cell r="E175">
            <v>2010</v>
          </cell>
          <cell r="F175">
            <v>78.099999999999994</v>
          </cell>
          <cell r="G175">
            <v>21.9</v>
          </cell>
          <cell r="H175">
            <v>3</v>
          </cell>
          <cell r="I175">
            <v>0</v>
          </cell>
          <cell r="J175" t="str">
            <v>Tanzania</v>
          </cell>
          <cell r="P175">
            <v>12.639230769230769</v>
          </cell>
          <cell r="Q175">
            <v>12.165410295921369</v>
          </cell>
          <cell r="R175">
            <v>10.59847453234358</v>
          </cell>
          <cell r="S175">
            <v>9.472707780057064</v>
          </cell>
          <cell r="T175">
            <v>7.9803674992915017</v>
          </cell>
          <cell r="U175">
            <v>8.8942099137723467</v>
          </cell>
          <cell r="V175">
            <v>9.5068542417657511</v>
          </cell>
          <cell r="Z175">
            <v>9.5068542417657511</v>
          </cell>
          <cell r="AC175" t="str">
            <v>TZA</v>
          </cell>
          <cell r="AI175">
            <v>75.888644067796605</v>
          </cell>
          <cell r="AJ175">
            <v>80.455696202531627</v>
          </cell>
          <cell r="AK175">
            <v>79.335945945945952</v>
          </cell>
          <cell r="AL175">
            <v>70.762500000000003</v>
          </cell>
          <cell r="AM175">
            <v>76.45</v>
          </cell>
          <cell r="AN175">
            <v>67.424999999999997</v>
          </cell>
        </row>
        <row r="176">
          <cell r="D176" t="str">
            <v>THA</v>
          </cell>
          <cell r="E176">
            <v>2010</v>
          </cell>
          <cell r="F176">
            <v>56.5</v>
          </cell>
          <cell r="G176">
            <v>43.5</v>
          </cell>
          <cell r="H176">
            <v>2.7</v>
          </cell>
          <cell r="I176">
            <v>0</v>
          </cell>
          <cell r="J176" t="str">
            <v>Thailand</v>
          </cell>
          <cell r="P176">
            <v>11.94</v>
          </cell>
          <cell r="Q176">
            <v>9.06</v>
          </cell>
          <cell r="R176">
            <v>8.07</v>
          </cell>
          <cell r="S176">
            <v>7.8596311981231501</v>
          </cell>
          <cell r="T176">
            <v>5.7</v>
          </cell>
          <cell r="U176">
            <v>5.3</v>
          </cell>
          <cell r="V176">
            <v>4.97</v>
          </cell>
          <cell r="Z176">
            <v>4.97</v>
          </cell>
          <cell r="AC176" t="str">
            <v>THA</v>
          </cell>
          <cell r="AI176">
            <v>79.757188498402556</v>
          </cell>
          <cell r="AJ176">
            <v>83.720506513619384</v>
          </cell>
          <cell r="AK176">
            <v>82.685652130920602</v>
          </cell>
          <cell r="AL176">
            <v>86.5</v>
          </cell>
          <cell r="AM176">
            <v>97.9</v>
          </cell>
          <cell r="AN176" t="str">
            <v>…</v>
          </cell>
        </row>
        <row r="177">
          <cell r="D177" t="str">
            <v>TLS</v>
          </cell>
          <cell r="E177">
            <v>2010</v>
          </cell>
          <cell r="F177">
            <v>71.713636363636368</v>
          </cell>
          <cell r="G177" t="str">
            <v>n.a.</v>
          </cell>
          <cell r="H177" t="str">
            <v>n.a.</v>
          </cell>
          <cell r="I177">
            <v>0</v>
          </cell>
          <cell r="J177" t="str">
            <v>Timor-Leste (East Timor)</v>
          </cell>
          <cell r="P177">
            <v>10.951448940605555</v>
          </cell>
          <cell r="Q177">
            <v>8.9659352564169783</v>
          </cell>
          <cell r="R177">
            <v>7.5764805003373485</v>
          </cell>
          <cell r="S177">
            <v>6.9766808385753336</v>
          </cell>
          <cell r="T177">
            <v>6.028398498646701</v>
          </cell>
          <cell r="U177">
            <v>5.1511144935422388</v>
          </cell>
          <cell r="V177">
            <v>7.19</v>
          </cell>
          <cell r="Z177">
            <v>7.19</v>
          </cell>
          <cell r="AC177" t="str">
            <v>TLS</v>
          </cell>
          <cell r="AI177">
            <v>62.267766724334649</v>
          </cell>
          <cell r="AJ177">
            <v>58.416201756290228</v>
          </cell>
          <cell r="AK177">
            <v>65.401431372790213</v>
          </cell>
          <cell r="AL177">
            <v>71.775804261946988</v>
          </cell>
          <cell r="AM177">
            <v>85.024999999999991</v>
          </cell>
          <cell r="AN177">
            <v>106.17999999999999</v>
          </cell>
        </row>
        <row r="178">
          <cell r="D178" t="str">
            <v>TGO</v>
          </cell>
          <cell r="E178">
            <v>2010</v>
          </cell>
          <cell r="F178">
            <v>69.400000000000006</v>
          </cell>
          <cell r="G178">
            <v>30.6</v>
          </cell>
          <cell r="H178">
            <v>3</v>
          </cell>
          <cell r="I178">
            <v>0</v>
          </cell>
          <cell r="J178" t="str">
            <v>Togo</v>
          </cell>
          <cell r="P178">
            <v>12.639230769230769</v>
          </cell>
          <cell r="Q178">
            <v>12.165410295921369</v>
          </cell>
          <cell r="R178">
            <v>10.59847453234358</v>
          </cell>
          <cell r="S178">
            <v>9.472707780057064</v>
          </cell>
          <cell r="T178">
            <v>7.9803674992915017</v>
          </cell>
          <cell r="U178">
            <v>8.8942099137723467</v>
          </cell>
          <cell r="V178">
            <v>9.5068542417657511</v>
          </cell>
          <cell r="Z178">
            <v>9.5068542417657511</v>
          </cell>
          <cell r="AC178" t="str">
            <v>TGO</v>
          </cell>
          <cell r="AI178">
            <v>75.888644067796605</v>
          </cell>
          <cell r="AJ178">
            <v>80.455696202531627</v>
          </cell>
          <cell r="AK178">
            <v>79.335945945945952</v>
          </cell>
          <cell r="AL178">
            <v>70.762500000000003</v>
          </cell>
          <cell r="AM178">
            <v>76.45</v>
          </cell>
          <cell r="AN178">
            <v>67.424999999999997</v>
          </cell>
        </row>
        <row r="179">
          <cell r="D179" t="str">
            <v>TON</v>
          </cell>
          <cell r="E179">
            <v>2010</v>
          </cell>
          <cell r="F179">
            <v>74.7</v>
          </cell>
          <cell r="G179">
            <v>25.3</v>
          </cell>
          <cell r="H179">
            <v>2.7</v>
          </cell>
          <cell r="I179">
            <v>0</v>
          </cell>
          <cell r="J179" t="str">
            <v>Tonga</v>
          </cell>
          <cell r="P179">
            <v>10.951448940605555</v>
          </cell>
          <cell r="Q179">
            <v>8.9659352564169783</v>
          </cell>
          <cell r="R179">
            <v>7.5764805003373485</v>
          </cell>
          <cell r="S179">
            <v>6.9766808385753336</v>
          </cell>
          <cell r="T179">
            <v>6.028398498646701</v>
          </cell>
          <cell r="U179">
            <v>5.1511144935422388</v>
          </cell>
          <cell r="V179">
            <v>7.19</v>
          </cell>
          <cell r="Z179">
            <v>7.19</v>
          </cell>
          <cell r="AC179" t="str">
            <v>TON</v>
          </cell>
          <cell r="AI179">
            <v>62.267766724334649</v>
          </cell>
          <cell r="AJ179">
            <v>58.416201756290228</v>
          </cell>
          <cell r="AK179">
            <v>65.401431372790213</v>
          </cell>
          <cell r="AL179">
            <v>71.775804261946988</v>
          </cell>
          <cell r="AM179">
            <v>85.024999999999991</v>
          </cell>
          <cell r="AN179">
            <v>106.17999999999999</v>
          </cell>
        </row>
        <row r="180">
          <cell r="D180" t="str">
            <v>TTO</v>
          </cell>
          <cell r="E180">
            <v>2010</v>
          </cell>
          <cell r="F180">
            <v>67.23333333333332</v>
          </cell>
          <cell r="G180" t="str">
            <v>n.a.</v>
          </cell>
          <cell r="H180" t="str">
            <v>n.a.</v>
          </cell>
          <cell r="I180">
            <v>0</v>
          </cell>
          <cell r="J180" t="str">
            <v>Trinidad and Tobago</v>
          </cell>
          <cell r="P180">
            <v>5.584644672858265</v>
          </cell>
          <cell r="Q180">
            <v>3.9624899241932421</v>
          </cell>
          <cell r="R180">
            <v>3.0340039193664454</v>
          </cell>
          <cell r="S180">
            <v>2.604471088787407</v>
          </cell>
          <cell r="T180">
            <v>2.4269734911821845</v>
          </cell>
          <cell r="U180">
            <v>2.9280358899553502</v>
          </cell>
          <cell r="V180">
            <v>3.5429234268459737</v>
          </cell>
          <cell r="Z180">
            <v>3.5429234268459737</v>
          </cell>
          <cell r="AC180" t="str">
            <v>TTO</v>
          </cell>
          <cell r="AI180">
            <v>128.9834964234991</v>
          </cell>
          <cell r="AJ180">
            <v>140.08513617162512</v>
          </cell>
          <cell r="AK180">
            <v>159.45976537422837</v>
          </cell>
          <cell r="AL180">
            <v>176.08231767394884</v>
          </cell>
          <cell r="AM180">
            <v>179.91973269843069</v>
          </cell>
          <cell r="AN180">
            <v>163.73758550252111</v>
          </cell>
        </row>
        <row r="181">
          <cell r="D181" t="str">
            <v>TUN</v>
          </cell>
          <cell r="E181">
            <v>2010</v>
          </cell>
          <cell r="F181">
            <v>48.3</v>
          </cell>
          <cell r="G181">
            <v>51.7</v>
          </cell>
          <cell r="H181">
            <v>1.3</v>
          </cell>
          <cell r="I181">
            <v>0</v>
          </cell>
          <cell r="J181" t="str">
            <v>Tunisia</v>
          </cell>
          <cell r="P181">
            <v>23.6</v>
          </cell>
          <cell r="Q181">
            <v>20.9</v>
          </cell>
          <cell r="R181">
            <v>19.3</v>
          </cell>
          <cell r="S181">
            <v>17.600000000000001</v>
          </cell>
          <cell r="T181">
            <v>15.5</v>
          </cell>
          <cell r="U181">
            <v>13.2</v>
          </cell>
          <cell r="V181">
            <v>13.2</v>
          </cell>
          <cell r="Z181">
            <v>13.2</v>
          </cell>
          <cell r="AC181" t="str">
            <v>TUN</v>
          </cell>
          <cell r="AI181">
            <v>45.1</v>
          </cell>
          <cell r="AJ181">
            <v>46.8</v>
          </cell>
          <cell r="AK181">
            <v>49</v>
          </cell>
          <cell r="AL181">
            <v>53.2</v>
          </cell>
          <cell r="AM181">
            <v>56.8</v>
          </cell>
          <cell r="AN181" t="str">
            <v>…</v>
          </cell>
        </row>
        <row r="182">
          <cell r="D182" t="str">
            <v>TUR</v>
          </cell>
          <cell r="E182">
            <v>2010</v>
          </cell>
          <cell r="F182">
            <v>78.900000000000006</v>
          </cell>
          <cell r="G182">
            <v>21.1</v>
          </cell>
          <cell r="H182">
            <v>3.3</v>
          </cell>
          <cell r="I182">
            <v>0</v>
          </cell>
          <cell r="J182" t="str">
            <v>Turkey</v>
          </cell>
          <cell r="P182">
            <v>6.54</v>
          </cell>
          <cell r="Q182">
            <v>4.9920081836199737</v>
          </cell>
          <cell r="R182">
            <v>3.9043413535963323</v>
          </cell>
          <cell r="S182">
            <v>3.6219959666125146</v>
          </cell>
          <cell r="T182">
            <v>3.8245179550681052</v>
          </cell>
          <cell r="U182">
            <v>5.565927446570611</v>
          </cell>
          <cell r="V182">
            <v>4.8777489973642405</v>
          </cell>
          <cell r="Z182">
            <v>4.8777489973642405</v>
          </cell>
          <cell r="AC182" t="str">
            <v>TUR</v>
          </cell>
          <cell r="AI182">
            <v>88.05</v>
          </cell>
          <cell r="AJ182">
            <v>88.68</v>
          </cell>
          <cell r="AK182">
            <v>89.65</v>
          </cell>
          <cell r="AL182">
            <v>86.77</v>
          </cell>
          <cell r="AM182">
            <v>79.790000000000006</v>
          </cell>
          <cell r="AN182">
            <v>81.95</v>
          </cell>
        </row>
        <row r="183">
          <cell r="D183" t="str">
            <v>UGA</v>
          </cell>
          <cell r="E183">
            <v>2010</v>
          </cell>
          <cell r="F183">
            <v>60.3</v>
          </cell>
          <cell r="G183">
            <v>39.700000000000003</v>
          </cell>
          <cell r="H183">
            <v>2.2000000000000002</v>
          </cell>
          <cell r="I183">
            <v>0</v>
          </cell>
          <cell r="J183" t="str">
            <v>Uganda</v>
          </cell>
          <cell r="P183">
            <v>2.19</v>
          </cell>
          <cell r="Q183">
            <v>2.3160133890649357</v>
          </cell>
          <cell r="R183">
            <v>2.9472474300972586</v>
          </cell>
          <cell r="S183">
            <v>4.1081810172889872</v>
          </cell>
          <cell r="T183">
            <v>2.1967869610594444</v>
          </cell>
          <cell r="U183">
            <v>4.1958754913704244</v>
          </cell>
          <cell r="V183">
            <v>3.6695901060707281</v>
          </cell>
          <cell r="Z183">
            <v>3.6695901060707281</v>
          </cell>
          <cell r="AC183" t="str">
            <v>UGA</v>
          </cell>
          <cell r="AI183">
            <v>97.8</v>
          </cell>
          <cell r="AJ183">
            <v>103.8</v>
          </cell>
          <cell r="AK183">
            <v>74.400000000000006</v>
          </cell>
          <cell r="AL183">
            <v>71.8</v>
          </cell>
          <cell r="AM183">
            <v>120.3</v>
          </cell>
          <cell r="AN183">
            <v>71.900000000000006</v>
          </cell>
        </row>
        <row r="184">
          <cell r="D184" t="str">
            <v>UKR</v>
          </cell>
          <cell r="E184">
            <v>2010</v>
          </cell>
          <cell r="F184">
            <v>92.1</v>
          </cell>
          <cell r="G184">
            <v>7.9</v>
          </cell>
          <cell r="H184">
            <v>2.9</v>
          </cell>
          <cell r="I184">
            <v>0</v>
          </cell>
          <cell r="J184" t="str">
            <v>Ukraine</v>
          </cell>
          <cell r="P184">
            <v>30</v>
          </cell>
          <cell r="Q184">
            <v>19.600000000000001</v>
          </cell>
          <cell r="R184">
            <v>17.8</v>
          </cell>
          <cell r="S184">
            <v>13.2</v>
          </cell>
          <cell r="T184">
            <v>17.435071422242508</v>
          </cell>
          <cell r="U184">
            <v>40.200000000000003</v>
          </cell>
          <cell r="V184">
            <v>41.6</v>
          </cell>
          <cell r="Z184">
            <v>41.6</v>
          </cell>
          <cell r="AC184" t="str">
            <v>UKR</v>
          </cell>
          <cell r="AI184">
            <v>21.1</v>
          </cell>
          <cell r="AJ184">
            <v>25</v>
          </cell>
          <cell r="AK184">
            <v>23.1</v>
          </cell>
          <cell r="AL184">
            <v>26.3</v>
          </cell>
          <cell r="AM184">
            <v>29.6210485848083</v>
          </cell>
          <cell r="AN184">
            <v>32.299999999999997</v>
          </cell>
        </row>
        <row r="185">
          <cell r="D185" t="str">
            <v>ARE</v>
          </cell>
          <cell r="E185">
            <v>2010</v>
          </cell>
          <cell r="F185">
            <v>88.8</v>
          </cell>
          <cell r="G185">
            <v>11.2</v>
          </cell>
          <cell r="H185">
            <v>5.0999999999999996</v>
          </cell>
          <cell r="I185">
            <v>0</v>
          </cell>
          <cell r="J185" t="str">
            <v>United Arab Emirates</v>
          </cell>
          <cell r="P185">
            <v>12.5</v>
          </cell>
          <cell r="Q185">
            <v>8.3000000000000007</v>
          </cell>
          <cell r="R185">
            <v>6.3</v>
          </cell>
          <cell r="S185">
            <v>2.9</v>
          </cell>
          <cell r="T185">
            <v>2.5</v>
          </cell>
          <cell r="U185">
            <v>4.8</v>
          </cell>
          <cell r="V185">
            <v>5.8</v>
          </cell>
          <cell r="Z185">
            <v>5.8</v>
          </cell>
          <cell r="AC185" t="str">
            <v>ARE</v>
          </cell>
          <cell r="AI185">
            <v>94.6</v>
          </cell>
          <cell r="AJ185">
            <v>95.7</v>
          </cell>
          <cell r="AK185">
            <v>98.2</v>
          </cell>
          <cell r="AL185">
            <v>100</v>
          </cell>
          <cell r="AM185">
            <v>101.5</v>
          </cell>
          <cell r="AN185">
            <v>79</v>
          </cell>
        </row>
        <row r="186">
          <cell r="D186" t="str">
            <v>GBR</v>
          </cell>
          <cell r="E186">
            <v>2010</v>
          </cell>
          <cell r="F186">
            <v>11.400000000000006</v>
          </cell>
          <cell r="G186">
            <v>88.6</v>
          </cell>
          <cell r="H186">
            <v>1</v>
          </cell>
          <cell r="I186">
            <v>0</v>
          </cell>
          <cell r="J186" t="str">
            <v>United Kingdom</v>
          </cell>
          <cell r="P186">
            <v>1.9</v>
          </cell>
          <cell r="Q186">
            <v>1</v>
          </cell>
          <cell r="R186">
            <v>0.9</v>
          </cell>
          <cell r="S186">
            <v>0.9</v>
          </cell>
          <cell r="T186">
            <v>1.6</v>
          </cell>
          <cell r="U186">
            <v>3.5</v>
          </cell>
          <cell r="V186" t="str">
            <v>n.a.</v>
          </cell>
          <cell r="Z186" t="str">
            <v>n.a.</v>
          </cell>
          <cell r="AC186" t="str">
            <v>GBR</v>
          </cell>
          <cell r="AI186">
            <v>61.513196927066275</v>
          </cell>
          <cell r="AJ186">
            <v>53.982807289995442</v>
          </cell>
          <cell r="AK186">
            <v>54.635590823018369</v>
          </cell>
          <cell r="AL186" t="str">
            <v>…</v>
          </cell>
          <cell r="AM186">
            <v>38.1</v>
          </cell>
          <cell r="AN186">
            <v>30.1</v>
          </cell>
        </row>
        <row r="187">
          <cell r="D187" t="str">
            <v>USA</v>
          </cell>
          <cell r="E187">
            <v>2010</v>
          </cell>
          <cell r="F187">
            <v>18.5</v>
          </cell>
          <cell r="G187">
            <v>81.5</v>
          </cell>
          <cell r="H187">
            <v>1.5</v>
          </cell>
          <cell r="I187">
            <v>0</v>
          </cell>
          <cell r="J187" t="str">
            <v>United States</v>
          </cell>
          <cell r="P187">
            <v>0.8</v>
          </cell>
          <cell r="Q187">
            <v>0.74</v>
          </cell>
          <cell r="R187">
            <v>0.8</v>
          </cell>
          <cell r="S187">
            <v>1.42</v>
          </cell>
          <cell r="T187">
            <v>2.93</v>
          </cell>
          <cell r="U187">
            <v>5.4</v>
          </cell>
          <cell r="V187">
            <v>5.5</v>
          </cell>
          <cell r="Z187">
            <v>5.5</v>
          </cell>
          <cell r="AC187" t="str">
            <v>USA</v>
          </cell>
          <cell r="AI187">
            <v>168.03</v>
          </cell>
          <cell r="AJ187">
            <v>154.81</v>
          </cell>
          <cell r="AK187">
            <v>134.84</v>
          </cell>
          <cell r="AL187">
            <v>91.69</v>
          </cell>
          <cell r="AM187">
            <v>75.290000000000006</v>
          </cell>
          <cell r="AN187">
            <v>60.08</v>
          </cell>
        </row>
        <row r="188">
          <cell r="D188" t="str">
            <v>URY</v>
          </cell>
          <cell r="E188">
            <v>2010</v>
          </cell>
          <cell r="F188">
            <v>60.3</v>
          </cell>
          <cell r="G188">
            <v>39.700000000000003</v>
          </cell>
          <cell r="H188">
            <v>2.1</v>
          </cell>
          <cell r="I188">
            <v>0</v>
          </cell>
          <cell r="J188" t="str">
            <v>Uruguay</v>
          </cell>
          <cell r="P188">
            <v>4.7386999735897914</v>
          </cell>
          <cell r="Q188">
            <v>3.5994830412306138</v>
          </cell>
          <cell r="R188">
            <v>1.8907931167420178</v>
          </cell>
          <cell r="S188">
            <v>1.07</v>
          </cell>
          <cell r="T188">
            <v>1</v>
          </cell>
          <cell r="U188">
            <v>1.02</v>
          </cell>
          <cell r="V188" t="str">
            <v>n.a.</v>
          </cell>
          <cell r="Z188" t="str">
            <v>n.a.</v>
          </cell>
          <cell r="AC188" t="str">
            <v>URY</v>
          </cell>
          <cell r="AI188" t="str">
            <v>…</v>
          </cell>
          <cell r="AJ188">
            <v>220.8</v>
          </cell>
          <cell r="AK188">
            <v>410.6</v>
          </cell>
          <cell r="AL188">
            <v>666</v>
          </cell>
          <cell r="AM188">
            <v>806.8</v>
          </cell>
          <cell r="AN188">
            <v>685.4</v>
          </cell>
        </row>
        <row r="189">
          <cell r="D189" t="str">
            <v>UZB</v>
          </cell>
          <cell r="E189">
            <v>2010</v>
          </cell>
          <cell r="F189">
            <v>77.8</v>
          </cell>
          <cell r="G189">
            <v>22.2</v>
          </cell>
          <cell r="H189">
            <v>4</v>
          </cell>
          <cell r="I189">
            <v>0</v>
          </cell>
          <cell r="J189" t="str">
            <v>Uzbekistan</v>
          </cell>
          <cell r="P189">
            <v>6.5470230297727472</v>
          </cell>
          <cell r="Q189">
            <v>4.866104606691894</v>
          </cell>
          <cell r="R189">
            <v>4.0793587535733469</v>
          </cell>
          <cell r="S189">
            <v>3.4682894030301306</v>
          </cell>
          <cell r="T189">
            <v>5.324434274292706</v>
          </cell>
          <cell r="U189">
            <v>11.791266704541009</v>
          </cell>
          <cell r="V189">
            <v>13.204792520432788</v>
          </cell>
          <cell r="Z189">
            <v>13.204792520432788</v>
          </cell>
          <cell r="AC189" t="str">
            <v>UZB</v>
          </cell>
          <cell r="AI189">
            <v>81.617815617406805</v>
          </cell>
          <cell r="AJ189">
            <v>90.087240267752392</v>
          </cell>
          <cell r="AK189">
            <v>88.985721813757607</v>
          </cell>
          <cell r="AL189">
            <v>85.305718000035199</v>
          </cell>
          <cell r="AM189">
            <v>84.643872929029527</v>
          </cell>
          <cell r="AN189">
            <v>74.875500940663585</v>
          </cell>
        </row>
        <row r="190">
          <cell r="D190" t="str">
            <v>VUT</v>
          </cell>
          <cell r="E190">
            <v>2010</v>
          </cell>
          <cell r="F190">
            <v>57.3</v>
          </cell>
          <cell r="G190">
            <v>42.7</v>
          </cell>
          <cell r="H190">
            <v>2.6</v>
          </cell>
          <cell r="I190">
            <v>0</v>
          </cell>
          <cell r="J190" t="str">
            <v>Vanuatu</v>
          </cell>
          <cell r="P190">
            <v>10.951448940605555</v>
          </cell>
          <cell r="Q190">
            <v>8.9659352564169783</v>
          </cell>
          <cell r="R190">
            <v>7.5764805003373485</v>
          </cell>
          <cell r="S190">
            <v>6.9766808385753336</v>
          </cell>
          <cell r="T190">
            <v>6.028398498646701</v>
          </cell>
          <cell r="U190">
            <v>5.1511144935422388</v>
          </cell>
          <cell r="V190">
            <v>7.19</v>
          </cell>
          <cell r="Z190">
            <v>7.19</v>
          </cell>
          <cell r="AC190" t="str">
            <v>VUT</v>
          </cell>
          <cell r="AI190">
            <v>62.267766724334649</v>
          </cell>
          <cell r="AJ190">
            <v>58.416201756290228</v>
          </cell>
          <cell r="AK190">
            <v>65.401431372790213</v>
          </cell>
          <cell r="AL190">
            <v>71.775804261946988</v>
          </cell>
          <cell r="AM190">
            <v>85.024999999999991</v>
          </cell>
          <cell r="AN190">
            <v>106.17999999999999</v>
          </cell>
        </row>
        <row r="191">
          <cell r="D191" t="str">
            <v>VEN</v>
          </cell>
          <cell r="E191">
            <v>2010</v>
          </cell>
          <cell r="F191">
            <v>94.1</v>
          </cell>
          <cell r="G191">
            <v>5.9</v>
          </cell>
          <cell r="H191">
            <v>4</v>
          </cell>
          <cell r="I191">
            <v>0</v>
          </cell>
          <cell r="J191" t="str">
            <v>Venezuela</v>
          </cell>
          <cell r="P191">
            <v>2.843260135041894</v>
          </cell>
          <cell r="Q191">
            <v>1.2385738490933342</v>
          </cell>
          <cell r="R191">
            <v>1.06</v>
          </cell>
          <cell r="S191">
            <v>1.20011482512948</v>
          </cell>
          <cell r="T191">
            <v>1.8839199818602499</v>
          </cell>
          <cell r="U191">
            <v>2.5887477613479302</v>
          </cell>
          <cell r="V191" t="str">
            <v>n.a.</v>
          </cell>
          <cell r="Z191" t="str">
            <v>n.a.</v>
          </cell>
          <cell r="AC191" t="str">
            <v>VEN</v>
          </cell>
          <cell r="AI191">
            <v>130.19999999999999</v>
          </cell>
          <cell r="AJ191">
            <v>196.3</v>
          </cell>
          <cell r="AK191">
            <v>229.09</v>
          </cell>
          <cell r="AL191">
            <v>175.70331087480801</v>
          </cell>
          <cell r="AM191">
            <v>148.01193370303699</v>
          </cell>
          <cell r="AN191">
            <v>135.69540113941</v>
          </cell>
        </row>
        <row r="192">
          <cell r="D192" t="str">
            <v>VNM</v>
          </cell>
          <cell r="E192">
            <v>2010</v>
          </cell>
          <cell r="F192">
            <v>81.400000000000006</v>
          </cell>
          <cell r="G192">
            <v>18.600000000000001</v>
          </cell>
          <cell r="H192">
            <v>5</v>
          </cell>
          <cell r="I192">
            <v>0</v>
          </cell>
          <cell r="J192" t="str">
            <v>Vietnam</v>
          </cell>
          <cell r="P192">
            <v>10.951448940605555</v>
          </cell>
          <cell r="Q192">
            <v>8.9659352564169783</v>
          </cell>
          <cell r="R192">
            <v>7.5764805003373485</v>
          </cell>
          <cell r="S192">
            <v>6.9766808385753336</v>
          </cell>
          <cell r="T192">
            <v>6.028398498646701</v>
          </cell>
          <cell r="U192">
            <v>5.1511144935422388</v>
          </cell>
          <cell r="V192">
            <v>7.19</v>
          </cell>
          <cell r="Z192">
            <v>7.19</v>
          </cell>
          <cell r="AC192" t="str">
            <v>VNM</v>
          </cell>
          <cell r="AI192">
            <v>62.267766724334649</v>
          </cell>
          <cell r="AJ192">
            <v>58.416201756290228</v>
          </cell>
          <cell r="AK192">
            <v>65.401431372790213</v>
          </cell>
          <cell r="AL192">
            <v>71.775804261946988</v>
          </cell>
          <cell r="AM192">
            <v>85.024999999999991</v>
          </cell>
          <cell r="AN192">
            <v>106.17999999999999</v>
          </cell>
        </row>
        <row r="193">
          <cell r="D193" t="str">
            <v>n.a.</v>
          </cell>
          <cell r="E193">
            <v>2010</v>
          </cell>
          <cell r="F193">
            <v>65.8</v>
          </cell>
          <cell r="G193" t="str">
            <v>n.a.</v>
          </cell>
          <cell r="H193" t="str">
            <v>n.a.</v>
          </cell>
          <cell r="I193">
            <v>0</v>
          </cell>
          <cell r="J193" t="str">
            <v>West Bank and Gaza</v>
          </cell>
          <cell r="P193">
            <v>14.02222222222222</v>
          </cell>
          <cell r="Q193">
            <v>11.930374904361134</v>
          </cell>
          <cell r="R193">
            <v>9.2577029027354598</v>
          </cell>
          <cell r="S193">
            <v>7.8242517155789182</v>
          </cell>
          <cell r="T193">
            <v>6.5840245506868422</v>
          </cell>
          <cell r="U193">
            <v>7.3444444444444441</v>
          </cell>
          <cell r="V193">
            <v>6.58</v>
          </cell>
          <cell r="Z193">
            <v>6.58</v>
          </cell>
          <cell r="AC193" t="str">
            <v>n.a.</v>
          </cell>
          <cell r="AI193">
            <v>79.341861538879385</v>
          </cell>
          <cell r="AJ193">
            <v>88.50619591554171</v>
          </cell>
          <cell r="AK193">
            <v>90.69473658368932</v>
          </cell>
          <cell r="AL193">
            <v>86.039752929996837</v>
          </cell>
          <cell r="AM193">
            <v>90.63333333333334</v>
          </cell>
          <cell r="AN193">
            <v>79.016666666666666</v>
          </cell>
        </row>
        <row r="194">
          <cell r="D194" t="str">
            <v>YEM</v>
          </cell>
          <cell r="E194">
            <v>2010</v>
          </cell>
          <cell r="F194">
            <v>71.400000000000006</v>
          </cell>
          <cell r="G194">
            <v>28.6</v>
          </cell>
          <cell r="H194">
            <v>3</v>
          </cell>
          <cell r="I194">
            <v>0</v>
          </cell>
          <cell r="J194" t="str">
            <v>Yemen</v>
          </cell>
          <cell r="P194">
            <v>14.02222222222222</v>
          </cell>
          <cell r="Q194">
            <v>11.930374904361134</v>
          </cell>
          <cell r="R194">
            <v>9.2577029027354598</v>
          </cell>
          <cell r="S194">
            <v>7.8242517155789182</v>
          </cell>
          <cell r="T194">
            <v>6.5840245506868422</v>
          </cell>
          <cell r="U194">
            <v>7.3444444444444441</v>
          </cell>
          <cell r="V194">
            <v>6.58</v>
          </cell>
          <cell r="Z194">
            <v>6.58</v>
          </cell>
          <cell r="AC194" t="str">
            <v>YEM</v>
          </cell>
          <cell r="AI194">
            <v>79.341861538879385</v>
          </cell>
          <cell r="AJ194">
            <v>88.50619591554171</v>
          </cell>
          <cell r="AK194">
            <v>90.69473658368932</v>
          </cell>
          <cell r="AL194">
            <v>86.039752929996837</v>
          </cell>
          <cell r="AM194">
            <v>90.63333333333334</v>
          </cell>
          <cell r="AN194">
            <v>79.016666666666666</v>
          </cell>
        </row>
        <row r="195">
          <cell r="D195" t="str">
            <v>ZMB</v>
          </cell>
          <cell r="E195">
            <v>2010</v>
          </cell>
          <cell r="F195">
            <v>72.8</v>
          </cell>
          <cell r="G195">
            <v>27.2</v>
          </cell>
          <cell r="H195">
            <v>2.7</v>
          </cell>
          <cell r="I195">
            <v>0</v>
          </cell>
          <cell r="J195" t="str">
            <v>Zambia</v>
          </cell>
          <cell r="P195">
            <v>12.639230769230769</v>
          </cell>
          <cell r="Q195">
            <v>12.165410295921369</v>
          </cell>
          <cell r="R195">
            <v>10.59847453234358</v>
          </cell>
          <cell r="S195">
            <v>9.472707780057064</v>
          </cell>
          <cell r="T195">
            <v>7.9803674992915017</v>
          </cell>
          <cell r="U195">
            <v>8.8942099137723467</v>
          </cell>
          <cell r="V195">
            <v>9.5068542417657511</v>
          </cell>
          <cell r="Z195">
            <v>9.5068542417657511</v>
          </cell>
          <cell r="AC195" t="str">
            <v>ZMB</v>
          </cell>
          <cell r="AI195">
            <v>75.888644067796605</v>
          </cell>
          <cell r="AJ195">
            <v>80.455696202531627</v>
          </cell>
          <cell r="AK195">
            <v>79.335945945945952</v>
          </cell>
          <cell r="AL195">
            <v>70.762500000000003</v>
          </cell>
          <cell r="AM195">
            <v>76.45</v>
          </cell>
          <cell r="AN195">
            <v>67.424999999999997</v>
          </cell>
        </row>
        <row r="196">
          <cell r="D196" t="str">
            <v>ZWE</v>
          </cell>
          <cell r="E196">
            <v>2010</v>
          </cell>
          <cell r="F196">
            <v>99.8</v>
          </cell>
          <cell r="G196">
            <v>0.2</v>
          </cell>
          <cell r="H196">
            <v>3.3</v>
          </cell>
          <cell r="I196">
            <v>0</v>
          </cell>
          <cell r="J196" t="str">
            <v>Zimbabwe</v>
          </cell>
          <cell r="P196">
            <v>12.639230769230769</v>
          </cell>
          <cell r="Q196">
            <v>12.165410295921369</v>
          </cell>
          <cell r="R196">
            <v>10.59847453234358</v>
          </cell>
          <cell r="S196">
            <v>9.472707780057064</v>
          </cell>
          <cell r="T196">
            <v>7.9803674992915017</v>
          </cell>
          <cell r="U196">
            <v>8.8942099137723467</v>
          </cell>
          <cell r="V196">
            <v>9.5068542417657511</v>
          </cell>
          <cell r="Z196">
            <v>9.5068542417657511</v>
          </cell>
          <cell r="AC196" t="str">
            <v>ZWE</v>
          </cell>
          <cell r="AI196">
            <v>75.888644067796605</v>
          </cell>
          <cell r="AJ196">
            <v>80.455696202531627</v>
          </cell>
          <cell r="AK196">
            <v>79.335945945945952</v>
          </cell>
          <cell r="AL196">
            <v>70.762500000000003</v>
          </cell>
          <cell r="AM196">
            <v>76.45</v>
          </cell>
          <cell r="AN196">
            <v>67.424999999999997</v>
          </cell>
        </row>
      </sheetData>
      <sheetData sheetId="1"/>
      <sheetData sheetId="2"/>
      <sheetData sheetId="3">
        <row r="7">
          <cell r="B7" t="str">
            <v>PD/LGD</v>
          </cell>
        </row>
        <row r="10">
          <cell r="D10" t="str">
            <v>Yes</v>
          </cell>
          <cell r="H10" t="str">
            <v>Yes</v>
          </cell>
          <cell r="L10" t="str">
            <v>Yes</v>
          </cell>
          <cell r="P10" t="str">
            <v>Yes</v>
          </cell>
        </row>
        <row r="13">
          <cell r="C13" t="str">
            <v>Sovereign</v>
          </cell>
          <cell r="G13" t="str">
            <v>Government and quasi-government</v>
          </cell>
          <cell r="K13" t="str">
            <v xml:space="preserve">Africa (Sub-Saharan) </v>
          </cell>
          <cell r="O13" t="str">
            <v>Sovereign Bonds</v>
          </cell>
        </row>
        <row r="14">
          <cell r="C14" t="str">
            <v>Non-sovereign public sector entities</v>
          </cell>
          <cell r="G14" t="str">
            <v>Other Public Sector</v>
          </cell>
          <cell r="K14" t="str">
            <v xml:space="preserve">America (Central and South) </v>
          </cell>
          <cell r="O14" t="str">
            <v>Other Bonds</v>
          </cell>
        </row>
        <row r="15">
          <cell r="C15" t="str">
            <v>Banks/Institutions</v>
          </cell>
          <cell r="G15" t="str">
            <v>Banks</v>
          </cell>
          <cell r="K15" t="str">
            <v>America (North)</v>
          </cell>
          <cell r="O15" t="str">
            <v>Equity</v>
          </cell>
        </row>
        <row r="16">
          <cell r="C16" t="str">
            <v>Corporates</v>
          </cell>
          <cell r="G16" t="str">
            <v xml:space="preserve">Other Financials &amp; Real Estate </v>
          </cell>
          <cell r="K16" t="str">
            <v>Asia (East)</v>
          </cell>
          <cell r="O16" t="str">
            <v>Structured</v>
          </cell>
        </row>
        <row r="17">
          <cell r="C17" t="str">
            <v>SME</v>
          </cell>
          <cell r="G17" t="str">
            <v>Capital Industries</v>
          </cell>
          <cell r="K17" t="str">
            <v xml:space="preserve">Asia (South-East) </v>
          </cell>
          <cell r="O17" t="str">
            <v>Other</v>
          </cell>
        </row>
        <row r="18">
          <cell r="C18" t="str">
            <v>Retail</v>
          </cell>
          <cell r="G18" t="str">
            <v>Consumer industries</v>
          </cell>
          <cell r="K18" t="str">
            <v xml:space="preserve">Australia and New Zealand </v>
          </cell>
          <cell r="O18">
            <v>0</v>
          </cell>
        </row>
        <row r="19">
          <cell r="C19" t="str">
            <v>Residential mortgages</v>
          </cell>
          <cell r="G19" t="str">
            <v>Energy &amp; Environment</v>
          </cell>
          <cell r="K19" t="str">
            <v>Commonwealth of Independent States</v>
          </cell>
          <cell r="O19">
            <v>0</v>
          </cell>
        </row>
        <row r="20">
          <cell r="C20" t="str">
            <v>Securitization</v>
          </cell>
          <cell r="G20" t="str">
            <v>Media &amp; Publishing</v>
          </cell>
          <cell r="K20" t="str">
            <v xml:space="preserve">Eastern (Central and East) </v>
          </cell>
          <cell r="O20">
            <v>0</v>
          </cell>
        </row>
        <row r="21">
          <cell r="C21" t="str">
            <v>Derivatives</v>
          </cell>
          <cell r="G21" t="str">
            <v>Retail &amp; Distribution</v>
          </cell>
          <cell r="K21" t="str">
            <v xml:space="preserve">Europe (West) </v>
          </cell>
          <cell r="O21">
            <v>0</v>
          </cell>
        </row>
        <row r="22">
          <cell r="C22" t="str">
            <v>Off-balance sheet credit</v>
          </cell>
          <cell r="G22" t="str">
            <v>Technology</v>
          </cell>
          <cell r="K22" t="str">
            <v xml:space="preserve">Middle East and North Africa </v>
          </cell>
          <cell r="O22">
            <v>0</v>
          </cell>
        </row>
        <row r="23">
          <cell r="G23" t="str">
            <v xml:space="preserve">Transportation </v>
          </cell>
          <cell r="K23" t="str">
            <v>Other</v>
          </cell>
        </row>
        <row r="24">
          <cell r="G24" t="str">
            <v>Utilities</v>
          </cell>
          <cell r="K24">
            <v>0</v>
          </cell>
        </row>
        <row r="25">
          <cell r="G25" t="str">
            <v>Other</v>
          </cell>
          <cell r="K25">
            <v>0</v>
          </cell>
          <cell r="P25" t="str">
            <v>Yes</v>
          </cell>
        </row>
        <row r="26">
          <cell r="G26" t="str">
            <v>Households - Mortgages (or total, if no split)</v>
          </cell>
          <cell r="K26">
            <v>0</v>
          </cell>
        </row>
        <row r="27">
          <cell r="G27" t="str">
            <v>Households - Consumer Credit &amp; Credit Cards</v>
          </cell>
          <cell r="K27">
            <v>0</v>
          </cell>
        </row>
        <row r="28">
          <cell r="G28" t="str">
            <v>Construction</v>
          </cell>
          <cell r="K28">
            <v>0</v>
          </cell>
          <cell r="O28" t="str">
            <v>Sovereign Bonds</v>
          </cell>
        </row>
        <row r="29">
          <cell r="G29" t="str">
            <v>Securitization</v>
          </cell>
          <cell r="K29">
            <v>0</v>
          </cell>
          <cell r="O29" t="str">
            <v>Other Bonds</v>
          </cell>
        </row>
        <row r="30">
          <cell r="G30" t="str">
            <v>Derivatives</v>
          </cell>
          <cell r="K30">
            <v>0</v>
          </cell>
          <cell r="O30" t="str">
            <v>Equity</v>
          </cell>
        </row>
        <row r="31">
          <cell r="G31" t="str">
            <v>Other Liquid Credit</v>
          </cell>
          <cell r="K31">
            <v>0</v>
          </cell>
          <cell r="O31" t="str">
            <v>Structured</v>
          </cell>
        </row>
        <row r="32">
          <cell r="G32" t="str">
            <v>Off-balance sheet credit</v>
          </cell>
          <cell r="K32">
            <v>0</v>
          </cell>
          <cell r="O32" t="str">
            <v>Other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</sheetData>
      <sheetData sheetId="4"/>
      <sheetData sheetId="5">
        <row r="17">
          <cell r="I17">
            <v>1906.1204545454548</v>
          </cell>
        </row>
        <row r="24">
          <cell r="I24">
            <v>3.2000000000000001E-2</v>
          </cell>
        </row>
        <row r="29">
          <cell r="I29">
            <v>0.46899999999999997</v>
          </cell>
        </row>
      </sheetData>
      <sheetData sheetId="6">
        <row r="21">
          <cell r="H21" t="str">
            <v>fall in all yield curves (local currency only) by 100 bps</v>
          </cell>
        </row>
        <row r="22">
          <cell r="H22" t="str">
            <v>increase in all yield curves (local currency only) by 100 bps</v>
          </cell>
        </row>
        <row r="23">
          <cell r="H23" t="str">
            <v>fall in all yield curves (worldwide) by 100 bps</v>
          </cell>
        </row>
        <row r="24">
          <cell r="H24" t="str">
            <v>increase in all yield curves (worldwide) by 100 bps</v>
          </cell>
        </row>
        <row r="25">
          <cell r="H25" t="str">
            <v>fall in all yield curves (worldwide) by 200 bps</v>
          </cell>
        </row>
        <row r="26">
          <cell r="H26" t="str">
            <v>increase in all yield curves (worldwide) by 200 bps</v>
          </cell>
        </row>
        <row r="27">
          <cell r="H27" t="str">
            <v>fall in all yield curves greater than 12 months (worldwide) by 100 bps</v>
          </cell>
        </row>
        <row r="28">
          <cell r="H28" t="str">
            <v>increase in all yield curves greater than 12 months (worldwide) by 100 bps</v>
          </cell>
        </row>
        <row r="29">
          <cell r="H29">
            <v>0</v>
          </cell>
        </row>
        <row r="30">
          <cell r="H30">
            <v>0</v>
          </cell>
        </row>
        <row r="146">
          <cell r="M146">
            <v>5.9999999999999995E-4</v>
          </cell>
        </row>
        <row r="147">
          <cell r="M147">
            <v>1E-3</v>
          </cell>
        </row>
        <row r="239">
          <cell r="E239" t="str">
            <v>AAA</v>
          </cell>
          <cell r="J239">
            <v>4.0000000000000003E-5</v>
          </cell>
        </row>
        <row r="240">
          <cell r="E240" t="str">
            <v>AA+</v>
          </cell>
          <cell r="J240">
            <v>6.0000000000000002E-5</v>
          </cell>
        </row>
        <row r="241">
          <cell r="E241" t="str">
            <v>AA</v>
          </cell>
          <cell r="J241">
            <v>8.0000000000000007E-5</v>
          </cell>
        </row>
        <row r="242">
          <cell r="E242" t="str">
            <v>AA-</v>
          </cell>
          <cell r="J242">
            <v>1E-4</v>
          </cell>
        </row>
        <row r="243">
          <cell r="E243" t="str">
            <v>A+</v>
          </cell>
          <cell r="J243">
            <v>1.2E-4</v>
          </cell>
        </row>
        <row r="244">
          <cell r="E244" t="str">
            <v>A</v>
          </cell>
          <cell r="J244">
            <v>2.5999999999999998E-4</v>
          </cell>
        </row>
        <row r="245">
          <cell r="E245" t="str">
            <v>A-</v>
          </cell>
          <cell r="J245">
            <v>5.9999999999999995E-4</v>
          </cell>
        </row>
        <row r="246">
          <cell r="E246" t="str">
            <v>BBB+</v>
          </cell>
          <cell r="J246">
            <v>1.3500000000000001E-3</v>
          </cell>
        </row>
        <row r="247">
          <cell r="E247" t="str">
            <v>BBB</v>
          </cell>
          <cell r="J247">
            <v>2E-3</v>
          </cell>
        </row>
        <row r="248">
          <cell r="E248" t="str">
            <v>BBB-</v>
          </cell>
          <cell r="J248">
            <v>2.9099999999999998E-3</v>
          </cell>
        </row>
        <row r="249">
          <cell r="E249" t="str">
            <v>BB+</v>
          </cell>
          <cell r="J249">
            <v>6.8200000000000005E-3</v>
          </cell>
        </row>
        <row r="250">
          <cell r="E250" t="str">
            <v>BB</v>
          </cell>
          <cell r="J250">
            <v>7.28E-3</v>
          </cell>
        </row>
        <row r="251">
          <cell r="E251" t="str">
            <v>BB-</v>
          </cell>
          <cell r="J251">
            <v>1.7909999999999999E-2</v>
          </cell>
        </row>
        <row r="252">
          <cell r="E252" t="str">
            <v>B+</v>
          </cell>
          <cell r="J252">
            <v>2.4500000000000001E-2</v>
          </cell>
        </row>
        <row r="253">
          <cell r="E253" t="str">
            <v>B</v>
          </cell>
          <cell r="J253">
            <v>3.8269999999999998E-2</v>
          </cell>
        </row>
        <row r="254">
          <cell r="E254" t="str">
            <v>B-</v>
          </cell>
          <cell r="J254">
            <v>7.6660000000000006E-2</v>
          </cell>
        </row>
        <row r="255">
          <cell r="E255" t="str">
            <v>CCC+</v>
          </cell>
          <cell r="J255">
            <v>9.1499999999999998E-2</v>
          </cell>
        </row>
        <row r="256">
          <cell r="E256" t="str">
            <v>CCC</v>
          </cell>
          <cell r="J256">
            <v>0.16388000000000003</v>
          </cell>
        </row>
        <row r="257">
          <cell r="E257" t="str">
            <v>CCC-</v>
          </cell>
          <cell r="J257">
            <v>0.24806</v>
          </cell>
        </row>
        <row r="258">
          <cell r="E258" t="str">
            <v>C/CC</v>
          </cell>
          <cell r="J258">
            <v>0.32949000000000001</v>
          </cell>
        </row>
        <row r="271">
          <cell r="I271">
            <v>2E-3</v>
          </cell>
          <cell r="Q271">
            <v>0.08</v>
          </cell>
        </row>
        <row r="272">
          <cell r="I272">
            <v>1.5700000000000002E-2</v>
          </cell>
          <cell r="Q272">
            <v>0.15</v>
          </cell>
        </row>
        <row r="273">
          <cell r="I273">
            <v>2.5899999999999999E-2</v>
          </cell>
          <cell r="Q273">
            <v>0.27500000000000002</v>
          </cell>
        </row>
        <row r="274">
          <cell r="I274">
            <v>5.7300000000000004E-2</v>
          </cell>
          <cell r="Q274">
            <v>0.55000000000000004</v>
          </cell>
        </row>
        <row r="275">
          <cell r="I275">
            <v>9.2100000000000015E-2</v>
          </cell>
          <cell r="Q275">
            <v>0.875</v>
          </cell>
        </row>
        <row r="276">
          <cell r="I276">
            <v>0.1007</v>
          </cell>
          <cell r="Q276">
            <v>1.75</v>
          </cell>
        </row>
        <row r="277">
          <cell r="I277">
            <v>0.29239999999999999</v>
          </cell>
          <cell r="Q277">
            <v>7.5</v>
          </cell>
        </row>
        <row r="278">
          <cell r="I278">
            <v>1</v>
          </cell>
          <cell r="Q278">
            <v>12.5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1254"/>
  <sheetViews>
    <sheetView showGridLines="0" tabSelected="1" topLeftCell="A7" zoomScaleNormal="100" workbookViewId="0">
      <selection activeCell="O27" sqref="O27:P27"/>
    </sheetView>
  </sheetViews>
  <sheetFormatPr defaultColWidth="0" defaultRowHeight="15" customHeight="1" zeroHeight="1" x14ac:dyDescent="0.25"/>
  <cols>
    <col min="1" max="1" width="2.85546875" style="3" customWidth="1"/>
    <col min="2" max="5" width="8.85546875" style="1" customWidth="1"/>
    <col min="6" max="6" width="9.5703125" style="1" bestFit="1" customWidth="1"/>
    <col min="7" max="7" width="8.85546875" style="1" customWidth="1"/>
    <col min="8" max="8" width="2.140625" style="1" customWidth="1"/>
    <col min="9" max="9" width="3.42578125" style="2" customWidth="1"/>
    <col min="10" max="10" width="9.140625" style="2" customWidth="1"/>
    <col min="11" max="12" width="8.85546875" style="1" customWidth="1"/>
    <col min="13" max="13" width="9.5703125" style="1" bestFit="1" customWidth="1"/>
    <col min="14" max="14" width="7.85546875" style="1" customWidth="1"/>
    <col min="15" max="16" width="8.85546875" style="1" customWidth="1"/>
    <col min="17" max="17" width="3" style="3" customWidth="1"/>
    <col min="18" max="18" width="2.85546875" style="3" customWidth="1"/>
    <col min="19" max="19" width="8.85546875" style="3" customWidth="1"/>
    <col min="20" max="20" width="9.5703125" style="3" bestFit="1" customWidth="1"/>
    <col min="21" max="21" width="5.140625" style="3" customWidth="1"/>
    <col min="22" max="22" width="10.7109375" style="3" customWidth="1"/>
    <col min="23" max="23" width="2.28515625" style="3" customWidth="1"/>
    <col min="24" max="24" width="20.5703125" style="4" customWidth="1"/>
    <col min="25" max="25" width="8.85546875" style="4" customWidth="1"/>
    <col min="26" max="27" width="9.42578125" style="4" customWidth="1"/>
    <col min="28" max="28" width="2.85546875" style="4" customWidth="1"/>
    <col min="29" max="16384" width="8.85546875" style="4" hidden="1"/>
  </cols>
  <sheetData>
    <row r="1" spans="2:16384" x14ac:dyDescent="0.25"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2:16384" x14ac:dyDescent="0.25"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2:16384" x14ac:dyDescent="0.25"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2:16384" x14ac:dyDescent="0.25"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2:16384" ht="15.75" thickBot="1" x14ac:dyDescent="0.3">
      <c r="X5" s="3"/>
      <c r="Y5" s="3"/>
      <c r="Z5" s="3"/>
      <c r="AA5" s="3"/>
      <c r="AB5" s="3"/>
    </row>
    <row r="6" spans="2:16384" ht="15" customHeight="1" x14ac:dyDescent="0.25">
      <c r="B6" s="257" t="s">
        <v>0</v>
      </c>
      <c r="C6" s="258"/>
      <c r="D6" s="258"/>
      <c r="E6" s="258"/>
      <c r="F6" s="258"/>
      <c r="G6" s="5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3"/>
    </row>
    <row r="7" spans="2:16384" ht="15" customHeight="1" x14ac:dyDescent="0.25">
      <c r="B7" s="259"/>
      <c r="C7" s="260"/>
      <c r="D7" s="260"/>
      <c r="E7" s="260"/>
      <c r="F7" s="260"/>
      <c r="G7" s="9"/>
      <c r="H7" s="2"/>
      <c r="K7" s="2"/>
      <c r="L7" s="2"/>
      <c r="M7" s="2"/>
      <c r="N7" s="2"/>
      <c r="O7" s="2"/>
      <c r="P7" s="2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3"/>
    </row>
    <row r="8" spans="2:16384" ht="15" customHeight="1" x14ac:dyDescent="0.25">
      <c r="B8" s="259"/>
      <c r="C8" s="260"/>
      <c r="D8" s="260"/>
      <c r="E8" s="260"/>
      <c r="F8" s="260"/>
      <c r="G8" s="9"/>
      <c r="H8" s="2"/>
      <c r="K8" s="2"/>
      <c r="L8" s="2"/>
      <c r="M8" s="2"/>
      <c r="N8" s="2"/>
      <c r="O8" s="2"/>
      <c r="P8" s="2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  <c r="AB8" s="3"/>
    </row>
    <row r="9" spans="2:16384" ht="15" customHeight="1" x14ac:dyDescent="0.25">
      <c r="B9" s="259"/>
      <c r="C9" s="260"/>
      <c r="D9" s="260"/>
      <c r="E9" s="260"/>
      <c r="F9" s="260"/>
      <c r="G9" s="9"/>
      <c r="H9" s="2"/>
      <c r="K9" s="2"/>
      <c r="L9" s="2"/>
      <c r="M9" s="2"/>
      <c r="N9" s="2"/>
      <c r="O9" s="2"/>
      <c r="P9" s="2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3"/>
    </row>
    <row r="10" spans="2:16384" ht="15" customHeight="1" x14ac:dyDescent="0.25">
      <c r="B10" s="259"/>
      <c r="C10" s="260"/>
      <c r="D10" s="260"/>
      <c r="E10" s="260"/>
      <c r="F10" s="260"/>
      <c r="G10" s="9"/>
      <c r="H10" s="2"/>
      <c r="K10" s="2"/>
      <c r="L10" s="2"/>
      <c r="M10" s="2"/>
      <c r="N10" s="2"/>
      <c r="O10" s="2"/>
      <c r="P10" s="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  <c r="AB10" s="3"/>
    </row>
    <row r="11" spans="2:16384" ht="15" customHeight="1" x14ac:dyDescent="0.25">
      <c r="B11" s="259"/>
      <c r="C11" s="260"/>
      <c r="D11" s="260"/>
      <c r="E11" s="260"/>
      <c r="F11" s="260"/>
      <c r="G11" s="9"/>
      <c r="H11" s="2"/>
      <c r="K11" s="2"/>
      <c r="L11" s="2"/>
      <c r="M11" s="2"/>
      <c r="N11" s="2"/>
      <c r="O11" s="2"/>
      <c r="P11" s="2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3"/>
    </row>
    <row r="12" spans="2:16384" ht="15" customHeight="1" x14ac:dyDescent="0.25">
      <c r="B12" s="259"/>
      <c r="C12" s="260"/>
      <c r="D12" s="260"/>
      <c r="E12" s="260"/>
      <c r="F12" s="260"/>
      <c r="G12" s="9"/>
      <c r="H12" s="2"/>
      <c r="K12" s="2"/>
      <c r="L12" s="2"/>
      <c r="M12" s="2"/>
      <c r="N12" s="2"/>
      <c r="O12" s="2"/>
      <c r="P12" s="2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3"/>
    </row>
    <row r="13" spans="2:16384" ht="15" customHeight="1" thickBot="1" x14ac:dyDescent="0.3">
      <c r="B13" s="261"/>
      <c r="C13" s="262"/>
      <c r="D13" s="262"/>
      <c r="E13" s="262"/>
      <c r="F13" s="26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5"/>
      <c r="AB13" s="3"/>
    </row>
    <row r="14" spans="2:16384" x14ac:dyDescent="0.25">
      <c r="X14" s="3"/>
      <c r="Y14" s="3"/>
      <c r="Z14" s="3"/>
      <c r="AA14" s="3"/>
      <c r="AB14" s="3"/>
    </row>
    <row r="15" spans="2:16384" ht="6" customHeight="1" x14ac:dyDescent="0.25">
      <c r="B15" s="16"/>
      <c r="C15" s="16"/>
      <c r="D15" s="16"/>
      <c r="E15" s="16"/>
      <c r="F15" s="16"/>
      <c r="G15" s="16"/>
      <c r="H15" s="16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3"/>
    </row>
    <row r="16" spans="2:16384" x14ac:dyDescent="0.25">
      <c r="X16" s="3"/>
      <c r="Y16" s="3"/>
      <c r="Z16" s="3"/>
      <c r="AA16" s="3"/>
      <c r="AB16" s="3"/>
    </row>
    <row r="17" spans="2:28" x14ac:dyDescent="0.25">
      <c r="B17" s="263" t="s">
        <v>1</v>
      </c>
      <c r="C17" s="264"/>
      <c r="D17" s="264"/>
      <c r="E17" s="264"/>
      <c r="F17" s="264"/>
      <c r="G17" s="265"/>
      <c r="I17" s="18" t="s">
        <v>2</v>
      </c>
      <c r="J17" s="19"/>
      <c r="K17" s="19"/>
      <c r="L17" s="20"/>
      <c r="M17" s="254" t="s">
        <v>196</v>
      </c>
      <c r="N17" s="254"/>
      <c r="P17" s="21" t="s">
        <v>3</v>
      </c>
      <c r="Q17" s="22"/>
      <c r="R17" s="22"/>
      <c r="S17" s="23"/>
      <c r="T17" s="272" t="s">
        <v>4</v>
      </c>
      <c r="U17" s="272"/>
      <c r="V17" s="98" t="s">
        <v>195</v>
      </c>
      <c r="X17" s="3"/>
      <c r="Y17" s="3"/>
      <c r="Z17" s="3"/>
      <c r="AA17" s="3"/>
      <c r="AB17" s="3"/>
    </row>
    <row r="18" spans="2:28" x14ac:dyDescent="0.25">
      <c r="B18" s="266"/>
      <c r="C18" s="267"/>
      <c r="D18" s="267"/>
      <c r="E18" s="267"/>
      <c r="F18" s="267"/>
      <c r="G18" s="268"/>
      <c r="I18" s="24" t="s">
        <v>5</v>
      </c>
      <c r="J18" s="25"/>
      <c r="K18" s="25"/>
      <c r="L18" s="26"/>
      <c r="M18" s="254">
        <v>12</v>
      </c>
      <c r="N18" s="254"/>
      <c r="X18" s="3"/>
      <c r="Y18" s="3"/>
      <c r="Z18" s="3"/>
      <c r="AA18" s="3"/>
      <c r="AB18" s="3"/>
    </row>
    <row r="19" spans="2:28" ht="15" customHeight="1" x14ac:dyDescent="0.25">
      <c r="B19" s="269"/>
      <c r="C19" s="270"/>
      <c r="D19" s="270"/>
      <c r="E19" s="270"/>
      <c r="F19" s="270"/>
      <c r="G19" s="271"/>
      <c r="I19" s="24" t="s">
        <v>6</v>
      </c>
      <c r="J19" s="25"/>
      <c r="K19" s="25"/>
      <c r="L19" s="26"/>
      <c r="M19" s="226">
        <v>1000000</v>
      </c>
      <c r="N19" s="226"/>
      <c r="P19" s="273" t="s">
        <v>7</v>
      </c>
      <c r="Q19" s="274"/>
      <c r="R19" s="274"/>
      <c r="S19" s="274"/>
      <c r="T19" s="274"/>
      <c r="U19" s="275"/>
      <c r="V19" s="239" t="s">
        <v>8</v>
      </c>
      <c r="W19" s="240"/>
      <c r="X19" s="240"/>
      <c r="Y19" s="240"/>
      <c r="Z19" s="241"/>
      <c r="AA19" s="3"/>
      <c r="AB19" s="3"/>
    </row>
    <row r="20" spans="2:28" ht="15" customHeight="1" x14ac:dyDescent="0.25">
      <c r="B20" s="248" t="s">
        <v>9</v>
      </c>
      <c r="C20" s="249"/>
      <c r="D20" s="249"/>
      <c r="E20" s="249"/>
      <c r="F20" s="249"/>
      <c r="G20" s="250"/>
      <c r="I20" s="24" t="s">
        <v>10</v>
      </c>
      <c r="J20" s="25"/>
      <c r="K20" s="25"/>
      <c r="L20" s="26"/>
      <c r="M20" s="254" t="s">
        <v>197</v>
      </c>
      <c r="N20" s="254"/>
      <c r="P20" s="276"/>
      <c r="Q20" s="277"/>
      <c r="R20" s="277"/>
      <c r="S20" s="277"/>
      <c r="T20" s="277"/>
      <c r="U20" s="278"/>
      <c r="V20" s="242"/>
      <c r="W20" s="243"/>
      <c r="X20" s="243"/>
      <c r="Y20" s="243"/>
      <c r="Z20" s="244"/>
      <c r="AA20" s="3"/>
      <c r="AB20" s="3"/>
    </row>
    <row r="21" spans="2:28" ht="15" customHeight="1" x14ac:dyDescent="0.25">
      <c r="B21" s="251"/>
      <c r="C21" s="252"/>
      <c r="D21" s="252"/>
      <c r="E21" s="252"/>
      <c r="F21" s="252"/>
      <c r="G21" s="253"/>
      <c r="I21" s="27" t="s">
        <v>11</v>
      </c>
      <c r="J21" s="28"/>
      <c r="K21" s="28"/>
      <c r="L21" s="29"/>
      <c r="M21" s="255">
        <v>22290</v>
      </c>
      <c r="N21" s="255"/>
      <c r="P21" s="279"/>
      <c r="Q21" s="280"/>
      <c r="R21" s="280"/>
      <c r="S21" s="280"/>
      <c r="T21" s="280"/>
      <c r="U21" s="281"/>
      <c r="V21" s="245"/>
      <c r="W21" s="246"/>
      <c r="X21" s="246"/>
      <c r="Y21" s="246"/>
      <c r="Z21" s="247"/>
      <c r="AA21" s="3"/>
      <c r="AB21" s="3"/>
    </row>
    <row r="22" spans="2:28" x14ac:dyDescent="0.25">
      <c r="X22" s="3"/>
      <c r="Y22" s="3"/>
      <c r="Z22" s="3"/>
      <c r="AA22" s="3"/>
      <c r="AB22" s="3"/>
    </row>
    <row r="23" spans="2:28" ht="6" customHeight="1" x14ac:dyDescent="0.25">
      <c r="B23" s="16"/>
      <c r="C23" s="16"/>
      <c r="D23" s="16"/>
      <c r="E23" s="16"/>
      <c r="F23" s="16"/>
      <c r="G23" s="16"/>
      <c r="H23" s="16"/>
      <c r="I23" s="17"/>
      <c r="J23" s="17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3"/>
    </row>
    <row r="24" spans="2:28" s="3" customFormat="1" x14ac:dyDescent="0.25">
      <c r="B24" s="30"/>
      <c r="C24" s="30"/>
      <c r="D24" s="30"/>
      <c r="E24" s="30"/>
      <c r="F24" s="30"/>
      <c r="G24" s="30"/>
      <c r="H24" s="30"/>
      <c r="I24" s="31"/>
      <c r="J24" s="31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8" s="3" customFormat="1" ht="18.75" x14ac:dyDescent="0.25">
      <c r="B25" s="32" t="s">
        <v>12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1"/>
    </row>
    <row r="26" spans="2:28" x14ac:dyDescent="0.25">
      <c r="B26" s="30"/>
      <c r="C26" s="30"/>
      <c r="D26" s="30"/>
      <c r="E26" s="30"/>
      <c r="F26" s="30"/>
      <c r="G26" s="30"/>
      <c r="H26" s="30"/>
      <c r="I26" s="31"/>
      <c r="J26" s="31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"/>
    </row>
    <row r="27" spans="2:28" s="3" customFormat="1" x14ac:dyDescent="0.25">
      <c r="B27" s="21" t="s">
        <v>13</v>
      </c>
      <c r="C27" s="22"/>
      <c r="D27" s="22"/>
      <c r="E27" s="22"/>
      <c r="F27" s="23"/>
      <c r="G27" s="229">
        <f>SUM(G29:G46)</f>
        <v>0</v>
      </c>
      <c r="H27" s="229"/>
      <c r="I27" s="34"/>
      <c r="J27" s="21" t="s">
        <v>14</v>
      </c>
      <c r="K27" s="22"/>
      <c r="L27" s="22"/>
      <c r="M27" s="22"/>
      <c r="N27" s="23"/>
      <c r="O27" s="256">
        <f>SUM(O29:O44)+((G27+SUM(O29:O44))-W27)</f>
        <v>0</v>
      </c>
      <c r="P27" s="229"/>
      <c r="Q27" s="31"/>
      <c r="R27" s="21" t="s">
        <v>15</v>
      </c>
      <c r="S27" s="22"/>
      <c r="T27" s="22"/>
      <c r="U27" s="22"/>
      <c r="V27" s="23"/>
      <c r="W27" s="238">
        <f>SUM(W29:W33)</f>
        <v>0</v>
      </c>
      <c r="X27" s="237"/>
      <c r="Y27" s="30"/>
      <c r="Z27" s="30"/>
      <c r="AA27" s="30"/>
    </row>
    <row r="28" spans="2:28" s="3" customFormat="1" x14ac:dyDescent="0.25">
      <c r="B28" s="30"/>
      <c r="C28" s="30"/>
      <c r="D28" s="30"/>
      <c r="E28" s="30"/>
      <c r="F28" s="30"/>
      <c r="G28" s="30"/>
      <c r="H28" s="30"/>
      <c r="I28" s="31"/>
      <c r="J28" s="31"/>
      <c r="K28" s="30"/>
      <c r="L28" s="30"/>
      <c r="M28" s="30"/>
      <c r="N28" s="30"/>
      <c r="O28" s="30"/>
      <c r="P28" s="30"/>
      <c r="Q28" s="31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2:28" s="3" customFormat="1" x14ac:dyDescent="0.25">
      <c r="B29" s="35" t="s">
        <v>16</v>
      </c>
      <c r="C29" s="19"/>
      <c r="D29" s="19"/>
      <c r="E29" s="19"/>
      <c r="F29" s="20"/>
      <c r="G29" s="229" t="s">
        <v>198</v>
      </c>
      <c r="H29" s="229"/>
      <c r="I29" s="34"/>
      <c r="J29" s="35" t="s">
        <v>17</v>
      </c>
      <c r="K29" s="19"/>
      <c r="L29" s="19"/>
      <c r="M29" s="19"/>
      <c r="N29" s="20"/>
      <c r="O29" s="232" t="s">
        <v>227</v>
      </c>
      <c r="P29" s="232"/>
      <c r="Q29" s="31"/>
      <c r="R29" s="35" t="s">
        <v>18</v>
      </c>
      <c r="S29" s="19"/>
      <c r="T29" s="19"/>
      <c r="U29" s="19"/>
      <c r="V29" s="20"/>
      <c r="W29" s="238" t="s">
        <v>206</v>
      </c>
      <c r="X29" s="237"/>
      <c r="Y29" s="30"/>
      <c r="Z29" s="30"/>
      <c r="AA29" s="30"/>
    </row>
    <row r="30" spans="2:28" s="3" customFormat="1" x14ac:dyDescent="0.25">
      <c r="B30" s="36" t="s">
        <v>19</v>
      </c>
      <c r="C30" s="25"/>
      <c r="D30" s="25"/>
      <c r="E30" s="25"/>
      <c r="F30" s="26"/>
      <c r="G30" s="229" t="s">
        <v>199</v>
      </c>
      <c r="H30" s="229"/>
      <c r="I30" s="34"/>
      <c r="J30" s="36" t="s">
        <v>20</v>
      </c>
      <c r="K30" s="25"/>
      <c r="L30" s="25"/>
      <c r="M30" s="25"/>
      <c r="N30" s="26"/>
      <c r="O30" s="230" t="s">
        <v>204</v>
      </c>
      <c r="P30" s="230"/>
      <c r="Q30" s="31"/>
      <c r="R30" s="36" t="s">
        <v>21</v>
      </c>
      <c r="S30" s="25"/>
      <c r="T30" s="25"/>
      <c r="U30" s="25"/>
      <c r="V30" s="26"/>
      <c r="W30" s="238" t="s">
        <v>205</v>
      </c>
      <c r="X30" s="237"/>
      <c r="Y30" s="30"/>
      <c r="Z30" s="30"/>
      <c r="AA30" s="30"/>
    </row>
    <row r="31" spans="2:28" s="3" customFormat="1" x14ac:dyDescent="0.25">
      <c r="B31" s="37" t="s">
        <v>22</v>
      </c>
      <c r="C31" s="28"/>
      <c r="D31" s="28"/>
      <c r="E31" s="28"/>
      <c r="F31" s="29"/>
      <c r="G31" s="229" t="s">
        <v>200</v>
      </c>
      <c r="H31" s="229"/>
      <c r="I31" s="34"/>
      <c r="J31" s="36" t="s">
        <v>23</v>
      </c>
      <c r="K31" s="25"/>
      <c r="L31" s="25"/>
      <c r="M31" s="25"/>
      <c r="N31" s="26"/>
      <c r="O31" s="230" t="s">
        <v>204</v>
      </c>
      <c r="P31" s="230"/>
      <c r="Q31" s="31"/>
      <c r="R31" s="36" t="s">
        <v>24</v>
      </c>
      <c r="S31" s="25"/>
      <c r="T31" s="25" t="s">
        <v>25</v>
      </c>
      <c r="U31" s="25"/>
      <c r="V31" s="26"/>
      <c r="W31" s="233" t="s">
        <v>207</v>
      </c>
      <c r="X31" s="234"/>
      <c r="Y31" s="30"/>
      <c r="Z31" s="30"/>
      <c r="AA31" s="30"/>
    </row>
    <row r="32" spans="2:28" s="3" customFormat="1" x14ac:dyDescent="0.25">
      <c r="B32" s="30"/>
      <c r="C32" s="30"/>
      <c r="D32" s="30"/>
      <c r="E32" s="30"/>
      <c r="F32" s="30"/>
      <c r="G32" s="30"/>
      <c r="H32" s="30"/>
      <c r="I32" s="31"/>
      <c r="J32" s="36" t="s">
        <v>26</v>
      </c>
      <c r="K32" s="25"/>
      <c r="L32" s="25"/>
      <c r="M32" s="25"/>
      <c r="N32" s="26"/>
      <c r="O32" s="230" t="s">
        <v>204</v>
      </c>
      <c r="P32" s="230"/>
      <c r="Q32" s="31"/>
      <c r="R32" s="36" t="s">
        <v>27</v>
      </c>
      <c r="S32" s="25"/>
      <c r="T32" s="25"/>
      <c r="U32" s="25"/>
      <c r="V32" s="26"/>
      <c r="W32" s="235">
        <v>0</v>
      </c>
      <c r="X32" s="234"/>
      <c r="Y32" s="30"/>
      <c r="Z32" s="30"/>
      <c r="AA32" s="30"/>
    </row>
    <row r="33" spans="2:27" s="3" customFormat="1" x14ac:dyDescent="0.25">
      <c r="B33" s="35" t="s">
        <v>28</v>
      </c>
      <c r="C33" s="19"/>
      <c r="D33" s="19"/>
      <c r="E33" s="19"/>
      <c r="F33" s="20"/>
      <c r="G33" s="229" t="s">
        <v>201</v>
      </c>
      <c r="H33" s="229"/>
      <c r="I33" s="34"/>
      <c r="J33" s="37" t="s">
        <v>29</v>
      </c>
      <c r="K33" s="28"/>
      <c r="L33" s="28"/>
      <c r="M33" s="28"/>
      <c r="N33" s="29"/>
      <c r="O33" s="230" t="s">
        <v>204</v>
      </c>
      <c r="P33" s="230"/>
      <c r="Q33" s="31"/>
      <c r="R33" s="37" t="s">
        <v>30</v>
      </c>
      <c r="S33" s="28"/>
      <c r="T33" s="28"/>
      <c r="U33" s="28"/>
      <c r="V33" s="29"/>
      <c r="W33" s="236" t="s">
        <v>208</v>
      </c>
      <c r="X33" s="237"/>
      <c r="Y33" s="30"/>
      <c r="Z33" s="30"/>
      <c r="AA33" s="30"/>
    </row>
    <row r="34" spans="2:27" s="3" customFormat="1" x14ac:dyDescent="0.25">
      <c r="B34" s="36" t="s">
        <v>31</v>
      </c>
      <c r="C34" s="25"/>
      <c r="D34" s="25"/>
      <c r="E34" s="25"/>
      <c r="F34" s="26"/>
      <c r="G34" s="230">
        <v>0</v>
      </c>
      <c r="H34" s="230"/>
      <c r="I34" s="34"/>
      <c r="J34" s="31"/>
      <c r="K34" s="30"/>
      <c r="L34" s="30"/>
      <c r="M34" s="30"/>
      <c r="N34" s="30"/>
      <c r="O34" s="30"/>
      <c r="P34" s="30"/>
      <c r="Q34" s="31"/>
      <c r="R34" s="31"/>
      <c r="S34" s="31"/>
      <c r="T34" s="31"/>
      <c r="U34" s="31"/>
      <c r="V34" s="30"/>
      <c r="W34" s="30"/>
      <c r="X34" s="30"/>
      <c r="Y34" s="30"/>
      <c r="Z34" s="30"/>
      <c r="AA34" s="30"/>
    </row>
    <row r="35" spans="2:27" s="3" customFormat="1" x14ac:dyDescent="0.25">
      <c r="B35" s="36" t="s">
        <v>32</v>
      </c>
      <c r="C35" s="25"/>
      <c r="D35" s="25"/>
      <c r="E35" s="25"/>
      <c r="F35" s="26"/>
      <c r="G35" s="229" t="s">
        <v>203</v>
      </c>
      <c r="H35" s="229"/>
      <c r="I35" s="34"/>
      <c r="J35" s="35" t="s">
        <v>33</v>
      </c>
      <c r="K35" s="19"/>
      <c r="L35" s="19"/>
      <c r="M35" s="19"/>
      <c r="N35" s="20"/>
      <c r="O35" s="230" t="s">
        <v>204</v>
      </c>
      <c r="P35" s="230"/>
      <c r="Q35" s="31"/>
      <c r="R35" s="31"/>
      <c r="S35" s="231"/>
      <c r="T35" s="231"/>
      <c r="U35" s="31"/>
      <c r="V35" s="30"/>
      <c r="W35" s="30"/>
      <c r="X35" s="30"/>
      <c r="Y35" s="30"/>
      <c r="Z35" s="30"/>
      <c r="AA35" s="30"/>
    </row>
    <row r="36" spans="2:27" s="3" customFormat="1" x14ac:dyDescent="0.25">
      <c r="B36" s="36" t="s">
        <v>34</v>
      </c>
      <c r="C36" s="25"/>
      <c r="D36" s="25"/>
      <c r="E36" s="25"/>
      <c r="F36" s="26"/>
      <c r="G36" s="230">
        <v>0</v>
      </c>
      <c r="H36" s="230"/>
      <c r="I36" s="34"/>
      <c r="J36" s="36" t="s">
        <v>35</v>
      </c>
      <c r="K36" s="25"/>
      <c r="L36" s="25"/>
      <c r="M36" s="25"/>
      <c r="N36" s="26"/>
      <c r="O36" s="230" t="s">
        <v>204</v>
      </c>
      <c r="P36" s="230"/>
      <c r="Q36" s="31"/>
      <c r="R36" s="31"/>
      <c r="S36" s="231"/>
      <c r="T36" s="231"/>
      <c r="U36" s="31"/>
      <c r="V36" s="30"/>
      <c r="W36" s="30"/>
      <c r="X36" s="30"/>
      <c r="Y36" s="30"/>
      <c r="Z36" s="30"/>
      <c r="AA36" s="30"/>
    </row>
    <row r="37" spans="2:27" s="3" customFormat="1" x14ac:dyDescent="0.25">
      <c r="B37" s="36" t="s">
        <v>36</v>
      </c>
      <c r="C37" s="25"/>
      <c r="D37" s="25"/>
      <c r="E37" s="25"/>
      <c r="F37" s="26"/>
      <c r="G37" s="230">
        <v>0</v>
      </c>
      <c r="H37" s="230"/>
      <c r="I37" s="34"/>
      <c r="J37" s="36" t="s">
        <v>37</v>
      </c>
      <c r="K37" s="25"/>
      <c r="L37" s="25"/>
      <c r="M37" s="25"/>
      <c r="N37" s="26"/>
      <c r="O37" s="230" t="s">
        <v>204</v>
      </c>
      <c r="P37" s="230"/>
      <c r="Q37" s="31"/>
      <c r="R37" s="31"/>
      <c r="S37" s="231"/>
      <c r="T37" s="231"/>
      <c r="U37" s="31"/>
      <c r="V37" s="30"/>
      <c r="W37" s="30"/>
      <c r="X37" s="30"/>
      <c r="Y37" s="30"/>
      <c r="Z37" s="30"/>
      <c r="AA37" s="30"/>
    </row>
    <row r="38" spans="2:27" s="3" customFormat="1" x14ac:dyDescent="0.25">
      <c r="B38" s="36" t="s">
        <v>38</v>
      </c>
      <c r="C38" s="25"/>
      <c r="D38" s="25"/>
      <c r="E38" s="25"/>
      <c r="F38" s="26"/>
      <c r="G38" s="230">
        <v>0</v>
      </c>
      <c r="H38" s="230"/>
      <c r="I38" s="34"/>
      <c r="J38" s="36" t="s">
        <v>39</v>
      </c>
      <c r="K38" s="25"/>
      <c r="L38" s="25"/>
      <c r="M38" s="25"/>
      <c r="N38" s="26"/>
      <c r="O38" s="230" t="s">
        <v>204</v>
      </c>
      <c r="P38" s="230"/>
      <c r="Q38" s="31"/>
      <c r="R38" s="31"/>
      <c r="S38" s="231"/>
      <c r="T38" s="231"/>
      <c r="U38" s="31"/>
      <c r="V38" s="30"/>
      <c r="W38" s="30"/>
      <c r="X38" s="30"/>
      <c r="Y38" s="30"/>
      <c r="Z38" s="30"/>
      <c r="AA38" s="30"/>
    </row>
    <row r="39" spans="2:27" s="3" customFormat="1" x14ac:dyDescent="0.25">
      <c r="B39" s="36" t="s">
        <v>40</v>
      </c>
      <c r="C39" s="25"/>
      <c r="D39" s="25"/>
      <c r="E39" s="25"/>
      <c r="F39" s="26"/>
      <c r="G39" s="230">
        <v>0</v>
      </c>
      <c r="H39" s="230"/>
      <c r="I39" s="34"/>
      <c r="J39" s="37" t="s">
        <v>41</v>
      </c>
      <c r="K39" s="28"/>
      <c r="L39" s="28"/>
      <c r="M39" s="28"/>
      <c r="N39" s="29"/>
      <c r="O39" s="230" t="s">
        <v>204</v>
      </c>
      <c r="P39" s="230"/>
      <c r="Q39" s="31"/>
      <c r="R39" s="31"/>
      <c r="S39" s="231"/>
      <c r="T39" s="231"/>
      <c r="U39" s="31"/>
      <c r="V39" s="30"/>
      <c r="W39" s="30"/>
      <c r="X39" s="30"/>
      <c r="Y39" s="30"/>
      <c r="Z39" s="30"/>
      <c r="AA39" s="30"/>
    </row>
    <row r="40" spans="2:27" s="3" customFormat="1" x14ac:dyDescent="0.25">
      <c r="B40" s="36" t="s">
        <v>42</v>
      </c>
      <c r="C40" s="25"/>
      <c r="D40" s="25"/>
      <c r="E40" s="25"/>
      <c r="F40" s="26"/>
      <c r="G40" s="230">
        <v>0</v>
      </c>
      <c r="H40" s="230"/>
      <c r="I40" s="34"/>
      <c r="J40" s="31"/>
      <c r="K40" s="30"/>
      <c r="L40" s="30"/>
      <c r="M40" s="30"/>
      <c r="N40" s="30"/>
      <c r="O40" s="30"/>
      <c r="P40" s="30"/>
      <c r="Q40" s="31"/>
      <c r="R40" s="31"/>
      <c r="S40" s="31"/>
      <c r="T40" s="31"/>
      <c r="U40" s="31"/>
      <c r="V40" s="30"/>
      <c r="W40" s="30"/>
      <c r="X40" s="30"/>
      <c r="Y40" s="30"/>
      <c r="Z40" s="30"/>
      <c r="AA40" s="30"/>
    </row>
    <row r="41" spans="2:27" s="3" customFormat="1" x14ac:dyDescent="0.25">
      <c r="B41" s="36" t="s">
        <v>43</v>
      </c>
      <c r="C41" s="25"/>
      <c r="D41" s="25"/>
      <c r="E41" s="25"/>
      <c r="F41" s="26"/>
      <c r="G41" s="230">
        <v>0</v>
      </c>
      <c r="H41" s="230"/>
      <c r="I41" s="34"/>
      <c r="J41" s="35" t="s">
        <v>44</v>
      </c>
      <c r="K41" s="19"/>
      <c r="L41" s="19"/>
      <c r="M41" s="19"/>
      <c r="N41" s="20"/>
      <c r="O41" s="232" t="s">
        <v>228</v>
      </c>
      <c r="P41" s="232"/>
      <c r="Q41" s="31"/>
      <c r="R41" s="31"/>
      <c r="S41" s="231"/>
      <c r="T41" s="231"/>
      <c r="U41" s="31"/>
      <c r="V41" s="30"/>
      <c r="W41" s="30"/>
      <c r="X41" s="30"/>
      <c r="Y41" s="30"/>
      <c r="Z41" s="30"/>
      <c r="AA41" s="30"/>
    </row>
    <row r="42" spans="2:27" s="3" customFormat="1" x14ac:dyDescent="0.25">
      <c r="B42" s="37" t="s">
        <v>45</v>
      </c>
      <c r="C42" s="28"/>
      <c r="D42" s="28"/>
      <c r="E42" s="28"/>
      <c r="F42" s="29"/>
      <c r="G42" s="230">
        <v>0</v>
      </c>
      <c r="H42" s="230"/>
      <c r="I42" s="34"/>
      <c r="J42" s="37" t="s">
        <v>46</v>
      </c>
      <c r="K42" s="28"/>
      <c r="L42" s="28"/>
      <c r="M42" s="28"/>
      <c r="N42" s="29"/>
      <c r="O42" s="232" t="s">
        <v>228</v>
      </c>
      <c r="P42" s="232"/>
      <c r="Q42" s="31"/>
      <c r="R42" s="31"/>
      <c r="S42" s="231"/>
      <c r="T42" s="231"/>
      <c r="U42" s="31"/>
      <c r="V42" s="30"/>
      <c r="W42" s="30"/>
      <c r="X42" s="30"/>
      <c r="Y42" s="30"/>
      <c r="Z42" s="30"/>
      <c r="AA42" s="30"/>
    </row>
    <row r="43" spans="2:27" s="3" customFormat="1" x14ac:dyDescent="0.25">
      <c r="B43" s="30"/>
      <c r="C43" s="30"/>
      <c r="D43" s="30"/>
      <c r="E43" s="30"/>
      <c r="F43" s="30"/>
      <c r="G43" s="30"/>
      <c r="H43" s="30"/>
      <c r="I43" s="31"/>
      <c r="J43" s="31"/>
      <c r="K43" s="30"/>
      <c r="L43" s="30"/>
      <c r="M43" s="30"/>
      <c r="N43" s="30"/>
      <c r="O43" s="30"/>
      <c r="P43" s="30"/>
      <c r="Q43" s="31"/>
      <c r="R43" s="31"/>
      <c r="S43" s="31"/>
      <c r="T43" s="31"/>
      <c r="U43" s="31"/>
      <c r="V43" s="30"/>
      <c r="W43" s="30"/>
      <c r="X43" s="30"/>
      <c r="Y43" s="30"/>
      <c r="Z43" s="30"/>
      <c r="AA43" s="30"/>
    </row>
    <row r="44" spans="2:27" s="3" customFormat="1" x14ac:dyDescent="0.25">
      <c r="B44" s="38" t="s">
        <v>47</v>
      </c>
      <c r="C44" s="22"/>
      <c r="D44" s="22"/>
      <c r="E44" s="22"/>
      <c r="F44" s="23"/>
      <c r="G44" s="230">
        <v>0</v>
      </c>
      <c r="H44" s="230"/>
      <c r="I44" s="34"/>
      <c r="J44" s="38" t="s">
        <v>48</v>
      </c>
      <c r="K44" s="22"/>
      <c r="L44" s="22"/>
      <c r="M44" s="22"/>
      <c r="N44" s="23"/>
      <c r="O44" s="232" t="s">
        <v>228</v>
      </c>
      <c r="P44" s="232"/>
      <c r="Q44" s="31"/>
      <c r="R44" s="31"/>
      <c r="S44" s="231"/>
      <c r="T44" s="231"/>
      <c r="U44" s="31"/>
      <c r="V44" s="30"/>
      <c r="W44" s="30"/>
      <c r="X44" s="30"/>
      <c r="Y44" s="30"/>
      <c r="Z44" s="30"/>
      <c r="AA44" s="30"/>
    </row>
    <row r="45" spans="2:27" s="3" customFormat="1" x14ac:dyDescent="0.25">
      <c r="B45" s="30"/>
      <c r="C45" s="30"/>
      <c r="D45" s="30"/>
      <c r="E45" s="30"/>
      <c r="F45" s="30"/>
      <c r="G45" s="30"/>
      <c r="H45" s="30"/>
      <c r="I45" s="31"/>
      <c r="J45" s="31"/>
      <c r="K45" s="30"/>
      <c r="L45" s="30"/>
      <c r="M45" s="30"/>
      <c r="N45" s="30"/>
      <c r="O45" s="30"/>
      <c r="P45" s="30"/>
      <c r="Q45" s="31"/>
      <c r="R45" s="31"/>
      <c r="S45" s="31"/>
      <c r="T45" s="31"/>
      <c r="U45" s="31"/>
      <c r="V45" s="30"/>
      <c r="W45" s="30"/>
      <c r="X45" s="30"/>
      <c r="Y45" s="30"/>
      <c r="Z45" s="30"/>
      <c r="AA45" s="30"/>
    </row>
    <row r="46" spans="2:27" s="3" customFormat="1" x14ac:dyDescent="0.25">
      <c r="B46" s="38" t="s">
        <v>49</v>
      </c>
      <c r="C46" s="22"/>
      <c r="D46" s="22"/>
      <c r="E46" s="22"/>
      <c r="F46" s="23"/>
      <c r="G46" s="229" t="s">
        <v>202</v>
      </c>
      <c r="H46" s="229"/>
      <c r="I46" s="34"/>
      <c r="J46" s="34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2:27" s="3" customFormat="1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 t="s">
        <v>204</v>
      </c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1"/>
    </row>
    <row r="48" spans="2:27" s="3" customFormat="1" ht="18.75" x14ac:dyDescent="0.25">
      <c r="B48" s="40" t="s">
        <v>50</v>
      </c>
      <c r="C48" s="30"/>
      <c r="D48" s="30"/>
      <c r="E48" s="30"/>
      <c r="F48" s="30"/>
      <c r="G48" s="30"/>
      <c r="H48" s="30"/>
      <c r="I48" s="31"/>
      <c r="J48" s="31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2:27" s="3" customFormat="1" x14ac:dyDescent="0.25">
      <c r="B49" s="30"/>
      <c r="C49" s="30"/>
      <c r="D49" s="30"/>
      <c r="E49" s="30"/>
      <c r="F49" s="30"/>
      <c r="G49" s="30"/>
      <c r="H49" s="30"/>
      <c r="I49" s="31"/>
      <c r="J49" s="3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2:27" s="3" customFormat="1" x14ac:dyDescent="0.25">
      <c r="B50" s="35" t="s">
        <v>51</v>
      </c>
      <c r="C50" s="19"/>
      <c r="D50" s="19"/>
      <c r="E50" s="19"/>
      <c r="F50" s="20"/>
      <c r="G50" s="228" t="e">
        <f>G51-G52</f>
        <v>#VALUE!</v>
      </c>
      <c r="H50" s="229"/>
      <c r="I50" s="34"/>
      <c r="J50" s="35" t="s">
        <v>52</v>
      </c>
      <c r="K50" s="19"/>
      <c r="L50" s="19"/>
      <c r="M50" s="19"/>
      <c r="N50" s="20"/>
      <c r="O50" s="230"/>
      <c r="P50" s="230"/>
      <c r="Q50" s="31"/>
      <c r="R50" s="35" t="s">
        <v>53</v>
      </c>
      <c r="S50" s="19"/>
      <c r="T50" s="19"/>
      <c r="U50" s="19"/>
      <c r="V50" s="20"/>
      <c r="W50" s="222" t="str">
        <f>IF(ISNUMBER(G62/G61),G62/G61,"N/A")</f>
        <v>N/A</v>
      </c>
      <c r="X50" s="223" t="str">
        <f>IF(ISNUMBER(#REF!/X33),#REF!/X33,"n.a.")</f>
        <v>n.a.</v>
      </c>
      <c r="Y50" s="30"/>
      <c r="Z50" s="30"/>
      <c r="AA50" s="30"/>
    </row>
    <row r="51" spans="2:27" s="3" customFormat="1" x14ac:dyDescent="0.25">
      <c r="B51" s="36" t="s">
        <v>54</v>
      </c>
      <c r="C51" s="25"/>
      <c r="D51" s="25"/>
      <c r="E51" s="25"/>
      <c r="F51" s="26"/>
      <c r="G51" s="229" t="s">
        <v>209</v>
      </c>
      <c r="H51" s="229"/>
      <c r="I51" s="34"/>
      <c r="J51" s="36" t="s">
        <v>55</v>
      </c>
      <c r="K51" s="25"/>
      <c r="L51" s="25"/>
      <c r="M51" s="25"/>
      <c r="N51" s="26"/>
      <c r="O51" s="229" t="s">
        <v>215</v>
      </c>
      <c r="P51" s="229"/>
      <c r="Q51" s="31"/>
      <c r="R51" s="36" t="s">
        <v>56</v>
      </c>
      <c r="S51" s="25"/>
      <c r="T51" s="25"/>
      <c r="U51" s="25"/>
      <c r="V51" s="26"/>
      <c r="W51" s="222" t="str">
        <f>IF(ISNUMBER(G50/G29),G50/G29,"N/A")</f>
        <v>N/A</v>
      </c>
      <c r="X51" s="223"/>
      <c r="Y51" s="30"/>
      <c r="Z51" s="30"/>
      <c r="AA51" s="30"/>
    </row>
    <row r="52" spans="2:27" s="3" customFormat="1" x14ac:dyDescent="0.25">
      <c r="B52" s="36" t="s">
        <v>57</v>
      </c>
      <c r="C52" s="25"/>
      <c r="D52" s="25"/>
      <c r="E52" s="25"/>
      <c r="F52" s="26"/>
      <c r="G52" s="229" t="s">
        <v>210</v>
      </c>
      <c r="H52" s="229"/>
      <c r="I52" s="34"/>
      <c r="J52" s="36" t="s">
        <v>58</v>
      </c>
      <c r="K52" s="25"/>
      <c r="L52" s="25"/>
      <c r="M52" s="25"/>
      <c r="N52" s="26"/>
      <c r="O52" s="228" t="e">
        <f>G50+G53 + G56 + G59</f>
        <v>#VALUE!</v>
      </c>
      <c r="P52" s="229"/>
      <c r="Q52" s="31"/>
      <c r="R52" s="36" t="s">
        <v>59</v>
      </c>
      <c r="S52" s="25"/>
      <c r="T52" s="25"/>
      <c r="U52" s="25"/>
      <c r="V52" s="26"/>
      <c r="W52" s="222" t="str">
        <f>IF(ISNUMBER((SUM(G61,O53,O54)-G50)/SUM(G61,O53,O54)),(SUM(G61,O53,O54)-G50)/SUM(G61,O53,O54),"N/A")</f>
        <v>N/A</v>
      </c>
      <c r="X52" s="223"/>
      <c r="Y52" s="30"/>
      <c r="Z52" s="30"/>
      <c r="AA52" s="30"/>
    </row>
    <row r="53" spans="2:27" s="3" customFormat="1" x14ac:dyDescent="0.25">
      <c r="B53" s="36" t="s">
        <v>60</v>
      </c>
      <c r="C53" s="25"/>
      <c r="D53" s="25"/>
      <c r="E53" s="25"/>
      <c r="F53" s="26"/>
      <c r="G53" s="228" t="e">
        <f>G54+G55</f>
        <v>#VALUE!</v>
      </c>
      <c r="H53" s="229"/>
      <c r="I53" s="34"/>
      <c r="J53" s="36" t="s">
        <v>61</v>
      </c>
      <c r="K53" s="25"/>
      <c r="L53" s="25"/>
      <c r="M53" s="25"/>
      <c r="N53" s="26"/>
      <c r="O53" s="230"/>
      <c r="P53" s="230"/>
      <c r="Q53" s="31"/>
      <c r="R53" s="36" t="s">
        <v>62</v>
      </c>
      <c r="S53" s="25"/>
      <c r="T53" s="25"/>
      <c r="U53" s="25"/>
      <c r="V53" s="26"/>
      <c r="W53" s="222" t="str">
        <f>IF(ISNUMBER(O29/G29),O29/G29,"N/A")</f>
        <v>N/A</v>
      </c>
      <c r="X53" s="223"/>
      <c r="Y53" s="30"/>
      <c r="Z53" s="30"/>
      <c r="AA53" s="30"/>
    </row>
    <row r="54" spans="2:27" s="3" customFormat="1" x14ac:dyDescent="0.25">
      <c r="B54" s="36" t="s">
        <v>63</v>
      </c>
      <c r="C54" s="25"/>
      <c r="D54" s="25"/>
      <c r="E54" s="25"/>
      <c r="F54" s="26"/>
      <c r="G54" s="229" t="s">
        <v>211</v>
      </c>
      <c r="H54" s="229"/>
      <c r="I54" s="34"/>
      <c r="J54" s="37" t="s">
        <v>64</v>
      </c>
      <c r="K54" s="28"/>
      <c r="L54" s="28"/>
      <c r="M54" s="28"/>
      <c r="N54" s="29"/>
      <c r="O54" s="230"/>
      <c r="P54" s="230"/>
      <c r="Q54" s="31"/>
      <c r="R54" s="36" t="s">
        <v>65</v>
      </c>
      <c r="S54" s="25"/>
      <c r="T54" s="25"/>
      <c r="U54" s="25"/>
      <c r="V54" s="26"/>
      <c r="W54" s="222" t="str">
        <f>IF(ISNUMBER(O58/G27),O58/G27,"N/A")</f>
        <v>N/A</v>
      </c>
      <c r="X54" s="223"/>
      <c r="Y54" s="30"/>
      <c r="Z54" s="30"/>
      <c r="AA54" s="30"/>
    </row>
    <row r="55" spans="2:27" s="3" customFormat="1" x14ac:dyDescent="0.25">
      <c r="B55" s="36" t="s">
        <v>66</v>
      </c>
      <c r="C55" s="25"/>
      <c r="D55" s="25"/>
      <c r="E55" s="25"/>
      <c r="F55" s="26"/>
      <c r="G55" s="229" t="s">
        <v>212</v>
      </c>
      <c r="H55" s="229"/>
      <c r="I55" s="34"/>
      <c r="J55" s="31"/>
      <c r="K55" s="30"/>
      <c r="L55" s="30"/>
      <c r="M55" s="30"/>
      <c r="N55" s="30"/>
      <c r="O55" s="30"/>
      <c r="P55" s="30"/>
      <c r="Q55" s="31"/>
      <c r="R55" s="36" t="s">
        <v>67</v>
      </c>
      <c r="S55" s="25"/>
      <c r="T55" s="25"/>
      <c r="U55" s="25"/>
      <c r="V55" s="26"/>
      <c r="W55" s="222" t="str">
        <f>IF(ISNUMBER((O50+O56)/G27),(O50+O56)/G27,"N/A")</f>
        <v>N/A</v>
      </c>
      <c r="X55" s="223"/>
      <c r="Y55" s="30"/>
      <c r="Z55" s="30"/>
      <c r="AA55" s="30"/>
    </row>
    <row r="56" spans="2:27" s="3" customFormat="1" x14ac:dyDescent="0.25">
      <c r="B56" s="36" t="s">
        <v>68</v>
      </c>
      <c r="C56" s="25"/>
      <c r="D56" s="25"/>
      <c r="E56" s="25"/>
      <c r="F56" s="26"/>
      <c r="G56" s="228" t="e">
        <f>G57 + G58</f>
        <v>#VALUE!</v>
      </c>
      <c r="H56" s="229"/>
      <c r="I56" s="34"/>
      <c r="J56" s="35" t="s">
        <v>69</v>
      </c>
      <c r="K56" s="19"/>
      <c r="L56" s="19"/>
      <c r="M56" s="19"/>
      <c r="N56" s="20"/>
      <c r="O56" s="232" t="s">
        <v>228</v>
      </c>
      <c r="P56" s="232"/>
      <c r="Q56" s="31"/>
      <c r="R56" s="36" t="s">
        <v>70</v>
      </c>
      <c r="S56" s="25"/>
      <c r="T56" s="25"/>
      <c r="U56" s="25"/>
      <c r="V56" s="26"/>
      <c r="W56" s="222" t="str">
        <f>IF(ISNUMBER(O58/W27),O58/W27,"N/A")</f>
        <v>N/A</v>
      </c>
      <c r="X56" s="223"/>
      <c r="Y56" s="30"/>
      <c r="Z56" s="30"/>
      <c r="AA56" s="30"/>
    </row>
    <row r="57" spans="2:27" s="3" customFormat="1" x14ac:dyDescent="0.25">
      <c r="B57" s="36" t="s">
        <v>71</v>
      </c>
      <c r="C57" s="25"/>
      <c r="D57" s="25"/>
      <c r="E57" s="25"/>
      <c r="F57" s="26"/>
      <c r="G57" s="229" t="s">
        <v>213</v>
      </c>
      <c r="H57" s="229"/>
      <c r="I57" s="34"/>
      <c r="J57" s="36" t="s">
        <v>72</v>
      </c>
      <c r="K57" s="25"/>
      <c r="L57" s="25"/>
      <c r="M57" s="25"/>
      <c r="N57" s="26"/>
      <c r="O57" s="232" t="s">
        <v>228</v>
      </c>
      <c r="P57" s="232"/>
      <c r="Q57" s="31"/>
      <c r="R57" s="37" t="s">
        <v>73</v>
      </c>
      <c r="S57" s="28"/>
      <c r="T57" s="28"/>
      <c r="U57" s="28"/>
      <c r="V57" s="29"/>
      <c r="W57" s="222" t="str">
        <f>IF(ISNUMBER(O58/W74),O58/W74,"N/A")</f>
        <v>N/A</v>
      </c>
      <c r="X57" s="223"/>
      <c r="Y57" s="30"/>
      <c r="Z57" s="30"/>
      <c r="AA57" s="30"/>
    </row>
    <row r="58" spans="2:27" s="3" customFormat="1" x14ac:dyDescent="0.25">
      <c r="B58" s="36" t="s">
        <v>74</v>
      </c>
      <c r="C58" s="25"/>
      <c r="D58" s="25"/>
      <c r="E58" s="25"/>
      <c r="F58" s="26"/>
      <c r="G58" s="229">
        <v>0</v>
      </c>
      <c r="H58" s="229"/>
      <c r="I58" s="34"/>
      <c r="J58" s="36" t="s">
        <v>75</v>
      </c>
      <c r="K58" s="25"/>
      <c r="L58" s="25"/>
      <c r="M58" s="25"/>
      <c r="N58" s="26"/>
      <c r="O58" s="232" t="s">
        <v>228</v>
      </c>
      <c r="P58" s="232"/>
      <c r="Q58" s="31"/>
      <c r="R58" s="31"/>
      <c r="S58" s="231"/>
      <c r="T58" s="231"/>
      <c r="U58" s="30"/>
      <c r="V58" s="30"/>
      <c r="W58" s="30"/>
      <c r="X58" s="30"/>
      <c r="Y58" s="30"/>
      <c r="Z58" s="30"/>
      <c r="AA58" s="30"/>
    </row>
    <row r="59" spans="2:27" s="3" customFormat="1" x14ac:dyDescent="0.25">
      <c r="B59" s="37" t="s">
        <v>76</v>
      </c>
      <c r="C59" s="28"/>
      <c r="D59" s="28"/>
      <c r="E59" s="28"/>
      <c r="F59" s="29"/>
      <c r="G59" s="229" t="s">
        <v>214</v>
      </c>
      <c r="H59" s="229"/>
      <c r="I59" s="34"/>
      <c r="J59" s="36" t="s">
        <v>77</v>
      </c>
      <c r="K59" s="25"/>
      <c r="L59" s="25"/>
      <c r="M59" s="25"/>
      <c r="N59" s="26"/>
      <c r="O59" s="230" t="s">
        <v>204</v>
      </c>
      <c r="P59" s="230"/>
      <c r="Q59" s="31"/>
      <c r="R59" s="31"/>
      <c r="S59" s="231"/>
      <c r="T59" s="231"/>
      <c r="U59" s="30"/>
      <c r="V59" s="30"/>
      <c r="W59" s="30"/>
      <c r="X59" s="30"/>
      <c r="Y59" s="30"/>
      <c r="Z59" s="30"/>
      <c r="AA59" s="30"/>
    </row>
    <row r="60" spans="2:27" s="3" customFormat="1" x14ac:dyDescent="0.25">
      <c r="B60" s="30"/>
      <c r="C60" s="30"/>
      <c r="D60" s="30"/>
      <c r="E60" s="30"/>
      <c r="F60" s="30"/>
      <c r="G60" s="30"/>
      <c r="H60" s="30"/>
      <c r="I60" s="31"/>
      <c r="J60" s="36" t="s">
        <v>21</v>
      </c>
      <c r="K60" s="25"/>
      <c r="L60" s="25"/>
      <c r="M60" s="25"/>
      <c r="N60" s="26"/>
      <c r="O60" s="229" t="s">
        <v>216</v>
      </c>
      <c r="P60" s="229"/>
      <c r="Q60" s="31"/>
      <c r="R60" s="31"/>
      <c r="S60" s="231"/>
      <c r="T60" s="231"/>
      <c r="U60" s="30"/>
      <c r="V60" s="30"/>
      <c r="W60" s="30"/>
      <c r="X60" s="30"/>
      <c r="Y60" s="30"/>
      <c r="Z60" s="30"/>
      <c r="AA60" s="30"/>
    </row>
    <row r="61" spans="2:27" s="3" customFormat="1" x14ac:dyDescent="0.25">
      <c r="B61" s="35" t="s">
        <v>78</v>
      </c>
      <c r="C61" s="19"/>
      <c r="D61" s="19"/>
      <c r="E61" s="19"/>
      <c r="F61" s="20"/>
      <c r="G61" s="228" t="e">
        <f>G51+G54 + G57 + G59</f>
        <v>#VALUE!</v>
      </c>
      <c r="H61" s="229"/>
      <c r="I61" s="34"/>
      <c r="J61" s="36" t="s">
        <v>79</v>
      </c>
      <c r="K61" s="25"/>
      <c r="L61" s="25"/>
      <c r="M61" s="25"/>
      <c r="N61" s="26"/>
      <c r="O61" s="230" t="s">
        <v>204</v>
      </c>
      <c r="P61" s="230"/>
      <c r="Q61" s="31"/>
      <c r="R61" s="31"/>
      <c r="S61" s="231"/>
      <c r="T61" s="231"/>
      <c r="U61" s="30"/>
      <c r="V61" s="30"/>
      <c r="W61" s="30"/>
      <c r="X61" s="30"/>
      <c r="Y61" s="30"/>
      <c r="Z61" s="30"/>
      <c r="AA61" s="30"/>
    </row>
    <row r="62" spans="2:27" s="3" customFormat="1" x14ac:dyDescent="0.25">
      <c r="B62" s="37" t="s">
        <v>80</v>
      </c>
      <c r="C62" s="28"/>
      <c r="D62" s="28"/>
      <c r="E62" s="28"/>
      <c r="F62" s="29"/>
      <c r="G62" s="228" t="e">
        <f>G52+G55+G58</f>
        <v>#VALUE!</v>
      </c>
      <c r="H62" s="229"/>
      <c r="I62" s="34"/>
      <c r="J62" s="36" t="s">
        <v>81</v>
      </c>
      <c r="K62" s="25"/>
      <c r="L62" s="25"/>
      <c r="M62" s="25"/>
      <c r="N62" s="26"/>
      <c r="O62" s="230" t="s">
        <v>204</v>
      </c>
      <c r="P62" s="230"/>
      <c r="Q62" s="31"/>
      <c r="R62" s="31"/>
      <c r="S62" s="231"/>
      <c r="T62" s="231"/>
      <c r="U62" s="30"/>
      <c r="V62" s="30"/>
      <c r="W62" s="30"/>
      <c r="X62" s="30"/>
      <c r="Y62" s="30"/>
      <c r="Z62" s="30"/>
      <c r="AA62" s="30"/>
    </row>
    <row r="63" spans="2:27" s="3" customFormat="1" x14ac:dyDescent="0.25">
      <c r="B63" s="30"/>
      <c r="C63" s="30"/>
      <c r="D63" s="30"/>
      <c r="E63" s="30"/>
      <c r="F63" s="30"/>
      <c r="G63" s="30"/>
      <c r="H63" s="30"/>
      <c r="I63" s="31"/>
      <c r="J63" s="37" t="s">
        <v>82</v>
      </c>
      <c r="K63" s="28"/>
      <c r="L63" s="28"/>
      <c r="M63" s="28"/>
      <c r="N63" s="29"/>
      <c r="O63" s="230" t="s">
        <v>204</v>
      </c>
      <c r="P63" s="230"/>
      <c r="Q63" s="31"/>
      <c r="R63" s="31"/>
      <c r="S63" s="231"/>
      <c r="T63" s="231"/>
      <c r="U63" s="30"/>
      <c r="V63" s="30"/>
      <c r="W63" s="30"/>
      <c r="X63" s="30"/>
      <c r="Y63" s="30"/>
      <c r="Z63" s="30"/>
      <c r="AA63" s="30"/>
    </row>
    <row r="64" spans="2:27" s="3" customFormat="1" x14ac:dyDescent="0.25">
      <c r="B64" s="30"/>
      <c r="C64" s="30"/>
      <c r="D64" s="30"/>
      <c r="E64" s="30"/>
      <c r="F64" s="30"/>
      <c r="G64" s="30"/>
      <c r="H64" s="30"/>
      <c r="I64" s="31"/>
      <c r="J64" s="31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2:27" s="3" customFormat="1" ht="18.75" x14ac:dyDescent="0.25">
      <c r="B65" s="32" t="s">
        <v>83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1"/>
      <c r="AA65" s="41"/>
    </row>
    <row r="66" spans="2:27" s="3" customFormat="1" x14ac:dyDescent="0.25">
      <c r="B66" s="30"/>
      <c r="C66" s="30"/>
      <c r="D66" s="30"/>
      <c r="E66" s="30"/>
      <c r="F66" s="30"/>
      <c r="G66" s="30"/>
      <c r="H66" s="30"/>
      <c r="I66" s="31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2:27" s="3" customFormat="1" x14ac:dyDescent="0.25">
      <c r="B67" s="35" t="s">
        <v>84</v>
      </c>
      <c r="C67" s="19"/>
      <c r="D67" s="19"/>
      <c r="E67" s="19"/>
      <c r="F67" s="20"/>
      <c r="G67" s="221" t="s">
        <v>85</v>
      </c>
      <c r="H67" s="221"/>
      <c r="I67" s="31"/>
      <c r="J67" s="30"/>
      <c r="K67" s="30"/>
      <c r="L67" s="30"/>
      <c r="M67" s="30"/>
      <c r="N67" s="208"/>
      <c r="O67" s="208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2:27" s="3" customFormat="1" x14ac:dyDescent="0.25">
      <c r="B68" s="36" t="s">
        <v>86</v>
      </c>
      <c r="C68" s="25"/>
      <c r="D68" s="25"/>
      <c r="E68" s="25"/>
      <c r="F68" s="26"/>
      <c r="G68" s="221" t="s">
        <v>85</v>
      </c>
      <c r="H68" s="221"/>
      <c r="I68" s="31"/>
      <c r="J68" s="30"/>
      <c r="K68" s="30"/>
      <c r="L68" s="30"/>
      <c r="M68" s="30"/>
      <c r="N68" s="208"/>
      <c r="O68" s="208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2:27" s="3" customFormat="1" x14ac:dyDescent="0.25">
      <c r="B69" s="37" t="s">
        <v>87</v>
      </c>
      <c r="C69" s="28"/>
      <c r="D69" s="28"/>
      <c r="E69" s="28"/>
      <c r="F69" s="29"/>
      <c r="G69" s="221" t="s">
        <v>85</v>
      </c>
      <c r="H69" s="221"/>
      <c r="I69" s="31"/>
      <c r="J69" s="30"/>
      <c r="K69" s="30"/>
      <c r="L69" s="30"/>
      <c r="M69" s="30"/>
      <c r="N69" s="208"/>
      <c r="O69" s="208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2:27" s="3" customFormat="1" x14ac:dyDescent="0.2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2:27" s="3" customFormat="1" ht="18.75" x14ac:dyDescent="0.25">
      <c r="B71" s="42" t="s">
        <v>88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2:27" s="3" customFormat="1" x14ac:dyDescent="0.25">
      <c r="B72" s="30"/>
      <c r="C72" s="30"/>
      <c r="D72" s="30"/>
      <c r="E72" s="30"/>
      <c r="F72" s="30"/>
      <c r="G72" s="30"/>
      <c r="H72" s="30"/>
      <c r="I72" s="31"/>
      <c r="J72" s="31"/>
      <c r="K72" s="30"/>
      <c r="L72" s="30"/>
      <c r="M72" s="30"/>
      <c r="N72" s="30"/>
      <c r="O72" s="30"/>
      <c r="P72" s="30"/>
      <c r="Q72" s="31"/>
      <c r="R72" s="31"/>
      <c r="S72" s="31"/>
      <c r="T72" s="31"/>
      <c r="U72" s="30"/>
      <c r="V72" s="30"/>
      <c r="W72" s="30"/>
      <c r="X72" s="30"/>
      <c r="Y72" s="30"/>
      <c r="Z72" s="30"/>
      <c r="AA72" s="30"/>
    </row>
    <row r="73" spans="2:27" s="3" customFormat="1" x14ac:dyDescent="0.25">
      <c r="B73" s="35" t="s">
        <v>89</v>
      </c>
      <c r="C73" s="19"/>
      <c r="D73" s="19"/>
      <c r="E73" s="19"/>
      <c r="F73" s="20"/>
      <c r="G73" s="227" t="e">
        <f>G74 + G75 + G76 + G77</f>
        <v>#VALUE!</v>
      </c>
      <c r="H73" s="226"/>
      <c r="I73" s="31"/>
      <c r="J73" s="35" t="s">
        <v>90</v>
      </c>
      <c r="K73" s="19"/>
      <c r="L73" s="19"/>
      <c r="M73" s="19"/>
      <c r="N73" s="20"/>
      <c r="O73" s="227" t="e">
        <f>O74 + O75 + O76 + O77 + O78</f>
        <v>#VALUE!</v>
      </c>
      <c r="P73" s="226"/>
      <c r="Q73" s="31"/>
      <c r="R73" s="35" t="s">
        <v>91</v>
      </c>
      <c r="S73" s="19"/>
      <c r="T73" s="19"/>
      <c r="U73" s="19"/>
      <c r="V73" s="20"/>
      <c r="W73" s="221"/>
      <c r="X73" s="221"/>
      <c r="Y73" s="30"/>
      <c r="Z73" s="30"/>
      <c r="AA73" s="30"/>
    </row>
    <row r="74" spans="2:27" s="3" customFormat="1" x14ac:dyDescent="0.25">
      <c r="B74" s="36" t="s">
        <v>92</v>
      </c>
      <c r="C74" s="25"/>
      <c r="D74" s="25"/>
      <c r="E74" s="25"/>
      <c r="F74" s="26"/>
      <c r="G74" s="226" t="s">
        <v>218</v>
      </c>
      <c r="H74" s="226"/>
      <c r="I74" s="31"/>
      <c r="J74" s="36" t="s">
        <v>93</v>
      </c>
      <c r="K74" s="25"/>
      <c r="L74" s="25"/>
      <c r="M74" s="25"/>
      <c r="N74" s="26"/>
      <c r="O74" s="226" t="s">
        <v>222</v>
      </c>
      <c r="P74" s="226"/>
      <c r="Q74" s="31"/>
      <c r="R74" s="36" t="s">
        <v>94</v>
      </c>
      <c r="S74" s="25"/>
      <c r="T74" s="25"/>
      <c r="U74" s="25"/>
      <c r="V74" s="26"/>
      <c r="W74" s="221"/>
      <c r="X74" s="221"/>
      <c r="Y74" s="30"/>
      <c r="Z74" s="30"/>
      <c r="AA74" s="30"/>
    </row>
    <row r="75" spans="2:27" s="3" customFormat="1" x14ac:dyDescent="0.25">
      <c r="B75" s="36" t="s">
        <v>95</v>
      </c>
      <c r="C75" s="25"/>
      <c r="D75" s="25"/>
      <c r="E75" s="25"/>
      <c r="F75" s="26"/>
      <c r="G75" s="225"/>
      <c r="H75" s="225"/>
      <c r="I75" s="31"/>
      <c r="J75" s="36" t="s">
        <v>96</v>
      </c>
      <c r="K75" s="25"/>
      <c r="L75" s="25"/>
      <c r="M75" s="25"/>
      <c r="N75" s="26"/>
      <c r="O75" s="226" t="s">
        <v>220</v>
      </c>
      <c r="P75" s="226"/>
      <c r="Q75" s="31"/>
      <c r="R75" s="36" t="s">
        <v>97</v>
      </c>
      <c r="S75" s="25"/>
      <c r="T75" s="25"/>
      <c r="U75" s="25"/>
      <c r="V75" s="26"/>
      <c r="W75" s="221"/>
      <c r="X75" s="221"/>
      <c r="Y75" s="30"/>
      <c r="Z75" s="30"/>
      <c r="AA75" s="30"/>
    </row>
    <row r="76" spans="2:27" s="3" customFormat="1" x14ac:dyDescent="0.25">
      <c r="B76" s="36" t="s">
        <v>98</v>
      </c>
      <c r="C76" s="25"/>
      <c r="D76" s="25"/>
      <c r="E76" s="25"/>
      <c r="F76" s="26"/>
      <c r="G76" s="226" t="s">
        <v>217</v>
      </c>
      <c r="H76" s="226"/>
      <c r="I76" s="31"/>
      <c r="J76" s="36" t="s">
        <v>99</v>
      </c>
      <c r="K76" s="25"/>
      <c r="L76" s="25"/>
      <c r="M76" s="25"/>
      <c r="N76" s="26"/>
      <c r="O76" s="226" t="s">
        <v>219</v>
      </c>
      <c r="P76" s="226"/>
      <c r="Q76" s="31"/>
      <c r="R76" s="36" t="s">
        <v>84</v>
      </c>
      <c r="S76" s="25"/>
      <c r="T76" s="25"/>
      <c r="U76" s="25"/>
      <c r="V76" s="26"/>
      <c r="W76" s="221"/>
      <c r="X76" s="221"/>
      <c r="Y76" s="30"/>
      <c r="Z76" s="30"/>
      <c r="AA76" s="30"/>
    </row>
    <row r="77" spans="2:27" s="3" customFormat="1" x14ac:dyDescent="0.25">
      <c r="B77" s="37" t="s">
        <v>100</v>
      </c>
      <c r="C77" s="28"/>
      <c r="D77" s="28"/>
      <c r="E77" s="28"/>
      <c r="F77" s="29"/>
      <c r="G77" s="225"/>
      <c r="H77" s="225"/>
      <c r="I77" s="31"/>
      <c r="J77" s="36" t="s">
        <v>101</v>
      </c>
      <c r="K77" s="25"/>
      <c r="L77" s="25"/>
      <c r="M77" s="25"/>
      <c r="N77" s="26"/>
      <c r="O77" s="226" t="s">
        <v>221</v>
      </c>
      <c r="P77" s="226"/>
      <c r="Q77" s="31"/>
      <c r="R77" s="36" t="s">
        <v>86</v>
      </c>
      <c r="S77" s="25"/>
      <c r="T77" s="25"/>
      <c r="U77" s="25"/>
      <c r="V77" s="26"/>
      <c r="W77" s="221"/>
      <c r="X77" s="221"/>
      <c r="Y77" s="30"/>
      <c r="Z77" s="30"/>
      <c r="AA77" s="30"/>
    </row>
    <row r="78" spans="2:27" s="3" customFormat="1" x14ac:dyDescent="0.25">
      <c r="B78" s="30"/>
      <c r="C78" s="30"/>
      <c r="D78" s="30"/>
      <c r="E78" s="30"/>
      <c r="F78" s="30"/>
      <c r="G78" s="30"/>
      <c r="H78" s="30"/>
      <c r="I78" s="30"/>
      <c r="J78" s="36" t="s">
        <v>102</v>
      </c>
      <c r="K78" s="25"/>
      <c r="L78" s="25"/>
      <c r="M78" s="25"/>
      <c r="N78" s="26"/>
      <c r="O78" s="225"/>
      <c r="P78" s="225"/>
      <c r="Q78" s="31"/>
      <c r="R78" s="36" t="s">
        <v>103</v>
      </c>
      <c r="S78" s="25"/>
      <c r="T78" s="25"/>
      <c r="U78" s="25"/>
      <c r="V78" s="26"/>
      <c r="W78" s="221"/>
      <c r="X78" s="221"/>
      <c r="Y78" s="30"/>
      <c r="Z78" s="30"/>
      <c r="AA78" s="30"/>
    </row>
    <row r="79" spans="2:27" s="3" customFormat="1" x14ac:dyDescent="0.25">
      <c r="B79" s="35" t="s">
        <v>104</v>
      </c>
      <c r="C79" s="19"/>
      <c r="D79" s="19"/>
      <c r="E79" s="19"/>
      <c r="F79" s="20"/>
      <c r="G79" s="222" t="str">
        <f>IF(ISNUMBER(G73/O73),G73/O73,"N/A")</f>
        <v>N/A</v>
      </c>
      <c r="H79" s="223"/>
      <c r="I79" s="30"/>
      <c r="J79" s="37" t="s">
        <v>105</v>
      </c>
      <c r="K79" s="28"/>
      <c r="L79" s="28"/>
      <c r="M79" s="28"/>
      <c r="N79" s="29"/>
      <c r="O79" s="225"/>
      <c r="P79" s="225"/>
      <c r="Q79" s="31"/>
      <c r="R79" s="36" t="s">
        <v>106</v>
      </c>
      <c r="S79" s="25"/>
      <c r="T79" s="25"/>
      <c r="U79" s="25"/>
      <c r="V79" s="26"/>
      <c r="W79" s="221"/>
      <c r="X79" s="221"/>
      <c r="Y79" s="30"/>
      <c r="Z79" s="30"/>
      <c r="AA79" s="30"/>
    </row>
    <row r="80" spans="2:27" s="3" customFormat="1" x14ac:dyDescent="0.25">
      <c r="B80" s="36" t="s">
        <v>107</v>
      </c>
      <c r="C80" s="25"/>
      <c r="D80" s="25"/>
      <c r="E80" s="25"/>
      <c r="F80" s="26"/>
      <c r="G80" s="222" t="str">
        <f>IF(ISNUMBER(G74/O73),G74/O73,"N/A")</f>
        <v>N/A</v>
      </c>
      <c r="H80" s="223"/>
      <c r="I80" s="30"/>
      <c r="J80" s="30"/>
      <c r="K80" s="30"/>
      <c r="L80" s="31"/>
      <c r="M80" s="31"/>
      <c r="N80" s="31"/>
      <c r="O80" s="31"/>
      <c r="P80" s="31"/>
      <c r="Q80" s="31"/>
      <c r="R80" s="36" t="s">
        <v>87</v>
      </c>
      <c r="S80" s="25"/>
      <c r="T80" s="25"/>
      <c r="U80" s="25"/>
      <c r="V80" s="26"/>
      <c r="W80" s="221"/>
      <c r="X80" s="221"/>
      <c r="Y80" s="30"/>
      <c r="Z80" s="30"/>
      <c r="AA80" s="30"/>
    </row>
    <row r="81" spans="2:27" s="3" customFormat="1" x14ac:dyDescent="0.25">
      <c r="B81" s="36" t="s">
        <v>108</v>
      </c>
      <c r="C81" s="25"/>
      <c r="D81" s="25"/>
      <c r="E81" s="25"/>
      <c r="F81" s="26"/>
      <c r="G81" s="222" t="str">
        <f>IF(ISNUMBER(G75/O73),G75/O73,"N/A")</f>
        <v>N/A</v>
      </c>
      <c r="H81" s="223"/>
      <c r="I81" s="208"/>
      <c r="J81" s="208"/>
      <c r="K81" s="30"/>
      <c r="L81" s="31"/>
      <c r="M81" s="31"/>
      <c r="N81" s="31"/>
      <c r="O81" s="31"/>
      <c r="P81" s="31"/>
      <c r="Q81" s="31"/>
      <c r="R81" s="36" t="s">
        <v>109</v>
      </c>
      <c r="S81" s="25"/>
      <c r="T81" s="25"/>
      <c r="U81" s="25"/>
      <c r="V81" s="26"/>
      <c r="W81" s="221"/>
      <c r="X81" s="221"/>
      <c r="Y81" s="30"/>
      <c r="Z81" s="30"/>
      <c r="AA81" s="30"/>
    </row>
    <row r="82" spans="2:27" s="3" customFormat="1" x14ac:dyDescent="0.25">
      <c r="B82" s="36" t="s">
        <v>110</v>
      </c>
      <c r="C82" s="25"/>
      <c r="D82" s="25"/>
      <c r="E82" s="25"/>
      <c r="F82" s="26"/>
      <c r="G82" s="222" t="str">
        <f>IF(ISNUMBER(G73),G73/'[1]Summary of Input Data'!I$17,"N/A")</f>
        <v>N/A</v>
      </c>
      <c r="H82" s="223"/>
      <c r="I82" s="208"/>
      <c r="J82" s="208"/>
      <c r="K82" s="30"/>
      <c r="L82" s="31"/>
      <c r="M82" s="31"/>
      <c r="N82" s="31"/>
      <c r="O82" s="31"/>
      <c r="P82" s="31"/>
      <c r="Q82" s="31"/>
      <c r="R82" s="37" t="s">
        <v>111</v>
      </c>
      <c r="S82" s="28"/>
      <c r="T82" s="28"/>
      <c r="U82" s="28"/>
      <c r="V82" s="29"/>
      <c r="W82" s="221"/>
      <c r="X82" s="221"/>
      <c r="Y82" s="30"/>
      <c r="Z82" s="30"/>
      <c r="AA82" s="30"/>
    </row>
    <row r="83" spans="2:27" s="3" customFormat="1" x14ac:dyDescent="0.25">
      <c r="B83" s="37" t="s">
        <v>112</v>
      </c>
      <c r="C83" s="28"/>
      <c r="D83" s="28"/>
      <c r="E83" s="28"/>
      <c r="F83" s="29"/>
      <c r="G83" s="222" t="str">
        <f>IF(ISNUMBER(G74),G74/'[1]Summary of Input Data'!I$17,"N/A")</f>
        <v>N/A</v>
      </c>
      <c r="H83" s="223"/>
      <c r="I83" s="208"/>
      <c r="J83" s="208"/>
      <c r="K83" s="30"/>
      <c r="L83" s="31"/>
      <c r="M83" s="31"/>
      <c r="N83" s="31"/>
      <c r="O83" s="31"/>
      <c r="P83" s="31"/>
      <c r="Q83" s="31"/>
      <c r="R83" s="31"/>
      <c r="S83" s="208"/>
      <c r="T83" s="208"/>
      <c r="U83" s="30"/>
      <c r="V83" s="30"/>
      <c r="W83" s="30"/>
      <c r="X83" s="30"/>
      <c r="Y83" s="30"/>
      <c r="Z83" s="30"/>
      <c r="AA83" s="30"/>
    </row>
    <row r="84" spans="2:27" s="3" customFormat="1" x14ac:dyDescent="0.25">
      <c r="B84" s="43"/>
      <c r="C84" s="43"/>
      <c r="D84" s="43"/>
      <c r="E84" s="43"/>
      <c r="F84" s="43"/>
      <c r="G84" s="43"/>
      <c r="H84" s="43"/>
      <c r="I84" s="224"/>
      <c r="J84" s="224"/>
      <c r="K84" s="43"/>
      <c r="L84" s="43"/>
      <c r="M84" s="43"/>
      <c r="N84" s="43"/>
      <c r="O84" s="43"/>
      <c r="P84" s="43"/>
      <c r="Q84" s="43"/>
      <c r="R84" s="43"/>
      <c r="S84" s="224"/>
      <c r="T84" s="224"/>
      <c r="U84" s="43"/>
      <c r="V84" s="43"/>
      <c r="W84" s="43"/>
      <c r="X84" s="43"/>
      <c r="Y84" s="43"/>
      <c r="Z84" s="43"/>
      <c r="AA84" s="43"/>
    </row>
    <row r="85" spans="2:27" s="3" customFormat="1" ht="18.75" x14ac:dyDescent="0.25">
      <c r="B85" s="42" t="s">
        <v>113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2:27" s="3" customFormat="1" x14ac:dyDescent="0.25">
      <c r="B86" s="30"/>
      <c r="C86" s="30"/>
      <c r="D86" s="30"/>
      <c r="E86" s="30"/>
      <c r="F86" s="30"/>
      <c r="G86" s="30"/>
      <c r="H86" s="30"/>
      <c r="I86" s="31"/>
      <c r="J86" s="31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2:27" s="3" customFormat="1" x14ac:dyDescent="0.25">
      <c r="B87" s="35" t="s">
        <v>114</v>
      </c>
      <c r="C87" s="19"/>
      <c r="D87" s="19"/>
      <c r="E87" s="19"/>
      <c r="F87" s="20"/>
      <c r="G87" s="221">
        <v>0</v>
      </c>
      <c r="H87" s="221"/>
      <c r="I87" s="31"/>
      <c r="J87" s="31"/>
      <c r="K87" s="31"/>
      <c r="L87" s="31"/>
      <c r="M87" s="31"/>
      <c r="N87" s="208"/>
      <c r="O87" s="208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2:27" s="3" customFormat="1" x14ac:dyDescent="0.25">
      <c r="B88" s="36" t="s">
        <v>115</v>
      </c>
      <c r="C88" s="25"/>
      <c r="D88" s="25"/>
      <c r="E88" s="25"/>
      <c r="F88" s="26"/>
      <c r="G88" s="221">
        <v>0</v>
      </c>
      <c r="H88" s="221"/>
      <c r="I88" s="31"/>
      <c r="J88" s="31"/>
      <c r="K88" s="31"/>
      <c r="L88" s="31"/>
      <c r="M88" s="31"/>
      <c r="N88" s="208"/>
      <c r="O88" s="208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2:27" s="3" customFormat="1" x14ac:dyDescent="0.25">
      <c r="B89" s="36" t="s">
        <v>116</v>
      </c>
      <c r="C89" s="25"/>
      <c r="D89" s="25"/>
      <c r="E89" s="25"/>
      <c r="F89" s="26"/>
      <c r="G89" s="221">
        <v>0</v>
      </c>
      <c r="H89" s="221"/>
      <c r="I89" s="31"/>
      <c r="J89" s="31"/>
      <c r="K89" s="31"/>
      <c r="L89" s="31"/>
      <c r="M89" s="31"/>
      <c r="N89" s="208"/>
      <c r="O89" s="208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2:27" s="3" customFormat="1" x14ac:dyDescent="0.25">
      <c r="B90" s="37" t="s">
        <v>117</v>
      </c>
      <c r="C90" s="28"/>
      <c r="D90" s="28"/>
      <c r="E90" s="28"/>
      <c r="F90" s="29"/>
      <c r="G90" s="221">
        <v>0</v>
      </c>
      <c r="H90" s="221"/>
      <c r="I90" s="31"/>
      <c r="J90" s="31"/>
      <c r="K90" s="31"/>
      <c r="L90" s="31"/>
      <c r="M90" s="31"/>
      <c r="N90" s="208"/>
      <c r="O90" s="208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2:27" s="3" customFormat="1" x14ac:dyDescent="0.25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2:27" s="3" customFormat="1" ht="18.75" x14ac:dyDescent="0.25">
      <c r="B92" s="42" t="s">
        <v>84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spans="2:27" s="3" customFormat="1" ht="18.75" x14ac:dyDescent="0.25">
      <c r="B93" s="40"/>
      <c r="C93" s="30"/>
      <c r="D93" s="30"/>
      <c r="E93" s="30"/>
      <c r="F93" s="30"/>
      <c r="G93" s="30"/>
      <c r="H93" s="30"/>
      <c r="I93" s="31"/>
      <c r="J93" s="3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2:27" s="3" customFormat="1" ht="30" customHeight="1" x14ac:dyDescent="0.25">
      <c r="B94" s="209" t="s">
        <v>118</v>
      </c>
      <c r="C94" s="210"/>
      <c r="D94" s="210"/>
      <c r="E94" s="210"/>
      <c r="F94" s="211"/>
      <c r="G94" s="30"/>
      <c r="H94" s="30"/>
      <c r="I94" s="18" t="s">
        <v>119</v>
      </c>
      <c r="J94" s="19"/>
      <c r="K94" s="19"/>
      <c r="L94" s="19"/>
      <c r="M94" s="23"/>
      <c r="N94" s="30"/>
      <c r="O94" s="183" t="s">
        <v>120</v>
      </c>
      <c r="P94" s="184"/>
      <c r="Q94" s="184"/>
      <c r="R94" s="184"/>
      <c r="S94" s="184"/>
      <c r="T94" s="185"/>
      <c r="U94" s="30"/>
      <c r="V94" s="212" t="s">
        <v>121</v>
      </c>
      <c r="W94" s="213"/>
      <c r="X94" s="213"/>
      <c r="Y94" s="214"/>
      <c r="Z94" s="44"/>
      <c r="AA94" s="30"/>
    </row>
    <row r="95" spans="2:27" s="3" customFormat="1" ht="30" customHeight="1" x14ac:dyDescent="0.25">
      <c r="B95" s="180" t="s">
        <v>122</v>
      </c>
      <c r="C95" s="181"/>
      <c r="D95" s="181"/>
      <c r="E95" s="182"/>
      <c r="F95" s="45" t="str">
        <f>IF(ISNUMBER(VLOOKUP(T17,[1]Country!$D$13:$Z$196,M17-1991,FALSE)),VLOOKUP(T17,[1]Country!$D$13:$Z$196,M17-1991,FALSE)/100,"Please Check")</f>
        <v>Please Check</v>
      </c>
      <c r="G95" s="30"/>
      <c r="H95" s="30"/>
      <c r="I95" s="35" t="s">
        <v>123</v>
      </c>
      <c r="J95" s="19"/>
      <c r="K95" s="19"/>
      <c r="L95" s="20"/>
      <c r="M95" s="46">
        <f>SUM(M96,M99,M100)</f>
        <v>0</v>
      </c>
      <c r="N95" s="30"/>
      <c r="O95" s="35" t="s">
        <v>124</v>
      </c>
      <c r="P95" s="19"/>
      <c r="Q95" s="19"/>
      <c r="R95" s="19"/>
      <c r="S95" s="20"/>
      <c r="T95" s="99" t="s">
        <v>224</v>
      </c>
      <c r="U95" s="30"/>
      <c r="V95" s="48" t="s">
        <v>125</v>
      </c>
      <c r="W95" s="49"/>
      <c r="X95" s="48"/>
      <c r="Y95" s="50"/>
      <c r="Z95" s="44"/>
      <c r="AA95" s="30"/>
    </row>
    <row r="96" spans="2:27" s="3" customFormat="1" ht="30" customHeight="1" x14ac:dyDescent="0.25">
      <c r="B96" s="173" t="s">
        <v>126</v>
      </c>
      <c r="C96" s="174"/>
      <c r="D96" s="174"/>
      <c r="E96" s="175"/>
      <c r="F96" s="51" t="str">
        <f>IF(ISNUMBER(VLOOKUP(T17,[1]Country!$AC$13:$AN$196,M17-1997,FALSE)/100*F95),VLOOKUP(T17,[1]Country!$AC$13:$AN$196,M17-1997,FALSE)/100*F95,"Please Check")</f>
        <v>Please Check</v>
      </c>
      <c r="G96" s="30"/>
      <c r="H96" s="30"/>
      <c r="I96" s="173" t="s">
        <v>127</v>
      </c>
      <c r="J96" s="174"/>
      <c r="K96" s="174"/>
      <c r="L96" s="175"/>
      <c r="M96" s="46" t="str">
        <f>G30</f>
        <v>sum(MS.Outstanding_Lcy_Amt) where MS.Asset_Class_Final NOT in ('CLASS_DOM_BANK', 'CLASS_FOREIGN_BANK')</v>
      </c>
      <c r="N96" s="30"/>
      <c r="O96" s="215" t="s">
        <v>128</v>
      </c>
      <c r="P96" s="216"/>
      <c r="Q96" s="216"/>
      <c r="R96" s="216"/>
      <c r="S96" s="217"/>
      <c r="T96" s="47">
        <v>0</v>
      </c>
      <c r="U96" s="30"/>
      <c r="V96" s="218" t="s">
        <v>129</v>
      </c>
      <c r="W96" s="219"/>
      <c r="X96" s="219"/>
      <c r="Y96" s="220"/>
      <c r="Z96" s="52" t="str">
        <f>IF((G27*M21)&gt;0,(IF((G27*M21*M19/1000000)&gt;100000,[1]Parameters!M146,IF((G27*M21*M19/1000000)&gt;10000,[1]Parameters!M147,IF((G27*M21*M19/1000000)&gt;1000,0.01,0.03)))),"")</f>
        <v/>
      </c>
      <c r="AA96" s="30"/>
    </row>
    <row r="97" spans="1:29" s="3" customFormat="1" ht="29.1" customHeight="1" x14ac:dyDescent="0.25">
      <c r="B97" s="173" t="s">
        <v>130</v>
      </c>
      <c r="C97" s="174"/>
      <c r="D97" s="174"/>
      <c r="E97" s="175"/>
      <c r="F97" s="53">
        <f>(VLOOKUP(T17,[1]Country!$D$13:$F$196,3,FALSE)/100)</f>
        <v>0.46899999999999997</v>
      </c>
      <c r="G97" s="31"/>
      <c r="H97" s="31"/>
      <c r="I97" s="173" t="s">
        <v>131</v>
      </c>
      <c r="J97" s="174"/>
      <c r="K97" s="174"/>
      <c r="L97" s="175"/>
      <c r="M97" s="54"/>
      <c r="N97" s="31"/>
      <c r="O97" s="36" t="s">
        <v>132</v>
      </c>
      <c r="P97" s="25"/>
      <c r="Q97" s="25"/>
      <c r="R97" s="25"/>
      <c r="S97" s="26"/>
      <c r="T97" s="99" t="s">
        <v>223</v>
      </c>
      <c r="U97" s="31"/>
      <c r="V97" s="30"/>
      <c r="W97" s="30"/>
      <c r="X97" s="30"/>
      <c r="Y97" s="30"/>
      <c r="Z97" s="30"/>
      <c r="AA97" s="31"/>
      <c r="AB97" s="1"/>
      <c r="AC97" s="1"/>
    </row>
    <row r="98" spans="1:29" s="10" customFormat="1" ht="30" customHeight="1" x14ac:dyDescent="0.25">
      <c r="A98" s="3"/>
      <c r="B98" s="169" t="s">
        <v>133</v>
      </c>
      <c r="C98" s="170"/>
      <c r="D98" s="170"/>
      <c r="E98" s="171"/>
      <c r="F98" s="55"/>
      <c r="G98" s="208"/>
      <c r="H98" s="208"/>
      <c r="I98" s="36" t="s">
        <v>134</v>
      </c>
      <c r="J98" s="25"/>
      <c r="K98" s="25"/>
      <c r="L98" s="26"/>
      <c r="M98" s="47"/>
      <c r="N98" s="31"/>
      <c r="O98" s="36" t="s">
        <v>135</v>
      </c>
      <c r="P98" s="25"/>
      <c r="Q98" s="25"/>
      <c r="R98" s="25"/>
      <c r="S98" s="26"/>
      <c r="T98" s="99" t="s">
        <v>225</v>
      </c>
      <c r="U98" s="31"/>
      <c r="V98" s="183" t="s">
        <v>136</v>
      </c>
      <c r="W98" s="184"/>
      <c r="X98" s="184"/>
      <c r="Y98" s="184"/>
      <c r="Z98" s="185"/>
      <c r="AA98" s="31"/>
      <c r="AB98" s="204"/>
      <c r="AC98" s="204"/>
    </row>
    <row r="99" spans="1:29" s="10" customFormat="1" ht="15" customHeight="1" x14ac:dyDescent="0.25">
      <c r="A99" s="3"/>
      <c r="B99" s="30"/>
      <c r="C99" s="30"/>
      <c r="D99" s="30"/>
      <c r="E99" s="30"/>
      <c r="F99" s="30"/>
      <c r="G99" s="101"/>
      <c r="H99" s="101"/>
      <c r="I99" s="36" t="s">
        <v>137</v>
      </c>
      <c r="J99" s="25"/>
      <c r="K99" s="25"/>
      <c r="L99" s="26"/>
      <c r="M99" s="46">
        <f>IF(ISNUMBER(G31),G31,0)</f>
        <v>0</v>
      </c>
      <c r="N99" s="31"/>
      <c r="O99" s="36" t="s">
        <v>138</v>
      </c>
      <c r="P99" s="25"/>
      <c r="Q99" s="25"/>
      <c r="R99" s="25"/>
      <c r="S99" s="26"/>
      <c r="T99" s="47">
        <v>0</v>
      </c>
      <c r="U99" s="31"/>
      <c r="V99" s="205" t="s">
        <v>139</v>
      </c>
      <c r="W99" s="206"/>
      <c r="X99" s="206"/>
      <c r="Y99" s="207"/>
      <c r="Z99" s="56">
        <v>85.936363636363637</v>
      </c>
      <c r="AA99" s="31"/>
      <c r="AB99" s="204"/>
      <c r="AC99" s="204"/>
    </row>
    <row r="100" spans="1:29" s="10" customFormat="1" ht="15" customHeight="1" x14ac:dyDescent="0.25">
      <c r="A100" s="3"/>
      <c r="B100" s="30"/>
      <c r="C100" s="30"/>
      <c r="D100" s="30"/>
      <c r="E100" s="30"/>
      <c r="F100" s="30"/>
      <c r="G100" s="101"/>
      <c r="H100" s="101"/>
      <c r="I100" s="37" t="s">
        <v>140</v>
      </c>
      <c r="J100" s="28"/>
      <c r="K100" s="28"/>
      <c r="L100" s="29"/>
      <c r="M100" s="57"/>
      <c r="N100" s="31"/>
      <c r="O100" s="36" t="s">
        <v>141</v>
      </c>
      <c r="P100" s="25"/>
      <c r="Q100" s="25"/>
      <c r="R100" s="25"/>
      <c r="S100" s="26"/>
      <c r="T100" s="99" t="s">
        <v>226</v>
      </c>
      <c r="U100" s="31"/>
      <c r="V100" s="205" t="s">
        <v>142</v>
      </c>
      <c r="W100" s="206"/>
      <c r="X100" s="206"/>
      <c r="Y100" s="207"/>
      <c r="Z100" s="56">
        <v>0</v>
      </c>
      <c r="AA100" s="31"/>
      <c r="AB100" s="204"/>
      <c r="AC100" s="204"/>
    </row>
    <row r="101" spans="1:29" s="10" customFormat="1" ht="15" customHeight="1" x14ac:dyDescent="0.25">
      <c r="A101" s="3"/>
      <c r="B101" s="30"/>
      <c r="C101" s="30"/>
      <c r="D101" s="30"/>
      <c r="E101" s="30"/>
      <c r="F101" s="30"/>
      <c r="G101" s="101"/>
      <c r="H101" s="101"/>
      <c r="I101" s="31"/>
      <c r="J101" s="31"/>
      <c r="K101" s="30"/>
      <c r="L101" s="30"/>
      <c r="M101" s="30"/>
      <c r="N101" s="31"/>
      <c r="O101" s="36" t="s">
        <v>143</v>
      </c>
      <c r="P101" s="25"/>
      <c r="Q101" s="25"/>
      <c r="R101" s="25"/>
      <c r="S101" s="26"/>
      <c r="T101" s="47">
        <v>0</v>
      </c>
      <c r="U101" s="31"/>
      <c r="V101" s="205" t="s">
        <v>144</v>
      </c>
      <c r="W101" s="206"/>
      <c r="X101" s="206"/>
      <c r="Y101" s="207"/>
      <c r="Z101" s="56">
        <v>57.6</v>
      </c>
      <c r="AA101" s="31"/>
      <c r="AB101" s="204"/>
      <c r="AC101" s="204"/>
    </row>
    <row r="102" spans="1:29" s="10" customFormat="1" ht="15" customHeight="1" x14ac:dyDescent="0.25">
      <c r="A102" s="3"/>
      <c r="B102" s="30"/>
      <c r="C102" s="30"/>
      <c r="D102" s="30"/>
      <c r="E102" s="30"/>
      <c r="F102" s="30"/>
      <c r="G102" s="101"/>
      <c r="H102" s="101"/>
      <c r="I102" s="38" t="s">
        <v>145</v>
      </c>
      <c r="J102" s="22"/>
      <c r="K102" s="22"/>
      <c r="L102" s="22"/>
      <c r="M102" s="56">
        <v>12.027272727272729</v>
      </c>
      <c r="N102" s="31"/>
      <c r="O102" s="36" t="s">
        <v>146</v>
      </c>
      <c r="P102" s="25"/>
      <c r="Q102" s="25"/>
      <c r="R102" s="25"/>
      <c r="S102" s="26"/>
      <c r="T102" s="47">
        <v>0</v>
      </c>
      <c r="U102" s="31"/>
      <c r="V102" s="205" t="s">
        <v>147</v>
      </c>
      <c r="W102" s="206"/>
      <c r="X102" s="206"/>
      <c r="Y102" s="207"/>
      <c r="Z102" s="56">
        <v>57.6</v>
      </c>
      <c r="AA102" s="31"/>
      <c r="AB102" s="204"/>
      <c r="AC102" s="204"/>
    </row>
    <row r="103" spans="1:29" s="10" customFormat="1" x14ac:dyDescent="0.25">
      <c r="A103" s="3"/>
      <c r="B103" s="30"/>
      <c r="C103" s="30"/>
      <c r="D103" s="30"/>
      <c r="E103" s="30"/>
      <c r="F103" s="30"/>
      <c r="G103" s="101"/>
      <c r="H103" s="101"/>
      <c r="I103" s="31"/>
      <c r="J103" s="31"/>
      <c r="K103" s="30"/>
      <c r="L103" s="30"/>
      <c r="M103" s="30"/>
      <c r="N103" s="31"/>
      <c r="O103" s="36" t="s">
        <v>39</v>
      </c>
      <c r="P103" s="25"/>
      <c r="Q103" s="25"/>
      <c r="R103" s="25"/>
      <c r="S103" s="26"/>
      <c r="T103" s="47">
        <v>0</v>
      </c>
      <c r="U103" s="31"/>
      <c r="V103" s="205" t="s">
        <v>148</v>
      </c>
      <c r="W103" s="206"/>
      <c r="X103" s="206"/>
      <c r="Y103" s="207"/>
      <c r="Z103" s="56">
        <v>0</v>
      </c>
      <c r="AA103" s="31"/>
    </row>
    <row r="104" spans="1:29" s="10" customFormat="1" ht="14.1" customHeight="1" x14ac:dyDescent="0.25">
      <c r="A104" s="3"/>
      <c r="B104" s="30"/>
      <c r="C104" s="30"/>
      <c r="D104" s="30"/>
      <c r="E104" s="30"/>
      <c r="F104" s="30"/>
      <c r="G104" s="31"/>
      <c r="H104" s="31"/>
      <c r="I104" s="35" t="s">
        <v>149</v>
      </c>
      <c r="J104" s="19"/>
      <c r="K104" s="19"/>
      <c r="L104" s="19"/>
      <c r="M104" s="56">
        <v>147.80000000000001</v>
      </c>
      <c r="N104" s="31"/>
      <c r="O104" s="36" t="s">
        <v>150</v>
      </c>
      <c r="P104" s="25"/>
      <c r="Q104" s="25"/>
      <c r="R104" s="25"/>
      <c r="S104" s="26"/>
      <c r="T104" s="47" t="s">
        <v>204</v>
      </c>
      <c r="U104" s="58"/>
      <c r="V104" s="30"/>
      <c r="W104" s="30"/>
      <c r="X104" s="30"/>
      <c r="Y104" s="59"/>
      <c r="Z104" s="59"/>
      <c r="AA104" s="58"/>
      <c r="AB104" s="204"/>
      <c r="AC104" s="204"/>
    </row>
    <row r="105" spans="1:29" s="10" customFormat="1" ht="14.1" customHeight="1" x14ac:dyDescent="0.25">
      <c r="A105" s="3"/>
      <c r="B105" s="30"/>
      <c r="C105" s="30"/>
      <c r="D105" s="30"/>
      <c r="E105" s="30"/>
      <c r="F105" s="30"/>
      <c r="G105" s="101"/>
      <c r="H105" s="101"/>
      <c r="I105" s="36" t="s">
        <v>39</v>
      </c>
      <c r="J105" s="25"/>
      <c r="K105" s="25"/>
      <c r="L105" s="25"/>
      <c r="M105" s="46">
        <f>IF(ISNUMBER(G40),G40,0)</f>
        <v>0</v>
      </c>
      <c r="N105" s="31"/>
      <c r="O105" s="37" t="s">
        <v>151</v>
      </c>
      <c r="P105" s="28"/>
      <c r="Q105" s="28"/>
      <c r="R105" s="28"/>
      <c r="S105" s="29"/>
      <c r="T105" s="99">
        <f>SUM(T95:T104)</f>
        <v>0</v>
      </c>
      <c r="U105" s="31"/>
      <c r="V105" s="201" t="s">
        <v>152</v>
      </c>
      <c r="W105" s="202"/>
      <c r="X105" s="202"/>
      <c r="Y105" s="203"/>
      <c r="Z105" s="45" t="e">
        <f>IF(AND(G$29&gt;0,Z99&gt;0),Z99/G$29,"N/A")</f>
        <v>#VALUE!</v>
      </c>
      <c r="AA105" s="58"/>
      <c r="AB105" s="204"/>
      <c r="AC105" s="204"/>
    </row>
    <row r="106" spans="1:29" s="10" customFormat="1" x14ac:dyDescent="0.25">
      <c r="A106" s="3"/>
      <c r="B106" s="30"/>
      <c r="C106" s="30"/>
      <c r="D106" s="30"/>
      <c r="E106" s="30"/>
      <c r="F106" s="30"/>
      <c r="G106" s="30"/>
      <c r="H106" s="30"/>
      <c r="I106" s="36" t="s">
        <v>43</v>
      </c>
      <c r="J106" s="25"/>
      <c r="K106" s="25"/>
      <c r="L106" s="25"/>
      <c r="M106" s="46">
        <f>IF(ISNUMBER(G41),G41,0)</f>
        <v>0</v>
      </c>
      <c r="N106" s="31"/>
      <c r="O106" s="31"/>
      <c r="P106" s="31"/>
      <c r="Q106" s="31"/>
      <c r="R106" s="31"/>
      <c r="S106" s="31"/>
      <c r="T106" s="31"/>
      <c r="U106" s="31"/>
      <c r="V106" s="201" t="s">
        <v>153</v>
      </c>
      <c r="W106" s="202"/>
      <c r="X106" s="202"/>
      <c r="Y106" s="203"/>
      <c r="Z106" s="45" t="str">
        <f>IF(AND(G$29&gt;0,Z100&gt;0),Z100/G$29,"N/A")</f>
        <v>N/A</v>
      </c>
      <c r="AA106" s="31"/>
      <c r="AB106" s="204"/>
      <c r="AC106" s="204"/>
    </row>
    <row r="107" spans="1:29" s="10" customFormat="1" x14ac:dyDescent="0.25">
      <c r="A107" s="3"/>
      <c r="B107" s="30"/>
      <c r="C107" s="30"/>
      <c r="D107" s="30"/>
      <c r="E107" s="30"/>
      <c r="F107" s="30"/>
      <c r="G107" s="101"/>
      <c r="H107" s="101"/>
      <c r="I107" s="36" t="s">
        <v>154</v>
      </c>
      <c r="J107" s="25"/>
      <c r="K107" s="25"/>
      <c r="L107" s="25"/>
      <c r="M107" s="46">
        <f>G42</f>
        <v>0</v>
      </c>
      <c r="N107" s="31"/>
      <c r="O107" s="183" t="s">
        <v>155</v>
      </c>
      <c r="P107" s="184"/>
      <c r="Q107" s="184"/>
      <c r="R107" s="184"/>
      <c r="S107" s="184"/>
      <c r="T107" s="185"/>
      <c r="U107" s="31"/>
      <c r="V107" s="201" t="s">
        <v>156</v>
      </c>
      <c r="W107" s="202"/>
      <c r="X107" s="202"/>
      <c r="Y107" s="203"/>
      <c r="Z107" s="45" t="e">
        <f>IF(AND(G$29&gt;0,Z101&gt;0),Z101/G$29,"N/A")</f>
        <v>#VALUE!</v>
      </c>
      <c r="AA107" s="31"/>
      <c r="AB107" s="204"/>
      <c r="AC107" s="204"/>
    </row>
    <row r="108" spans="1:29" s="10" customFormat="1" x14ac:dyDescent="0.25">
      <c r="A108" s="3"/>
      <c r="B108" s="30"/>
      <c r="C108" s="30"/>
      <c r="D108" s="30"/>
      <c r="E108" s="30"/>
      <c r="F108" s="30"/>
      <c r="G108" s="101"/>
      <c r="H108" s="101"/>
      <c r="I108" s="37" t="s">
        <v>30</v>
      </c>
      <c r="J108" s="28"/>
      <c r="K108" s="28"/>
      <c r="L108" s="28"/>
      <c r="M108" s="47"/>
      <c r="N108" s="31"/>
      <c r="O108" s="35" t="s">
        <v>157</v>
      </c>
      <c r="P108" s="19"/>
      <c r="Q108" s="19"/>
      <c r="R108" s="19"/>
      <c r="S108" s="20"/>
      <c r="T108" s="60"/>
      <c r="U108" s="30"/>
      <c r="V108" s="201" t="s">
        <v>158</v>
      </c>
      <c r="W108" s="202"/>
      <c r="X108" s="202"/>
      <c r="Y108" s="203"/>
      <c r="Z108" s="45" t="e">
        <f>IF(AND(G$29&gt;0,Z102&gt;0),Z102/G$29,"N/A")</f>
        <v>#VALUE!</v>
      </c>
      <c r="AA108" s="31"/>
      <c r="AB108" s="204"/>
      <c r="AC108" s="204"/>
    </row>
    <row r="109" spans="1:29" s="10" customFormat="1" x14ac:dyDescent="0.25">
      <c r="A109" s="3"/>
      <c r="B109" s="30"/>
      <c r="C109" s="30"/>
      <c r="D109" s="30"/>
      <c r="E109" s="30"/>
      <c r="F109" s="30"/>
      <c r="G109" s="101"/>
      <c r="H109" s="101"/>
      <c r="I109" s="30"/>
      <c r="J109" s="30"/>
      <c r="K109" s="30"/>
      <c r="L109" s="30"/>
      <c r="M109" s="30"/>
      <c r="N109" s="31"/>
      <c r="O109" s="36" t="s">
        <v>159</v>
      </c>
      <c r="P109" s="25"/>
      <c r="Q109" s="25"/>
      <c r="R109" s="25"/>
      <c r="S109" s="26"/>
      <c r="T109" s="60"/>
      <c r="U109" s="30"/>
      <c r="V109" s="201" t="s">
        <v>160</v>
      </c>
      <c r="W109" s="202"/>
      <c r="X109" s="202"/>
      <c r="Y109" s="203"/>
      <c r="Z109" s="45" t="str">
        <f>IF(AND(G$29&gt;0,Z103&gt;0),Z103/G$29,"N/A")</f>
        <v>N/A</v>
      </c>
      <c r="AA109" s="31"/>
    </row>
    <row r="110" spans="1:29" s="10" customFormat="1" ht="14.1" customHeight="1" x14ac:dyDescent="0.25">
      <c r="A110" s="3"/>
      <c r="B110" s="30"/>
      <c r="C110" s="30"/>
      <c r="D110" s="30"/>
      <c r="E110" s="30"/>
      <c r="F110" s="30"/>
      <c r="G110" s="101"/>
      <c r="H110" s="101"/>
      <c r="I110" s="38" t="s">
        <v>151</v>
      </c>
      <c r="J110" s="22"/>
      <c r="K110" s="22"/>
      <c r="L110" s="22"/>
      <c r="M110" s="47">
        <v>1909.1272727272728</v>
      </c>
      <c r="N110" s="30"/>
      <c r="O110" s="36" t="s">
        <v>161</v>
      </c>
      <c r="P110" s="25"/>
      <c r="Q110" s="25"/>
      <c r="R110" s="25"/>
      <c r="S110" s="26"/>
      <c r="T110" s="60"/>
      <c r="U110" s="30"/>
      <c r="V110" s="30"/>
      <c r="W110" s="30"/>
      <c r="X110" s="30"/>
      <c r="Y110" s="59"/>
      <c r="Z110" s="59"/>
      <c r="AA110" s="58"/>
      <c r="AB110" s="204"/>
      <c r="AC110" s="204"/>
    </row>
    <row r="111" spans="1:29" s="10" customFormat="1" ht="30" customHeight="1" x14ac:dyDescent="0.25">
      <c r="A111" s="3"/>
      <c r="B111" s="30"/>
      <c r="C111" s="30"/>
      <c r="D111" s="30"/>
      <c r="E111" s="30"/>
      <c r="F111" s="30"/>
      <c r="G111" s="101"/>
      <c r="H111" s="101"/>
      <c r="I111" s="30"/>
      <c r="J111" s="30"/>
      <c r="K111" s="30"/>
      <c r="L111" s="30"/>
      <c r="M111" s="30"/>
      <c r="N111" s="30"/>
      <c r="O111" s="36" t="s">
        <v>162</v>
      </c>
      <c r="P111" s="25"/>
      <c r="Q111" s="25"/>
      <c r="R111" s="25"/>
      <c r="S111" s="26"/>
      <c r="T111" s="60"/>
      <c r="U111" s="30"/>
      <c r="V111" s="201" t="s">
        <v>163</v>
      </c>
      <c r="W111" s="202"/>
      <c r="X111" s="202"/>
      <c r="Y111" s="203"/>
      <c r="Z111" s="61">
        <v>0.4</v>
      </c>
      <c r="AA111" s="58"/>
      <c r="AB111" s="204"/>
      <c r="AC111" s="204"/>
    </row>
    <row r="112" spans="1:29" s="10" customFormat="1" ht="30" customHeight="1" x14ac:dyDescent="0.25">
      <c r="A112" s="3"/>
      <c r="B112" s="30"/>
      <c r="C112" s="30"/>
      <c r="D112" s="30"/>
      <c r="E112" s="30"/>
      <c r="F112" s="30"/>
      <c r="G112" s="31"/>
      <c r="H112" s="31"/>
      <c r="I112" s="30"/>
      <c r="J112" s="30"/>
      <c r="K112" s="30"/>
      <c r="L112" s="30"/>
      <c r="M112" s="30"/>
      <c r="N112" s="30"/>
      <c r="O112" s="37" t="s">
        <v>164</v>
      </c>
      <c r="P112" s="28"/>
      <c r="Q112" s="28"/>
      <c r="R112" s="28"/>
      <c r="S112" s="29"/>
      <c r="T112" s="60"/>
      <c r="U112" s="30"/>
      <c r="V112" s="201" t="s">
        <v>165</v>
      </c>
      <c r="W112" s="202"/>
      <c r="X112" s="202"/>
      <c r="Y112" s="203"/>
      <c r="Z112" s="61">
        <v>0.75</v>
      </c>
      <c r="AA112" s="31"/>
      <c r="AB112" s="204"/>
      <c r="AC112" s="204"/>
    </row>
    <row r="113" spans="1:29" s="3" customFormat="1" ht="30" customHeight="1" x14ac:dyDescent="0.25">
      <c r="B113" s="30"/>
      <c r="C113" s="30"/>
      <c r="D113" s="30"/>
      <c r="E113" s="30"/>
      <c r="F113" s="30"/>
      <c r="G113" s="101"/>
      <c r="H113" s="101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201" t="s">
        <v>166</v>
      </c>
      <c r="W113" s="202"/>
      <c r="X113" s="202"/>
      <c r="Y113" s="203"/>
      <c r="Z113" s="61"/>
      <c r="AA113" s="31"/>
    </row>
    <row r="114" spans="1:29" s="3" customFormat="1" x14ac:dyDescent="0.2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9" s="3" customFormat="1" ht="18.75" x14ac:dyDescent="0.25">
      <c r="B115" s="42" t="s">
        <v>86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spans="1:29" s="3" customFormat="1" x14ac:dyDescent="0.25">
      <c r="B116" s="30"/>
      <c r="C116" s="30"/>
      <c r="D116" s="30"/>
      <c r="E116" s="30"/>
      <c r="F116" s="30"/>
      <c r="G116" s="30"/>
      <c r="H116" s="30"/>
      <c r="I116" s="31"/>
      <c r="J116" s="31"/>
      <c r="K116" s="30"/>
      <c r="L116" s="30"/>
      <c r="M116" s="30"/>
      <c r="N116" s="31"/>
      <c r="O116" s="31"/>
      <c r="P116" s="31"/>
      <c r="Q116" s="31"/>
      <c r="R116" s="31"/>
      <c r="S116" s="31"/>
      <c r="T116" s="31"/>
      <c r="U116" s="30"/>
      <c r="V116" s="30"/>
      <c r="W116" s="30"/>
      <c r="X116" s="30"/>
      <c r="Y116" s="30"/>
      <c r="Z116" s="30"/>
      <c r="AA116" s="30"/>
    </row>
    <row r="117" spans="1:29" s="10" customFormat="1" ht="30" customHeight="1" x14ac:dyDescent="0.25">
      <c r="A117" s="3"/>
      <c r="B117" s="183" t="str">
        <f>IF([1]Setup!P10="Yes","Trading Book","Market Portfolio Categories not included in analysis")</f>
        <v>Trading Book</v>
      </c>
      <c r="C117" s="184"/>
      <c r="D117" s="184"/>
      <c r="E117" s="184"/>
      <c r="F117" s="185"/>
      <c r="G117" s="31"/>
      <c r="H117" s="31"/>
      <c r="I117" s="183" t="str">
        <f>IF([1]Setup!P10="Yes","Held-to-Maturity (HTM) Positions ","Market Portfolio Categories not included in analysis")</f>
        <v xml:space="preserve">Held-to-Maturity (HTM) Positions </v>
      </c>
      <c r="J117" s="184"/>
      <c r="K117" s="184"/>
      <c r="L117" s="184"/>
      <c r="M117" s="185"/>
      <c r="N117" s="31"/>
      <c r="O117" s="190" t="s">
        <v>167</v>
      </c>
      <c r="P117" s="191"/>
      <c r="Q117" s="191"/>
      <c r="R117" s="191"/>
      <c r="S117" s="192"/>
      <c r="T117" s="62"/>
      <c r="U117" s="63"/>
      <c r="V117" s="193" t="str">
        <f>IF([1]Setup!P10="Yes","Available for Sale (AfS) Positions","Market Portfolio Categories not included in analysis")</f>
        <v>Available for Sale (AfS) Positions</v>
      </c>
      <c r="W117" s="193"/>
      <c r="X117" s="193"/>
      <c r="Y117" s="193"/>
      <c r="Z117" s="193"/>
      <c r="AA117" s="194"/>
      <c r="AB117" s="2"/>
      <c r="AC117" s="2"/>
    </row>
    <row r="118" spans="1:29" s="10" customFormat="1" ht="30" customHeight="1" x14ac:dyDescent="0.25">
      <c r="A118" s="3"/>
      <c r="B118" s="35" t="str">
        <f>IF([1]Setup!$P$10="Yes",IF(ISTEXT([1]Setup!O13)=TRUE,[1]Setup!O13,""),"")</f>
        <v>Sovereign Bonds</v>
      </c>
      <c r="C118" s="19"/>
      <c r="D118" s="19"/>
      <c r="E118" s="19"/>
      <c r="F118" s="47">
        <v>0</v>
      </c>
      <c r="G118" s="101"/>
      <c r="H118" s="101"/>
      <c r="I118" s="64" t="str">
        <f>IF([1]Setup!$P$10="Yes",IF(ISTEXT([1]Setup!O13)=TRUE,[1]Setup!O13,""),"")</f>
        <v>Sovereign Bonds</v>
      </c>
      <c r="J118" s="65"/>
      <c r="K118" s="65"/>
      <c r="L118" s="65"/>
      <c r="M118" s="47">
        <v>130</v>
      </c>
      <c r="N118" s="31"/>
      <c r="O118" s="195" t="s">
        <v>168</v>
      </c>
      <c r="P118" s="196"/>
      <c r="Q118" s="196"/>
      <c r="R118" s="196"/>
      <c r="S118" s="197"/>
      <c r="T118" s="62">
        <v>194.70000000000005</v>
      </c>
      <c r="U118" s="63"/>
      <c r="V118" s="198" t="str">
        <f>IF([1]Setup!$P$10="Yes",IF(ISTEXT([1]Setup!O13)=TRUE,[1]Setup!O13,""),"")</f>
        <v>Sovereign Bonds</v>
      </c>
      <c r="W118" s="199"/>
      <c r="X118" s="199"/>
      <c r="Y118" s="199"/>
      <c r="Z118" s="200"/>
      <c r="AA118" s="66">
        <v>0</v>
      </c>
      <c r="AB118" s="189"/>
      <c r="AC118" s="189"/>
    </row>
    <row r="119" spans="1:29" s="10" customFormat="1" x14ac:dyDescent="0.25">
      <c r="A119" s="3"/>
      <c r="B119" s="36" t="str">
        <f>IF([1]Setup!$P$10="Yes",IF(ISTEXT([1]Setup!O14)=TRUE,[1]Setup!O14,""),"")</f>
        <v>Other Bonds</v>
      </c>
      <c r="C119" s="25"/>
      <c r="D119" s="25"/>
      <c r="E119" s="25"/>
      <c r="F119" s="47">
        <v>1.7454545454545456</v>
      </c>
      <c r="G119" s="101"/>
      <c r="H119" s="101"/>
      <c r="I119" s="48" t="str">
        <f>IF([1]Setup!$P$10="Yes",IF(ISTEXT([1]Setup!O14)=TRUE,[1]Setup!O14,""),"")</f>
        <v>Other Bonds</v>
      </c>
      <c r="J119" s="49"/>
      <c r="K119" s="49"/>
      <c r="L119" s="49"/>
      <c r="M119" s="47">
        <v>0</v>
      </c>
      <c r="N119" s="31"/>
      <c r="O119" s="67" t="str">
        <f>IF([1]Setup!P$25="Yes",IF(ISTEXT([1]Setup!O28)=TRUE,[1]Setup!O28,""),"")</f>
        <v>Sovereign Bonds</v>
      </c>
      <c r="P119" s="68"/>
      <c r="Q119" s="68"/>
      <c r="R119" s="68"/>
      <c r="S119" s="69"/>
      <c r="T119" s="62">
        <v>161.3727272727273</v>
      </c>
      <c r="U119" s="63"/>
      <c r="V119" s="116" t="str">
        <f>IF([1]Setup!$P$10="Yes",IF(ISTEXT([1]Setup!O14)=TRUE,[1]Setup!O14,""),"")</f>
        <v>Other Bonds</v>
      </c>
      <c r="W119" s="117"/>
      <c r="X119" s="117"/>
      <c r="Y119" s="117"/>
      <c r="Z119" s="118"/>
      <c r="AA119" s="66">
        <v>42.6</v>
      </c>
      <c r="AB119" s="189"/>
      <c r="AC119" s="189"/>
    </row>
    <row r="120" spans="1:29" s="10" customFormat="1" x14ac:dyDescent="0.25">
      <c r="A120" s="3"/>
      <c r="B120" s="36" t="str">
        <f>IF([1]Setup!$P$10="Yes",IF(ISTEXT([1]Setup!O15)=TRUE,[1]Setup!O15,""),"")</f>
        <v>Equity</v>
      </c>
      <c r="C120" s="25"/>
      <c r="D120" s="25"/>
      <c r="E120" s="25"/>
      <c r="F120" s="47">
        <v>0</v>
      </c>
      <c r="G120" s="101"/>
      <c r="H120" s="101"/>
      <c r="I120" s="48" t="str">
        <f>IF([1]Setup!$P$10="Yes",IF(ISTEXT([1]Setup!O15)=TRUE,[1]Setup!O15,""),"")</f>
        <v>Equity</v>
      </c>
      <c r="J120" s="49"/>
      <c r="K120" s="49"/>
      <c r="L120" s="49"/>
      <c r="M120" s="47">
        <v>125</v>
      </c>
      <c r="N120" s="31"/>
      <c r="O120" s="70" t="str">
        <f>IF([1]Setup!P$25="Yes",IF(ISTEXT([1]Setup!O29)=TRUE,[1]Setup!O29,""),"")</f>
        <v>Other Bonds</v>
      </c>
      <c r="P120" s="71"/>
      <c r="Q120" s="71"/>
      <c r="R120" s="71"/>
      <c r="S120" s="72"/>
      <c r="T120" s="62">
        <v>0</v>
      </c>
      <c r="U120" s="63"/>
      <c r="V120" s="116" t="str">
        <f>IF([1]Setup!$P$10="Yes",IF(ISTEXT([1]Setup!O15)=TRUE,[1]Setup!O15,""),"")</f>
        <v>Equity</v>
      </c>
      <c r="W120" s="117"/>
      <c r="X120" s="117"/>
      <c r="Y120" s="117"/>
      <c r="Z120" s="118"/>
      <c r="AA120" s="66">
        <v>41.045454545454547</v>
      </c>
      <c r="AB120" s="189"/>
      <c r="AC120" s="189"/>
    </row>
    <row r="121" spans="1:29" s="10" customFormat="1" x14ac:dyDescent="0.25">
      <c r="A121" s="3"/>
      <c r="B121" s="36" t="str">
        <f>IF([1]Setup!$P$10="Yes",IF(ISTEXT([1]Setup!O16)=TRUE,[1]Setup!O16,""),"")</f>
        <v>Structured</v>
      </c>
      <c r="C121" s="25"/>
      <c r="D121" s="25"/>
      <c r="E121" s="25"/>
      <c r="F121" s="47">
        <v>0</v>
      </c>
      <c r="G121" s="101"/>
      <c r="H121" s="101"/>
      <c r="I121" s="48" t="str">
        <f>IF([1]Setup!$P$10="Yes",IF(ISTEXT([1]Setup!O16)=TRUE,[1]Setup!O16,""),"")</f>
        <v>Structured</v>
      </c>
      <c r="J121" s="49"/>
      <c r="K121" s="49"/>
      <c r="L121" s="49"/>
      <c r="M121" s="47">
        <v>0</v>
      </c>
      <c r="N121" s="31"/>
      <c r="O121" s="70" t="str">
        <f>IF([1]Setup!P$25="Yes",IF(ISTEXT([1]Setup!O30)=TRUE,[1]Setup!O30,""),"")</f>
        <v>Equity</v>
      </c>
      <c r="P121" s="71"/>
      <c r="Q121" s="71"/>
      <c r="R121" s="71"/>
      <c r="S121" s="72"/>
      <c r="T121" s="62">
        <v>0</v>
      </c>
      <c r="U121" s="63"/>
      <c r="V121" s="116" t="str">
        <f>IF([1]Setup!$P$10="Yes",IF(ISTEXT([1]Setup!O16)=TRUE,[1]Setup!O16,""),"")</f>
        <v>Structured</v>
      </c>
      <c r="W121" s="117"/>
      <c r="X121" s="117"/>
      <c r="Y121" s="117"/>
      <c r="Z121" s="118"/>
      <c r="AA121" s="66">
        <v>15.763636363636365</v>
      </c>
      <c r="AB121" s="189"/>
      <c r="AC121" s="189"/>
    </row>
    <row r="122" spans="1:29" s="10" customFormat="1" x14ac:dyDescent="0.25">
      <c r="A122" s="3"/>
      <c r="B122" s="36" t="str">
        <f>IF([1]Setup!$P$10="Yes",IF(ISTEXT([1]Setup!O17)=TRUE,[1]Setup!O17,""),"")</f>
        <v>Other</v>
      </c>
      <c r="C122" s="25"/>
      <c r="D122" s="25"/>
      <c r="E122" s="25"/>
      <c r="F122" s="47">
        <v>0</v>
      </c>
      <c r="G122" s="101"/>
      <c r="H122" s="101"/>
      <c r="I122" s="48" t="str">
        <f>IF([1]Setup!$P$10="Yes",IF(ISTEXT([1]Setup!O17)=TRUE,[1]Setup!O17,""),"")</f>
        <v>Other</v>
      </c>
      <c r="J122" s="49"/>
      <c r="K122" s="49"/>
      <c r="L122" s="49"/>
      <c r="M122" s="47">
        <v>0</v>
      </c>
      <c r="N122" s="31"/>
      <c r="O122" s="70" t="str">
        <f>IF([1]Setup!P$25="Yes",IF(ISTEXT([1]Setup!O31)=TRUE,[1]Setup!O31,""),"")</f>
        <v>Structured</v>
      </c>
      <c r="P122" s="71"/>
      <c r="Q122" s="71"/>
      <c r="R122" s="71"/>
      <c r="S122" s="72"/>
      <c r="T122" s="62">
        <v>0</v>
      </c>
      <c r="U122" s="63"/>
      <c r="V122" s="116" t="str">
        <f>IF([1]Setup!$P$10="Yes",IF(ISTEXT([1]Setup!O17)=TRUE,[1]Setup!O17,""),"")</f>
        <v>Other</v>
      </c>
      <c r="W122" s="117"/>
      <c r="X122" s="117"/>
      <c r="Y122" s="117"/>
      <c r="Z122" s="118"/>
      <c r="AA122" s="66">
        <v>9.4363636363636374</v>
      </c>
      <c r="AB122" s="189"/>
      <c r="AC122" s="189"/>
    </row>
    <row r="123" spans="1:29" s="10" customFormat="1" x14ac:dyDescent="0.25">
      <c r="A123" s="3"/>
      <c r="B123" s="36" t="str">
        <f>IF([1]Setup!$P$10="Yes",IF(ISTEXT([1]Setup!O18)=TRUE,[1]Setup!O18,""),"")</f>
        <v/>
      </c>
      <c r="C123" s="25"/>
      <c r="D123" s="25"/>
      <c r="E123" s="25"/>
      <c r="F123" s="47"/>
      <c r="G123" s="101"/>
      <c r="H123" s="101"/>
      <c r="I123" s="48" t="str">
        <f>IF([1]Setup!$P$10="Yes",IF(ISTEXT([1]Setup!O18)=TRUE,[1]Setup!O18,""),"")</f>
        <v/>
      </c>
      <c r="J123" s="49"/>
      <c r="K123" s="49"/>
      <c r="L123" s="49"/>
      <c r="M123" s="73"/>
      <c r="N123" s="31"/>
      <c r="O123" s="70" t="str">
        <f>IF([1]Setup!P$25="Yes",IF(ISTEXT([1]Setup!O32)=TRUE,[1]Setup!O32,""),"")</f>
        <v>Other</v>
      </c>
      <c r="P123" s="71"/>
      <c r="Q123" s="71"/>
      <c r="R123" s="71"/>
      <c r="S123" s="72"/>
      <c r="T123" s="62">
        <v>0</v>
      </c>
      <c r="U123" s="63"/>
      <c r="V123" s="116" t="str">
        <f>IF([1]Setup!$P$10="Yes",IF(ISTEXT([1]Setup!O18)=TRUE,[1]Setup!O18,""),"")</f>
        <v/>
      </c>
      <c r="W123" s="117"/>
      <c r="X123" s="117"/>
      <c r="Y123" s="117"/>
      <c r="Z123" s="118"/>
      <c r="AA123" s="66"/>
      <c r="AB123" s="189"/>
      <c r="AC123" s="189"/>
    </row>
    <row r="124" spans="1:29" s="10" customFormat="1" x14ac:dyDescent="0.25">
      <c r="A124" s="3"/>
      <c r="B124" s="36" t="str">
        <f>IF([1]Setup!$P$10="Yes",IF(ISTEXT([1]Setup!O19)=TRUE,[1]Setup!O19,""),"")</f>
        <v/>
      </c>
      <c r="C124" s="25"/>
      <c r="D124" s="25"/>
      <c r="E124" s="25"/>
      <c r="F124" s="47"/>
      <c r="G124" s="101"/>
      <c r="H124" s="101"/>
      <c r="I124" s="48" t="str">
        <f>IF([1]Setup!$P$10="Yes",IF(ISTEXT([1]Setup!O19)=TRUE,[1]Setup!O19,""),"")</f>
        <v/>
      </c>
      <c r="J124" s="49"/>
      <c r="K124" s="49"/>
      <c r="L124" s="49"/>
      <c r="M124" s="73"/>
      <c r="N124" s="31"/>
      <c r="O124" s="70" t="str">
        <f>IF([1]Setup!P$25="Yes",IF(ISTEXT([1]Setup!O33)=TRUE,[1]Setup!O33,""),"")</f>
        <v/>
      </c>
      <c r="P124" s="71"/>
      <c r="Q124" s="71"/>
      <c r="R124" s="71"/>
      <c r="S124" s="72"/>
      <c r="T124" s="62">
        <v>33.327272727272728</v>
      </c>
      <c r="U124" s="63"/>
      <c r="V124" s="116" t="str">
        <f>IF([1]Setup!$P$10="Yes",IF(ISTEXT([1]Setup!O19)=TRUE,[1]Setup!O19,""),"")</f>
        <v/>
      </c>
      <c r="W124" s="117"/>
      <c r="X124" s="117"/>
      <c r="Y124" s="117"/>
      <c r="Z124" s="118"/>
      <c r="AA124" s="66"/>
      <c r="AB124" s="189"/>
      <c r="AC124" s="189"/>
    </row>
    <row r="125" spans="1:29" s="10" customFormat="1" x14ac:dyDescent="0.25">
      <c r="A125" s="3"/>
      <c r="B125" s="36" t="str">
        <f>IF([1]Setup!$P$10="Yes",IF(ISTEXT([1]Setup!O20)=TRUE,[1]Setup!O20,""),"")</f>
        <v/>
      </c>
      <c r="C125" s="25"/>
      <c r="D125" s="25"/>
      <c r="E125" s="25"/>
      <c r="F125" s="47"/>
      <c r="G125" s="101"/>
      <c r="H125" s="101"/>
      <c r="I125" s="48" t="str">
        <f>IF([1]Setup!$P$10="Yes",IF(ISTEXT([1]Setup!O20)=TRUE,[1]Setup!O20,""),"")</f>
        <v/>
      </c>
      <c r="J125" s="49"/>
      <c r="K125" s="49"/>
      <c r="L125" s="49"/>
      <c r="M125" s="73"/>
      <c r="N125" s="31"/>
      <c r="O125" s="70" t="str">
        <f>IF([1]Setup!P$25="Yes",IF(ISTEXT([1]Setup!O34)=TRUE,[1]Setup!O34,""),"")</f>
        <v/>
      </c>
      <c r="P125" s="71"/>
      <c r="Q125" s="71"/>
      <c r="R125" s="71"/>
      <c r="S125" s="72"/>
      <c r="T125" s="62"/>
      <c r="U125" s="63"/>
      <c r="V125" s="116" t="str">
        <f>IF([1]Setup!$P$10="Yes",IF(ISTEXT([1]Setup!O20)=TRUE,[1]Setup!O20,""),"")</f>
        <v/>
      </c>
      <c r="W125" s="117"/>
      <c r="X125" s="117"/>
      <c r="Y125" s="117"/>
      <c r="Z125" s="118"/>
      <c r="AA125" s="66"/>
      <c r="AB125" s="189"/>
      <c r="AC125" s="189"/>
    </row>
    <row r="126" spans="1:29" s="10" customFormat="1" x14ac:dyDescent="0.25">
      <c r="A126" s="3"/>
      <c r="B126" s="36" t="str">
        <f>IF([1]Setup!$P$10="Yes",IF(ISTEXT([1]Setup!O21)=TRUE,[1]Setup!O21,""),"")</f>
        <v/>
      </c>
      <c r="C126" s="25"/>
      <c r="D126" s="25"/>
      <c r="E126" s="25"/>
      <c r="F126" s="47"/>
      <c r="G126" s="101"/>
      <c r="H126" s="101"/>
      <c r="I126" s="48" t="str">
        <f>IF([1]Setup!$P$10="Yes",IF(ISTEXT([1]Setup!O21)=TRUE,[1]Setup!O21,""),"")</f>
        <v/>
      </c>
      <c r="J126" s="49"/>
      <c r="K126" s="49"/>
      <c r="L126" s="49"/>
      <c r="M126" s="73"/>
      <c r="N126" s="31"/>
      <c r="O126" s="70" t="str">
        <f>IF([1]Setup!P$25="Yes",IF(ISTEXT([1]Setup!O35)=TRUE,[1]Setup!O35,""),"")</f>
        <v/>
      </c>
      <c r="P126" s="71"/>
      <c r="Q126" s="71"/>
      <c r="R126" s="71"/>
      <c r="S126" s="72"/>
      <c r="T126" s="62"/>
      <c r="U126" s="63"/>
      <c r="V126" s="116" t="str">
        <f>IF([1]Setup!$P$10="Yes",IF(ISTEXT([1]Setup!O21)=TRUE,[1]Setup!O21,""),"")</f>
        <v/>
      </c>
      <c r="W126" s="117"/>
      <c r="X126" s="117"/>
      <c r="Y126" s="117"/>
      <c r="Z126" s="118"/>
      <c r="AA126" s="66"/>
      <c r="AB126" s="189"/>
      <c r="AC126" s="189"/>
    </row>
    <row r="127" spans="1:29" s="10" customFormat="1" x14ac:dyDescent="0.25">
      <c r="A127" s="3"/>
      <c r="B127" s="37" t="str">
        <f>IF([1]Setup!$P$10="Yes",IF(ISTEXT([1]Setup!O22)=TRUE,[1]Setup!O22,""),"")</f>
        <v/>
      </c>
      <c r="C127" s="28"/>
      <c r="D127" s="28"/>
      <c r="E127" s="28"/>
      <c r="F127" s="47"/>
      <c r="G127" s="101"/>
      <c r="H127" s="101"/>
      <c r="I127" s="74" t="str">
        <f>IF([1]Setup!$P$10="Yes",IF(ISTEXT([1]Setup!O22)=TRUE,[1]Setup!O22,""),"")</f>
        <v/>
      </c>
      <c r="J127" s="75"/>
      <c r="K127" s="75"/>
      <c r="L127" s="75"/>
      <c r="M127" s="73"/>
      <c r="N127" s="31"/>
      <c r="O127" s="70" t="str">
        <f>IF([1]Setup!P$25="Yes",IF(ISTEXT([1]Setup!O36)=TRUE,[1]Setup!O36,""),"")</f>
        <v/>
      </c>
      <c r="P127" s="71"/>
      <c r="Q127" s="71"/>
      <c r="R127" s="71"/>
      <c r="S127" s="72"/>
      <c r="T127" s="62"/>
      <c r="U127" s="63"/>
      <c r="V127" s="113" t="str">
        <f>IF([1]Setup!$P$10="Yes",IF(ISTEXT([1]Setup!O22)=TRUE,[1]Setup!O22,""),"")</f>
        <v/>
      </c>
      <c r="W127" s="114"/>
      <c r="X127" s="114"/>
      <c r="Y127" s="114"/>
      <c r="Z127" s="115"/>
      <c r="AA127" s="66"/>
      <c r="AB127" s="189"/>
      <c r="AC127" s="189"/>
    </row>
    <row r="128" spans="1:29" s="10" customFormat="1" x14ac:dyDescent="0.25">
      <c r="A128" s="3"/>
      <c r="B128" s="30"/>
      <c r="C128" s="30"/>
      <c r="D128" s="30"/>
      <c r="E128" s="30"/>
      <c r="F128" s="30"/>
      <c r="G128" s="30"/>
      <c r="H128" s="30"/>
      <c r="I128" s="31"/>
      <c r="J128" s="31"/>
      <c r="K128" s="31"/>
      <c r="L128" s="31"/>
      <c r="M128" s="31"/>
      <c r="N128" s="30"/>
      <c r="O128" s="70" t="str">
        <f>IF([1]Setup!P$25="Yes",IF(ISTEXT([1]Setup!O37)=TRUE,[1]Setup!O37,""),"")</f>
        <v/>
      </c>
      <c r="P128" s="71"/>
      <c r="Q128" s="71"/>
      <c r="R128" s="71"/>
      <c r="S128" s="72"/>
      <c r="T128" s="62"/>
      <c r="U128" s="63"/>
      <c r="V128" s="31"/>
      <c r="W128" s="30"/>
      <c r="X128" s="30"/>
      <c r="Y128" s="30"/>
      <c r="Z128" s="30"/>
      <c r="AA128" s="30"/>
      <c r="AB128" s="2"/>
      <c r="AC128" s="2"/>
    </row>
    <row r="129" spans="1:29" s="10" customFormat="1" x14ac:dyDescent="0.25">
      <c r="A129" s="3"/>
      <c r="B129" s="30"/>
      <c r="C129" s="31"/>
      <c r="D129" s="31"/>
      <c r="E129" s="31"/>
      <c r="F129" s="31"/>
      <c r="G129" s="31"/>
      <c r="H129" s="31"/>
      <c r="I129" s="101"/>
      <c r="J129" s="101"/>
      <c r="K129" s="101"/>
      <c r="L129" s="101"/>
      <c r="M129" s="31"/>
      <c r="N129" s="31"/>
      <c r="O129" s="76" t="s">
        <v>169</v>
      </c>
      <c r="P129" s="77"/>
      <c r="Q129" s="77"/>
      <c r="R129" s="77"/>
      <c r="S129" s="78"/>
      <c r="T129" s="45" t="str">
        <f>IF(ISNUMBER(T118/T117)=FALSE,"N/A",T118/T117)</f>
        <v>N/A</v>
      </c>
      <c r="U129" s="63"/>
      <c r="V129" s="35" t="s">
        <v>170</v>
      </c>
      <c r="W129" s="19"/>
      <c r="X129" s="19"/>
      <c r="Y129" s="19"/>
      <c r="Z129" s="20"/>
      <c r="AA129" s="47"/>
      <c r="AB129" s="189"/>
      <c r="AC129" s="189"/>
    </row>
    <row r="130" spans="1:29" s="10" customFormat="1" ht="30" customHeight="1" x14ac:dyDescent="0.25">
      <c r="A130" s="3"/>
      <c r="B130" s="183" t="s">
        <v>171</v>
      </c>
      <c r="C130" s="184"/>
      <c r="D130" s="184"/>
      <c r="E130" s="184"/>
      <c r="F130" s="185"/>
      <c r="G130" s="30"/>
      <c r="H130" s="30"/>
      <c r="I130" s="101"/>
      <c r="J130" s="101"/>
      <c r="K130" s="101"/>
      <c r="L130" s="101"/>
      <c r="M130" s="31"/>
      <c r="N130" s="30"/>
      <c r="O130" s="31"/>
      <c r="P130" s="31"/>
      <c r="Q130" s="31"/>
      <c r="R130" s="31"/>
      <c r="S130" s="101"/>
      <c r="T130" s="101"/>
      <c r="U130" s="31"/>
      <c r="V130" s="186" t="s">
        <v>172</v>
      </c>
      <c r="W130" s="187"/>
      <c r="X130" s="187"/>
      <c r="Y130" s="187"/>
      <c r="Z130" s="188"/>
      <c r="AA130" s="47" t="s">
        <v>173</v>
      </c>
      <c r="AB130" s="189"/>
      <c r="AC130" s="189"/>
    </row>
    <row r="131" spans="1:29" s="3" customFormat="1" ht="30" customHeight="1" x14ac:dyDescent="0.25">
      <c r="B131" s="180" t="str">
        <f>IF(ISTEXT([1]Parameters!H21)=TRUE,[1]Parameters!H21,"")</f>
        <v>fall in all yield curves (local currency only) by 100 bps</v>
      </c>
      <c r="C131" s="181"/>
      <c r="D131" s="181"/>
      <c r="E131" s="181"/>
      <c r="F131" s="182"/>
      <c r="G131" s="176">
        <v>1000</v>
      </c>
      <c r="H131" s="177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0"/>
      <c r="V131" s="30"/>
      <c r="W131" s="30"/>
      <c r="X131" s="30"/>
      <c r="Y131" s="30"/>
      <c r="Z131" s="30"/>
      <c r="AA131" s="30"/>
    </row>
    <row r="132" spans="1:29" s="3" customFormat="1" ht="30" customHeight="1" x14ac:dyDescent="0.25">
      <c r="B132" s="173" t="str">
        <f>IF(ISTEXT([1]Parameters!H22)=TRUE,[1]Parameters!H22,"")</f>
        <v>increase in all yield curves (local currency only) by 100 bps</v>
      </c>
      <c r="C132" s="174"/>
      <c r="D132" s="174"/>
      <c r="E132" s="174"/>
      <c r="F132" s="175"/>
      <c r="G132" s="176">
        <v>1000</v>
      </c>
      <c r="H132" s="177"/>
      <c r="I132" s="31"/>
      <c r="J132" s="31"/>
      <c r="K132" s="31"/>
      <c r="L132" s="31"/>
      <c r="M132" s="31"/>
      <c r="N132" s="31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9" s="3" customFormat="1" ht="15" customHeight="1" x14ac:dyDescent="0.25">
      <c r="B133" s="173" t="str">
        <f>IF(ISTEXT([1]Parameters!H23)=TRUE,[1]Parameters!H23,"")</f>
        <v>fall in all yield curves (worldwide) by 100 bps</v>
      </c>
      <c r="C133" s="174"/>
      <c r="D133" s="174"/>
      <c r="E133" s="174"/>
      <c r="F133" s="175"/>
      <c r="G133" s="176">
        <v>1000</v>
      </c>
      <c r="H133" s="177"/>
      <c r="I133" s="31"/>
      <c r="J133" s="31"/>
      <c r="K133" s="31"/>
      <c r="L133" s="31"/>
      <c r="M133" s="31"/>
      <c r="N133" s="31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1:29" s="3" customFormat="1" ht="15" customHeight="1" x14ac:dyDescent="0.25">
      <c r="B134" s="173" t="str">
        <f>IF(ISTEXT([1]Parameters!H24)=TRUE,[1]Parameters!H24,"")</f>
        <v>increase in all yield curves (worldwide) by 100 bps</v>
      </c>
      <c r="C134" s="174"/>
      <c r="D134" s="174"/>
      <c r="E134" s="174"/>
      <c r="F134" s="175"/>
      <c r="G134" s="176">
        <v>1000</v>
      </c>
      <c r="H134" s="177"/>
      <c r="I134" s="31"/>
      <c r="J134" s="31"/>
      <c r="K134" s="31"/>
      <c r="L134" s="31"/>
      <c r="M134" s="31"/>
      <c r="N134" s="31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1:29" s="3" customFormat="1" ht="15" customHeight="1" x14ac:dyDescent="0.25">
      <c r="B135" s="173" t="str">
        <f>IF(ISTEXT([1]Parameters!H25)=TRUE,[1]Parameters!H25,"")</f>
        <v>fall in all yield curves (worldwide) by 200 bps</v>
      </c>
      <c r="C135" s="174"/>
      <c r="D135" s="174"/>
      <c r="E135" s="174"/>
      <c r="F135" s="175"/>
      <c r="G135" s="176">
        <v>1000</v>
      </c>
      <c r="H135" s="177"/>
      <c r="I135" s="31"/>
      <c r="J135" s="31"/>
      <c r="K135" s="31"/>
      <c r="L135" s="31"/>
      <c r="M135" s="31"/>
      <c r="N135" s="31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1:29" s="3" customFormat="1" ht="15" customHeight="1" x14ac:dyDescent="0.25">
      <c r="B136" s="173" t="str">
        <f>IF(ISTEXT([1]Parameters!H26)=TRUE,[1]Parameters!H26,"")</f>
        <v>increase in all yield curves (worldwide) by 200 bps</v>
      </c>
      <c r="C136" s="174"/>
      <c r="D136" s="174"/>
      <c r="E136" s="174"/>
      <c r="F136" s="175"/>
      <c r="G136" s="176">
        <v>1000</v>
      </c>
      <c r="H136" s="177"/>
      <c r="I136" s="31"/>
      <c r="J136" s="31"/>
      <c r="K136" s="31"/>
      <c r="L136" s="31"/>
      <c r="M136" s="31"/>
      <c r="N136" s="31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29" s="3" customFormat="1" ht="15" customHeight="1" x14ac:dyDescent="0.25">
      <c r="B137" s="173" t="str">
        <f>IF(ISTEXT([1]Parameters!H27)=TRUE,[1]Parameters!H27,"")</f>
        <v>fall in all yield curves greater than 12 months (worldwide) by 100 bps</v>
      </c>
      <c r="C137" s="174"/>
      <c r="D137" s="174"/>
      <c r="E137" s="174"/>
      <c r="F137" s="175"/>
      <c r="G137" s="176">
        <v>1000</v>
      </c>
      <c r="H137" s="177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0"/>
      <c r="W137" s="30"/>
      <c r="X137" s="30"/>
      <c r="Y137" s="30"/>
      <c r="Z137" s="30"/>
      <c r="AA137" s="30"/>
    </row>
    <row r="138" spans="1:29" s="3" customFormat="1" ht="15" customHeight="1" x14ac:dyDescent="0.25">
      <c r="B138" s="173" t="str">
        <f>IF(ISTEXT([1]Parameters!H28)=TRUE,[1]Parameters!H28,"")</f>
        <v>increase in all yield curves greater than 12 months (worldwide) by 100 bps</v>
      </c>
      <c r="C138" s="174"/>
      <c r="D138" s="174"/>
      <c r="E138" s="174"/>
      <c r="F138" s="175"/>
      <c r="G138" s="176">
        <v>1000</v>
      </c>
      <c r="H138" s="177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0"/>
      <c r="W138" s="30"/>
      <c r="X138" s="30"/>
      <c r="Y138" s="30"/>
      <c r="Z138" s="30"/>
      <c r="AA138" s="30"/>
    </row>
    <row r="139" spans="1:29" s="3" customFormat="1" ht="15" customHeight="1" x14ac:dyDescent="0.25">
      <c r="B139" s="173" t="str">
        <f>IF(ISTEXT([1]Parameters!H29)=TRUE,[1]Parameters!H29,"")</f>
        <v/>
      </c>
      <c r="C139" s="174"/>
      <c r="D139" s="174"/>
      <c r="E139" s="174"/>
      <c r="F139" s="175"/>
      <c r="G139" s="178"/>
      <c r="H139" s="179"/>
      <c r="I139" s="30"/>
      <c r="J139" s="30"/>
      <c r="K139" s="30"/>
      <c r="L139" s="30"/>
      <c r="M139" s="30"/>
      <c r="N139" s="31"/>
      <c r="O139" s="31"/>
      <c r="P139" s="31"/>
      <c r="Q139" s="31"/>
      <c r="R139" s="31"/>
      <c r="S139" s="31"/>
      <c r="T139" s="31"/>
      <c r="U139" s="31"/>
      <c r="V139" s="30"/>
      <c r="W139" s="30"/>
      <c r="X139" s="30"/>
      <c r="Y139" s="30"/>
      <c r="Z139" s="30"/>
      <c r="AA139" s="30"/>
    </row>
    <row r="140" spans="1:29" s="3" customFormat="1" x14ac:dyDescent="0.25">
      <c r="B140" s="169" t="str">
        <f>IF(ISTEXT([1]Parameters!H30)=TRUE,[1]Parameters!H30,"")</f>
        <v/>
      </c>
      <c r="C140" s="170"/>
      <c r="D140" s="170"/>
      <c r="E140" s="170"/>
      <c r="F140" s="171"/>
      <c r="G140" s="130"/>
      <c r="H140" s="130"/>
      <c r="I140" s="31"/>
      <c r="J140" s="31"/>
      <c r="K140" s="31"/>
      <c r="L140" s="31"/>
      <c r="M140" s="31"/>
      <c r="N140" s="58"/>
      <c r="O140" s="58"/>
      <c r="P140" s="58"/>
      <c r="Q140" s="58"/>
      <c r="R140" s="58"/>
      <c r="S140" s="31"/>
      <c r="T140" s="31"/>
      <c r="U140" s="31"/>
      <c r="V140" s="30"/>
      <c r="W140" s="30"/>
      <c r="X140" s="30"/>
      <c r="Y140" s="30"/>
      <c r="Z140" s="30"/>
      <c r="AA140" s="30"/>
    </row>
    <row r="141" spans="1:29" s="3" customFormat="1" x14ac:dyDescent="0.25">
      <c r="B141" s="31"/>
      <c r="C141" s="30"/>
      <c r="D141" s="30"/>
      <c r="E141" s="30"/>
      <c r="F141" s="30" t="e">
        <v>#N/A</v>
      </c>
      <c r="G141" s="30"/>
      <c r="H141" s="30"/>
      <c r="I141" s="30"/>
      <c r="J141" s="30"/>
      <c r="K141" s="30"/>
      <c r="L141" s="30"/>
      <c r="M141" s="30"/>
      <c r="N141" s="139"/>
      <c r="O141" s="139"/>
      <c r="P141" s="139"/>
      <c r="Q141" s="139"/>
      <c r="R141" s="139"/>
      <c r="S141" s="101"/>
      <c r="T141" s="101"/>
      <c r="U141" s="31"/>
      <c r="V141" s="30"/>
      <c r="W141" s="30"/>
      <c r="X141" s="30"/>
      <c r="Y141" s="30"/>
      <c r="Z141" s="30"/>
      <c r="AA141" s="30"/>
    </row>
    <row r="142" spans="1:29" s="3" customFormat="1" x14ac:dyDescent="0.25">
      <c r="B142" s="172" t="s">
        <v>174</v>
      </c>
      <c r="C142" s="172"/>
      <c r="D142" s="172"/>
      <c r="E142" s="172"/>
      <c r="F142" s="172"/>
      <c r="G142" s="130"/>
      <c r="H142" s="130"/>
      <c r="I142" s="31"/>
      <c r="J142" s="31"/>
      <c r="K142" s="31"/>
      <c r="L142" s="31"/>
      <c r="M142" s="31"/>
      <c r="N142" s="139"/>
      <c r="O142" s="139"/>
      <c r="P142" s="139"/>
      <c r="Q142" s="139"/>
      <c r="R142" s="139"/>
      <c r="S142" s="101"/>
      <c r="T142" s="101"/>
      <c r="U142" s="31"/>
      <c r="V142" s="30"/>
      <c r="W142" s="30"/>
      <c r="X142" s="30"/>
      <c r="Y142" s="30"/>
      <c r="Z142" s="30"/>
      <c r="AA142" s="30"/>
    </row>
    <row r="143" spans="1:29" s="3" customFormat="1" x14ac:dyDescent="0.25">
      <c r="B143" s="39"/>
      <c r="C143" s="39"/>
      <c r="D143" s="79"/>
      <c r="E143" s="79"/>
      <c r="F143" s="79"/>
      <c r="G143" s="79"/>
      <c r="H143" s="79"/>
      <c r="I143" s="104"/>
      <c r="J143" s="104"/>
      <c r="K143" s="104"/>
      <c r="L143" s="104"/>
      <c r="M143" s="39"/>
      <c r="N143" s="39"/>
      <c r="O143" s="39"/>
      <c r="P143" s="39"/>
      <c r="Q143" s="39"/>
      <c r="R143" s="39"/>
      <c r="S143" s="104"/>
      <c r="T143" s="104"/>
      <c r="U143" s="39"/>
      <c r="V143" s="39"/>
      <c r="W143" s="39"/>
      <c r="X143" s="39"/>
      <c r="Y143" s="39"/>
      <c r="Z143" s="39"/>
      <c r="AA143" s="39"/>
    </row>
    <row r="144" spans="1:29" s="3" customFormat="1" x14ac:dyDescent="0.25">
      <c r="B144" s="30"/>
      <c r="C144" s="30"/>
      <c r="D144" s="30"/>
      <c r="E144" s="30"/>
      <c r="F144" s="30"/>
      <c r="G144" s="30"/>
      <c r="H144" s="30"/>
      <c r="I144" s="31"/>
      <c r="J144" s="31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2:27" s="3" customFormat="1" ht="18.75" x14ac:dyDescent="0.25">
      <c r="B145" s="42" t="s">
        <v>175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spans="2:27" s="3" customFormat="1" ht="18.75" x14ac:dyDescent="0.25">
      <c r="B146" s="80"/>
      <c r="C146" s="30"/>
      <c r="D146" s="30"/>
      <c r="E146" s="30"/>
      <c r="F146" s="30"/>
      <c r="G146" s="30"/>
      <c r="H146" s="30"/>
      <c r="I146" s="31"/>
      <c r="J146" s="80" t="str">
        <f>IF([1]Setup!$H$10="No","Granular credit sectors not included in analysis","")</f>
        <v/>
      </c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2:27" s="3" customFormat="1" x14ac:dyDescent="0.25">
      <c r="B147" s="166" t="s">
        <v>176</v>
      </c>
      <c r="C147" s="167"/>
      <c r="D147" s="167"/>
      <c r="E147" s="167"/>
      <c r="F147" s="168"/>
      <c r="G147" s="137">
        <f>IF(SUM(G148:H154,O148:P154,Y148:Z153)&gt;0,SUM(G148:H154,O148:P154,Y148:Z153),M110)</f>
        <v>2823.3477272727273</v>
      </c>
      <c r="H147" s="138"/>
      <c r="I147" s="81"/>
      <c r="J147" s="58"/>
      <c r="K147" s="58"/>
      <c r="L147" s="58"/>
      <c r="M147" s="58"/>
      <c r="N147" s="101"/>
      <c r="O147" s="101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2:27" s="3" customFormat="1" x14ac:dyDescent="0.25">
      <c r="B148" s="160" t="str">
        <f>IF([1]Setup!H$10="Yes",IF(ISTEXT([1]Setup!G13)=TRUE,[1]Setup!G13,""),"")</f>
        <v>Government and quasi-government</v>
      </c>
      <c r="C148" s="161"/>
      <c r="D148" s="161"/>
      <c r="E148" s="161"/>
      <c r="F148" s="162"/>
      <c r="G148" s="135">
        <v>273.27272727272731</v>
      </c>
      <c r="H148" s="136"/>
      <c r="I148" s="31"/>
      <c r="J148" s="160" t="str">
        <f>IF([1]Setup!H$10="Yes",IF(ISTEXT([1]Setup!G20)=TRUE,[1]Setup!G20,""),"")</f>
        <v>Media &amp; Publishing</v>
      </c>
      <c r="K148" s="161"/>
      <c r="L148" s="161"/>
      <c r="M148" s="161"/>
      <c r="N148" s="162"/>
      <c r="O148" s="147">
        <v>0</v>
      </c>
      <c r="P148" s="147"/>
      <c r="Q148" s="30"/>
      <c r="R148" s="30"/>
      <c r="S148" s="163" t="str">
        <f>IF([1]Setup!H$10="Yes",IF(ISTEXT([1]Setup!G27)=TRUE,[1]Setup!G27,""),"")</f>
        <v>Households - Consumer Credit &amp; Credit Cards</v>
      </c>
      <c r="T148" s="164"/>
      <c r="U148" s="164"/>
      <c r="V148" s="164"/>
      <c r="W148" s="164"/>
      <c r="X148" s="165"/>
      <c r="Y148" s="155">
        <v>0</v>
      </c>
      <c r="Z148" s="156"/>
      <c r="AA148" s="30"/>
    </row>
    <row r="149" spans="2:27" s="3" customFormat="1" x14ac:dyDescent="0.25">
      <c r="B149" s="149" t="str">
        <f>IF([1]Setup!H$10="Yes",IF(ISTEXT([1]Setup!G14)=TRUE,[1]Setup!G14,""),"")</f>
        <v>Other Public Sector</v>
      </c>
      <c r="C149" s="150"/>
      <c r="D149" s="150"/>
      <c r="E149" s="150"/>
      <c r="F149" s="151"/>
      <c r="G149" s="135">
        <v>0</v>
      </c>
      <c r="H149" s="136"/>
      <c r="I149" s="31"/>
      <c r="J149" s="149" t="str">
        <f>IF([1]Setup!H$10="Yes",IF(ISTEXT([1]Setup!G21)=TRUE,[1]Setup!G21,""),"")</f>
        <v>Retail &amp; Distribution</v>
      </c>
      <c r="K149" s="150"/>
      <c r="L149" s="150"/>
      <c r="M149" s="150"/>
      <c r="N149" s="151"/>
      <c r="O149" s="147">
        <v>182.4</v>
      </c>
      <c r="P149" s="147"/>
      <c r="Q149" s="30"/>
      <c r="R149" s="30"/>
      <c r="S149" s="157" t="str">
        <f>IF([1]Setup!H$10="Yes",IF(ISTEXT([1]Setup!G28)=TRUE,[1]Setup!G28,""),"")</f>
        <v>Construction</v>
      </c>
      <c r="T149" s="158"/>
      <c r="U149" s="158"/>
      <c r="V149" s="158"/>
      <c r="W149" s="158"/>
      <c r="X149" s="159"/>
      <c r="Y149" s="155">
        <v>176.59090909090909</v>
      </c>
      <c r="Z149" s="156"/>
      <c r="AA149" s="30"/>
    </row>
    <row r="150" spans="2:27" s="3" customFormat="1" x14ac:dyDescent="0.25">
      <c r="B150" s="149" t="str">
        <f>IF([1]Setup!H$10="Yes",IF(ISTEXT([1]Setup!G15)=TRUE,[1]Setup!G15,""),"")</f>
        <v>Banks</v>
      </c>
      <c r="C150" s="150"/>
      <c r="D150" s="150"/>
      <c r="E150" s="150"/>
      <c r="F150" s="151"/>
      <c r="G150" s="135">
        <v>92.836363636363643</v>
      </c>
      <c r="H150" s="136"/>
      <c r="I150" s="31"/>
      <c r="J150" s="149" t="str">
        <f>IF([1]Setup!H$10="Yes",IF(ISTEXT([1]Setup!G22)=TRUE,[1]Setup!G22,""),"")</f>
        <v>Technology</v>
      </c>
      <c r="K150" s="150"/>
      <c r="L150" s="150"/>
      <c r="M150" s="150"/>
      <c r="N150" s="151"/>
      <c r="O150" s="147">
        <v>0</v>
      </c>
      <c r="P150" s="147"/>
      <c r="Q150" s="30"/>
      <c r="R150" s="30"/>
      <c r="S150" s="157" t="str">
        <f>IF([1]Setup!H$10="Yes",IF(ISTEXT([1]Setup!G29)=TRUE,[1]Setup!G29,""),"")</f>
        <v>Securitization</v>
      </c>
      <c r="T150" s="158"/>
      <c r="U150" s="158"/>
      <c r="V150" s="158"/>
      <c r="W150" s="158"/>
      <c r="X150" s="159"/>
      <c r="Y150" s="155">
        <v>0</v>
      </c>
      <c r="Z150" s="156"/>
      <c r="AA150" s="30"/>
    </row>
    <row r="151" spans="2:27" s="3" customFormat="1" x14ac:dyDescent="0.25">
      <c r="B151" s="149" t="str">
        <f>IF([1]Setup!H$10="Yes",IF(ISTEXT([1]Setup!G16)=TRUE,[1]Setup!G16,""),"")</f>
        <v xml:space="preserve">Other Financials &amp; Real Estate </v>
      </c>
      <c r="C151" s="150"/>
      <c r="D151" s="150"/>
      <c r="E151" s="150"/>
      <c r="F151" s="151"/>
      <c r="G151" s="135">
        <v>0</v>
      </c>
      <c r="H151" s="136"/>
      <c r="I151" s="31"/>
      <c r="J151" s="149" t="str">
        <f>IF([1]Setup!H$10="Yes",IF(ISTEXT([1]Setup!G23)=TRUE,[1]Setup!G23,""),"")</f>
        <v xml:space="preserve">Transportation </v>
      </c>
      <c r="K151" s="150"/>
      <c r="L151" s="150"/>
      <c r="M151" s="150"/>
      <c r="N151" s="151"/>
      <c r="O151" s="147">
        <v>47.018181818181823</v>
      </c>
      <c r="P151" s="147"/>
      <c r="Q151" s="30"/>
      <c r="R151" s="30"/>
      <c r="S151" s="157" t="str">
        <f>IF([1]Setup!H$10="Yes",IF(ISTEXT([1]Setup!G30)=TRUE,[1]Setup!G30,""),"")</f>
        <v>Derivatives</v>
      </c>
      <c r="T151" s="158"/>
      <c r="U151" s="158"/>
      <c r="V151" s="158"/>
      <c r="W151" s="158"/>
      <c r="X151" s="159"/>
      <c r="Y151" s="155">
        <v>0</v>
      </c>
      <c r="Z151" s="156"/>
      <c r="AA151" s="30"/>
    </row>
    <row r="152" spans="2:27" s="3" customFormat="1" x14ac:dyDescent="0.25">
      <c r="B152" s="149" t="str">
        <f>IF([1]Setup!H$10="Yes",IF(ISTEXT([1]Setup!G17)=TRUE,[1]Setup!G17,""),"")</f>
        <v>Capital Industries</v>
      </c>
      <c r="C152" s="150"/>
      <c r="D152" s="150"/>
      <c r="E152" s="150"/>
      <c r="F152" s="151"/>
      <c r="G152" s="135">
        <v>103.1727272727273</v>
      </c>
      <c r="H152" s="136"/>
      <c r="I152" s="31"/>
      <c r="J152" s="149" t="str">
        <f>IF([1]Setup!H$10="Yes",IF(ISTEXT([1]Setup!G24)=TRUE,[1]Setup!G24,""),"")</f>
        <v>Utilities</v>
      </c>
      <c r="K152" s="150"/>
      <c r="L152" s="150"/>
      <c r="M152" s="150"/>
      <c r="N152" s="151"/>
      <c r="O152" s="147">
        <v>0</v>
      </c>
      <c r="P152" s="147"/>
      <c r="Q152" s="30"/>
      <c r="R152" s="30"/>
      <c r="S152" s="157" t="str">
        <f>IF([1]Setup!H$10="Yes",IF(ISTEXT([1]Setup!G31)=TRUE,[1]Setup!G31,""),"")</f>
        <v>Other Liquid Credit</v>
      </c>
      <c r="T152" s="158"/>
      <c r="U152" s="158"/>
      <c r="V152" s="158"/>
      <c r="W152" s="158"/>
      <c r="X152" s="159"/>
      <c r="Y152" s="155">
        <v>147.80000000000001</v>
      </c>
      <c r="Z152" s="156"/>
      <c r="AA152" s="30"/>
    </row>
    <row r="153" spans="2:27" s="3" customFormat="1" x14ac:dyDescent="0.25">
      <c r="B153" s="149" t="str">
        <f>IF([1]Setup!H$10="Yes",IF(ISTEXT([1]Setup!G18)=TRUE,[1]Setup!G18,""),"")</f>
        <v>Consumer industries</v>
      </c>
      <c r="C153" s="150"/>
      <c r="D153" s="150"/>
      <c r="E153" s="150"/>
      <c r="F153" s="151"/>
      <c r="G153" s="135">
        <v>0</v>
      </c>
      <c r="H153" s="136"/>
      <c r="I153" s="31"/>
      <c r="J153" s="149" t="str">
        <f>IF([1]Setup!H$10="Yes",IF(ISTEXT([1]Setup!G25)=TRUE,[1]Setup!G25,""),"")</f>
        <v>Other</v>
      </c>
      <c r="K153" s="150"/>
      <c r="L153" s="150"/>
      <c r="M153" s="150"/>
      <c r="N153" s="151"/>
      <c r="O153" s="147">
        <v>556.21818181818185</v>
      </c>
      <c r="P153" s="147"/>
      <c r="Q153" s="30"/>
      <c r="R153" s="30"/>
      <c r="S153" s="152" t="str">
        <f>IF([1]Setup!H$10="Yes",IF(ISTEXT([1]Setup!G32)=TRUE,[1]Setup!G32,""),"")</f>
        <v>Off-balance sheet credit</v>
      </c>
      <c r="T153" s="153"/>
      <c r="U153" s="153"/>
      <c r="V153" s="153"/>
      <c r="W153" s="153"/>
      <c r="X153" s="154"/>
      <c r="Y153" s="155">
        <v>926.28409090909099</v>
      </c>
      <c r="Z153" s="156"/>
      <c r="AA153" s="30"/>
    </row>
    <row r="154" spans="2:27" s="3" customFormat="1" x14ac:dyDescent="0.25">
      <c r="B154" s="144" t="str">
        <f>IF([1]Setup!H$10="Yes",IF(ISTEXT([1]Setup!G19)=TRUE,[1]Setup!G19,""),"")</f>
        <v>Energy &amp; Environment</v>
      </c>
      <c r="C154" s="145"/>
      <c r="D154" s="145"/>
      <c r="E154" s="145"/>
      <c r="F154" s="146"/>
      <c r="G154" s="135">
        <v>0</v>
      </c>
      <c r="H154" s="136"/>
      <c r="I154" s="31"/>
      <c r="J154" s="144" t="str">
        <f>IF([1]Setup!H$10="Yes",IF(ISTEXT([1]Setup!G26)=TRUE,[1]Setup!G26,""),"")</f>
        <v>Households - Mortgages (or total, if no split)</v>
      </c>
      <c r="K154" s="145"/>
      <c r="L154" s="145"/>
      <c r="M154" s="145"/>
      <c r="N154" s="146"/>
      <c r="O154" s="147">
        <v>317.75454545454545</v>
      </c>
      <c r="P154" s="147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2:27" s="3" customFormat="1" x14ac:dyDescent="0.25">
      <c r="B155" s="39"/>
      <c r="C155" s="39"/>
      <c r="D155" s="39"/>
      <c r="E155" s="39"/>
      <c r="F155" s="39"/>
      <c r="G155" s="104"/>
      <c r="H155" s="104"/>
      <c r="I155" s="39"/>
      <c r="J155" s="82"/>
      <c r="K155" s="82"/>
      <c r="L155" s="82"/>
      <c r="M155" s="82"/>
      <c r="N155" s="82"/>
      <c r="O155" s="148"/>
      <c r="P155" s="148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2:27" s="3" customFormat="1" x14ac:dyDescent="0.25">
      <c r="B156" s="31"/>
      <c r="C156" s="31"/>
      <c r="D156" s="31"/>
      <c r="E156" s="31"/>
      <c r="F156" s="31"/>
      <c r="G156" s="101"/>
      <c r="H156" s="101"/>
      <c r="I156" s="31"/>
      <c r="J156" s="63"/>
      <c r="K156" s="63"/>
      <c r="L156" s="63"/>
      <c r="M156" s="63"/>
      <c r="N156" s="63"/>
      <c r="O156" s="143"/>
      <c r="P156" s="143"/>
      <c r="Q156" s="31"/>
      <c r="R156" s="31"/>
      <c r="S156" s="31"/>
      <c r="T156" s="31"/>
      <c r="U156" s="30"/>
      <c r="V156" s="30"/>
      <c r="W156" s="30"/>
      <c r="X156" s="30"/>
      <c r="Y156" s="30"/>
      <c r="Z156" s="30"/>
      <c r="AA156" s="30"/>
    </row>
    <row r="157" spans="2:27" s="3" customFormat="1" ht="18.75" x14ac:dyDescent="0.25">
      <c r="B157" s="42" t="s">
        <v>177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spans="2:27" s="3" customFormat="1" x14ac:dyDescent="0.25">
      <c r="B158" s="30"/>
      <c r="C158" s="30"/>
      <c r="D158" s="30"/>
      <c r="E158" s="30"/>
      <c r="F158" s="30"/>
      <c r="G158" s="30"/>
      <c r="H158" s="30"/>
      <c r="I158" s="31"/>
      <c r="J158" s="31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2:27" s="3" customFormat="1" ht="18.75" x14ac:dyDescent="0.25">
      <c r="B159" s="21" t="s">
        <v>178</v>
      </c>
      <c r="C159" s="83"/>
      <c r="D159" s="22"/>
      <c r="E159" s="22"/>
      <c r="F159" s="23"/>
      <c r="G159" s="137">
        <f>IF(SUM(G160:H169)&gt;0,SUM(G160:H169),M$110)</f>
        <v>2816.7113636363638</v>
      </c>
      <c r="H159" s="138"/>
      <c r="I159" s="31"/>
      <c r="J159" s="80" t="str">
        <f>IF([1]Setup!D$10="No","Broad credit sectors/asset classes not included in analysis","")</f>
        <v/>
      </c>
      <c r="K159" s="31"/>
      <c r="L159" s="31"/>
      <c r="M159" s="31"/>
      <c r="N159" s="30"/>
      <c r="O159" s="31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2:27" s="3" customFormat="1" x14ac:dyDescent="0.25">
      <c r="B160" s="124" t="str">
        <f>IF([1]Setup!D$10="Yes",IF(ISTEXT([1]Setup!C13)=TRUE,[1]Setup!C13,""),"")</f>
        <v>Sovereign</v>
      </c>
      <c r="C160" s="125"/>
      <c r="D160" s="125"/>
      <c r="E160" s="125"/>
      <c r="F160" s="126"/>
      <c r="G160" s="135">
        <v>273.27272727272731</v>
      </c>
      <c r="H160" s="136"/>
      <c r="I160" s="31"/>
      <c r="J160" s="31"/>
      <c r="K160" s="31"/>
      <c r="L160" s="31"/>
      <c r="M160" s="31"/>
      <c r="N160" s="30"/>
      <c r="O160" s="31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2:27" s="3" customFormat="1" x14ac:dyDescent="0.25">
      <c r="B161" s="110" t="str">
        <f>IF([1]Setup!D$10="Yes",IF(ISTEXT([1]Setup!C14)=TRUE,[1]Setup!C14,""),"")</f>
        <v>Non-sovereign public sector entities</v>
      </c>
      <c r="C161" s="111"/>
      <c r="D161" s="111"/>
      <c r="E161" s="111"/>
      <c r="F161" s="112"/>
      <c r="G161" s="135">
        <v>0</v>
      </c>
      <c r="H161" s="136"/>
      <c r="I161" s="31"/>
      <c r="J161" s="31"/>
      <c r="K161" s="31"/>
      <c r="L161" s="31"/>
      <c r="M161" s="31"/>
      <c r="N161" s="30"/>
      <c r="O161" s="31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2:27" s="3" customFormat="1" x14ac:dyDescent="0.25">
      <c r="B162" s="110" t="str">
        <f>IF([1]Setup!D$10="Yes",IF(ISTEXT([1]Setup!C15)=TRUE,[1]Setup!C15,""),"")</f>
        <v>Banks/Institutions</v>
      </c>
      <c r="C162" s="111"/>
      <c r="D162" s="111"/>
      <c r="E162" s="111"/>
      <c r="F162" s="112"/>
      <c r="G162" s="135">
        <v>92.836363636363643</v>
      </c>
      <c r="H162" s="136"/>
      <c r="I162" s="31"/>
      <c r="J162" s="31"/>
      <c r="K162" s="31"/>
      <c r="L162" s="31"/>
      <c r="M162" s="31"/>
      <c r="N162" s="30"/>
      <c r="O162" s="31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2:27" s="3" customFormat="1" x14ac:dyDescent="0.25">
      <c r="B163" s="110" t="str">
        <f>IF([1]Setup!D$10="Yes",IF(ISTEXT([1]Setup!C16)=TRUE,[1]Setup!C16,""),"")</f>
        <v>Corporates</v>
      </c>
      <c r="C163" s="111"/>
      <c r="D163" s="111"/>
      <c r="E163" s="111"/>
      <c r="F163" s="112"/>
      <c r="G163" s="135">
        <v>706.40909090909076</v>
      </c>
      <c r="H163" s="136"/>
      <c r="I163" s="31"/>
      <c r="J163" s="31"/>
      <c r="K163" s="31"/>
      <c r="L163" s="31"/>
      <c r="M163" s="31"/>
      <c r="N163" s="31"/>
      <c r="O163" s="31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2:27" s="3" customFormat="1" ht="15" customHeight="1" x14ac:dyDescent="0.25">
      <c r="B164" s="140" t="str">
        <f>IF([1]Setup!D$10="Yes",IF(ISTEXT([1]Setup!C17)=TRUE,[1]Setup!C17,""),"")</f>
        <v>SME</v>
      </c>
      <c r="C164" s="141"/>
      <c r="D164" s="141"/>
      <c r="E164" s="141"/>
      <c r="F164" s="142"/>
      <c r="G164" s="135">
        <v>500.15454545454543</v>
      </c>
      <c r="H164" s="136"/>
      <c r="I164" s="139"/>
      <c r="J164" s="139"/>
      <c r="K164" s="139"/>
      <c r="L164" s="139"/>
      <c r="M164" s="139"/>
      <c r="N164" s="31"/>
      <c r="O164" s="31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2:27" s="3" customFormat="1" x14ac:dyDescent="0.25">
      <c r="B165" s="110" t="str">
        <f>IF([1]Setup!D$10="Yes",IF(ISTEXT([1]Setup!C18)=TRUE,[1]Setup!C18,""),"")</f>
        <v>Retail</v>
      </c>
      <c r="C165" s="111"/>
      <c r="D165" s="111"/>
      <c r="E165" s="111"/>
      <c r="F165" s="112"/>
      <c r="G165" s="135">
        <v>317.75454545454545</v>
      </c>
      <c r="H165" s="136"/>
      <c r="I165" s="31"/>
      <c r="J165" s="31"/>
      <c r="K165" s="31"/>
      <c r="L165" s="31"/>
      <c r="M165" s="31"/>
      <c r="N165" s="31"/>
      <c r="O165" s="31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2:27" s="3" customFormat="1" ht="15" customHeight="1" x14ac:dyDescent="0.25">
      <c r="B166" s="140" t="str">
        <f>IF([1]Setup!D$10="Yes",IF(ISTEXT([1]Setup!C19)=TRUE,[1]Setup!C19,""),"")</f>
        <v>Residential mortgages</v>
      </c>
      <c r="C166" s="141"/>
      <c r="D166" s="141"/>
      <c r="E166" s="141"/>
      <c r="F166" s="142"/>
      <c r="G166" s="135">
        <v>0</v>
      </c>
      <c r="H166" s="136"/>
      <c r="I166" s="139"/>
      <c r="J166" s="139"/>
      <c r="K166" s="139"/>
      <c r="L166" s="139"/>
      <c r="M166" s="139"/>
      <c r="N166" s="31"/>
      <c r="O166" s="31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2:27" s="3" customFormat="1" x14ac:dyDescent="0.25">
      <c r="B167" s="110" t="str">
        <f>IF([1]Setup!D$10="Yes",IF(ISTEXT([1]Setup!C20)=TRUE,[1]Setup!C20,""),"")</f>
        <v>Securitization</v>
      </c>
      <c r="C167" s="111"/>
      <c r="D167" s="111"/>
      <c r="E167" s="111"/>
      <c r="F167" s="112"/>
      <c r="G167" s="135"/>
      <c r="H167" s="136"/>
      <c r="I167" s="31"/>
      <c r="J167" s="31"/>
      <c r="K167" s="31"/>
      <c r="L167" s="31"/>
      <c r="M167" s="31"/>
      <c r="N167" s="31"/>
      <c r="O167" s="31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2:27" s="3" customFormat="1" x14ac:dyDescent="0.25">
      <c r="B168" s="110" t="str">
        <f>IF([1]Setup!D$10="Yes",IF(ISTEXT([1]Setup!C21)=TRUE,[1]Setup!C21,""),"")</f>
        <v>Derivatives</v>
      </c>
      <c r="C168" s="111"/>
      <c r="D168" s="111"/>
      <c r="E168" s="111"/>
      <c r="F168" s="112"/>
      <c r="G168" s="135"/>
      <c r="H168" s="136"/>
      <c r="I168" s="31"/>
      <c r="J168" s="31"/>
      <c r="K168" s="31"/>
      <c r="L168" s="31"/>
      <c r="M168" s="31"/>
      <c r="N168" s="31"/>
      <c r="O168" s="31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2:27" s="3" customFormat="1" x14ac:dyDescent="0.25">
      <c r="B169" s="106" t="str">
        <f>IF([1]Setup!D$10="Yes",IF(ISTEXT([1]Setup!C22)=TRUE,[1]Setup!C22,""),"")</f>
        <v>Off-balance sheet credit</v>
      </c>
      <c r="C169" s="107"/>
      <c r="D169" s="107"/>
      <c r="E169" s="107"/>
      <c r="F169" s="108"/>
      <c r="G169" s="135">
        <v>926.28409090909099</v>
      </c>
      <c r="H169" s="136"/>
      <c r="I169" s="31"/>
      <c r="J169" s="31"/>
      <c r="K169" s="31"/>
      <c r="L169" s="31"/>
      <c r="M169" s="31"/>
      <c r="N169" s="31"/>
      <c r="O169" s="31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2:27" s="3" customFormat="1" x14ac:dyDescent="0.25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2:27" s="3" customFormat="1" x14ac:dyDescent="0.25">
      <c r="B171" s="30"/>
      <c r="C171" s="30"/>
      <c r="D171" s="30"/>
      <c r="E171" s="30"/>
      <c r="F171" s="30"/>
      <c r="G171" s="30"/>
      <c r="H171" s="30"/>
      <c r="I171" s="31"/>
      <c r="J171" s="84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</row>
    <row r="172" spans="2:27" s="3" customFormat="1" ht="18.75" x14ac:dyDescent="0.25">
      <c r="B172" s="42" t="s">
        <v>179</v>
      </c>
      <c r="C172" s="41"/>
      <c r="D172" s="41"/>
      <c r="E172" s="41"/>
      <c r="F172" s="41"/>
      <c r="G172" s="41"/>
      <c r="H172" s="41"/>
      <c r="I172" s="41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 spans="2:27" s="3" customFormat="1" x14ac:dyDescent="0.25">
      <c r="B173" s="30"/>
      <c r="C173" s="30"/>
      <c r="D173" s="30"/>
      <c r="E173" s="30"/>
      <c r="F173" s="30"/>
      <c r="G173" s="30"/>
      <c r="H173" s="30"/>
      <c r="I173" s="31"/>
      <c r="J173" s="84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</row>
    <row r="174" spans="2:27" s="3" customFormat="1" ht="18.75" x14ac:dyDescent="0.25">
      <c r="B174" s="21" t="s">
        <v>178</v>
      </c>
      <c r="C174" s="83"/>
      <c r="D174" s="83"/>
      <c r="E174" s="83"/>
      <c r="F174" s="87"/>
      <c r="G174" s="137">
        <f>IF(SUM(G175:H194)&gt;0,SUM(G175:H194),M110)</f>
        <v>1356.7636363636364</v>
      </c>
      <c r="H174" s="138"/>
      <c r="I174" s="31"/>
      <c r="J174" s="80" t="str">
        <f>IF([1]Setup!L10="No","Regional split of portfolio not included in analysis","")</f>
        <v/>
      </c>
      <c r="K174" s="84"/>
      <c r="L174" s="84"/>
      <c r="M174" s="84"/>
      <c r="N174" s="84"/>
      <c r="O174" s="84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</row>
    <row r="175" spans="2:27" s="3" customFormat="1" x14ac:dyDescent="0.25">
      <c r="B175" s="64" t="str">
        <f>IF([1]Setup!L$10="Yes",IF(ISTEXT([1]Setup!K13)=TRUE,[1]Setup!K13,""),"")</f>
        <v xml:space="preserve">Africa (Sub-Saharan) </v>
      </c>
      <c r="C175" s="65"/>
      <c r="D175" s="65"/>
      <c r="E175" s="65"/>
      <c r="F175" s="88"/>
      <c r="G175" s="135">
        <v>0</v>
      </c>
      <c r="H175" s="136"/>
      <c r="I175" s="31"/>
      <c r="J175" s="84"/>
      <c r="K175" s="84"/>
      <c r="L175" s="84"/>
      <c r="M175" s="84"/>
      <c r="N175" s="131"/>
      <c r="O175" s="131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</row>
    <row r="176" spans="2:27" s="3" customFormat="1" x14ac:dyDescent="0.25">
      <c r="B176" s="48" t="str">
        <f>IF([1]Setup!L$10="Yes",IF(ISTEXT([1]Setup!K14)=TRUE,[1]Setup!K14,""),"")</f>
        <v xml:space="preserve">America (Central and South) </v>
      </c>
      <c r="C176" s="49"/>
      <c r="D176" s="49"/>
      <c r="E176" s="49"/>
      <c r="F176" s="50"/>
      <c r="G176" s="135">
        <v>0</v>
      </c>
      <c r="H176" s="136"/>
      <c r="I176" s="31"/>
      <c r="J176" s="84"/>
      <c r="K176" s="84"/>
      <c r="L176" s="84"/>
      <c r="M176" s="84"/>
      <c r="N176" s="131"/>
      <c r="O176" s="131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</row>
    <row r="177" spans="2:27" s="3" customFormat="1" x14ac:dyDescent="0.25">
      <c r="B177" s="48" t="str">
        <f>IF([1]Setup!L$10="Yes",IF(ISTEXT([1]Setup!K15)=TRUE,[1]Setup!K15,""),"")</f>
        <v>America (North)</v>
      </c>
      <c r="C177" s="49"/>
      <c r="D177" s="49"/>
      <c r="E177" s="49"/>
      <c r="F177" s="50"/>
      <c r="G177" s="135">
        <v>0</v>
      </c>
      <c r="H177" s="136"/>
      <c r="I177" s="31"/>
      <c r="J177" s="84"/>
      <c r="K177" s="84"/>
      <c r="L177" s="84"/>
      <c r="M177" s="84"/>
      <c r="N177" s="131"/>
      <c r="O177" s="131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</row>
    <row r="178" spans="2:27" s="3" customFormat="1" x14ac:dyDescent="0.25">
      <c r="B178" s="48" t="str">
        <f>IF([1]Setup!L$10="Yes",IF(ISTEXT([1]Setup!K16)=TRUE,[1]Setup!K16,""),"")</f>
        <v>Asia (East)</v>
      </c>
      <c r="C178" s="49"/>
      <c r="D178" s="49"/>
      <c r="E178" s="49"/>
      <c r="F178" s="50"/>
      <c r="G178" s="135">
        <v>0</v>
      </c>
      <c r="H178" s="136"/>
      <c r="I178" s="31"/>
      <c r="J178" s="84"/>
      <c r="K178" s="84"/>
      <c r="L178" s="84"/>
      <c r="M178" s="84"/>
      <c r="N178" s="131"/>
      <c r="O178" s="131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</row>
    <row r="179" spans="2:27" s="3" customFormat="1" x14ac:dyDescent="0.25">
      <c r="B179" s="48" t="str">
        <f>IF([1]Setup!L$10="Yes",IF(ISTEXT([1]Setup!K17)=TRUE,[1]Setup!K17,""),"")</f>
        <v xml:space="preserve">Asia (South-East) </v>
      </c>
      <c r="C179" s="49"/>
      <c r="D179" s="49"/>
      <c r="E179" s="49"/>
      <c r="F179" s="50"/>
      <c r="G179" s="135">
        <v>0</v>
      </c>
      <c r="H179" s="136"/>
      <c r="I179" s="31"/>
      <c r="J179" s="84"/>
      <c r="K179" s="84"/>
      <c r="L179" s="84"/>
      <c r="M179" s="84"/>
      <c r="N179" s="131"/>
      <c r="O179" s="131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</row>
    <row r="180" spans="2:27" s="3" customFormat="1" x14ac:dyDescent="0.25">
      <c r="B180" s="48" t="str">
        <f>IF([1]Setup!L$10="Yes",IF(ISTEXT([1]Setup!K18)=TRUE,[1]Setup!K18,""),"")</f>
        <v xml:space="preserve">Australia and New Zealand </v>
      </c>
      <c r="C180" s="49"/>
      <c r="D180" s="49"/>
      <c r="E180" s="49"/>
      <c r="F180" s="50"/>
      <c r="G180" s="135">
        <v>0</v>
      </c>
      <c r="H180" s="136"/>
      <c r="I180" s="31"/>
      <c r="J180" s="84"/>
      <c r="K180" s="84"/>
      <c r="L180" s="84"/>
      <c r="M180" s="84"/>
      <c r="N180" s="131"/>
      <c r="O180" s="131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</row>
    <row r="181" spans="2:27" s="3" customFormat="1" x14ac:dyDescent="0.25">
      <c r="B181" s="48" t="str">
        <f>IF([1]Setup!L$10="Yes",IF(ISTEXT([1]Setup!K19)=TRUE,[1]Setup!K19,""),"")</f>
        <v>Commonwealth of Independent States</v>
      </c>
      <c r="C181" s="49"/>
      <c r="D181" s="49"/>
      <c r="E181" s="49"/>
      <c r="F181" s="50"/>
      <c r="G181" s="135">
        <v>0</v>
      </c>
      <c r="H181" s="136"/>
      <c r="I181" s="31"/>
      <c r="J181" s="84"/>
      <c r="K181" s="84"/>
      <c r="L181" s="84"/>
      <c r="M181" s="84"/>
      <c r="N181" s="131"/>
      <c r="O181" s="131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</row>
    <row r="182" spans="2:27" s="3" customFormat="1" x14ac:dyDescent="0.25">
      <c r="B182" s="48" t="str">
        <f>IF([1]Setup!L$10="Yes",IF(ISTEXT([1]Setup!K20)=TRUE,[1]Setup!K20,""),"")</f>
        <v xml:space="preserve">Eastern (Central and East) </v>
      </c>
      <c r="C182" s="49"/>
      <c r="D182" s="49"/>
      <c r="E182" s="49"/>
      <c r="F182" s="50"/>
      <c r="G182" s="135">
        <v>0</v>
      </c>
      <c r="H182" s="136"/>
      <c r="I182" s="31"/>
      <c r="J182" s="84"/>
      <c r="K182" s="84"/>
      <c r="L182" s="84"/>
      <c r="M182" s="84"/>
      <c r="N182" s="131"/>
      <c r="O182" s="131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</row>
    <row r="183" spans="2:27" s="3" customFormat="1" x14ac:dyDescent="0.25">
      <c r="B183" s="48" t="str">
        <f>IF([1]Setup!L$10="Yes",IF(ISTEXT([1]Setup!K21)=TRUE,[1]Setup!K21,""),"")</f>
        <v xml:space="preserve">Europe (West) </v>
      </c>
      <c r="C183" s="49"/>
      <c r="D183" s="49"/>
      <c r="E183" s="49"/>
      <c r="F183" s="50"/>
      <c r="G183" s="135">
        <v>0</v>
      </c>
      <c r="H183" s="136"/>
      <c r="I183" s="31"/>
      <c r="J183" s="84"/>
      <c r="K183" s="84"/>
      <c r="L183" s="84"/>
      <c r="M183" s="84"/>
      <c r="N183" s="131"/>
      <c r="O183" s="131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</row>
    <row r="184" spans="2:27" s="3" customFormat="1" x14ac:dyDescent="0.25">
      <c r="B184" s="48" t="str">
        <f>IF([1]Setup!L$10="Yes",IF(ISTEXT([1]Setup!K22)=TRUE,[1]Setup!K22,""),"")</f>
        <v xml:space="preserve">Middle East and North Africa </v>
      </c>
      <c r="C184" s="49"/>
      <c r="D184" s="49"/>
      <c r="E184" s="49"/>
      <c r="F184" s="50"/>
      <c r="G184" s="135">
        <v>1275.3578181818182</v>
      </c>
      <c r="H184" s="136"/>
      <c r="I184" s="31"/>
      <c r="J184" s="84"/>
      <c r="K184" s="84"/>
      <c r="L184" s="84"/>
      <c r="M184" s="84"/>
      <c r="N184" s="131"/>
      <c r="O184" s="131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</row>
    <row r="185" spans="2:27" s="3" customFormat="1" x14ac:dyDescent="0.25">
      <c r="B185" s="48" t="str">
        <f>IF([1]Setup!L$10="Yes",IF(ISTEXT([1]Setup!K23)=TRUE,[1]Setup!K23,""),"")</f>
        <v>Other</v>
      </c>
      <c r="C185" s="49"/>
      <c r="D185" s="49"/>
      <c r="E185" s="49"/>
      <c r="F185" s="50"/>
      <c r="G185" s="135">
        <v>81.405818181818177</v>
      </c>
      <c r="H185" s="136"/>
      <c r="I185" s="31"/>
      <c r="J185" s="84"/>
      <c r="K185" s="84"/>
      <c r="L185" s="84"/>
      <c r="M185" s="84"/>
      <c r="N185" s="131"/>
      <c r="O185" s="131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</row>
    <row r="186" spans="2:27" s="3" customFormat="1" x14ac:dyDescent="0.25">
      <c r="B186" s="48" t="str">
        <f>IF([1]Setup!L$10="Yes",IF(ISTEXT([1]Setup!K24)=TRUE,[1]Setup!K24,""),"")</f>
        <v/>
      </c>
      <c r="C186" s="49"/>
      <c r="D186" s="49"/>
      <c r="E186" s="49"/>
      <c r="F186" s="50"/>
      <c r="G186" s="130">
        <v>0</v>
      </c>
      <c r="H186" s="130"/>
      <c r="I186" s="31"/>
      <c r="J186" s="84"/>
      <c r="K186" s="84"/>
      <c r="L186" s="84"/>
      <c r="M186" s="84"/>
      <c r="N186" s="131"/>
      <c r="O186" s="131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</row>
    <row r="187" spans="2:27" s="3" customFormat="1" x14ac:dyDescent="0.25">
      <c r="B187" s="48" t="str">
        <f>IF([1]Setup!L$10="Yes",IF(ISTEXT([1]Setup!K25)=TRUE,[1]Setup!K25,""),"")</f>
        <v/>
      </c>
      <c r="C187" s="49"/>
      <c r="D187" s="49"/>
      <c r="E187" s="49"/>
      <c r="F187" s="50"/>
      <c r="G187" s="130">
        <v>0</v>
      </c>
      <c r="H187" s="130"/>
      <c r="I187" s="31"/>
      <c r="J187" s="84"/>
      <c r="K187" s="84"/>
      <c r="L187" s="84"/>
      <c r="M187" s="84"/>
      <c r="N187" s="131"/>
      <c r="O187" s="131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</row>
    <row r="188" spans="2:27" s="3" customFormat="1" x14ac:dyDescent="0.25">
      <c r="B188" s="48" t="str">
        <f>IF([1]Setup!L$10="Yes",IF(ISTEXT([1]Setup!K26)=TRUE,[1]Setup!K26,""),"")</f>
        <v/>
      </c>
      <c r="C188" s="49"/>
      <c r="D188" s="49"/>
      <c r="E188" s="49"/>
      <c r="F188" s="50"/>
      <c r="G188" s="130">
        <v>0</v>
      </c>
      <c r="H188" s="130"/>
      <c r="I188" s="31"/>
      <c r="J188" s="84"/>
      <c r="K188" s="84"/>
      <c r="L188" s="84"/>
      <c r="M188" s="84"/>
      <c r="N188" s="131"/>
      <c r="O188" s="131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</row>
    <row r="189" spans="2:27" s="3" customFormat="1" x14ac:dyDescent="0.25">
      <c r="B189" s="48" t="str">
        <f>IF([1]Setup!L$10="Yes",IF(ISTEXT([1]Setup!K27)=TRUE,[1]Setup!K27,""),"")</f>
        <v/>
      </c>
      <c r="C189" s="49"/>
      <c r="D189" s="49"/>
      <c r="E189" s="49"/>
      <c r="F189" s="50"/>
      <c r="G189" s="130">
        <v>0</v>
      </c>
      <c r="H189" s="130"/>
      <c r="I189" s="31"/>
      <c r="J189" s="84"/>
      <c r="K189" s="84"/>
      <c r="L189" s="84"/>
      <c r="M189" s="84"/>
      <c r="N189" s="131"/>
      <c r="O189" s="131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</row>
    <row r="190" spans="2:27" s="3" customFormat="1" x14ac:dyDescent="0.25">
      <c r="B190" s="48" t="str">
        <f>IF([1]Setup!L$10="Yes",IF(ISTEXT([1]Setup!K28)=TRUE,[1]Setup!K28,""),"")</f>
        <v/>
      </c>
      <c r="C190" s="49"/>
      <c r="D190" s="49"/>
      <c r="E190" s="49"/>
      <c r="F190" s="50"/>
      <c r="G190" s="130">
        <v>0</v>
      </c>
      <c r="H190" s="130"/>
      <c r="I190" s="31"/>
      <c r="J190" s="84"/>
      <c r="K190" s="84"/>
      <c r="L190" s="84"/>
      <c r="M190" s="84"/>
      <c r="N190" s="131"/>
      <c r="O190" s="131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</row>
    <row r="191" spans="2:27" s="3" customFormat="1" x14ac:dyDescent="0.25">
      <c r="B191" s="48" t="str">
        <f>IF([1]Setup!L$10="Yes",IF(ISTEXT([1]Setup!K29)=TRUE,[1]Setup!K29,""),"")</f>
        <v/>
      </c>
      <c r="C191" s="49"/>
      <c r="D191" s="49"/>
      <c r="E191" s="49"/>
      <c r="F191" s="50"/>
      <c r="G191" s="130">
        <v>0</v>
      </c>
      <c r="H191" s="130"/>
      <c r="I191" s="31"/>
      <c r="J191" s="84"/>
      <c r="K191" s="84"/>
      <c r="L191" s="84"/>
      <c r="M191" s="84"/>
      <c r="N191" s="131"/>
      <c r="O191" s="131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</row>
    <row r="192" spans="2:27" s="3" customFormat="1" x14ac:dyDescent="0.25">
      <c r="B192" s="48" t="str">
        <f>IF([1]Setup!L$10="Yes",IF(ISTEXT([1]Setup!K30)=TRUE,[1]Setup!K30,""),"")</f>
        <v/>
      </c>
      <c r="C192" s="49"/>
      <c r="D192" s="49"/>
      <c r="E192" s="49"/>
      <c r="F192" s="50"/>
      <c r="G192" s="130">
        <v>0</v>
      </c>
      <c r="H192" s="130"/>
      <c r="I192" s="31"/>
      <c r="J192" s="84"/>
      <c r="K192" s="84"/>
      <c r="L192" s="84"/>
      <c r="M192" s="84"/>
      <c r="N192" s="131"/>
      <c r="O192" s="131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</row>
    <row r="193" spans="2:27" s="3" customFormat="1" x14ac:dyDescent="0.25">
      <c r="B193" s="48" t="str">
        <f>IF([1]Setup!L$10="Yes",IF(ISTEXT([1]Setup!K31)=TRUE,[1]Setup!K31,""),"")</f>
        <v/>
      </c>
      <c r="C193" s="49"/>
      <c r="D193" s="49"/>
      <c r="E193" s="49"/>
      <c r="F193" s="50"/>
      <c r="G193" s="130">
        <v>0</v>
      </c>
      <c r="H193" s="130"/>
      <c r="I193" s="31"/>
      <c r="J193" s="84"/>
      <c r="K193" s="84"/>
      <c r="L193" s="84"/>
      <c r="M193" s="84"/>
      <c r="N193" s="131"/>
      <c r="O193" s="131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</row>
    <row r="194" spans="2:27" s="3" customFormat="1" x14ac:dyDescent="0.25">
      <c r="B194" s="74" t="str">
        <f>IF([1]Setup!L$10="Yes",IF(ISTEXT([1]Setup!K32)=TRUE,[1]Setup!K32,""),"")</f>
        <v/>
      </c>
      <c r="C194" s="75"/>
      <c r="D194" s="75"/>
      <c r="E194" s="75"/>
      <c r="F194" s="89"/>
      <c r="G194" s="130">
        <v>0</v>
      </c>
      <c r="H194" s="130"/>
      <c r="I194" s="31"/>
      <c r="J194" s="84"/>
      <c r="K194" s="84"/>
      <c r="L194" s="84"/>
      <c r="M194" s="84"/>
      <c r="N194" s="131"/>
      <c r="O194" s="131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</row>
    <row r="195" spans="2:27" s="3" customFormat="1" x14ac:dyDescent="0.25">
      <c r="B195" s="39"/>
      <c r="C195" s="39"/>
      <c r="D195" s="39"/>
      <c r="E195" s="39"/>
      <c r="F195" s="39"/>
      <c r="G195" s="39"/>
      <c r="H195" s="39"/>
      <c r="I195" s="39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</row>
    <row r="196" spans="2:27" s="3" customFormat="1" x14ac:dyDescent="0.25">
      <c r="B196" s="30"/>
      <c r="C196" s="30"/>
      <c r="D196" s="30"/>
      <c r="E196" s="30"/>
      <c r="F196" s="30"/>
      <c r="G196" s="30"/>
      <c r="H196" s="30"/>
      <c r="I196" s="31"/>
      <c r="J196" s="31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2:27" s="3" customFormat="1" ht="18.75" x14ac:dyDescent="0.25">
      <c r="B197" s="42" t="str">
        <f>IF([1]Setup!B7="Losses/Provisions","Loss Rate/Provisions Rate","PD/NPL ratio")</f>
        <v>PD/NPL ratio</v>
      </c>
      <c r="C197" s="86"/>
      <c r="D197" s="86"/>
      <c r="E197" s="86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spans="2:27" s="3" customFormat="1" x14ac:dyDescent="0.25">
      <c r="B198" s="91" t="str">
        <f>IF([1]Setup!$H$10="No","Granular credit sectors not included in analysis","")</f>
        <v/>
      </c>
      <c r="C198" s="30"/>
      <c r="D198" s="30"/>
      <c r="E198" s="30"/>
      <c r="F198" s="30"/>
      <c r="G198" s="30"/>
      <c r="H198" s="30"/>
      <c r="I198" s="31"/>
      <c r="J198" s="91" t="str">
        <f>IF([1]Setup!$D$10="No","Broad credit sectors/asset classes not included in analysis","")</f>
        <v/>
      </c>
      <c r="K198" s="30"/>
      <c r="L198" s="30"/>
      <c r="M198" s="30"/>
      <c r="N198" s="30"/>
      <c r="O198" s="30"/>
      <c r="P198" s="30"/>
      <c r="Q198" s="91" t="str">
        <f>IF([1]Setup!$L$10="No","Regional split of portfolio not included in analysis","")</f>
        <v/>
      </c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2:27" s="3" customFormat="1" x14ac:dyDescent="0.25">
      <c r="B199" s="38" t="str">
        <f>IF([1]Setup!B7="Losses/Provisions","Loss Rate/Provisions Rate","PD/NPL ratio")</f>
        <v>PD/NPL ratio</v>
      </c>
      <c r="C199" s="22"/>
      <c r="D199" s="22"/>
      <c r="E199" s="22"/>
      <c r="F199" s="23"/>
      <c r="G199" s="100">
        <f>IF(OR(ISNUMBER((SUMPRODUCT(G200:H206,G148:H154)+SUMPRODUCT(G207:H213,O148:P154)+SUMPRODUCT(G214:H219,Y148:Z153))/SUM(G148:H154,O148:P154,Y148:Z153))=FALSE,((SUMPRODUCT(G200:H206,G148:H154)+SUMPRODUCT(G207:H213,O148:P154)+SUMPRODUCT(G214:H219,Y148:Z153))/SUM(G148:H154,O148:P154,Y148:Z153))=0),IF([1]Setup!B$7="PD/LGD",IF(ISNUMBER(Input!Z108/'[1]Summary of Input Data'!I29),Input!Z108/'[1]Summary of Input Data'!I29,IF(ISNUMBER(Input!Z105),Input!Z105,'[1]Summary of Input Data'!I24)),IF(ISNUMBER(Input!Z108),Input!Z108,IF(ISNUMBER(Input!Z107),Input!Z107,'[1]Summary of Input Data'!I24))),(SUMPRODUCT(G200:H206,G148:H154)+SUMPRODUCT(G207:H213,O148:P154)+SUMPRODUCT(G214:H219,Y148:Z153))/SUM(G148:H154,O148:P154,Y148:Z153))</f>
        <v>3.4511192368376478E-2</v>
      </c>
      <c r="H199" s="100"/>
      <c r="I199" s="92"/>
      <c r="J199" s="132" t="str">
        <f>IF([1]Setup!B7="Losses/Provisions","Loss Rate/Provisions Rate","PD/NPL ratio")</f>
        <v>PD/NPL ratio</v>
      </c>
      <c r="K199" s="133"/>
      <c r="L199" s="133"/>
      <c r="M199" s="133"/>
      <c r="N199" s="134"/>
      <c r="O199" s="45">
        <f>IF(OR(ISNUMBER(SUMPRODUCT(O200:O209,G160:G169)/SUM(G160:G169))=FALSE,SUMPRODUCT(O200:O209,G160:G169)/SUM(G160:G169)=0),IF([1]Setup!B$7="PD/LGD",IF(ISNUMBER(Input!Z108/'[1]Summary of Input Data'!I29),Input!Z108/'[1]Summary of Input Data'!I29,IF(ISNUMBER(Input!Z105),Input!Z105,'[1]Summary of Input Data'!I24)),IF(ISNUMBER(Input!Z108),Input!Z108,IF(ISNUMBER(Input!Z107),Input!Z107,'[1]Summary of Input Data'!I24))),SUMPRODUCT(O200:O209,G160:G169)/SUM(G160:G169))</f>
        <v>3.4239805149277824E-2</v>
      </c>
      <c r="P199" s="31"/>
      <c r="Q199" s="127" t="str">
        <f>IF([1]Setup!B7="Losses/Provisions","Loss Rate/Provisions Rate","PD/NPL ratio")</f>
        <v>PD/NPL ratio</v>
      </c>
      <c r="R199" s="128"/>
      <c r="S199" s="128"/>
      <c r="T199" s="128"/>
      <c r="U199" s="129"/>
      <c r="V199" s="100">
        <f>IF(OR(ISNUMBER(SUMPRODUCT(V200:W210,G175:H185)/SUM(G175:H185))=FALSE,SUMPRODUCT(V200:W210,G175:H185)/SUM(G175:H185)=0),IF([1]Setup!B$7="PD/LGD",IF(ISNUMBER(Input!Z108/'[1]Summary of Input Data'!I29),Input!Z108/'[1]Summary of Input Data'!I29,IF(ISNUMBER(Input!Z105),Input!Z105,'[1]Summary of Input Data'!I24)),IF(ISNUMBER(Input!Z108),Input!Z108,IF(ISNUMBER(Input!Z107),Input!Z107,'[1]Summary of Input Data'!I24))),SUMPRODUCT(V200:W210,G175:H185)/SUM(G175:H185))</f>
        <v>6.6396050047115102E-2</v>
      </c>
      <c r="W199" s="100"/>
      <c r="X199" s="30"/>
      <c r="Y199" s="93"/>
      <c r="Z199" s="93"/>
      <c r="AA199" s="30"/>
    </row>
    <row r="200" spans="2:27" s="3" customFormat="1" x14ac:dyDescent="0.25">
      <c r="B200" s="64" t="str">
        <f>IF([1]Setup!H$10="Yes",IF(ISTEXT([1]Setup!G13)=TRUE,[1]Setup!G13,""),"")</f>
        <v>Government and quasi-government</v>
      </c>
      <c r="C200" s="65"/>
      <c r="D200" s="65"/>
      <c r="E200" s="65"/>
      <c r="F200" s="88"/>
      <c r="G200" s="119">
        <v>0.01</v>
      </c>
      <c r="H200" s="120"/>
      <c r="I200" s="92"/>
      <c r="J200" s="116" t="str">
        <f>IF([1]Setup!D$10="Yes",IF(ISTEXT([1]Setup!C13)=TRUE,[1]Setup!C13,""),"")</f>
        <v>Sovereign</v>
      </c>
      <c r="K200" s="117"/>
      <c r="L200" s="117"/>
      <c r="M200" s="117"/>
      <c r="N200" s="118"/>
      <c r="O200" s="94">
        <v>0.01</v>
      </c>
      <c r="P200" s="31"/>
      <c r="Q200" s="64" t="str">
        <f>IF([1]Setup!L$10="Yes",IF(ISTEXT([1]Setup!K13)=TRUE,[1]Setup!K13,""),"")</f>
        <v xml:space="preserve">Africa (Sub-Saharan) </v>
      </c>
      <c r="R200" s="65"/>
      <c r="S200" s="65"/>
      <c r="T200" s="65"/>
      <c r="U200" s="88"/>
      <c r="V200" s="119">
        <v>8.7174999999999989E-2</v>
      </c>
      <c r="W200" s="120"/>
      <c r="X200" s="30"/>
      <c r="Y200" s="30"/>
      <c r="Z200" s="30"/>
      <c r="AA200" s="30"/>
    </row>
    <row r="201" spans="2:27" s="3" customFormat="1" x14ac:dyDescent="0.25">
      <c r="B201" s="48" t="str">
        <f>IF([1]Setup!H$10="Yes",IF(ISTEXT([1]Setup!G14)=TRUE,[1]Setup!G14,""),"")</f>
        <v>Other Public Sector</v>
      </c>
      <c r="C201" s="49"/>
      <c r="D201" s="49"/>
      <c r="E201" s="49"/>
      <c r="F201" s="50"/>
      <c r="G201" s="119">
        <v>0.02</v>
      </c>
      <c r="H201" s="120"/>
      <c r="I201" s="92"/>
      <c r="J201" s="116" t="str">
        <f>IF([1]Setup!D$10="Yes",IF(ISTEXT([1]Setup!C14)=TRUE,[1]Setup!C14,""),"")</f>
        <v>Non-sovereign public sector entities</v>
      </c>
      <c r="K201" s="117"/>
      <c r="L201" s="117"/>
      <c r="M201" s="117"/>
      <c r="N201" s="118"/>
      <c r="O201" s="94">
        <v>0.01</v>
      </c>
      <c r="P201" s="31"/>
      <c r="Q201" s="48" t="str">
        <f>IF([1]Setup!L$10="Yes",IF(ISTEXT([1]Setup!K14)=TRUE,[1]Setup!K14,""),"")</f>
        <v xml:space="preserve">America (Central and South) </v>
      </c>
      <c r="R201" s="49"/>
      <c r="S201" s="49"/>
      <c r="T201" s="49"/>
      <c r="U201" s="50"/>
      <c r="V201" s="119">
        <v>2.9686608899553497E-2</v>
      </c>
      <c r="W201" s="120"/>
      <c r="X201" s="30"/>
      <c r="Y201" s="30"/>
      <c r="Z201" s="30"/>
      <c r="AA201" s="30"/>
    </row>
    <row r="202" spans="2:27" s="3" customFormat="1" x14ac:dyDescent="0.25">
      <c r="B202" s="48" t="str">
        <f>IF([1]Setup!H$10="Yes",IF(ISTEXT([1]Setup!G15)=TRUE,[1]Setup!G15,""),"")</f>
        <v>Banks</v>
      </c>
      <c r="C202" s="49"/>
      <c r="D202" s="49"/>
      <c r="E202" s="49"/>
      <c r="F202" s="50"/>
      <c r="G202" s="119">
        <v>0.02</v>
      </c>
      <c r="H202" s="120"/>
      <c r="I202" s="92"/>
      <c r="J202" s="116" t="str">
        <f>IF([1]Setup!D$10="Yes",IF(ISTEXT([1]Setup!C15)=TRUE,[1]Setup!C15,""),"")</f>
        <v>Banks/Institutions</v>
      </c>
      <c r="K202" s="117"/>
      <c r="L202" s="117"/>
      <c r="M202" s="117"/>
      <c r="N202" s="118"/>
      <c r="O202" s="94">
        <v>1.2E-2</v>
      </c>
      <c r="P202" s="31"/>
      <c r="Q202" s="48" t="str">
        <f>IF([1]Setup!L$10="Yes",IF(ISTEXT([1]Setup!K15)=TRUE,[1]Setup!K15,""),"")</f>
        <v>America (North)</v>
      </c>
      <c r="R202" s="49"/>
      <c r="S202" s="49"/>
      <c r="T202" s="49"/>
      <c r="U202" s="50"/>
      <c r="V202" s="119">
        <v>3.0817633639281763E-2</v>
      </c>
      <c r="W202" s="120"/>
      <c r="X202" s="30"/>
      <c r="Y202" s="30"/>
      <c r="Z202" s="30"/>
      <c r="AA202" s="30"/>
    </row>
    <row r="203" spans="2:27" s="3" customFormat="1" x14ac:dyDescent="0.25">
      <c r="B203" s="48" t="str">
        <f>IF([1]Setup!H$10="Yes",IF(ISTEXT([1]Setup!G16)=TRUE,[1]Setup!G16,""),"")</f>
        <v xml:space="preserve">Other Financials &amp; Real Estate </v>
      </c>
      <c r="C203" s="49"/>
      <c r="D203" s="49"/>
      <c r="E203" s="49"/>
      <c r="F203" s="50"/>
      <c r="G203" s="119">
        <v>3.7785358173707685E-2</v>
      </c>
      <c r="H203" s="120"/>
      <c r="I203" s="92"/>
      <c r="J203" s="116" t="str">
        <f>IF([1]Setup!D$10="Yes",IF(ISTEXT([1]Setup!C16)=TRUE,[1]Setup!C16,""),"")</f>
        <v>Corporates</v>
      </c>
      <c r="K203" s="117"/>
      <c r="L203" s="117"/>
      <c r="M203" s="117"/>
      <c r="N203" s="118"/>
      <c r="O203" s="94">
        <v>3.7785358173707685E-2</v>
      </c>
      <c r="P203" s="31"/>
      <c r="Q203" s="48" t="str">
        <f>IF([1]Setup!L$10="Yes",IF(ISTEXT([1]Setup!K16)=TRUE,[1]Setup!K16,""),"")</f>
        <v>Asia (East)</v>
      </c>
      <c r="R203" s="49"/>
      <c r="S203" s="49"/>
      <c r="T203" s="49"/>
      <c r="U203" s="50"/>
      <c r="V203" s="119">
        <v>4.6466666666666656E-2</v>
      </c>
      <c r="W203" s="120"/>
      <c r="X203" s="30"/>
      <c r="Y203" s="30"/>
      <c r="Z203" s="30"/>
      <c r="AA203" s="30"/>
    </row>
    <row r="204" spans="2:27" s="3" customFormat="1" ht="15" customHeight="1" x14ac:dyDescent="0.25">
      <c r="B204" s="48" t="str">
        <f>IF([1]Setup!H$10="Yes",IF(ISTEXT([1]Setup!G17)=TRUE,[1]Setup!G17,""),"")</f>
        <v>Capital Industries</v>
      </c>
      <c r="C204" s="49"/>
      <c r="D204" s="49"/>
      <c r="E204" s="49"/>
      <c r="F204" s="50"/>
      <c r="G204" s="119">
        <v>3.7785358173707685E-2</v>
      </c>
      <c r="H204" s="120"/>
      <c r="I204" s="92"/>
      <c r="J204" s="116" t="str">
        <f>IF([1]Setup!D$10="Yes",IF(ISTEXT([1]Setup!C17)=TRUE,[1]Setup!C17,""),"")</f>
        <v>SME</v>
      </c>
      <c r="K204" s="117"/>
      <c r="L204" s="117"/>
      <c r="M204" s="117"/>
      <c r="N204" s="118"/>
      <c r="O204" s="94">
        <v>3.7785358173707685E-2</v>
      </c>
      <c r="P204" s="58"/>
      <c r="Q204" s="48" t="str">
        <f>IF([1]Setup!L$10="Yes",IF(ISTEXT([1]Setup!K17)=TRUE,[1]Setup!K17,""),"")</f>
        <v xml:space="preserve">Asia (South-East) </v>
      </c>
      <c r="R204" s="49"/>
      <c r="S204" s="49"/>
      <c r="T204" s="49"/>
      <c r="U204" s="50"/>
      <c r="V204" s="119">
        <v>4.6466666666666656E-2</v>
      </c>
      <c r="W204" s="120"/>
      <c r="X204" s="30"/>
      <c r="Y204" s="30"/>
      <c r="Z204" s="30"/>
      <c r="AA204" s="30"/>
    </row>
    <row r="205" spans="2:27" s="3" customFormat="1" x14ac:dyDescent="0.25">
      <c r="B205" s="48" t="str">
        <f>IF([1]Setup!H$10="Yes",IF(ISTEXT([1]Setup!G18)=TRUE,[1]Setup!G18,""),"")</f>
        <v>Consumer industries</v>
      </c>
      <c r="C205" s="49"/>
      <c r="D205" s="49"/>
      <c r="E205" s="49"/>
      <c r="F205" s="50"/>
      <c r="G205" s="119">
        <v>3.7785358173707685E-2</v>
      </c>
      <c r="H205" s="120"/>
      <c r="I205" s="92"/>
      <c r="J205" s="116" t="str">
        <f>IF([1]Setup!D$10="Yes",IF(ISTEXT([1]Setup!C18)=TRUE,[1]Setup!C18,""),"")</f>
        <v>Retail</v>
      </c>
      <c r="K205" s="117"/>
      <c r="L205" s="117"/>
      <c r="M205" s="117"/>
      <c r="N205" s="118"/>
      <c r="O205" s="94">
        <v>3.7785358173707685E-2</v>
      </c>
      <c r="P205" s="31"/>
      <c r="Q205" s="48" t="str">
        <f>IF([1]Setup!L$10="Yes",IF(ISTEXT([1]Setup!K18)=TRUE,[1]Setup!K18,""),"")</f>
        <v xml:space="preserve">Australia and New Zealand </v>
      </c>
      <c r="R205" s="49"/>
      <c r="S205" s="49"/>
      <c r="T205" s="49"/>
      <c r="U205" s="50"/>
      <c r="V205" s="119">
        <v>3.0817633639281763E-2</v>
      </c>
      <c r="W205" s="120"/>
      <c r="X205" s="30"/>
      <c r="Y205" s="30"/>
      <c r="Z205" s="30"/>
      <c r="AA205" s="30"/>
    </row>
    <row r="206" spans="2:27" s="3" customFormat="1" ht="15" customHeight="1" x14ac:dyDescent="0.25">
      <c r="B206" s="48" t="str">
        <f>IF([1]Setup!H$10="Yes",IF(ISTEXT([1]Setup!G19)=TRUE,[1]Setup!G19,""),"")</f>
        <v>Energy &amp; Environment</v>
      </c>
      <c r="C206" s="49"/>
      <c r="D206" s="49"/>
      <c r="E206" s="49"/>
      <c r="F206" s="50"/>
      <c r="G206" s="119">
        <v>3.7785358173707685E-2</v>
      </c>
      <c r="H206" s="120"/>
      <c r="I206" s="92"/>
      <c r="J206" s="116" t="str">
        <f>IF([1]Setup!D$10="Yes",IF(ISTEXT([1]Setup!C19)=TRUE,[1]Setup!C19,""),"")</f>
        <v>Residential mortgages</v>
      </c>
      <c r="K206" s="117"/>
      <c r="L206" s="117"/>
      <c r="M206" s="117"/>
      <c r="N206" s="118"/>
      <c r="O206" s="94">
        <v>3.7785358173707685E-2</v>
      </c>
      <c r="P206" s="58"/>
      <c r="Q206" s="48" t="str">
        <f>IF([1]Setup!L$10="Yes",IF(ISTEXT([1]Setup!K19)=TRUE,[1]Setup!K19,""),"")</f>
        <v>Commonwealth of Independent States</v>
      </c>
      <c r="R206" s="49"/>
      <c r="S206" s="49"/>
      <c r="T206" s="49"/>
      <c r="U206" s="50"/>
      <c r="V206" s="119">
        <v>0.11212576217267507</v>
      </c>
      <c r="W206" s="120"/>
      <c r="X206" s="30"/>
      <c r="Y206" s="30"/>
      <c r="Z206" s="30"/>
      <c r="AA206" s="30"/>
    </row>
    <row r="207" spans="2:27" s="3" customFormat="1" x14ac:dyDescent="0.25">
      <c r="B207" s="48" t="str">
        <f>IF([1]Setup!H$10="Yes",IF(ISTEXT([1]Setup!G20)=TRUE,[1]Setup!G20,""),"")</f>
        <v>Media &amp; Publishing</v>
      </c>
      <c r="C207" s="49"/>
      <c r="D207" s="49"/>
      <c r="E207" s="49"/>
      <c r="F207" s="50"/>
      <c r="G207" s="119">
        <v>3.7785358173707685E-2</v>
      </c>
      <c r="H207" s="120"/>
      <c r="I207" s="92"/>
      <c r="J207" s="116" t="str">
        <f>IF([1]Setup!D$10="Yes",IF(ISTEXT([1]Setup!C20)=TRUE,[1]Setup!C20,""),"")</f>
        <v>Securitization</v>
      </c>
      <c r="K207" s="117"/>
      <c r="L207" s="117"/>
      <c r="M207" s="117"/>
      <c r="N207" s="118"/>
      <c r="O207" s="94"/>
      <c r="P207" s="31"/>
      <c r="Q207" s="48" t="str">
        <f>IF([1]Setup!L$10="Yes",IF(ISTEXT([1]Setup!K20)=TRUE,[1]Setup!K20,""),"")</f>
        <v xml:space="preserve">Eastern (Central and East) </v>
      </c>
      <c r="R207" s="49"/>
      <c r="S207" s="49"/>
      <c r="T207" s="49"/>
      <c r="U207" s="50"/>
      <c r="V207" s="119">
        <v>0.11212576217267507</v>
      </c>
      <c r="W207" s="120"/>
      <c r="X207" s="30"/>
      <c r="Y207" s="30"/>
      <c r="Z207" s="30"/>
      <c r="AA207" s="30"/>
    </row>
    <row r="208" spans="2:27" s="3" customFormat="1" x14ac:dyDescent="0.25">
      <c r="B208" s="48" t="str">
        <f>IF([1]Setup!H$10="Yes",IF(ISTEXT([1]Setup!G21)=TRUE,[1]Setup!G21,""),"")</f>
        <v>Retail &amp; Distribution</v>
      </c>
      <c r="C208" s="49"/>
      <c r="D208" s="49"/>
      <c r="E208" s="49"/>
      <c r="F208" s="50"/>
      <c r="G208" s="119">
        <v>3.7785358173707685E-2</v>
      </c>
      <c r="H208" s="120"/>
      <c r="I208" s="92"/>
      <c r="J208" s="116" t="str">
        <f>IF([1]Setup!D$10="Yes",IF(ISTEXT([1]Setup!C21)=TRUE,[1]Setup!C21,""),"")</f>
        <v>Derivatives</v>
      </c>
      <c r="K208" s="117"/>
      <c r="L208" s="117"/>
      <c r="M208" s="117"/>
      <c r="N208" s="118"/>
      <c r="O208" s="94"/>
      <c r="P208" s="31"/>
      <c r="Q208" s="48" t="str">
        <f>IF([1]Setup!L$10="Yes",IF(ISTEXT([1]Setup!K21)=TRUE,[1]Setup!K21,""),"")</f>
        <v xml:space="preserve">Europe (West) </v>
      </c>
      <c r="R208" s="49"/>
      <c r="S208" s="49"/>
      <c r="T208" s="49"/>
      <c r="U208" s="50"/>
      <c r="V208" s="119">
        <v>3.0817633639281763E-2</v>
      </c>
      <c r="W208" s="120"/>
      <c r="X208" s="30"/>
      <c r="Y208" s="30"/>
      <c r="Z208" s="30"/>
      <c r="AA208" s="30"/>
    </row>
    <row r="209" spans="2:27" s="3" customFormat="1" x14ac:dyDescent="0.25">
      <c r="B209" s="48" t="str">
        <f>IF([1]Setup!H$10="Yes",IF(ISTEXT([1]Setup!G22)=TRUE,[1]Setup!G22,""),"")</f>
        <v>Technology</v>
      </c>
      <c r="C209" s="49"/>
      <c r="D209" s="49"/>
      <c r="E209" s="49"/>
      <c r="F209" s="50"/>
      <c r="G209" s="119">
        <v>3.7785358173707685E-2</v>
      </c>
      <c r="H209" s="120"/>
      <c r="I209" s="92"/>
      <c r="J209" s="113" t="str">
        <f>IF([1]Setup!D$10="Yes",IF(ISTEXT([1]Setup!C22)=TRUE,[1]Setup!C22,""),"")</f>
        <v>Off-balance sheet credit</v>
      </c>
      <c r="K209" s="114"/>
      <c r="L209" s="114"/>
      <c r="M209" s="114"/>
      <c r="N209" s="115"/>
      <c r="O209" s="94">
        <v>3.7785358173707685E-2</v>
      </c>
      <c r="P209" s="31"/>
      <c r="Q209" s="48" t="str">
        <f>IF([1]Setup!L$10="Yes",IF(ISTEXT([1]Setup!K22)=TRUE,[1]Setup!K22,""),"")</f>
        <v xml:space="preserve">Middle East and North Africa </v>
      </c>
      <c r="R209" s="49"/>
      <c r="S209" s="49"/>
      <c r="T209" s="49"/>
      <c r="U209" s="50"/>
      <c r="V209" s="119">
        <v>6.6666666666666666E-2</v>
      </c>
      <c r="W209" s="120"/>
      <c r="X209" s="30"/>
      <c r="Y209" s="30"/>
      <c r="Z209" s="30"/>
      <c r="AA209" s="30"/>
    </row>
    <row r="210" spans="2:27" s="3" customFormat="1" x14ac:dyDescent="0.25">
      <c r="B210" s="48" t="str">
        <f>IF([1]Setup!H$10="Yes",IF(ISTEXT([1]Setup!G23)=TRUE,[1]Setup!G23,""),"")</f>
        <v xml:space="preserve">Transportation </v>
      </c>
      <c r="C210" s="49"/>
      <c r="D210" s="49"/>
      <c r="E210" s="49"/>
      <c r="F210" s="50"/>
      <c r="G210" s="119">
        <v>3.7785358173707685E-2</v>
      </c>
      <c r="H210" s="120"/>
      <c r="I210" s="92"/>
      <c r="J210" s="31"/>
      <c r="K210" s="30"/>
      <c r="L210" s="30"/>
      <c r="M210" s="30"/>
      <c r="N210" s="30"/>
      <c r="O210" s="30"/>
      <c r="P210" s="30"/>
      <c r="Q210" s="48" t="str">
        <f>IF([1]Setup!L$10="Yes",IF(ISTEXT([1]Setup!K23)=TRUE,[1]Setup!K23,""),"")</f>
        <v>Other</v>
      </c>
      <c r="R210" s="49"/>
      <c r="S210" s="49"/>
      <c r="T210" s="49"/>
      <c r="U210" s="50"/>
      <c r="V210" s="119">
        <v>6.2156389674140604E-2</v>
      </c>
      <c r="W210" s="120"/>
      <c r="X210" s="30"/>
      <c r="Y210" s="30"/>
      <c r="Z210" s="30"/>
      <c r="AA210" s="30"/>
    </row>
    <row r="211" spans="2:27" s="3" customFormat="1" x14ac:dyDescent="0.25">
      <c r="B211" s="48" t="str">
        <f>IF([1]Setup!H$10="Yes",IF(ISTEXT([1]Setup!G24)=TRUE,[1]Setup!G24,""),"")</f>
        <v>Utilities</v>
      </c>
      <c r="C211" s="49"/>
      <c r="D211" s="49"/>
      <c r="E211" s="49"/>
      <c r="F211" s="50"/>
      <c r="G211" s="119">
        <v>3.7785358173707685E-2</v>
      </c>
      <c r="H211" s="120"/>
      <c r="I211" s="92"/>
      <c r="J211" s="31"/>
      <c r="K211" s="30"/>
      <c r="L211" s="30"/>
      <c r="M211" s="30"/>
      <c r="N211" s="30"/>
      <c r="O211" s="30"/>
      <c r="P211" s="30"/>
      <c r="Q211" s="48" t="str">
        <f>IF([1]Setup!L$10="Yes",IF(ISTEXT([1]Setup!K24)=TRUE,[1]Setup!K24,""),"")</f>
        <v/>
      </c>
      <c r="R211" s="49"/>
      <c r="S211" s="49"/>
      <c r="T211" s="49"/>
      <c r="U211" s="50"/>
      <c r="V211" s="119"/>
      <c r="W211" s="120"/>
      <c r="X211" s="30"/>
      <c r="Y211" s="30"/>
      <c r="Z211" s="30"/>
      <c r="AA211" s="30"/>
    </row>
    <row r="212" spans="2:27" s="3" customFormat="1" x14ac:dyDescent="0.25">
      <c r="B212" s="48" t="str">
        <f>IF([1]Setup!H$10="Yes",IF(ISTEXT([1]Setup!G25)=TRUE,[1]Setup!G25,""),"")</f>
        <v>Other</v>
      </c>
      <c r="C212" s="49"/>
      <c r="D212" s="49"/>
      <c r="E212" s="49"/>
      <c r="F212" s="50"/>
      <c r="G212" s="119">
        <v>3.7785358173707685E-2</v>
      </c>
      <c r="H212" s="120"/>
      <c r="I212" s="92"/>
      <c r="J212" s="31"/>
      <c r="K212" s="30"/>
      <c r="L212" s="30"/>
      <c r="M212" s="30"/>
      <c r="N212" s="30"/>
      <c r="O212" s="30"/>
      <c r="P212" s="30"/>
      <c r="Q212" s="48" t="str">
        <f>IF([1]Setup!L$10="Yes",IF(ISTEXT([1]Setup!K25)=TRUE,[1]Setup!K25,""),"")</f>
        <v/>
      </c>
      <c r="R212" s="49"/>
      <c r="S212" s="49"/>
      <c r="T212" s="49"/>
      <c r="U212" s="50"/>
      <c r="V212" s="119"/>
      <c r="W212" s="120"/>
      <c r="X212" s="30"/>
      <c r="Y212" s="30"/>
      <c r="Z212" s="30"/>
      <c r="AA212" s="30"/>
    </row>
    <row r="213" spans="2:27" s="3" customFormat="1" x14ac:dyDescent="0.25">
      <c r="B213" s="48" t="str">
        <f>IF([1]Setup!H$10="Yes",IF(ISTEXT([1]Setup!G26)=TRUE,[1]Setup!G26,""),"")</f>
        <v>Households - Mortgages (or total, if no split)</v>
      </c>
      <c r="C213" s="49"/>
      <c r="D213" s="49"/>
      <c r="E213" s="49"/>
      <c r="F213" s="50"/>
      <c r="G213" s="119">
        <v>3.7785358173707685E-2</v>
      </c>
      <c r="H213" s="120"/>
      <c r="I213" s="92"/>
      <c r="J213" s="31"/>
      <c r="K213" s="30"/>
      <c r="L213" s="30"/>
      <c r="M213" s="30"/>
      <c r="N213" s="30"/>
      <c r="O213" s="30"/>
      <c r="P213" s="30"/>
      <c r="Q213" s="48" t="str">
        <f>IF([1]Setup!L$10="Yes",IF(ISTEXT([1]Setup!K26)=TRUE,[1]Setup!K26,""),"")</f>
        <v/>
      </c>
      <c r="R213" s="49"/>
      <c r="S213" s="49"/>
      <c r="T213" s="49"/>
      <c r="U213" s="50"/>
      <c r="V213" s="119"/>
      <c r="W213" s="120"/>
      <c r="X213" s="30"/>
      <c r="Y213" s="30"/>
      <c r="Z213" s="30"/>
      <c r="AA213" s="30"/>
    </row>
    <row r="214" spans="2:27" s="3" customFormat="1" x14ac:dyDescent="0.25">
      <c r="B214" s="48" t="str">
        <f>IF([1]Setup!H$10="Yes",IF(ISTEXT([1]Setup!G27)=TRUE,[1]Setup!G27,""),"")</f>
        <v>Households - Consumer Credit &amp; Credit Cards</v>
      </c>
      <c r="C214" s="49"/>
      <c r="D214" s="49"/>
      <c r="E214" s="49"/>
      <c r="F214" s="50"/>
      <c r="G214" s="119">
        <v>3.7785358173707685E-2</v>
      </c>
      <c r="H214" s="120"/>
      <c r="I214" s="92"/>
      <c r="J214" s="31"/>
      <c r="K214" s="30"/>
      <c r="L214" s="30"/>
      <c r="M214" s="30"/>
      <c r="N214" s="30"/>
      <c r="O214" s="30"/>
      <c r="P214" s="30"/>
      <c r="Q214" s="48" t="str">
        <f>IF([1]Setup!L$10="Yes",IF(ISTEXT([1]Setup!K27)=TRUE,[1]Setup!K27,""),"")</f>
        <v/>
      </c>
      <c r="R214" s="49"/>
      <c r="S214" s="49"/>
      <c r="T214" s="49"/>
      <c r="U214" s="50"/>
      <c r="V214" s="119"/>
      <c r="W214" s="120"/>
      <c r="X214" s="30"/>
      <c r="Y214" s="30"/>
      <c r="Z214" s="30"/>
      <c r="AA214" s="30"/>
    </row>
    <row r="215" spans="2:27" s="3" customFormat="1" x14ac:dyDescent="0.25">
      <c r="B215" s="48" t="str">
        <f>IF([1]Setup!H$10="Yes",IF(ISTEXT([1]Setup!G28)=TRUE,[1]Setup!G28,""),"")</f>
        <v>Construction</v>
      </c>
      <c r="C215" s="49"/>
      <c r="D215" s="49"/>
      <c r="E215" s="49"/>
      <c r="F215" s="50"/>
      <c r="G215" s="119">
        <v>3.7785358173707685E-2</v>
      </c>
      <c r="H215" s="120"/>
      <c r="I215" s="92"/>
      <c r="J215" s="31"/>
      <c r="K215" s="30"/>
      <c r="L215" s="30"/>
      <c r="M215" s="30"/>
      <c r="N215" s="30"/>
      <c r="O215" s="30"/>
      <c r="P215" s="30"/>
      <c r="Q215" s="48" t="str">
        <f>IF([1]Setup!L$10="Yes",IF(ISTEXT([1]Setup!K28)=TRUE,[1]Setup!K28,""),"")</f>
        <v/>
      </c>
      <c r="R215" s="49"/>
      <c r="S215" s="49"/>
      <c r="T215" s="49"/>
      <c r="U215" s="50"/>
      <c r="V215" s="119"/>
      <c r="W215" s="120"/>
      <c r="X215" s="30"/>
      <c r="Y215" s="30"/>
      <c r="Z215" s="30"/>
      <c r="AA215" s="30"/>
    </row>
    <row r="216" spans="2:27" s="3" customFormat="1" x14ac:dyDescent="0.25">
      <c r="B216" s="48" t="str">
        <f>IF([1]Setup!H$10="Yes",IF(ISTEXT([1]Setup!G29)=TRUE,[1]Setup!G29,""),"")</f>
        <v>Securitization</v>
      </c>
      <c r="C216" s="49"/>
      <c r="D216" s="49"/>
      <c r="E216" s="49"/>
      <c r="F216" s="50"/>
      <c r="G216" s="119">
        <v>3.7785358173707685E-2</v>
      </c>
      <c r="H216" s="120"/>
      <c r="I216" s="92"/>
      <c r="J216" s="31"/>
      <c r="K216" s="30"/>
      <c r="L216" s="30"/>
      <c r="M216" s="30"/>
      <c r="N216" s="30"/>
      <c r="O216" s="30"/>
      <c r="P216" s="30"/>
      <c r="Q216" s="48" t="str">
        <f>IF([1]Setup!L$10="Yes",IF(ISTEXT([1]Setup!K29)=TRUE,[1]Setup!K29,""),"")</f>
        <v/>
      </c>
      <c r="R216" s="49"/>
      <c r="S216" s="49"/>
      <c r="T216" s="49"/>
      <c r="U216" s="50"/>
      <c r="V216" s="119"/>
      <c r="W216" s="120"/>
      <c r="X216" s="30"/>
      <c r="Y216" s="30"/>
      <c r="Z216" s="30"/>
      <c r="AA216" s="30"/>
    </row>
    <row r="217" spans="2:27" s="3" customFormat="1" x14ac:dyDescent="0.25">
      <c r="B217" s="48" t="str">
        <f>IF([1]Setup!H$10="Yes",IF(ISTEXT([1]Setup!G30)=TRUE,[1]Setup!G30,""),"")</f>
        <v>Derivatives</v>
      </c>
      <c r="C217" s="49"/>
      <c r="D217" s="49"/>
      <c r="E217" s="49"/>
      <c r="F217" s="50"/>
      <c r="G217" s="119">
        <v>3.7785358173707685E-2</v>
      </c>
      <c r="H217" s="120"/>
      <c r="I217" s="92"/>
      <c r="J217" s="31"/>
      <c r="K217" s="30"/>
      <c r="L217" s="30"/>
      <c r="M217" s="30"/>
      <c r="N217" s="30"/>
      <c r="O217" s="30"/>
      <c r="P217" s="30"/>
      <c r="Q217" s="48" t="str">
        <f>IF([1]Setup!L$10="Yes",IF(ISTEXT([1]Setup!K30)=TRUE,[1]Setup!K30,""),"")</f>
        <v/>
      </c>
      <c r="R217" s="49"/>
      <c r="S217" s="49"/>
      <c r="T217" s="49"/>
      <c r="U217" s="50"/>
      <c r="V217" s="119"/>
      <c r="W217" s="120"/>
      <c r="X217" s="30"/>
      <c r="Y217" s="30"/>
      <c r="Z217" s="30"/>
      <c r="AA217" s="30"/>
    </row>
    <row r="218" spans="2:27" s="3" customFormat="1" x14ac:dyDescent="0.25">
      <c r="B218" s="48" t="str">
        <f>IF([1]Setup!H$10="Yes",IF(ISTEXT([1]Setup!G31)=TRUE,[1]Setup!G31,""),"")</f>
        <v>Other Liquid Credit</v>
      </c>
      <c r="C218" s="49"/>
      <c r="D218" s="49"/>
      <c r="E218" s="49"/>
      <c r="F218" s="50"/>
      <c r="G218" s="119">
        <v>3.7785358173707685E-2</v>
      </c>
      <c r="H218" s="120"/>
      <c r="I218" s="92"/>
      <c r="J218" s="31"/>
      <c r="K218" s="30"/>
      <c r="L218" s="30"/>
      <c r="M218" s="30"/>
      <c r="N218" s="30"/>
      <c r="O218" s="30"/>
      <c r="P218" s="30"/>
      <c r="Q218" s="48" t="str">
        <f>IF([1]Setup!L$10="Yes",IF(ISTEXT([1]Setup!K31)=TRUE,[1]Setup!K31,""),"")</f>
        <v/>
      </c>
      <c r="R218" s="49"/>
      <c r="S218" s="49"/>
      <c r="T218" s="49"/>
      <c r="U218" s="50"/>
      <c r="V218" s="119"/>
      <c r="W218" s="120"/>
      <c r="X218" s="30"/>
      <c r="Y218" s="30"/>
      <c r="Z218" s="30"/>
      <c r="AA218" s="30"/>
    </row>
    <row r="219" spans="2:27" s="3" customFormat="1" x14ac:dyDescent="0.25">
      <c r="B219" s="74" t="str">
        <f>IF([1]Setup!H$10="Yes",IF(ISTEXT([1]Setup!G32)=TRUE,[1]Setup!G32,""),"")</f>
        <v>Off-balance sheet credit</v>
      </c>
      <c r="C219" s="75"/>
      <c r="D219" s="75"/>
      <c r="E219" s="75"/>
      <c r="F219" s="89"/>
      <c r="G219" s="119">
        <v>3.7785358173707685E-2</v>
      </c>
      <c r="H219" s="120"/>
      <c r="I219" s="92"/>
      <c r="J219" s="31"/>
      <c r="K219" s="30"/>
      <c r="L219" s="30"/>
      <c r="M219" s="30"/>
      <c r="N219" s="30"/>
      <c r="O219" s="30"/>
      <c r="P219" s="30"/>
      <c r="Q219" s="74" t="str">
        <f>IF([1]Setup!L$10="Yes",IF(ISTEXT([1]Setup!K32)=TRUE,[1]Setup!K32,""),"")</f>
        <v/>
      </c>
      <c r="R219" s="75"/>
      <c r="S219" s="75"/>
      <c r="T219" s="75"/>
      <c r="U219" s="89"/>
      <c r="V219" s="119"/>
      <c r="W219" s="120"/>
      <c r="X219" s="30"/>
      <c r="Y219" s="30"/>
      <c r="Z219" s="30"/>
      <c r="AA219" s="30"/>
    </row>
    <row r="220" spans="2:27" s="3" customFormat="1" x14ac:dyDescent="0.25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2:27" s="3" customFormat="1" x14ac:dyDescent="0.25">
      <c r="B221" s="30"/>
      <c r="C221" s="30"/>
      <c r="D221" s="30"/>
      <c r="E221" s="30"/>
      <c r="F221" s="30"/>
      <c r="G221" s="30"/>
      <c r="H221" s="30"/>
      <c r="I221" s="31"/>
      <c r="J221" s="31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2:27" s="3" customFormat="1" ht="18.75" x14ac:dyDescent="0.25">
      <c r="B222" s="42" t="str">
        <f>IF([1]Setup!B7="Losses/Provisions","LGDs (not applicable under this setting)","LGDs by sector")</f>
        <v>LGDs by sector</v>
      </c>
      <c r="C222" s="86"/>
      <c r="D222" s="86"/>
      <c r="E222" s="86"/>
      <c r="F222" s="86"/>
      <c r="G222" s="86"/>
      <c r="H222" s="41"/>
      <c r="I222" s="41"/>
      <c r="J222" s="95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spans="2:27" s="3" customFormat="1" x14ac:dyDescent="0.25">
      <c r="B223" s="91" t="str">
        <f>IF([1]Setup!$H$10="No","Granular credit sectors not included in analysis","")</f>
        <v/>
      </c>
      <c r="C223" s="30"/>
      <c r="D223" s="30"/>
      <c r="E223" s="30"/>
      <c r="F223" s="30"/>
      <c r="G223" s="30"/>
      <c r="H223" s="30"/>
      <c r="I223" s="31"/>
      <c r="J223" s="91" t="str">
        <f>IF([1]Setup!$D$10="No","Broad credit sectors/asset classes not included in analysis","")</f>
        <v/>
      </c>
      <c r="K223" s="30"/>
      <c r="L223" s="30"/>
      <c r="M223" s="30"/>
      <c r="N223" s="30"/>
      <c r="O223" s="30"/>
      <c r="P223" s="30"/>
      <c r="Q223" s="91" t="str">
        <f>IF([1]Setup!$L$10="No","Regional split of portfolio not included in analysis","")</f>
        <v/>
      </c>
      <c r="R223" s="30"/>
      <c r="S223" s="30"/>
      <c r="T223" s="31"/>
      <c r="U223" s="31"/>
      <c r="V223" s="30"/>
      <c r="W223" s="30"/>
      <c r="X223" s="30"/>
      <c r="Y223" s="30"/>
      <c r="Z223" s="30"/>
      <c r="AA223" s="30"/>
    </row>
    <row r="224" spans="2:27" s="3" customFormat="1" x14ac:dyDescent="0.25">
      <c r="B224" s="38" t="str">
        <f>IF([1]Setup!B7="Losses/Provisions","LGDs (not applicable under this setting)","LGDs by sector")</f>
        <v>LGDs by sector</v>
      </c>
      <c r="C224" s="22"/>
      <c r="D224" s="22"/>
      <c r="E224" s="22"/>
      <c r="F224" s="23"/>
      <c r="G224" s="100">
        <f>IF(SUM(G148:H154,O148:P154,Y148:Z153)=0,"N/A",(SUMPRODUCT(G148:H154,G225:H231)+SUMPRODUCT(O148:P154,G232:H238)+SUMPRODUCT(G239:H244,Y148:Z153))/G147)</f>
        <v>0.65031533809396169</v>
      </c>
      <c r="H224" s="100"/>
      <c r="I224" s="92"/>
      <c r="J224" s="38" t="str">
        <f>IF([1]Setup!B7="Losses/Provisions","LGDs (not applicable under this setting)","LGDs by sector")</f>
        <v>LGDs by sector</v>
      </c>
      <c r="K224" s="22"/>
      <c r="L224" s="22"/>
      <c r="M224" s="22"/>
      <c r="N224" s="23"/>
      <c r="O224" s="45">
        <f>IF(SUM(G160:G169)=0,"N/A",SUMPRODUCT(G160:G169,O225:O234)/G159)</f>
        <v>0.70824730645748213</v>
      </c>
      <c r="P224" s="31"/>
      <c r="Q224" s="121" t="str">
        <f>IF([1]Setup!B7="Losses/Provisions","LGDs (not applicable under this setting)","LGDs by sector")</f>
        <v>LGDs by sector</v>
      </c>
      <c r="R224" s="122"/>
      <c r="S224" s="122"/>
      <c r="T224" s="122"/>
      <c r="U224" s="122"/>
      <c r="V224" s="122"/>
      <c r="W224" s="123"/>
      <c r="X224" s="100">
        <f>IF(SUM(G175:H194)=0,"N/A",SUMPRODUCT(G175:G194,X225:X244)/G174)</f>
        <v>0.70094000000000001</v>
      </c>
      <c r="Y224" s="100"/>
      <c r="Z224" s="30"/>
      <c r="AA224" s="30"/>
    </row>
    <row r="225" spans="2:27" s="3" customFormat="1" x14ac:dyDescent="0.25">
      <c r="B225" s="64" t="str">
        <f>IF([1]Setup!H$10="Yes",IF(ISTEXT([1]Setup!G13)=TRUE,[1]Setup!G13,""),"")</f>
        <v>Government and quasi-government</v>
      </c>
      <c r="C225" s="65"/>
      <c r="D225" s="65"/>
      <c r="E225" s="65"/>
      <c r="F225" s="88"/>
      <c r="G225" s="102">
        <v>0.4</v>
      </c>
      <c r="H225" s="103"/>
      <c r="I225" s="92"/>
      <c r="J225" s="116" t="str">
        <f>IF([1]Setup!D$10="Yes",IF(ISTEXT([1]Setup!C13)=TRUE,[1]Setup!C13,""),"")</f>
        <v>Sovereign</v>
      </c>
      <c r="K225" s="117"/>
      <c r="L225" s="117"/>
      <c r="M225" s="117"/>
      <c r="N225" s="118"/>
      <c r="O225" s="96">
        <v>0.4</v>
      </c>
      <c r="P225" s="31"/>
      <c r="Q225" s="124" t="str">
        <f>IF([1]Setup!L$10="Yes",IF(ISTEXT([1]Setup!K13)=TRUE,[1]Setup!K13,""),"")</f>
        <v xml:space="preserve">Africa (Sub-Saharan) </v>
      </c>
      <c r="R225" s="125"/>
      <c r="S225" s="125"/>
      <c r="T225" s="125"/>
      <c r="U225" s="125"/>
      <c r="V225" s="125"/>
      <c r="W225" s="126"/>
      <c r="X225" s="109">
        <v>0.83</v>
      </c>
      <c r="Y225" s="103"/>
      <c r="Z225" s="30"/>
      <c r="AA225" s="30"/>
    </row>
    <row r="226" spans="2:27" s="3" customFormat="1" x14ac:dyDescent="0.25">
      <c r="B226" s="48" t="str">
        <f>IF([1]Setup!H$10="Yes",IF(ISTEXT([1]Setup!G14)=TRUE,[1]Setup!G14,""),"")</f>
        <v>Other Public Sector</v>
      </c>
      <c r="C226" s="49"/>
      <c r="D226" s="49"/>
      <c r="E226" s="49"/>
      <c r="F226" s="50"/>
      <c r="G226" s="102">
        <v>0.6</v>
      </c>
      <c r="H226" s="103"/>
      <c r="I226" s="92"/>
      <c r="J226" s="116" t="str">
        <f>IF([1]Setup!D$10="Yes",IF(ISTEXT([1]Setup!C14)=TRUE,[1]Setup!C14,""),"")</f>
        <v>Non-sovereign public sector entities</v>
      </c>
      <c r="K226" s="117"/>
      <c r="L226" s="117"/>
      <c r="M226" s="117"/>
      <c r="N226" s="118"/>
      <c r="O226" s="96">
        <v>0.6</v>
      </c>
      <c r="P226" s="31"/>
      <c r="Q226" s="110" t="str">
        <f>IF([1]Setup!L$10="Yes",IF(ISTEXT([1]Setup!K14)=TRUE,[1]Setup!K14,""),"")</f>
        <v xml:space="preserve">America (Central and South) </v>
      </c>
      <c r="R226" s="111"/>
      <c r="S226" s="111"/>
      <c r="T226" s="111"/>
      <c r="U226" s="111"/>
      <c r="V226" s="111"/>
      <c r="W226" s="112"/>
      <c r="X226" s="109">
        <v>0.73199999999999998</v>
      </c>
      <c r="Y226" s="103"/>
      <c r="Z226" s="30"/>
      <c r="AA226" s="30"/>
    </row>
    <row r="227" spans="2:27" s="3" customFormat="1" x14ac:dyDescent="0.25">
      <c r="B227" s="48" t="str">
        <f>IF([1]Setup!H$10="Yes",IF(ISTEXT([1]Setup!G15)=TRUE,[1]Setup!G15,""),"")</f>
        <v>Banks</v>
      </c>
      <c r="C227" s="49"/>
      <c r="D227" s="49"/>
      <c r="E227" s="49"/>
      <c r="F227" s="50"/>
      <c r="G227" s="102">
        <v>0.6</v>
      </c>
      <c r="H227" s="103"/>
      <c r="I227" s="92"/>
      <c r="J227" s="116" t="str">
        <f>IF([1]Setup!D$10="Yes",IF(ISTEXT([1]Setup!C15)=TRUE,[1]Setup!C15,""),"")</f>
        <v>Banks/Institutions</v>
      </c>
      <c r="K227" s="117"/>
      <c r="L227" s="117"/>
      <c r="M227" s="117"/>
      <c r="N227" s="118"/>
      <c r="O227" s="96">
        <v>0.6</v>
      </c>
      <c r="P227" s="31"/>
      <c r="Q227" s="110" t="str">
        <f>IF([1]Setup!L$10="Yes",IF(ISTEXT([1]Setup!K15)=TRUE,[1]Setup!K15,""),"")</f>
        <v>America (North)</v>
      </c>
      <c r="R227" s="111"/>
      <c r="S227" s="111"/>
      <c r="T227" s="111"/>
      <c r="U227" s="111"/>
      <c r="V227" s="111"/>
      <c r="W227" s="112"/>
      <c r="X227" s="109">
        <v>0.314</v>
      </c>
      <c r="Y227" s="103"/>
      <c r="Z227" s="30"/>
      <c r="AA227" s="30"/>
    </row>
    <row r="228" spans="2:27" s="3" customFormat="1" x14ac:dyDescent="0.25">
      <c r="B228" s="48" t="str">
        <f>IF([1]Setup!H$10="Yes",IF(ISTEXT([1]Setup!G16)=TRUE,[1]Setup!G16,""),"")</f>
        <v xml:space="preserve">Other Financials &amp; Real Estate </v>
      </c>
      <c r="C228" s="49"/>
      <c r="D228" s="49"/>
      <c r="E228" s="49"/>
      <c r="F228" s="50"/>
      <c r="G228" s="102">
        <v>0.6</v>
      </c>
      <c r="H228" s="103"/>
      <c r="I228" s="92"/>
      <c r="J228" s="116" t="str">
        <f>IF([1]Setup!D$10="Yes",IF(ISTEXT([1]Setup!C16)=TRUE,[1]Setup!C16,""),"")</f>
        <v>Corporates</v>
      </c>
      <c r="K228" s="117"/>
      <c r="L228" s="117"/>
      <c r="M228" s="117"/>
      <c r="N228" s="118"/>
      <c r="O228" s="96">
        <v>0.89800000000000002</v>
      </c>
      <c r="P228" s="31"/>
      <c r="Q228" s="110" t="str">
        <f>IF([1]Setup!L$10="Yes",IF(ISTEXT([1]Setup!K16)=TRUE,[1]Setup!K16,""),"")</f>
        <v>Asia (East)</v>
      </c>
      <c r="R228" s="111"/>
      <c r="S228" s="111"/>
      <c r="T228" s="111"/>
      <c r="U228" s="111"/>
      <c r="V228" s="111"/>
      <c r="W228" s="112"/>
      <c r="X228" s="109">
        <v>0.71599999999999997</v>
      </c>
      <c r="Y228" s="103"/>
      <c r="Z228" s="30"/>
      <c r="AA228" s="30"/>
    </row>
    <row r="229" spans="2:27" s="3" customFormat="1" ht="15" customHeight="1" x14ac:dyDescent="0.25">
      <c r="B229" s="48" t="str">
        <f>IF([1]Setup!H$10="Yes",IF(ISTEXT([1]Setup!G17)=TRUE,[1]Setup!G17,""),"")</f>
        <v>Capital Industries</v>
      </c>
      <c r="C229" s="49"/>
      <c r="D229" s="49"/>
      <c r="E229" s="49"/>
      <c r="F229" s="50"/>
      <c r="G229" s="102">
        <v>0.89800000000000002</v>
      </c>
      <c r="H229" s="103"/>
      <c r="I229" s="92"/>
      <c r="J229" s="116" t="str">
        <f>IF([1]Setup!D$10="Yes",IF(ISTEXT([1]Setup!C17)=TRUE,[1]Setup!C17,""),"")</f>
        <v>SME</v>
      </c>
      <c r="K229" s="117"/>
      <c r="L229" s="117"/>
      <c r="M229" s="117"/>
      <c r="N229" s="118"/>
      <c r="O229" s="96">
        <v>0.89800000000000002</v>
      </c>
      <c r="P229" s="31"/>
      <c r="Q229" s="110" t="str">
        <f>IF([1]Setup!L$10="Yes",IF(ISTEXT([1]Setup!K17)=TRUE,[1]Setup!K17,""),"")</f>
        <v xml:space="preserve">Asia (South-East) </v>
      </c>
      <c r="R229" s="111"/>
      <c r="S229" s="111"/>
      <c r="T229" s="111"/>
      <c r="U229" s="111"/>
      <c r="V229" s="111"/>
      <c r="W229" s="112"/>
      <c r="X229" s="109">
        <v>0.71599999999999997</v>
      </c>
      <c r="Y229" s="103"/>
      <c r="Z229" s="30"/>
      <c r="AA229" s="30"/>
    </row>
    <row r="230" spans="2:27" s="3" customFormat="1" x14ac:dyDescent="0.25">
      <c r="B230" s="48" t="str">
        <f>IF([1]Setup!H$10="Yes",IF(ISTEXT([1]Setup!G18)=TRUE,[1]Setup!G18,""),"")</f>
        <v>Consumer industries</v>
      </c>
      <c r="C230" s="49"/>
      <c r="D230" s="49"/>
      <c r="E230" s="49"/>
      <c r="F230" s="50"/>
      <c r="G230" s="102">
        <v>0.89800000000000002</v>
      </c>
      <c r="H230" s="103"/>
      <c r="I230" s="92"/>
      <c r="J230" s="116" t="str">
        <f>IF([1]Setup!D$10="Yes",IF(ISTEXT([1]Setup!C18)=TRUE,[1]Setup!C18,""),"")</f>
        <v>Retail</v>
      </c>
      <c r="K230" s="117"/>
      <c r="L230" s="117"/>
      <c r="M230" s="117"/>
      <c r="N230" s="118"/>
      <c r="O230" s="96">
        <v>0.6</v>
      </c>
      <c r="P230" s="31"/>
      <c r="Q230" s="110" t="str">
        <f>IF([1]Setup!L$10="Yes",IF(ISTEXT([1]Setup!K18)=TRUE,[1]Setup!K18,""),"")</f>
        <v xml:space="preserve">Australia and New Zealand </v>
      </c>
      <c r="R230" s="111"/>
      <c r="S230" s="111"/>
      <c r="T230" s="111"/>
      <c r="U230" s="111"/>
      <c r="V230" s="111"/>
      <c r="W230" s="112"/>
      <c r="X230" s="109">
        <v>0.314</v>
      </c>
      <c r="Y230" s="103"/>
      <c r="Z230" s="30"/>
      <c r="AA230" s="30"/>
    </row>
    <row r="231" spans="2:27" s="3" customFormat="1" ht="15" customHeight="1" x14ac:dyDescent="0.25">
      <c r="B231" s="48" t="str">
        <f>IF([1]Setup!H$10="Yes",IF(ISTEXT([1]Setup!G19)=TRUE,[1]Setup!G19,""),"")</f>
        <v>Energy &amp; Environment</v>
      </c>
      <c r="C231" s="49"/>
      <c r="D231" s="49"/>
      <c r="E231" s="49"/>
      <c r="F231" s="50"/>
      <c r="G231" s="102">
        <v>0.89800000000000002</v>
      </c>
      <c r="H231" s="103"/>
      <c r="I231" s="92"/>
      <c r="J231" s="116" t="str">
        <f>IF([1]Setup!D$10="Yes",IF(ISTEXT([1]Setup!C19)=TRUE,[1]Setup!C19,""),"")</f>
        <v>Residential mortgages</v>
      </c>
      <c r="K231" s="117"/>
      <c r="L231" s="117"/>
      <c r="M231" s="117"/>
      <c r="N231" s="118"/>
      <c r="O231" s="96">
        <v>0.8</v>
      </c>
      <c r="P231" s="31"/>
      <c r="Q231" s="110" t="str">
        <f>IF([1]Setup!L$10="Yes",IF(ISTEXT([1]Setup!K19)=TRUE,[1]Setup!K19,""),"")</f>
        <v>Commonwealth of Independent States</v>
      </c>
      <c r="R231" s="111"/>
      <c r="S231" s="111"/>
      <c r="T231" s="111"/>
      <c r="U231" s="111"/>
      <c r="V231" s="111"/>
      <c r="W231" s="112"/>
      <c r="X231" s="109">
        <v>0.68400000000000005</v>
      </c>
      <c r="Y231" s="103"/>
      <c r="Z231" s="30"/>
      <c r="AA231" s="30"/>
    </row>
    <row r="232" spans="2:27" s="3" customFormat="1" x14ac:dyDescent="0.25">
      <c r="B232" s="48" t="str">
        <f>IF([1]Setup!H$10="Yes",IF(ISTEXT([1]Setup!G20)=TRUE,[1]Setup!G20,""),"")</f>
        <v>Media &amp; Publishing</v>
      </c>
      <c r="C232" s="49"/>
      <c r="D232" s="49"/>
      <c r="E232" s="49"/>
      <c r="F232" s="50"/>
      <c r="G232" s="102">
        <v>0.89800000000000002</v>
      </c>
      <c r="H232" s="103"/>
      <c r="I232" s="92"/>
      <c r="J232" s="116" t="str">
        <f>IF([1]Setup!D$10="Yes",IF(ISTEXT([1]Setup!C20)=TRUE,[1]Setup!C20,""),"")</f>
        <v>Securitization</v>
      </c>
      <c r="K232" s="117"/>
      <c r="L232" s="117"/>
      <c r="M232" s="117"/>
      <c r="N232" s="118"/>
      <c r="O232" s="96"/>
      <c r="P232" s="31"/>
      <c r="Q232" s="110" t="str">
        <f>IF([1]Setup!L$10="Yes",IF(ISTEXT([1]Setup!K20)=TRUE,[1]Setup!K20,""),"")</f>
        <v xml:space="preserve">Eastern (Central and East) </v>
      </c>
      <c r="R232" s="111"/>
      <c r="S232" s="111"/>
      <c r="T232" s="111"/>
      <c r="U232" s="111"/>
      <c r="V232" s="111"/>
      <c r="W232" s="112"/>
      <c r="X232" s="109">
        <v>0.68400000000000005</v>
      </c>
      <c r="Y232" s="103"/>
      <c r="Z232" s="30"/>
      <c r="AA232" s="30"/>
    </row>
    <row r="233" spans="2:27" s="3" customFormat="1" x14ac:dyDescent="0.25">
      <c r="B233" s="48" t="str">
        <f>IF([1]Setup!H$10="Yes",IF(ISTEXT([1]Setup!G21)=TRUE,[1]Setup!G21,""),"")</f>
        <v>Retail &amp; Distribution</v>
      </c>
      <c r="C233" s="49"/>
      <c r="D233" s="49"/>
      <c r="E233" s="49"/>
      <c r="F233" s="50"/>
      <c r="G233" s="102">
        <v>0.6</v>
      </c>
      <c r="H233" s="103"/>
      <c r="I233" s="92"/>
      <c r="J233" s="116" t="str">
        <f>IF([1]Setup!D$10="Yes",IF(ISTEXT([1]Setup!C21)=TRUE,[1]Setup!C21,""),"")</f>
        <v>Derivatives</v>
      </c>
      <c r="K233" s="117"/>
      <c r="L233" s="117"/>
      <c r="M233" s="117"/>
      <c r="N233" s="118"/>
      <c r="O233" s="96"/>
      <c r="P233" s="31"/>
      <c r="Q233" s="110" t="str">
        <f>IF([1]Setup!L$10="Yes",IF(ISTEXT([1]Setup!K21)=TRUE,[1]Setup!K21,""),"")</f>
        <v xml:space="preserve">Europe (West) </v>
      </c>
      <c r="R233" s="111"/>
      <c r="S233" s="111"/>
      <c r="T233" s="111"/>
      <c r="U233" s="111"/>
      <c r="V233" s="111"/>
      <c r="W233" s="112"/>
      <c r="X233" s="109">
        <v>0.314</v>
      </c>
      <c r="Y233" s="103"/>
      <c r="Z233" s="30"/>
      <c r="AA233" s="30"/>
    </row>
    <row r="234" spans="2:27" s="3" customFormat="1" x14ac:dyDescent="0.25">
      <c r="B234" s="48" t="str">
        <f>IF([1]Setup!H$10="Yes",IF(ISTEXT([1]Setup!G22)=TRUE,[1]Setup!G22,""),"")</f>
        <v>Technology</v>
      </c>
      <c r="C234" s="49"/>
      <c r="D234" s="49"/>
      <c r="E234" s="49"/>
      <c r="F234" s="50"/>
      <c r="G234" s="102">
        <v>0.89800000000000002</v>
      </c>
      <c r="H234" s="103"/>
      <c r="I234" s="92"/>
      <c r="J234" s="113" t="str">
        <f>IF([1]Setup!D$10="Yes",IF(ISTEXT([1]Setup!C22)=TRUE,[1]Setup!C22,""),"")</f>
        <v>Off-balance sheet credit</v>
      </c>
      <c r="K234" s="114"/>
      <c r="L234" s="114"/>
      <c r="M234" s="114"/>
      <c r="N234" s="115"/>
      <c r="O234" s="96">
        <v>0.6</v>
      </c>
      <c r="P234" s="31"/>
      <c r="Q234" s="110" t="str">
        <f>IF([1]Setup!L$10="Yes",IF(ISTEXT([1]Setup!K22)=TRUE,[1]Setup!K22,""),"")</f>
        <v xml:space="preserve">Middle East and North Africa </v>
      </c>
      <c r="R234" s="111"/>
      <c r="S234" s="111"/>
      <c r="T234" s="111"/>
      <c r="U234" s="111"/>
      <c r="V234" s="111"/>
      <c r="W234" s="112"/>
      <c r="X234" s="109">
        <v>0.70099999999999996</v>
      </c>
      <c r="Y234" s="103"/>
      <c r="Z234" s="30"/>
      <c r="AA234" s="30"/>
    </row>
    <row r="235" spans="2:27" s="3" customFormat="1" x14ac:dyDescent="0.25">
      <c r="B235" s="48" t="str">
        <f>IF([1]Setup!H$10="Yes",IF(ISTEXT([1]Setup!G23)=TRUE,[1]Setup!G23,""),"")</f>
        <v xml:space="preserve">Transportation </v>
      </c>
      <c r="C235" s="49"/>
      <c r="D235" s="49"/>
      <c r="E235" s="49"/>
      <c r="F235" s="50"/>
      <c r="G235" s="102">
        <v>0.89800000000000002</v>
      </c>
      <c r="H235" s="103"/>
      <c r="I235" s="92"/>
      <c r="J235" s="31"/>
      <c r="K235" s="30"/>
      <c r="L235" s="30"/>
      <c r="M235" s="30"/>
      <c r="N235" s="30"/>
      <c r="O235" s="30"/>
      <c r="P235" s="31"/>
      <c r="Q235" s="110" t="str">
        <f>IF([1]Setup!L$10="Yes",IF(ISTEXT([1]Setup!K23)=TRUE,[1]Setup!K23,""),"")</f>
        <v>Other</v>
      </c>
      <c r="R235" s="111"/>
      <c r="S235" s="111"/>
      <c r="T235" s="111"/>
      <c r="U235" s="111"/>
      <c r="V235" s="111"/>
      <c r="W235" s="112"/>
      <c r="X235" s="109">
        <v>0.7</v>
      </c>
      <c r="Y235" s="103"/>
      <c r="Z235" s="30"/>
      <c r="AA235" s="30"/>
    </row>
    <row r="236" spans="2:27" s="3" customFormat="1" x14ac:dyDescent="0.25">
      <c r="B236" s="48" t="str">
        <f>IF([1]Setup!H$10="Yes",IF(ISTEXT([1]Setup!G24)=TRUE,[1]Setup!G24,""),"")</f>
        <v>Utilities</v>
      </c>
      <c r="C236" s="49"/>
      <c r="D236" s="49"/>
      <c r="E236" s="49"/>
      <c r="F236" s="50"/>
      <c r="G236" s="102">
        <v>0.89800000000000002</v>
      </c>
      <c r="H236" s="103"/>
      <c r="I236" s="92"/>
      <c r="J236" s="31"/>
      <c r="K236" s="30"/>
      <c r="L236" s="30"/>
      <c r="M236" s="30"/>
      <c r="N236" s="30"/>
      <c r="O236" s="30"/>
      <c r="P236" s="31"/>
      <c r="Q236" s="110" t="str">
        <f>IF([1]Setup!L$10="Yes",IF(ISTEXT([1]Setup!K24)=TRUE,[1]Setup!K24,""),"")</f>
        <v/>
      </c>
      <c r="R236" s="111"/>
      <c r="S236" s="111"/>
      <c r="T236" s="111"/>
      <c r="U236" s="111"/>
      <c r="V236" s="111"/>
      <c r="W236" s="112"/>
      <c r="X236" s="109"/>
      <c r="Y236" s="103"/>
      <c r="Z236" s="30"/>
      <c r="AA236" s="30"/>
    </row>
    <row r="237" spans="2:27" s="3" customFormat="1" x14ac:dyDescent="0.25">
      <c r="B237" s="48" t="str">
        <f>IF([1]Setup!H$10="Yes",IF(ISTEXT([1]Setup!G25)=TRUE,[1]Setup!G25,""),"")</f>
        <v>Other</v>
      </c>
      <c r="C237" s="49"/>
      <c r="D237" s="49"/>
      <c r="E237" s="49"/>
      <c r="F237" s="50"/>
      <c r="G237" s="102">
        <v>0.89800000000000002</v>
      </c>
      <c r="H237" s="103"/>
      <c r="I237" s="92"/>
      <c r="J237" s="31"/>
      <c r="K237" s="30"/>
      <c r="L237" s="30"/>
      <c r="M237" s="30"/>
      <c r="N237" s="30"/>
      <c r="O237" s="30"/>
      <c r="P237" s="31"/>
      <c r="Q237" s="110" t="str">
        <f>IF([1]Setup!L$10="Yes",IF(ISTEXT([1]Setup!K25)=TRUE,[1]Setup!K25,""),"")</f>
        <v/>
      </c>
      <c r="R237" s="111"/>
      <c r="S237" s="111"/>
      <c r="T237" s="111"/>
      <c r="U237" s="111"/>
      <c r="V237" s="111"/>
      <c r="W237" s="112"/>
      <c r="X237" s="109"/>
      <c r="Y237" s="103"/>
      <c r="Z237" s="30"/>
      <c r="AA237" s="30"/>
    </row>
    <row r="238" spans="2:27" s="3" customFormat="1" x14ac:dyDescent="0.25">
      <c r="B238" s="48" t="str">
        <f>IF([1]Setup!H$10="Yes",IF(ISTEXT([1]Setup!G26)=TRUE,[1]Setup!G26,""),"")</f>
        <v>Households - Mortgages (or total, if no split)</v>
      </c>
      <c r="C238" s="49"/>
      <c r="D238" s="49"/>
      <c r="E238" s="49"/>
      <c r="F238" s="50"/>
      <c r="G238" s="102">
        <v>0.89800000000000002</v>
      </c>
      <c r="H238" s="103"/>
      <c r="I238" s="92"/>
      <c r="J238" s="31"/>
      <c r="K238" s="30"/>
      <c r="L238" s="30"/>
      <c r="M238" s="30"/>
      <c r="N238" s="30"/>
      <c r="O238" s="30"/>
      <c r="P238" s="31"/>
      <c r="Q238" s="110" t="str">
        <f>IF([1]Setup!L$10="Yes",IF(ISTEXT([1]Setup!K26)=TRUE,[1]Setup!K26,""),"")</f>
        <v/>
      </c>
      <c r="R238" s="111"/>
      <c r="S238" s="111"/>
      <c r="T238" s="111"/>
      <c r="U238" s="111"/>
      <c r="V238" s="111"/>
      <c r="W238" s="112"/>
      <c r="X238" s="109"/>
      <c r="Y238" s="103"/>
      <c r="Z238" s="30"/>
      <c r="AA238" s="30"/>
    </row>
    <row r="239" spans="2:27" s="3" customFormat="1" x14ac:dyDescent="0.25">
      <c r="B239" s="48" t="str">
        <f>IF([1]Setup!H$10="Yes",IF(ISTEXT([1]Setup!G27)=TRUE,[1]Setup!G27,""),"")</f>
        <v>Households - Consumer Credit &amp; Credit Cards</v>
      </c>
      <c r="C239" s="49"/>
      <c r="D239" s="49"/>
      <c r="E239" s="49"/>
      <c r="F239" s="50"/>
      <c r="G239" s="102">
        <v>0.6</v>
      </c>
      <c r="H239" s="103"/>
      <c r="I239" s="92"/>
      <c r="J239" s="31"/>
      <c r="K239" s="30"/>
      <c r="L239" s="30"/>
      <c r="M239" s="30"/>
      <c r="N239" s="30"/>
      <c r="O239" s="30"/>
      <c r="P239" s="31"/>
      <c r="Q239" s="110" t="str">
        <f>IF([1]Setup!L$10="Yes",IF(ISTEXT([1]Setup!K27)=TRUE,[1]Setup!K27,""),"")</f>
        <v/>
      </c>
      <c r="R239" s="111"/>
      <c r="S239" s="111"/>
      <c r="T239" s="111"/>
      <c r="U239" s="111"/>
      <c r="V239" s="111"/>
      <c r="W239" s="112"/>
      <c r="X239" s="109"/>
      <c r="Y239" s="103"/>
      <c r="Z239" s="30"/>
      <c r="AA239" s="30"/>
    </row>
    <row r="240" spans="2:27" s="3" customFormat="1" x14ac:dyDescent="0.25">
      <c r="B240" s="48" t="str">
        <f>IF([1]Setup!H$10="Yes",IF(ISTEXT([1]Setup!G28)=TRUE,[1]Setup!G28,""),"")</f>
        <v>Construction</v>
      </c>
      <c r="C240" s="49"/>
      <c r="D240" s="49"/>
      <c r="E240" s="49"/>
      <c r="F240" s="50"/>
      <c r="G240" s="102">
        <v>0.89800000000000002</v>
      </c>
      <c r="H240" s="103"/>
      <c r="I240" s="92"/>
      <c r="J240" s="31"/>
      <c r="K240" s="30"/>
      <c r="L240" s="30"/>
      <c r="M240" s="30"/>
      <c r="N240" s="30"/>
      <c r="O240" s="30"/>
      <c r="P240" s="31"/>
      <c r="Q240" s="110" t="str">
        <f>IF([1]Setup!L$10="Yes",IF(ISTEXT([1]Setup!K28)=TRUE,[1]Setup!K28,""),"")</f>
        <v/>
      </c>
      <c r="R240" s="111"/>
      <c r="S240" s="111"/>
      <c r="T240" s="111"/>
      <c r="U240" s="111"/>
      <c r="V240" s="111"/>
      <c r="W240" s="112"/>
      <c r="X240" s="109"/>
      <c r="Y240" s="103"/>
      <c r="Z240" s="30"/>
      <c r="AA240" s="30"/>
    </row>
    <row r="241" spans="2:27" s="3" customFormat="1" x14ac:dyDescent="0.25">
      <c r="B241" s="48" t="str">
        <f>IF([1]Setup!H$10="Yes",IF(ISTEXT([1]Setup!G29)=TRUE,[1]Setup!G29,""),"")</f>
        <v>Securitization</v>
      </c>
      <c r="C241" s="49"/>
      <c r="D241" s="49"/>
      <c r="E241" s="49"/>
      <c r="F241" s="50"/>
      <c r="G241" s="102">
        <v>0.8</v>
      </c>
      <c r="H241" s="103"/>
      <c r="I241" s="92"/>
      <c r="J241" s="31"/>
      <c r="K241" s="30"/>
      <c r="L241" s="30"/>
      <c r="M241" s="30"/>
      <c r="N241" s="30"/>
      <c r="O241" s="30"/>
      <c r="P241" s="31"/>
      <c r="Q241" s="110" t="str">
        <f>IF([1]Setup!L$10="Yes",IF(ISTEXT([1]Setup!K29)=TRUE,[1]Setup!K29,""),"")</f>
        <v/>
      </c>
      <c r="R241" s="111"/>
      <c r="S241" s="111"/>
      <c r="T241" s="111"/>
      <c r="U241" s="111"/>
      <c r="V241" s="111"/>
      <c r="W241" s="112"/>
      <c r="X241" s="109"/>
      <c r="Y241" s="103"/>
      <c r="Z241" s="30"/>
      <c r="AA241" s="30"/>
    </row>
    <row r="242" spans="2:27" s="3" customFormat="1" x14ac:dyDescent="0.25">
      <c r="B242" s="48" t="str">
        <f>IF([1]Setup!H$10="Yes",IF(ISTEXT([1]Setup!G30)=TRUE,[1]Setup!G30,""),"")</f>
        <v>Derivatives</v>
      </c>
      <c r="C242" s="49"/>
      <c r="D242" s="49"/>
      <c r="E242" s="49"/>
      <c r="F242" s="50"/>
      <c r="G242" s="102">
        <v>0.45</v>
      </c>
      <c r="H242" s="103"/>
      <c r="I242" s="92"/>
      <c r="J242" s="31"/>
      <c r="K242" s="30"/>
      <c r="L242" s="30"/>
      <c r="M242" s="30"/>
      <c r="N242" s="30"/>
      <c r="O242" s="30"/>
      <c r="P242" s="31"/>
      <c r="Q242" s="110" t="str">
        <f>IF([1]Setup!L$10="Yes",IF(ISTEXT([1]Setup!K30)=TRUE,[1]Setup!K30,""),"")</f>
        <v/>
      </c>
      <c r="R242" s="111"/>
      <c r="S242" s="111"/>
      <c r="T242" s="111"/>
      <c r="U242" s="111"/>
      <c r="V242" s="111"/>
      <c r="W242" s="112"/>
      <c r="X242" s="109"/>
      <c r="Y242" s="103"/>
      <c r="Z242" s="30"/>
      <c r="AA242" s="30"/>
    </row>
    <row r="243" spans="2:27" s="3" customFormat="1" x14ac:dyDescent="0.25">
      <c r="B243" s="48" t="str">
        <f>IF([1]Setup!H$10="Yes",IF(ISTEXT([1]Setup!G31)=TRUE,[1]Setup!G31,""),"")</f>
        <v>Other Liquid Credit</v>
      </c>
      <c r="C243" s="49"/>
      <c r="D243" s="49"/>
      <c r="E243" s="49"/>
      <c r="F243" s="50"/>
      <c r="G243" s="102">
        <v>0.45</v>
      </c>
      <c r="H243" s="103"/>
      <c r="I243" s="92"/>
      <c r="J243" s="31"/>
      <c r="K243" s="30"/>
      <c r="L243" s="30"/>
      <c r="M243" s="30"/>
      <c r="N243" s="30"/>
      <c r="O243" s="30"/>
      <c r="P243" s="31"/>
      <c r="Q243" s="110" t="str">
        <f>IF([1]Setup!L$10="Yes",IF(ISTEXT([1]Setup!K31)=TRUE,[1]Setup!K31,""),"")</f>
        <v/>
      </c>
      <c r="R243" s="111"/>
      <c r="S243" s="111"/>
      <c r="T243" s="111"/>
      <c r="U243" s="111"/>
      <c r="V243" s="111"/>
      <c r="W243" s="112"/>
      <c r="X243" s="109"/>
      <c r="Y243" s="103"/>
      <c r="Z243" s="30"/>
      <c r="AA243" s="30"/>
    </row>
    <row r="244" spans="2:27" s="3" customFormat="1" x14ac:dyDescent="0.25">
      <c r="B244" s="74" t="str">
        <f>IF([1]Setup!H$10="Yes",IF(ISTEXT([1]Setup!G32)=TRUE,[1]Setup!G32,""),"")</f>
        <v>Off-balance sheet credit</v>
      </c>
      <c r="C244" s="75"/>
      <c r="D244" s="75"/>
      <c r="E244" s="75"/>
      <c r="F244" s="89"/>
      <c r="G244" s="102">
        <v>0.45</v>
      </c>
      <c r="H244" s="103"/>
      <c r="I244" s="92"/>
      <c r="J244" s="31"/>
      <c r="K244" s="30"/>
      <c r="L244" s="30"/>
      <c r="M244" s="30"/>
      <c r="N244" s="30"/>
      <c r="O244" s="30"/>
      <c r="P244" s="31"/>
      <c r="Q244" s="106" t="str">
        <f>IF([1]Setup!L$10="Yes",IF(ISTEXT([1]Setup!K32)=TRUE,[1]Setup!K32,""),"")</f>
        <v/>
      </c>
      <c r="R244" s="107"/>
      <c r="S244" s="107"/>
      <c r="T244" s="107"/>
      <c r="U244" s="107"/>
      <c r="V244" s="107"/>
      <c r="W244" s="108"/>
      <c r="X244" s="109"/>
      <c r="Y244" s="103"/>
      <c r="Z244" s="30"/>
      <c r="AA244" s="30"/>
    </row>
    <row r="245" spans="2:27" s="3" customFormat="1" x14ac:dyDescent="0.25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2:27" s="3" customFormat="1" x14ac:dyDescent="0.25">
      <c r="B246" s="30"/>
      <c r="C246" s="30"/>
      <c r="D246" s="30"/>
      <c r="E246" s="30"/>
      <c r="F246" s="30"/>
      <c r="G246" s="30"/>
      <c r="H246" s="30"/>
      <c r="I246" s="31"/>
      <c r="J246" s="31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2:27" s="3" customFormat="1" ht="18.75" x14ac:dyDescent="0.25">
      <c r="B247" s="42" t="s">
        <v>180</v>
      </c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spans="2:27" s="3" customFormat="1" x14ac:dyDescent="0.25">
      <c r="B248" s="30"/>
      <c r="C248" s="30"/>
      <c r="D248" s="30"/>
      <c r="E248" s="30"/>
      <c r="F248" s="30"/>
      <c r="G248" s="30"/>
      <c r="H248" s="30"/>
      <c r="I248" s="31"/>
      <c r="J248" s="31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2:27" s="3" customFormat="1" x14ac:dyDescent="0.25">
      <c r="B249" s="38" t="s">
        <v>181</v>
      </c>
      <c r="C249" s="22"/>
      <c r="D249" s="22"/>
      <c r="E249" s="22"/>
      <c r="F249" s="23"/>
      <c r="G249" s="105">
        <f>IF(ISNUMBER(M95)=FALSE,"",M95)</f>
        <v>0</v>
      </c>
      <c r="H249" s="105"/>
      <c r="I249" s="31"/>
      <c r="J249" s="31"/>
      <c r="K249" s="31"/>
      <c r="L249" s="31"/>
      <c r="M249" s="31"/>
      <c r="N249" s="101"/>
      <c r="O249" s="101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2:27" s="3" customFormat="1" x14ac:dyDescent="0.25">
      <c r="B250" s="64" t="str">
        <f>[1]Parameters!E239</f>
        <v>AAA</v>
      </c>
      <c r="C250" s="65"/>
      <c r="D250" s="65"/>
      <c r="E250" s="65"/>
      <c r="F250" s="88"/>
      <c r="G250" s="102"/>
      <c r="H250" s="103"/>
      <c r="I250" s="31"/>
      <c r="J250" s="31"/>
      <c r="K250" s="31"/>
      <c r="L250" s="31"/>
      <c r="M250" s="31"/>
      <c r="N250" s="101"/>
      <c r="O250" s="101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2:27" s="3" customFormat="1" x14ac:dyDescent="0.25">
      <c r="B251" s="48" t="str">
        <f>[1]Parameters!E240</f>
        <v>AA+</v>
      </c>
      <c r="C251" s="49"/>
      <c r="D251" s="49"/>
      <c r="E251" s="49"/>
      <c r="F251" s="50"/>
      <c r="G251" s="102"/>
      <c r="H251" s="103"/>
      <c r="I251" s="31"/>
      <c r="J251" s="31"/>
      <c r="K251" s="31"/>
      <c r="L251" s="31"/>
      <c r="M251" s="31"/>
      <c r="N251" s="101"/>
      <c r="O251" s="101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2:27" s="3" customFormat="1" x14ac:dyDescent="0.25">
      <c r="B252" s="48" t="str">
        <f>[1]Parameters!E241</f>
        <v>AA</v>
      </c>
      <c r="C252" s="49"/>
      <c r="D252" s="49"/>
      <c r="E252" s="49"/>
      <c r="F252" s="50"/>
      <c r="G252" s="102"/>
      <c r="H252" s="103"/>
      <c r="I252" s="31"/>
      <c r="J252" s="31"/>
      <c r="K252" s="31"/>
      <c r="L252" s="31"/>
      <c r="M252" s="31"/>
      <c r="N252" s="101"/>
      <c r="O252" s="101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2:27" s="3" customFormat="1" x14ac:dyDescent="0.25">
      <c r="B253" s="48" t="str">
        <f>[1]Parameters!E242</f>
        <v>AA-</v>
      </c>
      <c r="C253" s="49"/>
      <c r="D253" s="49"/>
      <c r="E253" s="49"/>
      <c r="F253" s="50"/>
      <c r="G253" s="102"/>
      <c r="H253" s="103"/>
      <c r="I253" s="31"/>
      <c r="J253" s="31"/>
      <c r="K253" s="31"/>
      <c r="L253" s="31"/>
      <c r="M253" s="31"/>
      <c r="N253" s="101"/>
      <c r="O253" s="101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2:27" s="3" customFormat="1" x14ac:dyDescent="0.25">
      <c r="B254" s="48" t="str">
        <f>[1]Parameters!E243</f>
        <v>A+</v>
      </c>
      <c r="C254" s="49"/>
      <c r="D254" s="49"/>
      <c r="E254" s="49"/>
      <c r="F254" s="50"/>
      <c r="G254" s="102"/>
      <c r="H254" s="103"/>
      <c r="I254" s="31"/>
      <c r="J254" s="31"/>
      <c r="K254" s="31"/>
      <c r="L254" s="31"/>
      <c r="M254" s="31"/>
      <c r="N254" s="101"/>
      <c r="O254" s="101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2:27" s="3" customFormat="1" x14ac:dyDescent="0.25">
      <c r="B255" s="48" t="str">
        <f>[1]Parameters!E244</f>
        <v>A</v>
      </c>
      <c r="C255" s="49"/>
      <c r="D255" s="49"/>
      <c r="E255" s="49"/>
      <c r="F255" s="50"/>
      <c r="G255" s="102"/>
      <c r="H255" s="103"/>
      <c r="I255" s="31"/>
      <c r="J255" s="31"/>
      <c r="K255" s="31"/>
      <c r="L255" s="31"/>
      <c r="M255" s="31"/>
      <c r="N255" s="101"/>
      <c r="O255" s="101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2:27" s="3" customFormat="1" x14ac:dyDescent="0.25">
      <c r="B256" s="48" t="str">
        <f>[1]Parameters!E245</f>
        <v>A-</v>
      </c>
      <c r="C256" s="49"/>
      <c r="D256" s="49"/>
      <c r="E256" s="49"/>
      <c r="F256" s="50"/>
      <c r="G256" s="102"/>
      <c r="H256" s="103"/>
      <c r="I256" s="31"/>
      <c r="J256" s="31"/>
      <c r="K256" s="31"/>
      <c r="L256" s="31"/>
      <c r="M256" s="31"/>
      <c r="N256" s="101"/>
      <c r="O256" s="101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2:27" s="3" customFormat="1" x14ac:dyDescent="0.25">
      <c r="B257" s="48" t="str">
        <f>[1]Parameters!E246</f>
        <v>BBB+</v>
      </c>
      <c r="C257" s="49"/>
      <c r="D257" s="49"/>
      <c r="E257" s="49"/>
      <c r="F257" s="50"/>
      <c r="G257" s="102"/>
      <c r="H257" s="103"/>
      <c r="I257" s="31"/>
      <c r="J257" s="31"/>
      <c r="K257" s="31"/>
      <c r="L257" s="31"/>
      <c r="M257" s="31"/>
      <c r="N257" s="101"/>
      <c r="O257" s="101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2:27" s="3" customFormat="1" x14ac:dyDescent="0.25">
      <c r="B258" s="48" t="str">
        <f>[1]Parameters!E247</f>
        <v>BBB</v>
      </c>
      <c r="C258" s="49"/>
      <c r="D258" s="49"/>
      <c r="E258" s="49"/>
      <c r="F258" s="50"/>
      <c r="G258" s="102"/>
      <c r="H258" s="103"/>
      <c r="I258" s="31"/>
      <c r="J258" s="31"/>
      <c r="K258" s="31"/>
      <c r="L258" s="31"/>
      <c r="M258" s="31"/>
      <c r="N258" s="101"/>
      <c r="O258" s="101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2:27" s="3" customFormat="1" x14ac:dyDescent="0.25">
      <c r="B259" s="48" t="str">
        <f>[1]Parameters!E248</f>
        <v>BBB-</v>
      </c>
      <c r="C259" s="49"/>
      <c r="D259" s="49"/>
      <c r="E259" s="49"/>
      <c r="F259" s="50"/>
      <c r="G259" s="102"/>
      <c r="H259" s="103"/>
      <c r="I259" s="31"/>
      <c r="J259" s="31"/>
      <c r="K259" s="31"/>
      <c r="L259" s="31"/>
      <c r="M259" s="31"/>
      <c r="N259" s="101"/>
      <c r="O259" s="101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2:27" s="3" customFormat="1" x14ac:dyDescent="0.25">
      <c r="B260" s="48" t="str">
        <f>[1]Parameters!E249</f>
        <v>BB+</v>
      </c>
      <c r="C260" s="49"/>
      <c r="D260" s="49"/>
      <c r="E260" s="49"/>
      <c r="F260" s="50"/>
      <c r="G260" s="102"/>
      <c r="H260" s="103"/>
      <c r="I260" s="31"/>
      <c r="J260" s="31"/>
      <c r="K260" s="31"/>
      <c r="L260" s="31"/>
      <c r="M260" s="31"/>
      <c r="N260" s="101"/>
      <c r="O260" s="101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2:27" s="3" customFormat="1" x14ac:dyDescent="0.25">
      <c r="B261" s="48" t="str">
        <f>[1]Parameters!E250</f>
        <v>BB</v>
      </c>
      <c r="C261" s="49"/>
      <c r="D261" s="49"/>
      <c r="E261" s="49"/>
      <c r="F261" s="50"/>
      <c r="G261" s="102"/>
      <c r="H261" s="103"/>
      <c r="I261" s="31"/>
      <c r="J261" s="31"/>
      <c r="K261" s="31"/>
      <c r="L261" s="31"/>
      <c r="M261" s="31"/>
      <c r="N261" s="101"/>
      <c r="O261" s="101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2:27" s="3" customFormat="1" x14ac:dyDescent="0.25">
      <c r="B262" s="48" t="str">
        <f>[1]Parameters!E251</f>
        <v>BB-</v>
      </c>
      <c r="C262" s="49"/>
      <c r="D262" s="49"/>
      <c r="E262" s="49"/>
      <c r="F262" s="50"/>
      <c r="G262" s="102"/>
      <c r="H262" s="103"/>
      <c r="I262" s="31"/>
      <c r="J262" s="31"/>
      <c r="K262" s="31"/>
      <c r="L262" s="31"/>
      <c r="M262" s="31"/>
      <c r="N262" s="101"/>
      <c r="O262" s="101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2:27" s="3" customFormat="1" x14ac:dyDescent="0.25">
      <c r="B263" s="48" t="str">
        <f>[1]Parameters!E252</f>
        <v>B+</v>
      </c>
      <c r="C263" s="49"/>
      <c r="D263" s="49"/>
      <c r="E263" s="49"/>
      <c r="F263" s="50"/>
      <c r="G263" s="102"/>
      <c r="H263" s="103"/>
      <c r="I263" s="31"/>
      <c r="J263" s="31"/>
      <c r="K263" s="31"/>
      <c r="L263" s="31"/>
      <c r="M263" s="31"/>
      <c r="N263" s="101"/>
      <c r="O263" s="101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2:27" s="3" customFormat="1" x14ac:dyDescent="0.25">
      <c r="B264" s="48" t="str">
        <f>[1]Parameters!E253</f>
        <v>B</v>
      </c>
      <c r="C264" s="49"/>
      <c r="D264" s="49"/>
      <c r="E264" s="49"/>
      <c r="F264" s="50"/>
      <c r="G264" s="102"/>
      <c r="H264" s="103"/>
      <c r="I264" s="31"/>
      <c r="J264" s="31"/>
      <c r="K264" s="31"/>
      <c r="L264" s="31"/>
      <c r="M264" s="31"/>
      <c r="N264" s="101"/>
      <c r="O264" s="101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2:27" s="3" customFormat="1" x14ac:dyDescent="0.25">
      <c r="B265" s="48" t="str">
        <f>[1]Parameters!E254</f>
        <v>B-</v>
      </c>
      <c r="C265" s="49"/>
      <c r="D265" s="49"/>
      <c r="E265" s="49"/>
      <c r="F265" s="50"/>
      <c r="G265" s="102"/>
      <c r="H265" s="103"/>
      <c r="I265" s="31"/>
      <c r="J265" s="31"/>
      <c r="K265" s="31"/>
      <c r="L265" s="31"/>
      <c r="M265" s="31"/>
      <c r="N265" s="101"/>
      <c r="O265" s="101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2:27" s="3" customFormat="1" x14ac:dyDescent="0.25">
      <c r="B266" s="48" t="str">
        <f>[1]Parameters!E255</f>
        <v>CCC+</v>
      </c>
      <c r="C266" s="49"/>
      <c r="D266" s="49"/>
      <c r="E266" s="49"/>
      <c r="F266" s="50"/>
      <c r="G266" s="102"/>
      <c r="H266" s="103"/>
      <c r="I266" s="31"/>
      <c r="J266" s="31"/>
      <c r="K266" s="31"/>
      <c r="L266" s="31"/>
      <c r="M266" s="31"/>
      <c r="N266" s="101"/>
      <c r="O266" s="101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2:27" s="3" customFormat="1" x14ac:dyDescent="0.25">
      <c r="B267" s="48" t="str">
        <f>[1]Parameters!E256</f>
        <v>CCC</v>
      </c>
      <c r="C267" s="49"/>
      <c r="D267" s="49"/>
      <c r="E267" s="49"/>
      <c r="F267" s="50"/>
      <c r="G267" s="102"/>
      <c r="H267" s="103"/>
      <c r="I267" s="31"/>
      <c r="J267" s="31"/>
      <c r="K267" s="31"/>
      <c r="L267" s="31"/>
      <c r="M267" s="31"/>
      <c r="N267" s="101"/>
      <c r="O267" s="101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2:27" s="3" customFormat="1" x14ac:dyDescent="0.25">
      <c r="B268" s="48" t="str">
        <f>[1]Parameters!E257</f>
        <v>CCC-</v>
      </c>
      <c r="C268" s="49"/>
      <c r="D268" s="49"/>
      <c r="E268" s="49"/>
      <c r="F268" s="50"/>
      <c r="G268" s="102"/>
      <c r="H268" s="103"/>
      <c r="I268" s="31"/>
      <c r="J268" s="31"/>
      <c r="K268" s="31"/>
      <c r="L268" s="31"/>
      <c r="M268" s="31"/>
      <c r="N268" s="101"/>
      <c r="O268" s="101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2:27" s="3" customFormat="1" x14ac:dyDescent="0.25">
      <c r="B269" s="74" t="str">
        <f>[1]Parameters!E258</f>
        <v>C/CC</v>
      </c>
      <c r="C269" s="75"/>
      <c r="D269" s="75"/>
      <c r="E269" s="75"/>
      <c r="F269" s="89"/>
      <c r="G269" s="102"/>
      <c r="H269" s="103"/>
      <c r="I269" s="31"/>
      <c r="J269" s="31"/>
      <c r="K269" s="31"/>
      <c r="L269" s="31"/>
      <c r="M269" s="31"/>
      <c r="N269" s="101"/>
      <c r="O269" s="101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2:27" s="3" customFormat="1" x14ac:dyDescent="0.25">
      <c r="B270" s="38" t="s">
        <v>182</v>
      </c>
      <c r="C270" s="22"/>
      <c r="D270" s="22"/>
      <c r="E270" s="22"/>
      <c r="F270" s="23"/>
      <c r="G270" s="100" t="str">
        <f>IF(SUMPRODUCT(G250:G269,[1]Parameters!J$239:J$258)&gt;0,SUMPRODUCT(G250:G269,[1]Parameters!J$239:J$258),"N/A")</f>
        <v>N/A</v>
      </c>
      <c r="H270" s="100"/>
      <c r="I270" s="31"/>
      <c r="J270" s="31"/>
      <c r="K270" s="31"/>
      <c r="L270" s="31"/>
      <c r="M270" s="31"/>
      <c r="N270" s="101"/>
      <c r="O270" s="101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2:27" s="3" customFormat="1" x14ac:dyDescent="0.25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2:27" s="3" customFormat="1" x14ac:dyDescent="0.25">
      <c r="B272" s="30"/>
      <c r="C272" s="30"/>
      <c r="D272" s="30"/>
      <c r="E272" s="30"/>
      <c r="F272" s="30"/>
      <c r="G272" s="30"/>
      <c r="H272" s="30"/>
      <c r="I272" s="31"/>
      <c r="J272" s="31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2:27" s="97" customFormat="1" ht="18.75" x14ac:dyDescent="0.25">
      <c r="B273" s="42" t="s">
        <v>183</v>
      </c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2:27" s="97" customFormat="1" ht="18.75" x14ac:dyDescent="0.25">
      <c r="B274" s="40"/>
      <c r="C274" s="85"/>
      <c r="D274" s="85"/>
      <c r="E274" s="85"/>
      <c r="F274" s="85"/>
      <c r="G274" s="85"/>
      <c r="H274" s="85"/>
      <c r="I274" s="84"/>
      <c r="J274" s="84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</row>
    <row r="275" spans="2:27" s="3" customFormat="1" x14ac:dyDescent="0.25">
      <c r="B275" s="38" t="s">
        <v>181</v>
      </c>
      <c r="C275" s="22"/>
      <c r="D275" s="22"/>
      <c r="E275" s="22"/>
      <c r="F275" s="23"/>
      <c r="G275" s="105">
        <f>IF(ISNUMBER(M102)=FALSE,"",M102*Z112)</f>
        <v>9.0204545454545464</v>
      </c>
      <c r="H275" s="105"/>
      <c r="I275" s="31"/>
      <c r="J275" s="31"/>
      <c r="K275" s="31"/>
      <c r="L275" s="31"/>
      <c r="M275" s="31"/>
      <c r="N275" s="101"/>
      <c r="O275" s="101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2:27" s="3" customFormat="1" x14ac:dyDescent="0.25">
      <c r="B276" s="64" t="str">
        <f>[1]Parameters!E239</f>
        <v>AAA</v>
      </c>
      <c r="C276" s="65"/>
      <c r="D276" s="65"/>
      <c r="E276" s="65"/>
      <c r="F276" s="88"/>
      <c r="G276" s="102"/>
      <c r="H276" s="103"/>
      <c r="I276" s="31"/>
      <c r="J276" s="31"/>
      <c r="K276" s="31"/>
      <c r="L276" s="31"/>
      <c r="M276" s="31"/>
      <c r="N276" s="101"/>
      <c r="O276" s="101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2:27" s="3" customFormat="1" x14ac:dyDescent="0.25">
      <c r="B277" s="48" t="str">
        <f>[1]Parameters!E240</f>
        <v>AA+</v>
      </c>
      <c r="C277" s="49"/>
      <c r="D277" s="49"/>
      <c r="E277" s="49"/>
      <c r="F277" s="50"/>
      <c r="G277" s="102"/>
      <c r="H277" s="103"/>
      <c r="I277" s="31"/>
      <c r="J277" s="31"/>
      <c r="K277" s="31"/>
      <c r="L277" s="31"/>
      <c r="M277" s="31"/>
      <c r="N277" s="101"/>
      <c r="O277" s="101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2:27" s="3" customFormat="1" x14ac:dyDescent="0.25">
      <c r="B278" s="48" t="str">
        <f>[1]Parameters!E241</f>
        <v>AA</v>
      </c>
      <c r="C278" s="49"/>
      <c r="D278" s="49"/>
      <c r="E278" s="49"/>
      <c r="F278" s="50"/>
      <c r="G278" s="102"/>
      <c r="H278" s="103"/>
      <c r="I278" s="31"/>
      <c r="J278" s="31"/>
      <c r="K278" s="31"/>
      <c r="L278" s="31"/>
      <c r="M278" s="31"/>
      <c r="N278" s="101"/>
      <c r="O278" s="101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2:27" s="3" customFormat="1" x14ac:dyDescent="0.25">
      <c r="B279" s="48" t="str">
        <f>[1]Parameters!E242</f>
        <v>AA-</v>
      </c>
      <c r="C279" s="49"/>
      <c r="D279" s="49"/>
      <c r="E279" s="49"/>
      <c r="F279" s="50"/>
      <c r="G279" s="102"/>
      <c r="H279" s="103"/>
      <c r="I279" s="31"/>
      <c r="J279" s="31"/>
      <c r="K279" s="31"/>
      <c r="L279" s="31"/>
      <c r="M279" s="31"/>
      <c r="N279" s="101"/>
      <c r="O279" s="101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2:27" s="3" customFormat="1" x14ac:dyDescent="0.25">
      <c r="B280" s="48" t="str">
        <f>[1]Parameters!E243</f>
        <v>A+</v>
      </c>
      <c r="C280" s="49"/>
      <c r="D280" s="49"/>
      <c r="E280" s="49"/>
      <c r="F280" s="50"/>
      <c r="G280" s="102"/>
      <c r="H280" s="103"/>
      <c r="I280" s="31"/>
      <c r="J280" s="31"/>
      <c r="K280" s="31"/>
      <c r="L280" s="31"/>
      <c r="M280" s="31"/>
      <c r="N280" s="101"/>
      <c r="O280" s="101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2:27" s="3" customFormat="1" x14ac:dyDescent="0.25">
      <c r="B281" s="48" t="str">
        <f>[1]Parameters!E244</f>
        <v>A</v>
      </c>
      <c r="C281" s="49"/>
      <c r="D281" s="49"/>
      <c r="E281" s="49"/>
      <c r="F281" s="50"/>
      <c r="G281" s="102"/>
      <c r="H281" s="103"/>
      <c r="I281" s="31"/>
      <c r="J281" s="31"/>
      <c r="K281" s="31"/>
      <c r="L281" s="31"/>
      <c r="M281" s="31"/>
      <c r="N281" s="101"/>
      <c r="O281" s="101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2:27" s="3" customFormat="1" x14ac:dyDescent="0.25">
      <c r="B282" s="48" t="str">
        <f>[1]Parameters!E245</f>
        <v>A-</v>
      </c>
      <c r="C282" s="49"/>
      <c r="D282" s="49"/>
      <c r="E282" s="49"/>
      <c r="F282" s="50"/>
      <c r="G282" s="102"/>
      <c r="H282" s="103"/>
      <c r="I282" s="31"/>
      <c r="J282" s="31"/>
      <c r="K282" s="31"/>
      <c r="L282" s="31"/>
      <c r="M282" s="31"/>
      <c r="N282" s="101"/>
      <c r="O282" s="101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2:27" s="3" customFormat="1" x14ac:dyDescent="0.25">
      <c r="B283" s="48" t="str">
        <f>[1]Parameters!E246</f>
        <v>BBB+</v>
      </c>
      <c r="C283" s="49"/>
      <c r="D283" s="49"/>
      <c r="E283" s="49"/>
      <c r="F283" s="50"/>
      <c r="G283" s="102"/>
      <c r="H283" s="103"/>
      <c r="I283" s="31"/>
      <c r="J283" s="31"/>
      <c r="K283" s="31"/>
      <c r="L283" s="31"/>
      <c r="M283" s="31"/>
      <c r="N283" s="101"/>
      <c r="O283" s="101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2:27" s="3" customFormat="1" x14ac:dyDescent="0.25">
      <c r="B284" s="48" t="str">
        <f>[1]Parameters!E247</f>
        <v>BBB</v>
      </c>
      <c r="C284" s="49"/>
      <c r="D284" s="49"/>
      <c r="E284" s="49"/>
      <c r="F284" s="50"/>
      <c r="G284" s="102"/>
      <c r="H284" s="103"/>
      <c r="I284" s="31"/>
      <c r="J284" s="31"/>
      <c r="K284" s="31"/>
      <c r="L284" s="31"/>
      <c r="M284" s="31"/>
      <c r="N284" s="101"/>
      <c r="O284" s="101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2:27" s="3" customFormat="1" x14ac:dyDescent="0.25">
      <c r="B285" s="48" t="str">
        <f>[1]Parameters!E248</f>
        <v>BBB-</v>
      </c>
      <c r="C285" s="49"/>
      <c r="D285" s="49"/>
      <c r="E285" s="49"/>
      <c r="F285" s="50"/>
      <c r="G285" s="102"/>
      <c r="H285" s="103"/>
      <c r="I285" s="31"/>
      <c r="J285" s="31"/>
      <c r="K285" s="31"/>
      <c r="L285" s="31"/>
      <c r="M285" s="31"/>
      <c r="N285" s="101"/>
      <c r="O285" s="101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2:27" s="3" customFormat="1" x14ac:dyDescent="0.25">
      <c r="B286" s="48" t="str">
        <f>[1]Parameters!E249</f>
        <v>BB+</v>
      </c>
      <c r="C286" s="49"/>
      <c r="D286" s="49"/>
      <c r="E286" s="49"/>
      <c r="F286" s="50"/>
      <c r="G286" s="102"/>
      <c r="H286" s="103"/>
      <c r="I286" s="31"/>
      <c r="J286" s="31"/>
      <c r="K286" s="31"/>
      <c r="L286" s="31"/>
      <c r="M286" s="31"/>
      <c r="N286" s="101"/>
      <c r="O286" s="101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2:27" s="3" customFormat="1" x14ac:dyDescent="0.25">
      <c r="B287" s="48" t="str">
        <f>[1]Parameters!E250</f>
        <v>BB</v>
      </c>
      <c r="C287" s="49"/>
      <c r="D287" s="49"/>
      <c r="E287" s="49"/>
      <c r="F287" s="50"/>
      <c r="G287" s="102"/>
      <c r="H287" s="103"/>
      <c r="I287" s="31"/>
      <c r="J287" s="31"/>
      <c r="K287" s="31"/>
      <c r="L287" s="31"/>
      <c r="M287" s="31"/>
      <c r="N287" s="101"/>
      <c r="O287" s="101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2:27" s="3" customFormat="1" x14ac:dyDescent="0.25">
      <c r="B288" s="48" t="str">
        <f>[1]Parameters!E251</f>
        <v>BB-</v>
      </c>
      <c r="C288" s="49"/>
      <c r="D288" s="49"/>
      <c r="E288" s="49"/>
      <c r="F288" s="50"/>
      <c r="G288" s="102"/>
      <c r="H288" s="103"/>
      <c r="I288" s="31"/>
      <c r="J288" s="31"/>
      <c r="K288" s="31"/>
      <c r="L288" s="31"/>
      <c r="M288" s="31"/>
      <c r="N288" s="101"/>
      <c r="O288" s="101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2:27" s="3" customFormat="1" x14ac:dyDescent="0.25">
      <c r="B289" s="48" t="str">
        <f>[1]Parameters!E252</f>
        <v>B+</v>
      </c>
      <c r="C289" s="49"/>
      <c r="D289" s="49"/>
      <c r="E289" s="49"/>
      <c r="F289" s="50"/>
      <c r="G289" s="102"/>
      <c r="H289" s="103"/>
      <c r="I289" s="31"/>
      <c r="J289" s="31"/>
      <c r="K289" s="31"/>
      <c r="L289" s="31"/>
      <c r="M289" s="31"/>
      <c r="N289" s="101"/>
      <c r="O289" s="101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2:27" s="3" customFormat="1" x14ac:dyDescent="0.25">
      <c r="B290" s="48" t="str">
        <f>[1]Parameters!E253</f>
        <v>B</v>
      </c>
      <c r="C290" s="49"/>
      <c r="D290" s="49"/>
      <c r="E290" s="49"/>
      <c r="F290" s="50"/>
      <c r="G290" s="102"/>
      <c r="H290" s="103"/>
      <c r="I290" s="31"/>
      <c r="J290" s="31"/>
      <c r="K290" s="31"/>
      <c r="L290" s="31"/>
      <c r="M290" s="31"/>
      <c r="N290" s="101"/>
      <c r="O290" s="101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2:27" s="3" customFormat="1" x14ac:dyDescent="0.25">
      <c r="B291" s="48" t="str">
        <f>[1]Parameters!E254</f>
        <v>B-</v>
      </c>
      <c r="C291" s="49"/>
      <c r="D291" s="49"/>
      <c r="E291" s="49"/>
      <c r="F291" s="50"/>
      <c r="G291" s="102"/>
      <c r="H291" s="103"/>
      <c r="I291" s="31"/>
      <c r="J291" s="31"/>
      <c r="K291" s="31"/>
      <c r="L291" s="31"/>
      <c r="M291" s="31"/>
      <c r="N291" s="101"/>
      <c r="O291" s="101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2:27" s="3" customFormat="1" x14ac:dyDescent="0.25">
      <c r="B292" s="48" t="str">
        <f>[1]Parameters!E255</f>
        <v>CCC+</v>
      </c>
      <c r="C292" s="49"/>
      <c r="D292" s="49"/>
      <c r="E292" s="49"/>
      <c r="F292" s="50"/>
      <c r="G292" s="102"/>
      <c r="H292" s="103"/>
      <c r="I292" s="31"/>
      <c r="J292" s="31"/>
      <c r="K292" s="31"/>
      <c r="L292" s="31"/>
      <c r="M292" s="31"/>
      <c r="N292" s="101"/>
      <c r="O292" s="101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spans="2:27" s="3" customFormat="1" x14ac:dyDescent="0.25">
      <c r="B293" s="48" t="str">
        <f>[1]Parameters!E256</f>
        <v>CCC</v>
      </c>
      <c r="C293" s="49"/>
      <c r="D293" s="49"/>
      <c r="E293" s="49"/>
      <c r="F293" s="50"/>
      <c r="G293" s="102"/>
      <c r="H293" s="103"/>
      <c r="I293" s="31"/>
      <c r="J293" s="31"/>
      <c r="K293" s="31"/>
      <c r="L293" s="31"/>
      <c r="M293" s="31"/>
      <c r="N293" s="101"/>
      <c r="O293" s="101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spans="2:27" s="3" customFormat="1" x14ac:dyDescent="0.25">
      <c r="B294" s="48" t="str">
        <f>[1]Parameters!E257</f>
        <v>CCC-</v>
      </c>
      <c r="C294" s="49"/>
      <c r="D294" s="49"/>
      <c r="E294" s="49"/>
      <c r="F294" s="50"/>
      <c r="G294" s="102"/>
      <c r="H294" s="103"/>
      <c r="I294" s="31"/>
      <c r="J294" s="31"/>
      <c r="K294" s="31"/>
      <c r="L294" s="31"/>
      <c r="M294" s="31"/>
      <c r="N294" s="101"/>
      <c r="O294" s="101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spans="2:27" s="3" customFormat="1" x14ac:dyDescent="0.25">
      <c r="B295" s="74" t="str">
        <f>[1]Parameters!E258</f>
        <v>C/CC</v>
      </c>
      <c r="C295" s="75"/>
      <c r="D295" s="75"/>
      <c r="E295" s="75"/>
      <c r="F295" s="89"/>
      <c r="G295" s="102"/>
      <c r="H295" s="103"/>
      <c r="I295" s="31"/>
      <c r="J295" s="31"/>
      <c r="K295" s="31"/>
      <c r="L295" s="31"/>
      <c r="M295" s="31"/>
      <c r="N295" s="101"/>
      <c r="O295" s="101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spans="2:27" s="3" customFormat="1" x14ac:dyDescent="0.25">
      <c r="B296" s="38" t="s">
        <v>182</v>
      </c>
      <c r="C296" s="22"/>
      <c r="D296" s="22"/>
      <c r="E296" s="22"/>
      <c r="F296" s="23"/>
      <c r="G296" s="100" t="str">
        <f>IF(SUMPRODUCT(G276:G295,[1]Parameters!J$239:J$258)&gt;0,SUMPRODUCT(G276:G295,[1]Parameters!J$239:J$258),"N/A")</f>
        <v>N/A</v>
      </c>
      <c r="H296" s="100"/>
      <c r="I296" s="31"/>
      <c r="J296" s="31"/>
      <c r="K296" s="31"/>
      <c r="L296" s="31"/>
      <c r="M296" s="31"/>
      <c r="N296" s="101"/>
      <c r="O296" s="101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spans="2:27" s="3" customFormat="1" x14ac:dyDescent="0.25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2:27" s="3" customFormat="1" x14ac:dyDescent="0.25">
      <c r="B298" s="85"/>
      <c r="C298" s="85"/>
      <c r="D298" s="85"/>
      <c r="E298" s="85"/>
      <c r="F298" s="85"/>
      <c r="G298" s="85"/>
      <c r="H298" s="85"/>
      <c r="I298" s="84"/>
      <c r="J298" s="84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</row>
    <row r="299" spans="2:27" s="3" customFormat="1" ht="18.75" x14ac:dyDescent="0.25">
      <c r="B299" s="42" t="s">
        <v>184</v>
      </c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2:27" s="3" customFormat="1" ht="18.75" x14ac:dyDescent="0.25">
      <c r="B300" s="40"/>
      <c r="C300" s="85"/>
      <c r="D300" s="85"/>
      <c r="E300" s="85"/>
      <c r="F300" s="85"/>
      <c r="G300" s="85"/>
      <c r="H300" s="85"/>
      <c r="I300" s="84"/>
      <c r="J300" s="84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</row>
    <row r="301" spans="2:27" s="3" customFormat="1" x14ac:dyDescent="0.25">
      <c r="B301" s="38" t="s">
        <v>181</v>
      </c>
      <c r="C301" s="22"/>
      <c r="D301" s="22"/>
      <c r="E301" s="22"/>
      <c r="F301" s="23"/>
      <c r="G301" s="105">
        <f>IF(ISNUMBER(M104)=FALSE,"",M104)</f>
        <v>147.80000000000001</v>
      </c>
      <c r="H301" s="105"/>
      <c r="I301" s="31"/>
      <c r="J301" s="31"/>
      <c r="K301" s="31"/>
      <c r="L301" s="31"/>
      <c r="M301" s="31"/>
      <c r="N301" s="101"/>
      <c r="O301" s="101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spans="2:27" s="3" customFormat="1" x14ac:dyDescent="0.25">
      <c r="B302" s="64" t="str">
        <f>[1]Parameters!E239</f>
        <v>AAA</v>
      </c>
      <c r="C302" s="65"/>
      <c r="D302" s="65"/>
      <c r="E302" s="65"/>
      <c r="F302" s="88"/>
      <c r="G302" s="102"/>
      <c r="H302" s="103"/>
      <c r="I302" s="31"/>
      <c r="J302" s="31"/>
      <c r="K302" s="31"/>
      <c r="L302" s="31"/>
      <c r="M302" s="31"/>
      <c r="N302" s="101"/>
      <c r="O302" s="101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spans="2:27" s="3" customFormat="1" x14ac:dyDescent="0.25">
      <c r="B303" s="48" t="str">
        <f>[1]Parameters!E240</f>
        <v>AA+</v>
      </c>
      <c r="C303" s="49"/>
      <c r="D303" s="49"/>
      <c r="E303" s="49"/>
      <c r="F303" s="50"/>
      <c r="G303" s="102"/>
      <c r="H303" s="103"/>
      <c r="I303" s="31"/>
      <c r="J303" s="31"/>
      <c r="K303" s="31"/>
      <c r="L303" s="31"/>
      <c r="M303" s="31"/>
      <c r="N303" s="101"/>
      <c r="O303" s="101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spans="2:27" s="3" customFormat="1" x14ac:dyDescent="0.25">
      <c r="B304" s="48" t="str">
        <f>[1]Parameters!E241</f>
        <v>AA</v>
      </c>
      <c r="C304" s="49"/>
      <c r="D304" s="49"/>
      <c r="E304" s="49"/>
      <c r="F304" s="50"/>
      <c r="G304" s="102"/>
      <c r="H304" s="103"/>
      <c r="I304" s="31"/>
      <c r="J304" s="31"/>
      <c r="K304" s="31"/>
      <c r="L304" s="31"/>
      <c r="M304" s="31"/>
      <c r="N304" s="101"/>
      <c r="O304" s="101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spans="2:27" s="3" customFormat="1" x14ac:dyDescent="0.25">
      <c r="B305" s="48" t="str">
        <f>[1]Parameters!E242</f>
        <v>AA-</v>
      </c>
      <c r="C305" s="49"/>
      <c r="D305" s="49"/>
      <c r="E305" s="49"/>
      <c r="F305" s="50"/>
      <c r="G305" s="102"/>
      <c r="H305" s="103"/>
      <c r="I305" s="31"/>
      <c r="J305" s="31"/>
      <c r="K305" s="31"/>
      <c r="L305" s="31"/>
      <c r="M305" s="31"/>
      <c r="N305" s="101"/>
      <c r="O305" s="101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spans="2:27" s="3" customFormat="1" x14ac:dyDescent="0.25">
      <c r="B306" s="48" t="str">
        <f>[1]Parameters!E243</f>
        <v>A+</v>
      </c>
      <c r="C306" s="49"/>
      <c r="D306" s="49"/>
      <c r="E306" s="49"/>
      <c r="F306" s="50"/>
      <c r="G306" s="102"/>
      <c r="H306" s="103"/>
      <c r="I306" s="31"/>
      <c r="J306" s="31"/>
      <c r="K306" s="31"/>
      <c r="L306" s="31"/>
      <c r="M306" s="31"/>
      <c r="N306" s="101"/>
      <c r="O306" s="101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spans="2:27" s="3" customFormat="1" x14ac:dyDescent="0.25">
      <c r="B307" s="48" t="str">
        <f>[1]Parameters!E244</f>
        <v>A</v>
      </c>
      <c r="C307" s="49"/>
      <c r="D307" s="49"/>
      <c r="E307" s="49"/>
      <c r="F307" s="50"/>
      <c r="G307" s="102"/>
      <c r="H307" s="103"/>
      <c r="I307" s="31"/>
      <c r="J307" s="31"/>
      <c r="K307" s="31"/>
      <c r="L307" s="31"/>
      <c r="M307" s="31"/>
      <c r="N307" s="101"/>
      <c r="O307" s="101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spans="2:27" s="3" customFormat="1" x14ac:dyDescent="0.25">
      <c r="B308" s="48" t="str">
        <f>[1]Parameters!E245</f>
        <v>A-</v>
      </c>
      <c r="C308" s="49"/>
      <c r="D308" s="49"/>
      <c r="E308" s="49"/>
      <c r="F308" s="50"/>
      <c r="G308" s="102"/>
      <c r="H308" s="103"/>
      <c r="I308" s="31"/>
      <c r="J308" s="31"/>
      <c r="K308" s="31"/>
      <c r="L308" s="31"/>
      <c r="M308" s="31"/>
      <c r="N308" s="101"/>
      <c r="O308" s="101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spans="2:27" s="3" customFormat="1" x14ac:dyDescent="0.25">
      <c r="B309" s="48" t="str">
        <f>[1]Parameters!E246</f>
        <v>BBB+</v>
      </c>
      <c r="C309" s="49"/>
      <c r="D309" s="49"/>
      <c r="E309" s="49"/>
      <c r="F309" s="50"/>
      <c r="G309" s="102"/>
      <c r="H309" s="103"/>
      <c r="I309" s="31"/>
      <c r="J309" s="31"/>
      <c r="K309" s="31"/>
      <c r="L309" s="31"/>
      <c r="M309" s="31"/>
      <c r="N309" s="101"/>
      <c r="O309" s="101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spans="2:27" s="3" customFormat="1" x14ac:dyDescent="0.25">
      <c r="B310" s="48" t="str">
        <f>[1]Parameters!E247</f>
        <v>BBB</v>
      </c>
      <c r="C310" s="49"/>
      <c r="D310" s="49"/>
      <c r="E310" s="49"/>
      <c r="F310" s="50"/>
      <c r="G310" s="102"/>
      <c r="H310" s="103"/>
      <c r="I310" s="31"/>
      <c r="J310" s="31"/>
      <c r="K310" s="31"/>
      <c r="L310" s="31"/>
      <c r="M310" s="31"/>
      <c r="N310" s="101"/>
      <c r="O310" s="101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spans="2:27" s="3" customFormat="1" x14ac:dyDescent="0.25">
      <c r="B311" s="48" t="str">
        <f>[1]Parameters!E248</f>
        <v>BBB-</v>
      </c>
      <c r="C311" s="49"/>
      <c r="D311" s="49"/>
      <c r="E311" s="49"/>
      <c r="F311" s="50"/>
      <c r="G311" s="102"/>
      <c r="H311" s="103"/>
      <c r="I311" s="31"/>
      <c r="J311" s="31"/>
      <c r="K311" s="31"/>
      <c r="L311" s="31"/>
      <c r="M311" s="31"/>
      <c r="N311" s="101"/>
      <c r="O311" s="101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spans="2:27" s="3" customFormat="1" x14ac:dyDescent="0.25">
      <c r="B312" s="48" t="str">
        <f>[1]Parameters!E249</f>
        <v>BB+</v>
      </c>
      <c r="C312" s="49"/>
      <c r="D312" s="49"/>
      <c r="E312" s="49"/>
      <c r="F312" s="50"/>
      <c r="G312" s="102"/>
      <c r="H312" s="103"/>
      <c r="I312" s="31"/>
      <c r="J312" s="31"/>
      <c r="K312" s="31"/>
      <c r="L312" s="31"/>
      <c r="M312" s="31"/>
      <c r="N312" s="101"/>
      <c r="O312" s="101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spans="2:27" s="3" customFormat="1" x14ac:dyDescent="0.25">
      <c r="B313" s="48" t="str">
        <f>[1]Parameters!E250</f>
        <v>BB</v>
      </c>
      <c r="C313" s="49"/>
      <c r="D313" s="49"/>
      <c r="E313" s="49"/>
      <c r="F313" s="50"/>
      <c r="G313" s="102"/>
      <c r="H313" s="103"/>
      <c r="I313" s="31"/>
      <c r="J313" s="31"/>
      <c r="K313" s="31"/>
      <c r="L313" s="31"/>
      <c r="M313" s="31"/>
      <c r="N313" s="101"/>
      <c r="O313" s="101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spans="2:27" s="3" customFormat="1" x14ac:dyDescent="0.25">
      <c r="B314" s="48" t="str">
        <f>[1]Parameters!E251</f>
        <v>BB-</v>
      </c>
      <c r="C314" s="49"/>
      <c r="D314" s="49"/>
      <c r="E314" s="49"/>
      <c r="F314" s="50"/>
      <c r="G314" s="102"/>
      <c r="H314" s="103"/>
      <c r="I314" s="31"/>
      <c r="J314" s="31"/>
      <c r="K314" s="31"/>
      <c r="L314" s="31"/>
      <c r="M314" s="31"/>
      <c r="N314" s="101"/>
      <c r="O314" s="101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spans="2:27" s="3" customFormat="1" x14ac:dyDescent="0.25">
      <c r="B315" s="48" t="str">
        <f>[1]Parameters!E252</f>
        <v>B+</v>
      </c>
      <c r="C315" s="49"/>
      <c r="D315" s="49"/>
      <c r="E315" s="49"/>
      <c r="F315" s="50"/>
      <c r="G315" s="102"/>
      <c r="H315" s="103"/>
      <c r="I315" s="31"/>
      <c r="J315" s="31"/>
      <c r="K315" s="31"/>
      <c r="L315" s="31"/>
      <c r="M315" s="31"/>
      <c r="N315" s="101"/>
      <c r="O315" s="101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spans="2:27" s="3" customFormat="1" x14ac:dyDescent="0.25">
      <c r="B316" s="48" t="str">
        <f>[1]Parameters!E253</f>
        <v>B</v>
      </c>
      <c r="C316" s="49"/>
      <c r="D316" s="49"/>
      <c r="E316" s="49"/>
      <c r="F316" s="50"/>
      <c r="G316" s="102"/>
      <c r="H316" s="103"/>
      <c r="I316" s="31"/>
      <c r="J316" s="31"/>
      <c r="K316" s="31"/>
      <c r="L316" s="31"/>
      <c r="M316" s="31"/>
      <c r="N316" s="101"/>
      <c r="O316" s="101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spans="2:27" s="3" customFormat="1" x14ac:dyDescent="0.25">
      <c r="B317" s="48" t="str">
        <f>[1]Parameters!E254</f>
        <v>B-</v>
      </c>
      <c r="C317" s="49"/>
      <c r="D317" s="49"/>
      <c r="E317" s="49"/>
      <c r="F317" s="50"/>
      <c r="G317" s="102"/>
      <c r="H317" s="103"/>
      <c r="I317" s="31"/>
      <c r="J317" s="31"/>
      <c r="K317" s="31"/>
      <c r="L317" s="31"/>
      <c r="M317" s="31"/>
      <c r="N317" s="101"/>
      <c r="O317" s="101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spans="2:27" s="3" customFormat="1" x14ac:dyDescent="0.25">
      <c r="B318" s="48" t="str">
        <f>[1]Parameters!E255</f>
        <v>CCC+</v>
      </c>
      <c r="C318" s="49"/>
      <c r="D318" s="49"/>
      <c r="E318" s="49"/>
      <c r="F318" s="50"/>
      <c r="G318" s="102"/>
      <c r="H318" s="103"/>
      <c r="I318" s="31"/>
      <c r="J318" s="31"/>
      <c r="K318" s="31"/>
      <c r="L318" s="31"/>
      <c r="M318" s="31"/>
      <c r="N318" s="101"/>
      <c r="O318" s="101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spans="2:27" s="3" customFormat="1" x14ac:dyDescent="0.25">
      <c r="B319" s="48" t="str">
        <f>[1]Parameters!E256</f>
        <v>CCC</v>
      </c>
      <c r="C319" s="49"/>
      <c r="D319" s="49"/>
      <c r="E319" s="49"/>
      <c r="F319" s="50"/>
      <c r="G319" s="102"/>
      <c r="H319" s="103"/>
      <c r="I319" s="31"/>
      <c r="J319" s="31"/>
      <c r="K319" s="31"/>
      <c r="L319" s="31"/>
      <c r="M319" s="31"/>
      <c r="N319" s="101"/>
      <c r="O319" s="101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spans="2:27" s="3" customFormat="1" x14ac:dyDescent="0.25">
      <c r="B320" s="48" t="str">
        <f>[1]Parameters!E257</f>
        <v>CCC-</v>
      </c>
      <c r="C320" s="49"/>
      <c r="D320" s="49"/>
      <c r="E320" s="49"/>
      <c r="F320" s="50"/>
      <c r="G320" s="102"/>
      <c r="H320" s="103"/>
      <c r="I320" s="31"/>
      <c r="J320" s="31"/>
      <c r="K320" s="31"/>
      <c r="L320" s="31"/>
      <c r="M320" s="31"/>
      <c r="N320" s="101"/>
      <c r="O320" s="101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spans="2:27" s="3" customFormat="1" x14ac:dyDescent="0.25">
      <c r="B321" s="74" t="str">
        <f>[1]Parameters!E258</f>
        <v>C/CC</v>
      </c>
      <c r="C321" s="75"/>
      <c r="D321" s="75"/>
      <c r="E321" s="75"/>
      <c r="F321" s="89"/>
      <c r="G321" s="102"/>
      <c r="H321" s="103"/>
      <c r="I321" s="31"/>
      <c r="J321" s="31"/>
      <c r="K321" s="31"/>
      <c r="L321" s="31"/>
      <c r="M321" s="31"/>
      <c r="N321" s="101"/>
      <c r="O321" s="101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spans="2:27" s="3" customFormat="1" x14ac:dyDescent="0.25">
      <c r="B322" s="38" t="s">
        <v>182</v>
      </c>
      <c r="C322" s="22"/>
      <c r="D322" s="22"/>
      <c r="E322" s="22"/>
      <c r="F322" s="23"/>
      <c r="G322" s="100" t="str">
        <f>IF(SUMPRODUCT(G302:G321,[1]Parameters!J$239:J$258)&gt;0,SUMPRODUCT(G302:G321,[1]Parameters!J$239:J$258),"N/A")</f>
        <v>N/A</v>
      </c>
      <c r="H322" s="100"/>
      <c r="I322" s="31"/>
      <c r="J322" s="31"/>
      <c r="K322" s="31"/>
      <c r="L322" s="31"/>
      <c r="M322" s="31"/>
      <c r="N322" s="101"/>
      <c r="O322" s="101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spans="2:27" s="3" customFormat="1" x14ac:dyDescent="0.25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104"/>
      <c r="O323" s="104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spans="2:27" s="3" customFormat="1" x14ac:dyDescent="0.25">
      <c r="B324" s="30"/>
      <c r="C324" s="30"/>
      <c r="D324" s="30"/>
      <c r="E324" s="30"/>
      <c r="F324" s="30"/>
      <c r="G324" s="30"/>
      <c r="H324" s="30"/>
      <c r="I324" s="31"/>
      <c r="J324" s="31"/>
      <c r="K324" s="31"/>
      <c r="L324" s="31"/>
      <c r="M324" s="31"/>
      <c r="N324" s="101"/>
      <c r="O324" s="101"/>
      <c r="P324" s="31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spans="2:27" s="3" customFormat="1" ht="18.75" x14ac:dyDescent="0.25">
      <c r="B325" s="42" t="s">
        <v>185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 spans="2:27" s="3" customFormat="1" x14ac:dyDescent="0.25">
      <c r="B326" s="30"/>
      <c r="C326" s="30"/>
      <c r="D326" s="30"/>
      <c r="E326" s="30"/>
      <c r="F326" s="30"/>
      <c r="G326" s="30"/>
      <c r="H326" s="30"/>
      <c r="I326" s="31"/>
      <c r="J326" s="31"/>
      <c r="K326" s="31"/>
      <c r="L326" s="31"/>
      <c r="M326" s="31"/>
      <c r="N326" s="31"/>
      <c r="O326" s="31"/>
      <c r="P326" s="31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spans="2:27" s="3" customFormat="1" x14ac:dyDescent="0.25">
      <c r="B327" s="38" t="s">
        <v>181</v>
      </c>
      <c r="C327" s="22"/>
      <c r="D327" s="22"/>
      <c r="E327" s="22"/>
      <c r="F327" s="23"/>
      <c r="G327" s="105">
        <f>IF(ISNUMBER(G38)=FALSE,"",G38)</f>
        <v>0</v>
      </c>
      <c r="H327" s="105"/>
      <c r="I327" s="31"/>
      <c r="J327" s="31"/>
      <c r="K327" s="31"/>
      <c r="L327" s="31"/>
      <c r="M327" s="31"/>
      <c r="N327" s="101"/>
      <c r="O327" s="101"/>
      <c r="P327" s="31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spans="2:27" s="3" customFormat="1" x14ac:dyDescent="0.25">
      <c r="B328" s="35" t="s">
        <v>186</v>
      </c>
      <c r="C328" s="19"/>
      <c r="D328" s="19"/>
      <c r="E328" s="19"/>
      <c r="F328" s="20"/>
      <c r="G328" s="102"/>
      <c r="H328" s="103"/>
      <c r="I328" s="31"/>
      <c r="J328" s="31"/>
      <c r="K328" s="31"/>
      <c r="L328" s="31"/>
      <c r="M328" s="31"/>
      <c r="N328" s="101"/>
      <c r="O328" s="101"/>
      <c r="P328" s="31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spans="2:27" s="3" customFormat="1" x14ac:dyDescent="0.25">
      <c r="B329" s="36" t="s">
        <v>187</v>
      </c>
      <c r="C329" s="25"/>
      <c r="D329" s="25"/>
      <c r="E329" s="25"/>
      <c r="F329" s="26"/>
      <c r="G329" s="102"/>
      <c r="H329" s="103"/>
      <c r="I329" s="31"/>
      <c r="J329" s="31"/>
      <c r="K329" s="31"/>
      <c r="L329" s="31"/>
      <c r="M329" s="31"/>
      <c r="N329" s="101"/>
      <c r="O329" s="101"/>
      <c r="P329" s="31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spans="2:27" s="3" customFormat="1" x14ac:dyDescent="0.25">
      <c r="B330" s="36" t="s">
        <v>188</v>
      </c>
      <c r="C330" s="25"/>
      <c r="D330" s="25"/>
      <c r="E330" s="25"/>
      <c r="F330" s="26"/>
      <c r="G330" s="102"/>
      <c r="H330" s="103"/>
      <c r="I330" s="31"/>
      <c r="J330" s="31"/>
      <c r="K330" s="31"/>
      <c r="L330" s="31"/>
      <c r="M330" s="31"/>
      <c r="N330" s="101"/>
      <c r="O330" s="101"/>
      <c r="P330" s="31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spans="2:27" s="3" customFormat="1" x14ac:dyDescent="0.25">
      <c r="B331" s="36" t="s">
        <v>189</v>
      </c>
      <c r="C331" s="25"/>
      <c r="D331" s="25"/>
      <c r="E331" s="25"/>
      <c r="F331" s="26"/>
      <c r="G331" s="102"/>
      <c r="H331" s="103"/>
      <c r="I331" s="31"/>
      <c r="J331" s="31"/>
      <c r="K331" s="31"/>
      <c r="L331" s="31"/>
      <c r="M331" s="31"/>
      <c r="N331" s="101"/>
      <c r="O331" s="101"/>
      <c r="P331" s="31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spans="2:27" s="3" customFormat="1" x14ac:dyDescent="0.25">
      <c r="B332" s="36" t="s">
        <v>190</v>
      </c>
      <c r="C332" s="25"/>
      <c r="D332" s="25"/>
      <c r="E332" s="25"/>
      <c r="F332" s="26"/>
      <c r="G332" s="102"/>
      <c r="H332" s="103"/>
      <c r="I332" s="31"/>
      <c r="J332" s="31"/>
      <c r="K332" s="31"/>
      <c r="L332" s="31"/>
      <c r="M332" s="31"/>
      <c r="N332" s="101"/>
      <c r="O332" s="101"/>
      <c r="P332" s="31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spans="2:27" s="3" customFormat="1" x14ac:dyDescent="0.25">
      <c r="B333" s="36" t="s">
        <v>191</v>
      </c>
      <c r="C333" s="25"/>
      <c r="D333" s="25"/>
      <c r="E333" s="25"/>
      <c r="F333" s="26"/>
      <c r="G333" s="102"/>
      <c r="H333" s="103"/>
      <c r="I333" s="31"/>
      <c r="J333" s="31"/>
      <c r="K333" s="31"/>
      <c r="L333" s="31"/>
      <c r="M333" s="31"/>
      <c r="N333" s="101"/>
      <c r="O333" s="101"/>
      <c r="P333" s="31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spans="2:27" s="3" customFormat="1" x14ac:dyDescent="0.25">
      <c r="B334" s="36" t="s">
        <v>192</v>
      </c>
      <c r="C334" s="25"/>
      <c r="D334" s="25"/>
      <c r="E334" s="25"/>
      <c r="F334" s="26"/>
      <c r="G334" s="102"/>
      <c r="H334" s="103"/>
      <c r="I334" s="31"/>
      <c r="J334" s="31"/>
      <c r="K334" s="31"/>
      <c r="L334" s="31"/>
      <c r="M334" s="31"/>
      <c r="N334" s="101"/>
      <c r="O334" s="101"/>
      <c r="P334" s="31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spans="2:27" s="3" customFormat="1" x14ac:dyDescent="0.25">
      <c r="B335" s="37" t="s">
        <v>193</v>
      </c>
      <c r="C335" s="28"/>
      <c r="D335" s="28"/>
      <c r="E335" s="28"/>
      <c r="F335" s="29"/>
      <c r="G335" s="102"/>
      <c r="H335" s="103"/>
      <c r="I335" s="31"/>
      <c r="J335" s="31"/>
      <c r="K335" s="31"/>
      <c r="L335" s="31"/>
      <c r="M335" s="31"/>
      <c r="N335" s="101"/>
      <c r="O335" s="101"/>
      <c r="P335" s="31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spans="2:27" s="3" customFormat="1" x14ac:dyDescent="0.25">
      <c r="B336" s="38" t="s">
        <v>194</v>
      </c>
      <c r="C336" s="22"/>
      <c r="D336" s="22"/>
      <c r="E336" s="22"/>
      <c r="F336" s="23"/>
      <c r="G336" s="100" t="str">
        <f>IF(SUMPRODUCT(G328:G335,[1]Parameters!Q271:Q278)&gt;0,SUMPRODUCT(G328:G335,[1]Parameters!Q271:Q278),"N/A")</f>
        <v>N/A</v>
      </c>
      <c r="H336" s="100"/>
      <c r="I336" s="31"/>
      <c r="J336" s="31"/>
      <c r="K336" s="31"/>
      <c r="L336" s="31"/>
      <c r="M336" s="31"/>
      <c r="N336" s="101"/>
      <c r="O336" s="101"/>
      <c r="P336" s="31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spans="2:27" s="3" customFormat="1" x14ac:dyDescent="0.25">
      <c r="B337" s="38" t="s">
        <v>182</v>
      </c>
      <c r="C337" s="22"/>
      <c r="D337" s="22"/>
      <c r="E337" s="22"/>
      <c r="F337" s="23"/>
      <c r="G337" s="100" t="str">
        <f>IF(SUMPRODUCT(G328:G335,[1]Parameters!I271:I278)&gt;0,SUMPRODUCT(G328:G335,[1]Parameters!I271:I278),"N/A")</f>
        <v>N/A</v>
      </c>
      <c r="H337" s="100"/>
      <c r="I337" s="31"/>
      <c r="J337" s="31"/>
      <c r="K337" s="31"/>
      <c r="L337" s="31"/>
      <c r="M337" s="31"/>
      <c r="N337" s="101"/>
      <c r="O337" s="101"/>
      <c r="P337" s="31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spans="2:27" s="3" customFormat="1" x14ac:dyDescent="0.25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spans="2:27" s="3" customFormat="1" x14ac:dyDescent="0.25">
      <c r="B339" s="30"/>
      <c r="C339" s="30"/>
      <c r="D339" s="30"/>
      <c r="E339" s="30"/>
      <c r="F339" s="30"/>
      <c r="G339" s="30"/>
      <c r="H339" s="30"/>
      <c r="I339" s="31"/>
      <c r="J339" s="31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spans="2:27" s="3" customFormat="1" x14ac:dyDescent="0.25">
      <c r="B340" s="30"/>
      <c r="C340" s="30"/>
      <c r="D340" s="30"/>
      <c r="E340" s="30"/>
      <c r="F340" s="30"/>
      <c r="G340" s="30"/>
      <c r="H340" s="30"/>
      <c r="I340" s="31"/>
      <c r="J340" s="31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spans="2:27" s="3" customFormat="1" ht="9.9499999999999993" customHeight="1" x14ac:dyDescent="0.25">
      <c r="B341" s="16"/>
      <c r="C341" s="16"/>
      <c r="D341" s="16"/>
      <c r="E341" s="16"/>
      <c r="F341" s="16"/>
      <c r="G341" s="16"/>
      <c r="H341" s="16"/>
      <c r="I341" s="17"/>
      <c r="J341" s="17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2:27" hidden="1" x14ac:dyDescent="0.25"/>
    <row r="343" spans="2:27" hidden="1" x14ac:dyDescent="0.25"/>
    <row r="344" spans="2:27" hidden="1" x14ac:dyDescent="0.25"/>
    <row r="345" spans="2:27" hidden="1" x14ac:dyDescent="0.25"/>
    <row r="346" spans="2:27" hidden="1" x14ac:dyDescent="0.25"/>
    <row r="347" spans="2:27" hidden="1" x14ac:dyDescent="0.25"/>
    <row r="348" spans="2:27" hidden="1" x14ac:dyDescent="0.25"/>
    <row r="349" spans="2:27" hidden="1" x14ac:dyDescent="0.25"/>
    <row r="350" spans="2:27" hidden="1" x14ac:dyDescent="0.25"/>
    <row r="351" spans="2:27" hidden="1" x14ac:dyDescent="0.25"/>
    <row r="352" spans="2:27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</sheetData>
  <sheetProtection formatCells="0" formatRows="0" selectLockedCells="1"/>
  <mergeCells count="660">
    <mergeCell ref="V19:Z21"/>
    <mergeCell ref="B20:G21"/>
    <mergeCell ref="M20:N20"/>
    <mergeCell ref="M21:N21"/>
    <mergeCell ref="G27:H27"/>
    <mergeCell ref="O27:P27"/>
    <mergeCell ref="W27:X27"/>
    <mergeCell ref="B6:F13"/>
    <mergeCell ref="B17:G19"/>
    <mergeCell ref="M17:N17"/>
    <mergeCell ref="T17:U17"/>
    <mergeCell ref="M18:N18"/>
    <mergeCell ref="M19:N19"/>
    <mergeCell ref="P19:U21"/>
    <mergeCell ref="G31:H31"/>
    <mergeCell ref="O31:P31"/>
    <mergeCell ref="W31:X31"/>
    <mergeCell ref="O32:P32"/>
    <mergeCell ref="W32:X32"/>
    <mergeCell ref="G33:H33"/>
    <mergeCell ref="O33:P33"/>
    <mergeCell ref="W33:X33"/>
    <mergeCell ref="G29:H29"/>
    <mergeCell ref="O29:P29"/>
    <mergeCell ref="W29:X29"/>
    <mergeCell ref="G30:H30"/>
    <mergeCell ref="O30:P30"/>
    <mergeCell ref="W30:X30"/>
    <mergeCell ref="G37:H37"/>
    <mergeCell ref="O37:P37"/>
    <mergeCell ref="S37:T37"/>
    <mergeCell ref="G38:H38"/>
    <mergeCell ref="O38:P38"/>
    <mergeCell ref="S38:T38"/>
    <mergeCell ref="G34:H34"/>
    <mergeCell ref="G35:H35"/>
    <mergeCell ref="O35:P35"/>
    <mergeCell ref="S35:T35"/>
    <mergeCell ref="G36:H36"/>
    <mergeCell ref="O36:P36"/>
    <mergeCell ref="S36:T36"/>
    <mergeCell ref="G42:H42"/>
    <mergeCell ref="O42:P42"/>
    <mergeCell ref="S42:T42"/>
    <mergeCell ref="G44:H44"/>
    <mergeCell ref="O44:P44"/>
    <mergeCell ref="S44:T44"/>
    <mergeCell ref="G39:H39"/>
    <mergeCell ref="O39:P39"/>
    <mergeCell ref="S39:T39"/>
    <mergeCell ref="G40:H40"/>
    <mergeCell ref="G41:H41"/>
    <mergeCell ref="O41:P41"/>
    <mergeCell ref="S41:T41"/>
    <mergeCell ref="G52:H52"/>
    <mergeCell ref="O52:P52"/>
    <mergeCell ref="W52:X52"/>
    <mergeCell ref="G53:H53"/>
    <mergeCell ref="O53:P53"/>
    <mergeCell ref="W53:X53"/>
    <mergeCell ref="G46:H46"/>
    <mergeCell ref="G50:H50"/>
    <mergeCell ref="O50:P50"/>
    <mergeCell ref="W50:X50"/>
    <mergeCell ref="G51:H51"/>
    <mergeCell ref="O51:P51"/>
    <mergeCell ref="W51:X51"/>
    <mergeCell ref="W57:X57"/>
    <mergeCell ref="G58:H58"/>
    <mergeCell ref="O58:P58"/>
    <mergeCell ref="S58:T58"/>
    <mergeCell ref="G54:H54"/>
    <mergeCell ref="O54:P54"/>
    <mergeCell ref="W54:X54"/>
    <mergeCell ref="G55:H55"/>
    <mergeCell ref="W55:X55"/>
    <mergeCell ref="G56:H56"/>
    <mergeCell ref="O56:P56"/>
    <mergeCell ref="W56:X56"/>
    <mergeCell ref="G59:H59"/>
    <mergeCell ref="O59:P59"/>
    <mergeCell ref="S59:T59"/>
    <mergeCell ref="O60:P60"/>
    <mergeCell ref="S60:T60"/>
    <mergeCell ref="G61:H61"/>
    <mergeCell ref="O61:P61"/>
    <mergeCell ref="S61:T61"/>
    <mergeCell ref="G57:H57"/>
    <mergeCell ref="O57:P57"/>
    <mergeCell ref="G68:H68"/>
    <mergeCell ref="N68:O68"/>
    <mergeCell ref="G69:H69"/>
    <mergeCell ref="N69:O69"/>
    <mergeCell ref="G73:H73"/>
    <mergeCell ref="O73:P73"/>
    <mergeCell ref="G62:H62"/>
    <mergeCell ref="O62:P62"/>
    <mergeCell ref="S62:T62"/>
    <mergeCell ref="O63:P63"/>
    <mergeCell ref="S63:T63"/>
    <mergeCell ref="G67:H67"/>
    <mergeCell ref="N67:O67"/>
    <mergeCell ref="G76:H76"/>
    <mergeCell ref="O76:P76"/>
    <mergeCell ref="W76:X76"/>
    <mergeCell ref="G77:H77"/>
    <mergeCell ref="O77:P77"/>
    <mergeCell ref="W77:X77"/>
    <mergeCell ref="W73:X73"/>
    <mergeCell ref="G74:H74"/>
    <mergeCell ref="O74:P74"/>
    <mergeCell ref="W74:X74"/>
    <mergeCell ref="G75:H75"/>
    <mergeCell ref="O75:P75"/>
    <mergeCell ref="W75:X75"/>
    <mergeCell ref="G81:H81"/>
    <mergeCell ref="I81:J81"/>
    <mergeCell ref="W81:X81"/>
    <mergeCell ref="G82:H82"/>
    <mergeCell ref="I82:J82"/>
    <mergeCell ref="W82:X82"/>
    <mergeCell ref="O78:P78"/>
    <mergeCell ref="W78:X78"/>
    <mergeCell ref="G79:H79"/>
    <mergeCell ref="O79:P79"/>
    <mergeCell ref="W79:X79"/>
    <mergeCell ref="G80:H80"/>
    <mergeCell ref="W80:X80"/>
    <mergeCell ref="G88:H88"/>
    <mergeCell ref="N88:O88"/>
    <mergeCell ref="G89:H89"/>
    <mergeCell ref="N89:O89"/>
    <mergeCell ref="G90:H90"/>
    <mergeCell ref="N90:O90"/>
    <mergeCell ref="G83:H83"/>
    <mergeCell ref="I83:J83"/>
    <mergeCell ref="S83:T83"/>
    <mergeCell ref="I84:J84"/>
    <mergeCell ref="S84:T84"/>
    <mergeCell ref="G87:H87"/>
    <mergeCell ref="N87:O87"/>
    <mergeCell ref="B97:E97"/>
    <mergeCell ref="I97:L97"/>
    <mergeCell ref="B98:E98"/>
    <mergeCell ref="G98:H98"/>
    <mergeCell ref="V98:Z98"/>
    <mergeCell ref="AB98:AC98"/>
    <mergeCell ref="B94:F94"/>
    <mergeCell ref="O94:T94"/>
    <mergeCell ref="V94:Y94"/>
    <mergeCell ref="B95:E95"/>
    <mergeCell ref="B96:E96"/>
    <mergeCell ref="I96:L96"/>
    <mergeCell ref="O96:S96"/>
    <mergeCell ref="V96:Y96"/>
    <mergeCell ref="G101:H101"/>
    <mergeCell ref="V101:Y101"/>
    <mergeCell ref="AB101:AC101"/>
    <mergeCell ref="G102:H102"/>
    <mergeCell ref="V102:Y102"/>
    <mergeCell ref="AB102:AC102"/>
    <mergeCell ref="G99:H99"/>
    <mergeCell ref="V99:Y99"/>
    <mergeCell ref="AB99:AC99"/>
    <mergeCell ref="G100:H100"/>
    <mergeCell ref="V100:Y100"/>
    <mergeCell ref="AB100:AC100"/>
    <mergeCell ref="V106:Y106"/>
    <mergeCell ref="AB106:AC106"/>
    <mergeCell ref="G107:H107"/>
    <mergeCell ref="O107:T107"/>
    <mergeCell ref="V107:Y107"/>
    <mergeCell ref="AB107:AC107"/>
    <mergeCell ref="G103:H103"/>
    <mergeCell ref="V103:Y103"/>
    <mergeCell ref="AB104:AC104"/>
    <mergeCell ref="G105:H105"/>
    <mergeCell ref="V105:Y105"/>
    <mergeCell ref="AB105:AC105"/>
    <mergeCell ref="AB111:AC111"/>
    <mergeCell ref="V112:Y112"/>
    <mergeCell ref="AB112:AC112"/>
    <mergeCell ref="G113:H113"/>
    <mergeCell ref="V113:Y113"/>
    <mergeCell ref="G108:H108"/>
    <mergeCell ref="V108:Y108"/>
    <mergeCell ref="AB108:AC108"/>
    <mergeCell ref="G109:H109"/>
    <mergeCell ref="V109:Y109"/>
    <mergeCell ref="G110:H110"/>
    <mergeCell ref="AB110:AC110"/>
    <mergeCell ref="B117:F117"/>
    <mergeCell ref="I117:M117"/>
    <mergeCell ref="O117:S117"/>
    <mergeCell ref="V117:AA117"/>
    <mergeCell ref="G118:H118"/>
    <mergeCell ref="O118:S118"/>
    <mergeCell ref="V118:Z118"/>
    <mergeCell ref="G111:H111"/>
    <mergeCell ref="V111:Y111"/>
    <mergeCell ref="G121:H121"/>
    <mergeCell ref="V121:Z121"/>
    <mergeCell ref="AB121:AC121"/>
    <mergeCell ref="G122:H122"/>
    <mergeCell ref="V122:Z122"/>
    <mergeCell ref="AB122:AC122"/>
    <mergeCell ref="AB118:AC118"/>
    <mergeCell ref="G119:H119"/>
    <mergeCell ref="V119:Z119"/>
    <mergeCell ref="AB119:AC119"/>
    <mergeCell ref="G120:H120"/>
    <mergeCell ref="V120:Z120"/>
    <mergeCell ref="AB120:AC120"/>
    <mergeCell ref="G125:H125"/>
    <mergeCell ref="V125:Z125"/>
    <mergeCell ref="AB125:AC125"/>
    <mergeCell ref="G126:H126"/>
    <mergeCell ref="V126:Z126"/>
    <mergeCell ref="AB126:AC126"/>
    <mergeCell ref="G123:H123"/>
    <mergeCell ref="V123:Z123"/>
    <mergeCell ref="AB123:AC123"/>
    <mergeCell ref="G124:H124"/>
    <mergeCell ref="V124:Z124"/>
    <mergeCell ref="AB124:AC124"/>
    <mergeCell ref="S130:T130"/>
    <mergeCell ref="V130:Z130"/>
    <mergeCell ref="AB130:AC130"/>
    <mergeCell ref="G127:H127"/>
    <mergeCell ref="V127:Z127"/>
    <mergeCell ref="AB127:AC127"/>
    <mergeCell ref="I129:J129"/>
    <mergeCell ref="K129:L129"/>
    <mergeCell ref="AB129:AC129"/>
    <mergeCell ref="B131:F131"/>
    <mergeCell ref="G131:H131"/>
    <mergeCell ref="B132:F132"/>
    <mergeCell ref="G132:H132"/>
    <mergeCell ref="B133:F133"/>
    <mergeCell ref="G133:H133"/>
    <mergeCell ref="B130:F130"/>
    <mergeCell ref="I130:J130"/>
    <mergeCell ref="K130:L130"/>
    <mergeCell ref="B137:F137"/>
    <mergeCell ref="G137:H137"/>
    <mergeCell ref="B138:F138"/>
    <mergeCell ref="G138:H138"/>
    <mergeCell ref="B139:F139"/>
    <mergeCell ref="G139:H139"/>
    <mergeCell ref="B134:F134"/>
    <mergeCell ref="G134:H134"/>
    <mergeCell ref="B135:F135"/>
    <mergeCell ref="G135:H135"/>
    <mergeCell ref="B136:F136"/>
    <mergeCell ref="G136:H136"/>
    <mergeCell ref="I143:J143"/>
    <mergeCell ref="K143:L143"/>
    <mergeCell ref="S143:T143"/>
    <mergeCell ref="B147:F147"/>
    <mergeCell ref="G147:H147"/>
    <mergeCell ref="N147:O147"/>
    <mergeCell ref="B140:F140"/>
    <mergeCell ref="G140:H140"/>
    <mergeCell ref="N141:R141"/>
    <mergeCell ref="S141:T141"/>
    <mergeCell ref="B142:F142"/>
    <mergeCell ref="G142:H142"/>
    <mergeCell ref="N142:R142"/>
    <mergeCell ref="S142:T142"/>
    <mergeCell ref="B149:F149"/>
    <mergeCell ref="G149:H149"/>
    <mergeCell ref="J149:N149"/>
    <mergeCell ref="O149:P149"/>
    <mergeCell ref="S149:X149"/>
    <mergeCell ref="Y149:Z149"/>
    <mergeCell ref="B148:F148"/>
    <mergeCell ref="G148:H148"/>
    <mergeCell ref="J148:N148"/>
    <mergeCell ref="O148:P148"/>
    <mergeCell ref="S148:X148"/>
    <mergeCell ref="Y148:Z148"/>
    <mergeCell ref="B151:F151"/>
    <mergeCell ref="G151:H151"/>
    <mergeCell ref="J151:N151"/>
    <mergeCell ref="O151:P151"/>
    <mergeCell ref="S151:X151"/>
    <mergeCell ref="Y151:Z151"/>
    <mergeCell ref="B150:F150"/>
    <mergeCell ref="G150:H150"/>
    <mergeCell ref="J150:N150"/>
    <mergeCell ref="O150:P150"/>
    <mergeCell ref="S150:X150"/>
    <mergeCell ref="Y150:Z150"/>
    <mergeCell ref="B153:F153"/>
    <mergeCell ref="G153:H153"/>
    <mergeCell ref="J153:N153"/>
    <mergeCell ref="O153:P153"/>
    <mergeCell ref="S153:X153"/>
    <mergeCell ref="Y153:Z153"/>
    <mergeCell ref="B152:F152"/>
    <mergeCell ref="G152:H152"/>
    <mergeCell ref="J152:N152"/>
    <mergeCell ref="O152:P152"/>
    <mergeCell ref="S152:X152"/>
    <mergeCell ref="Y152:Z152"/>
    <mergeCell ref="G156:H156"/>
    <mergeCell ref="O156:P156"/>
    <mergeCell ref="G159:H159"/>
    <mergeCell ref="B160:F160"/>
    <mergeCell ref="G160:H160"/>
    <mergeCell ref="B161:F161"/>
    <mergeCell ref="G161:H161"/>
    <mergeCell ref="B154:F154"/>
    <mergeCell ref="G154:H154"/>
    <mergeCell ref="J154:N154"/>
    <mergeCell ref="O154:P154"/>
    <mergeCell ref="G155:H155"/>
    <mergeCell ref="O155:P155"/>
    <mergeCell ref="I164:M164"/>
    <mergeCell ref="B165:F165"/>
    <mergeCell ref="G165:H165"/>
    <mergeCell ref="B166:F166"/>
    <mergeCell ref="G166:H166"/>
    <mergeCell ref="I166:M166"/>
    <mergeCell ref="B162:F162"/>
    <mergeCell ref="G162:H162"/>
    <mergeCell ref="B163:F163"/>
    <mergeCell ref="G163:H163"/>
    <mergeCell ref="B164:F164"/>
    <mergeCell ref="G164:H164"/>
    <mergeCell ref="G174:H174"/>
    <mergeCell ref="G175:H175"/>
    <mergeCell ref="N175:O175"/>
    <mergeCell ref="G176:H176"/>
    <mergeCell ref="N176:O176"/>
    <mergeCell ref="G177:H177"/>
    <mergeCell ref="N177:O177"/>
    <mergeCell ref="B167:F167"/>
    <mergeCell ref="G167:H167"/>
    <mergeCell ref="B168:F168"/>
    <mergeCell ref="G168:H168"/>
    <mergeCell ref="B169:F169"/>
    <mergeCell ref="G169:H169"/>
    <mergeCell ref="G181:H181"/>
    <mergeCell ref="N181:O181"/>
    <mergeCell ref="G182:H182"/>
    <mergeCell ref="N182:O182"/>
    <mergeCell ref="G183:H183"/>
    <mergeCell ref="N183:O183"/>
    <mergeCell ref="G178:H178"/>
    <mergeCell ref="N178:O178"/>
    <mergeCell ref="G179:H179"/>
    <mergeCell ref="N179:O179"/>
    <mergeCell ref="G180:H180"/>
    <mergeCell ref="N180:O180"/>
    <mergeCell ref="G187:H187"/>
    <mergeCell ref="N187:O187"/>
    <mergeCell ref="G188:H188"/>
    <mergeCell ref="N188:O188"/>
    <mergeCell ref="G189:H189"/>
    <mergeCell ref="N189:O189"/>
    <mergeCell ref="G184:H184"/>
    <mergeCell ref="N184:O184"/>
    <mergeCell ref="G185:H185"/>
    <mergeCell ref="N185:O185"/>
    <mergeCell ref="G186:H186"/>
    <mergeCell ref="N186:O186"/>
    <mergeCell ref="G193:H193"/>
    <mergeCell ref="N193:O193"/>
    <mergeCell ref="G194:H194"/>
    <mergeCell ref="N194:O194"/>
    <mergeCell ref="G199:H199"/>
    <mergeCell ref="J199:N199"/>
    <mergeCell ref="G190:H190"/>
    <mergeCell ref="N190:O190"/>
    <mergeCell ref="G191:H191"/>
    <mergeCell ref="N191:O191"/>
    <mergeCell ref="G192:H192"/>
    <mergeCell ref="N192:O192"/>
    <mergeCell ref="G202:H202"/>
    <mergeCell ref="J202:N202"/>
    <mergeCell ref="V202:W202"/>
    <mergeCell ref="G203:H203"/>
    <mergeCell ref="J203:N203"/>
    <mergeCell ref="V203:W203"/>
    <mergeCell ref="Q199:U199"/>
    <mergeCell ref="V199:W199"/>
    <mergeCell ref="G200:H200"/>
    <mergeCell ref="J200:N200"/>
    <mergeCell ref="V200:W200"/>
    <mergeCell ref="G201:H201"/>
    <mergeCell ref="J201:N201"/>
    <mergeCell ref="V201:W201"/>
    <mergeCell ref="G206:H206"/>
    <mergeCell ref="J206:N206"/>
    <mergeCell ref="V206:W206"/>
    <mergeCell ref="G207:H207"/>
    <mergeCell ref="J207:N207"/>
    <mergeCell ref="V207:W207"/>
    <mergeCell ref="G204:H204"/>
    <mergeCell ref="J204:N204"/>
    <mergeCell ref="V204:W204"/>
    <mergeCell ref="G205:H205"/>
    <mergeCell ref="J205:N205"/>
    <mergeCell ref="V205:W205"/>
    <mergeCell ref="G210:H210"/>
    <mergeCell ref="V210:W210"/>
    <mergeCell ref="G211:H211"/>
    <mergeCell ref="V211:W211"/>
    <mergeCell ref="G212:H212"/>
    <mergeCell ref="V212:W212"/>
    <mergeCell ref="G208:H208"/>
    <mergeCell ref="J208:N208"/>
    <mergeCell ref="V208:W208"/>
    <mergeCell ref="G209:H209"/>
    <mergeCell ref="J209:N209"/>
    <mergeCell ref="V209:W209"/>
    <mergeCell ref="G216:H216"/>
    <mergeCell ref="V216:W216"/>
    <mergeCell ref="G217:H217"/>
    <mergeCell ref="V217:W217"/>
    <mergeCell ref="G218:H218"/>
    <mergeCell ref="V218:W218"/>
    <mergeCell ref="G213:H213"/>
    <mergeCell ref="V213:W213"/>
    <mergeCell ref="G214:H214"/>
    <mergeCell ref="V214:W214"/>
    <mergeCell ref="G215:H215"/>
    <mergeCell ref="V215:W215"/>
    <mergeCell ref="G226:H226"/>
    <mergeCell ref="J226:N226"/>
    <mergeCell ref="Q226:W226"/>
    <mergeCell ref="X226:Y226"/>
    <mergeCell ref="G227:H227"/>
    <mergeCell ref="J227:N227"/>
    <mergeCell ref="Q227:W227"/>
    <mergeCell ref="X227:Y227"/>
    <mergeCell ref="G219:H219"/>
    <mergeCell ref="V219:W219"/>
    <mergeCell ref="G224:H224"/>
    <mergeCell ref="Q224:W224"/>
    <mergeCell ref="X224:Y224"/>
    <mergeCell ref="G225:H225"/>
    <mergeCell ref="J225:N225"/>
    <mergeCell ref="Q225:W225"/>
    <mergeCell ref="X225:Y225"/>
    <mergeCell ref="G230:H230"/>
    <mergeCell ref="J230:N230"/>
    <mergeCell ref="Q230:W230"/>
    <mergeCell ref="X230:Y230"/>
    <mergeCell ref="G231:H231"/>
    <mergeCell ref="J231:N231"/>
    <mergeCell ref="Q231:W231"/>
    <mergeCell ref="X231:Y231"/>
    <mergeCell ref="G228:H228"/>
    <mergeCell ref="J228:N228"/>
    <mergeCell ref="Q228:W228"/>
    <mergeCell ref="X228:Y228"/>
    <mergeCell ref="G229:H229"/>
    <mergeCell ref="J229:N229"/>
    <mergeCell ref="Q229:W229"/>
    <mergeCell ref="X229:Y229"/>
    <mergeCell ref="G234:H234"/>
    <mergeCell ref="J234:N234"/>
    <mergeCell ref="Q234:W234"/>
    <mergeCell ref="X234:Y234"/>
    <mergeCell ref="G235:H235"/>
    <mergeCell ref="Q235:W235"/>
    <mergeCell ref="X235:Y235"/>
    <mergeCell ref="G232:H232"/>
    <mergeCell ref="J232:N232"/>
    <mergeCell ref="Q232:W232"/>
    <mergeCell ref="X232:Y232"/>
    <mergeCell ref="G233:H233"/>
    <mergeCell ref="J233:N233"/>
    <mergeCell ref="Q233:W233"/>
    <mergeCell ref="X233:Y233"/>
    <mergeCell ref="G238:H238"/>
    <mergeCell ref="Q238:W238"/>
    <mergeCell ref="X238:Y238"/>
    <mergeCell ref="G239:H239"/>
    <mergeCell ref="Q239:W239"/>
    <mergeCell ref="X239:Y239"/>
    <mergeCell ref="G236:H236"/>
    <mergeCell ref="Q236:W236"/>
    <mergeCell ref="X236:Y236"/>
    <mergeCell ref="G237:H237"/>
    <mergeCell ref="Q237:W237"/>
    <mergeCell ref="X237:Y237"/>
    <mergeCell ref="G242:H242"/>
    <mergeCell ref="Q242:W242"/>
    <mergeCell ref="X242:Y242"/>
    <mergeCell ref="G243:H243"/>
    <mergeCell ref="Q243:W243"/>
    <mergeCell ref="X243:Y243"/>
    <mergeCell ref="G240:H240"/>
    <mergeCell ref="Q240:W240"/>
    <mergeCell ref="X240:Y240"/>
    <mergeCell ref="G241:H241"/>
    <mergeCell ref="Q241:W241"/>
    <mergeCell ref="X241:Y241"/>
    <mergeCell ref="G251:H251"/>
    <mergeCell ref="N251:O251"/>
    <mergeCell ref="G252:H252"/>
    <mergeCell ref="N252:O252"/>
    <mergeCell ref="G253:H253"/>
    <mergeCell ref="N253:O253"/>
    <mergeCell ref="G244:H244"/>
    <mergeCell ref="Q244:W244"/>
    <mergeCell ref="X244:Y244"/>
    <mergeCell ref="G249:H249"/>
    <mergeCell ref="N249:O249"/>
    <mergeCell ref="G250:H250"/>
    <mergeCell ref="N250:O250"/>
    <mergeCell ref="G257:H257"/>
    <mergeCell ref="N257:O257"/>
    <mergeCell ref="G258:H258"/>
    <mergeCell ref="N258:O258"/>
    <mergeCell ref="G259:H259"/>
    <mergeCell ref="N259:O259"/>
    <mergeCell ref="G254:H254"/>
    <mergeCell ref="N254:O254"/>
    <mergeCell ref="G255:H255"/>
    <mergeCell ref="N255:O255"/>
    <mergeCell ref="G256:H256"/>
    <mergeCell ref="N256:O256"/>
    <mergeCell ref="G263:H263"/>
    <mergeCell ref="N263:O263"/>
    <mergeCell ref="G264:H264"/>
    <mergeCell ref="N264:O264"/>
    <mergeCell ref="G265:H265"/>
    <mergeCell ref="N265:O265"/>
    <mergeCell ref="G260:H260"/>
    <mergeCell ref="N260:O260"/>
    <mergeCell ref="G261:H261"/>
    <mergeCell ref="N261:O261"/>
    <mergeCell ref="G262:H262"/>
    <mergeCell ref="N262:O262"/>
    <mergeCell ref="G269:H269"/>
    <mergeCell ref="N269:O269"/>
    <mergeCell ref="G270:H270"/>
    <mergeCell ref="N270:O270"/>
    <mergeCell ref="G275:H275"/>
    <mergeCell ref="N275:O275"/>
    <mergeCell ref="G266:H266"/>
    <mergeCell ref="N266:O266"/>
    <mergeCell ref="G267:H267"/>
    <mergeCell ref="N267:O267"/>
    <mergeCell ref="G268:H268"/>
    <mergeCell ref="N268:O268"/>
    <mergeCell ref="G279:H279"/>
    <mergeCell ref="N279:O279"/>
    <mergeCell ref="G280:H280"/>
    <mergeCell ref="N280:O280"/>
    <mergeCell ref="G281:H281"/>
    <mergeCell ref="N281:O281"/>
    <mergeCell ref="G276:H276"/>
    <mergeCell ref="N276:O276"/>
    <mergeCell ref="G277:H277"/>
    <mergeCell ref="N277:O277"/>
    <mergeCell ref="G278:H278"/>
    <mergeCell ref="N278:O278"/>
    <mergeCell ref="G285:H285"/>
    <mergeCell ref="N285:O285"/>
    <mergeCell ref="G286:H286"/>
    <mergeCell ref="N286:O286"/>
    <mergeCell ref="G287:H287"/>
    <mergeCell ref="N287:O287"/>
    <mergeCell ref="G282:H282"/>
    <mergeCell ref="N282:O282"/>
    <mergeCell ref="G283:H283"/>
    <mergeCell ref="N283:O283"/>
    <mergeCell ref="G284:H284"/>
    <mergeCell ref="N284:O284"/>
    <mergeCell ref="G291:H291"/>
    <mergeCell ref="N291:O291"/>
    <mergeCell ref="G292:H292"/>
    <mergeCell ref="N292:O292"/>
    <mergeCell ref="G293:H293"/>
    <mergeCell ref="N293:O293"/>
    <mergeCell ref="G288:H288"/>
    <mergeCell ref="N288:O288"/>
    <mergeCell ref="G289:H289"/>
    <mergeCell ref="N289:O289"/>
    <mergeCell ref="G290:H290"/>
    <mergeCell ref="N290:O290"/>
    <mergeCell ref="G301:H301"/>
    <mergeCell ref="N301:O301"/>
    <mergeCell ref="G302:H302"/>
    <mergeCell ref="N302:O302"/>
    <mergeCell ref="G303:H303"/>
    <mergeCell ref="N303:O303"/>
    <mergeCell ref="G294:H294"/>
    <mergeCell ref="N294:O294"/>
    <mergeCell ref="G295:H295"/>
    <mergeCell ref="N295:O295"/>
    <mergeCell ref="G296:H296"/>
    <mergeCell ref="N296:O296"/>
    <mergeCell ref="G307:H307"/>
    <mergeCell ref="N307:O307"/>
    <mergeCell ref="G308:H308"/>
    <mergeCell ref="N308:O308"/>
    <mergeCell ref="G309:H309"/>
    <mergeCell ref="N309:O309"/>
    <mergeCell ref="G304:H304"/>
    <mergeCell ref="N304:O304"/>
    <mergeCell ref="G305:H305"/>
    <mergeCell ref="N305:O305"/>
    <mergeCell ref="G306:H306"/>
    <mergeCell ref="N306:O306"/>
    <mergeCell ref="G313:H313"/>
    <mergeCell ref="N313:O313"/>
    <mergeCell ref="G314:H314"/>
    <mergeCell ref="N314:O314"/>
    <mergeCell ref="G315:H315"/>
    <mergeCell ref="N315:O315"/>
    <mergeCell ref="G310:H310"/>
    <mergeCell ref="N310:O310"/>
    <mergeCell ref="G311:H311"/>
    <mergeCell ref="N311:O311"/>
    <mergeCell ref="G312:H312"/>
    <mergeCell ref="N312:O312"/>
    <mergeCell ref="G319:H319"/>
    <mergeCell ref="N319:O319"/>
    <mergeCell ref="G320:H320"/>
    <mergeCell ref="N320:O320"/>
    <mergeCell ref="G321:H321"/>
    <mergeCell ref="N321:O321"/>
    <mergeCell ref="G316:H316"/>
    <mergeCell ref="N316:O316"/>
    <mergeCell ref="G317:H317"/>
    <mergeCell ref="N317:O317"/>
    <mergeCell ref="G318:H318"/>
    <mergeCell ref="N318:O318"/>
    <mergeCell ref="G328:H328"/>
    <mergeCell ref="N328:O328"/>
    <mergeCell ref="G329:H329"/>
    <mergeCell ref="N329:O329"/>
    <mergeCell ref="G330:H330"/>
    <mergeCell ref="N330:O330"/>
    <mergeCell ref="G322:H322"/>
    <mergeCell ref="N322:O322"/>
    <mergeCell ref="N323:O323"/>
    <mergeCell ref="N324:O324"/>
    <mergeCell ref="G327:H327"/>
    <mergeCell ref="N327:O327"/>
    <mergeCell ref="G337:H337"/>
    <mergeCell ref="N337:O337"/>
    <mergeCell ref="G334:H334"/>
    <mergeCell ref="N334:O334"/>
    <mergeCell ref="G335:H335"/>
    <mergeCell ref="N335:O335"/>
    <mergeCell ref="G336:H336"/>
    <mergeCell ref="N336:O336"/>
    <mergeCell ref="G331:H331"/>
    <mergeCell ref="N331:O331"/>
    <mergeCell ref="G332:H332"/>
    <mergeCell ref="N332:O332"/>
    <mergeCell ref="G333:H333"/>
    <mergeCell ref="N333:O333"/>
  </mergeCells>
  <conditionalFormatting sqref="B36:F42 B44:F44 B46:F46 J33:N33 J35:N39 J41:N42 J44:N44 R29:V33 B51:F52 B54:F59 J53:N54 J59:N63 B68:F69 B76:F77 J77:N79 R73:V82 B87:F90 I97:L98 I100:L100 I104:L104 I108:L108 O95:S98 O101:S105 V94:Y95 V100:Y101 V103:Y103 V111:Y111 V113:Y113 B118:E127 I118:L127 V118:Z127 V129:Z130 O117:S117 B131:F140 B142:F142 B148:F154 J148:N154 S148:X153 B160:F169 B175:F194 J225:N234 Q225:W244 B250:F269 B276:F295 B302:F321 B328:F335 O108:S112 J200:N209 Q200:U219">
    <cfRule type="expression" dxfId="11" priority="12">
      <formula>IF($V$19="Minimum",TRUE,FALSE)</formula>
    </cfRule>
  </conditionalFormatting>
  <conditionalFormatting sqref="G36:H42 G44 G46 O33 O35:P39 W29:X33 G51:H52 G54:H59 G68:H69 O53:P54 O59:P63 G76:H77 O77:P79 W73:X82 G87:H90 M97:M98 M100 M104 M108 T95:T98 T101:T105 T108:T112 Z94:Z95 Z100:Z101 Z103 Z111 Z113 F118:F127 M118:M127 T117 AA118:AA127 AA129:AA130 G131:H140 G142 G148:H154 O148:P154 Y148:Z153 G160:H169 G175:H194 G225:H244 O225:O234 X225:Y244 G250:H269 G276:H295 G302:H321 G328:H335 O200:O209 V200:W219 O41:P42">
    <cfRule type="expression" dxfId="10" priority="11">
      <formula>IF($V$19="Minimum",TRUE,FALSE)</formula>
    </cfRule>
  </conditionalFormatting>
  <conditionalFormatting sqref="B37:F39 B41:F41 J33:N33 J36:N39 J41:N42 J44:N44 R32:V33 B54:F55 B57:F59 J59:N63 R73:V82 B87:F90 I98:L98 O95:S98 O101:S105 V94:Y95 O108:S112 V113 O117 V129:Z130 B137:F140 B142 B160:F169 B175:F194 J200:N209 Q200:U219 J225:N234 Q225:W244 B250:F269 B276:F295 B302:F321 B328:F335">
    <cfRule type="expression" dxfId="9" priority="10">
      <formula>IF($V$19="Extended",TRUE,FALSE)</formula>
    </cfRule>
  </conditionalFormatting>
  <conditionalFormatting sqref="G37:H39 G41 O33 O36:P39 W32:X33 G54:H55 G57:H59 O59:P63 W73:X82 G87:H90 M98 T95:T98 T101:T105 Z94:Z95 T108:T112 T117 AA129:AA130 G137:H140 G142 G160:H169 G175:H194 O200:O209 V200:W219 O225:O234 X225:Y244 G250:H269 G276:H295 G302:H321 G328:H335 O41:P42">
    <cfRule type="expression" dxfId="8" priority="9">
      <formula>IF($V$19="Extended",TRUE,FALSE)</formula>
    </cfRule>
  </conditionalFormatting>
  <conditionalFormatting sqref="O44:P44">
    <cfRule type="expression" dxfId="7" priority="8">
      <formula>IF($V$19="Minimum",TRUE,FALSE)</formula>
    </cfRule>
  </conditionalFormatting>
  <conditionalFormatting sqref="O44:P44">
    <cfRule type="expression" dxfId="6" priority="7">
      <formula>IF($V$19="Extended",TRUE,FALSE)</formula>
    </cfRule>
  </conditionalFormatting>
  <conditionalFormatting sqref="O56:P56">
    <cfRule type="expression" dxfId="5" priority="6">
      <formula>IF($V$19="Minimum",TRUE,FALSE)</formula>
    </cfRule>
  </conditionalFormatting>
  <conditionalFormatting sqref="O56:P56">
    <cfRule type="expression" dxfId="4" priority="5">
      <formula>IF($V$19="Extended",TRUE,FALSE)</formula>
    </cfRule>
  </conditionalFormatting>
  <conditionalFormatting sqref="O57:P57">
    <cfRule type="expression" dxfId="3" priority="4">
      <formula>IF($V$19="Minimum",TRUE,FALSE)</formula>
    </cfRule>
  </conditionalFormatting>
  <conditionalFormatting sqref="O57:P57">
    <cfRule type="expression" dxfId="2" priority="3">
      <formula>IF($V$19="Extended",TRUE,FALSE)</formula>
    </cfRule>
  </conditionalFormatting>
  <conditionalFormatting sqref="O58:P58">
    <cfRule type="expression" dxfId="1" priority="2">
      <formula>IF($V$19="Minimum",TRUE,FALSE)</formula>
    </cfRule>
  </conditionalFormatting>
  <conditionalFormatting sqref="O58:P58">
    <cfRule type="expression" dxfId="0" priority="1">
      <formula>IF($V$19="Extended",TRUE,FALSE)</formula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[1]Variables!#REF!</xm:f>
          </x14:formula1>
          <xm:sqref>V19:Z21</xm:sqref>
        </x14:dataValidation>
        <x14:dataValidation type="list" allowBlank="1" showInputMessage="1" showErrorMessage="1">
          <x14:formula1>
            <xm:f>[1]Variables!#REF!</xm:f>
          </x14:formula1>
          <xm:sqref>G69:H69</xm:sqref>
        </x14:dataValidation>
        <x14:dataValidation type="list" allowBlank="1" showInputMessage="1" showErrorMessage="1">
          <x14:formula1>
            <xm:f>[1]Variables!#REF!</xm:f>
          </x14:formula1>
          <xm:sqref>G68:H68</xm:sqref>
        </x14:dataValidation>
        <x14:dataValidation type="list" allowBlank="1" showInputMessage="1" showErrorMessage="1">
          <x14:formula1>
            <xm:f>[1]Variables!#REF!</xm:f>
          </x14:formula1>
          <xm:sqref>G67:H67</xm:sqref>
        </x14:dataValidation>
        <x14:dataValidation type="list" allowBlank="1" showInputMessage="1" showErrorMessage="1">
          <x14:formula1>
            <xm:f>[1]Variables!#REF!</xm:f>
          </x14:formula1>
          <xm:sqref>B20:G21</xm:sqref>
        </x14:dataValidation>
        <x14:dataValidation type="list" allowBlank="1" showInputMessage="1" showErrorMessage="1">
          <x14:formula1>
            <xm:f>[1]Variables!#REF!</xm:f>
          </x14:formula1>
          <xm:sqref>M19:N19</xm:sqref>
        </x14:dataValidation>
        <x14:dataValidation type="list" allowBlank="1" showInputMessage="1" showErrorMessage="1">
          <x14:formula1>
            <xm:f>[1]Country!#REF!</xm:f>
          </x14:formula1>
          <xm:sqref>T17:U17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Trajche Manev</cp:lastModifiedBy>
  <dcterms:created xsi:type="dcterms:W3CDTF">2016-04-21T06:19:05Z</dcterms:created>
  <dcterms:modified xsi:type="dcterms:W3CDTF">2016-06-06T07:24:10Z</dcterms:modified>
</cp:coreProperties>
</file>