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46.xml" ContentType="application/vnd.openxmlformats-officedocument.drawingml.chart+xml"/>
  <Override PartName="/xl/charts/chart145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ados_encadeada" sheetId="1" state="visible" r:id="rId2"/>
    <sheet name="Resultados_heap" sheetId="2" state="visible" r:id="rId3"/>
    <sheet name="grafico_memoria" sheetId="3" state="visible" r:id="rId4"/>
    <sheet name="grafico_tempo_crescente" sheetId="4" state="visible" r:id="rId5"/>
    <sheet name="grafico_tempo_decrescente" sheetId="5" state="visible" r:id="rId6"/>
    <sheet name="grafico_tempo_aleator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<sst xmlns="http://schemas.openxmlformats.org/spreadsheetml/2006/main" count="115" uniqueCount="38">
  <si>
    <t xml:space="preserve">FILA PRIORIDADE E (VETOR ORDENADO CRESCENTE)</t>
  </si>
  <si>
    <t xml:space="preserve">ARQUIVO DE TESTE</t>
  </si>
  <si>
    <t xml:space="preserve">OPERAÇÕES COM A FILA</t>
  </si>
  <si>
    <t xml:space="preserve">ALOCAÇÃO NA HEAP</t>
  </si>
  <si>
    <t xml:space="preserve">BYTES ALOCADOS</t>
  </si>
  <si>
    <t xml:space="preserve">TEMPO DE INSERIR (segundos)</t>
  </si>
  <si>
    <t xml:space="preserve">TEMPO DE REMOVER (segundos)</t>
  </si>
  <si>
    <t xml:space="preserve">crescente-100.h</t>
  </si>
  <si>
    <t xml:space="preserve">crescente-1000.h</t>
  </si>
  <si>
    <t xml:space="preserve">crescente-10000.h</t>
  </si>
  <si>
    <t xml:space="preserve">crescente-100000.h</t>
  </si>
  <si>
    <t xml:space="preserve">crescente-1000000.h</t>
  </si>
  <si>
    <t xml:space="preserve">crescente-10000000.h</t>
  </si>
  <si>
    <t xml:space="preserve">FILA PRIORIDADE ENCADEADA (VETOR ORDENADO DECRESCENTE)</t>
  </si>
  <si>
    <t xml:space="preserve">decrescente-100.h</t>
  </si>
  <si>
    <t xml:space="preserve">decrescente-1000.h</t>
  </si>
  <si>
    <t xml:space="preserve">decrescente-10000.h</t>
  </si>
  <si>
    <t xml:space="preserve">decrescente-100000.h</t>
  </si>
  <si>
    <t xml:space="preserve">decrescente-1000000.h</t>
  </si>
  <si>
    <t xml:space="preserve">decrescente-10000000.h</t>
  </si>
  <si>
    <t xml:space="preserve">FILA PRIORIDADE ENCADEADA (VETOR ALEATÓRIO)</t>
  </si>
  <si>
    <t xml:space="preserve">aleatorio-100.h</t>
  </si>
  <si>
    <t xml:space="preserve">aleatorio-1000.h</t>
  </si>
  <si>
    <t xml:space="preserve">aleatorio-10000.h</t>
  </si>
  <si>
    <t xml:space="preserve">aleatorio-100000.h</t>
  </si>
  <si>
    <t xml:space="preserve">aleatorio-1000000.h</t>
  </si>
  <si>
    <t xml:space="preserve">não terminou de executar</t>
  </si>
  <si>
    <t xml:space="preserve">aleatorio-10000000.h</t>
  </si>
  <si>
    <t xml:space="preserve">FILA PRIORIDADE HEAP (VETOR ORDENADO CRESCENTE)</t>
  </si>
  <si>
    <t xml:space="preserve">FILA PRIORIDADE HEAP (VETOR ORDENADO DECRESCENTE)</t>
  </si>
  <si>
    <t xml:space="preserve">FILA PRIORIDADE HEAP (VETOR ALEATÓRIO)</t>
  </si>
  <si>
    <t xml:space="preserve">FILA</t>
  </si>
  <si>
    <t xml:space="preserve">MEMÓRIA HEAP</t>
  </si>
  <si>
    <t xml:space="preserve">MEMÓRIA ENCADEADA</t>
  </si>
  <si>
    <t xml:space="preserve">HEAP</t>
  </si>
  <si>
    <t xml:space="preserve">HEAP (REMOVER)</t>
  </si>
  <si>
    <t xml:space="preserve">ENCADEADA</t>
  </si>
  <si>
    <t xml:space="preserve">ENCADEADA (REMOVER)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</si>
</sst>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B2B2B2"/>
        <bgColor rgb="FFBFBFBF"/>
      </patternFill>
    </fill>
    <fill>
      <patternFill patternType="solid">
        <fgColor rgb="FFFF8000"/>
        <bgColor rgb="FFFF8080"/>
      </patternFill>
    </fill>
    <fill>
      <patternFill patternType="solid">
        <fgColor rgb="FF5983B0"/>
        <bgColor rgb="FF5B9BD5"/>
      </patternFill>
    </fill>
    <fill>
      <patternFill patternType="solid">
        <fgColor rgb="FFFF0000"/>
        <bgColor rgb="FFFF4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983B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000"/>
      <rgbColor rgb="FF59595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FILA PRIORIDADE
Incremento da fila inicia em 5 e dobra o tamanho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grafico_memoria!$B$1:$B$1</c:f>
              <c:strCache>
                <c:ptCount val="1"/>
                <c:pt idx="0">
                  <c:v>MEMÓRIA HEAP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grafico_memoria!$A$2:$A$4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grafico_memoria!$B$2:$B$4</c:f>
              <c:numCache>
                <c:formatCode>General</c:formatCode>
                <c:ptCount val="3"/>
                <c:pt idx="0">
                  <c:v>3.7109375</c:v>
                </c:pt>
                <c:pt idx="1">
                  <c:v>29.9609375</c:v>
                </c:pt>
                <c:pt idx="2">
                  <c:v>239.9609375</c:v>
                </c:pt>
              </c:numCache>
            </c:numRef>
          </c:val>
        </c:ser>
        <c:ser>
          <c:idx val="1"/>
          <c:order val="1"/>
          <c:tx>
            <c:strRef>
              <c:f>grafico_memoria!$C$1:$C$1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ff4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grafico_memoria!$A$2:$A$4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grafico_memoria!$C$2:$C$4</c:f>
              <c:numCache>
                <c:formatCode>General</c:formatCode>
                <c:ptCount val="3"/>
                <c:pt idx="0">
                  <c:v>1.5859375</c:v>
                </c:pt>
                <c:pt idx="1">
                  <c:v>15.6484375</c:v>
                </c:pt>
                <c:pt idx="2">
                  <c:v>156.2734375</c:v>
                </c:pt>
              </c:numCache>
            </c:numRef>
          </c:val>
        </c:ser>
        <c:gapWidth val="219"/>
        <c:overlap val="-27"/>
        <c:axId val="8558983"/>
        <c:axId val="18132164"/>
      </c:barChart>
      <c:catAx>
        <c:axId val="8558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32164"/>
        <c:crosses val="autoZero"/>
        <c:auto val="1"/>
        <c:lblAlgn val="ctr"/>
        <c:lblOffset val="100"/>
        <c:noMultiLvlLbl val="0"/>
      </c:catAx>
      <c:valAx>
        <c:axId val="18132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(Kilobytes)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89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FILA PRIORIDADE
Incremento da fila inicia em 5 e dobra o tamanho (volume de dados maior)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grafico_memoria!$B$1:$B$1</c:f>
              <c:strCache>
                <c:ptCount val="1"/>
                <c:pt idx="0">
                  <c:v>MEMÓRIA HEAP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grafico_memoria!$A$19:$A$21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grafico_memoria!$B$19:$B$21</c:f>
              <c:numCache>
                <c:formatCode>General</c:formatCode>
                <c:ptCount val="3"/>
                <c:pt idx="0">
                  <c:v>3.93212</c:v>
                </c:pt>
                <c:pt idx="1">
                  <c:v>31.45724</c:v>
                </c:pt>
                <c:pt idx="2">
                  <c:v>251.6582</c:v>
                </c:pt>
              </c:numCache>
            </c:numRef>
          </c:val>
        </c:ser>
        <c:ser>
          <c:idx val="1"/>
          <c:order val="1"/>
          <c:tx>
            <c:strRef>
              <c:f>grafico_memoria!$C$18:$C$18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ff4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grafico_memoria!$A$19:$A$21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grafico_memoria!$C$19:$C$21</c:f>
              <c:numCache>
                <c:formatCode>General</c:formatCode>
                <c:ptCount val="3"/>
                <c:pt idx="0">
                  <c:v>1.600024</c:v>
                </c:pt>
                <c:pt idx="1">
                  <c:v>16.000024</c:v>
                </c:pt>
                <c:pt idx="2">
                  <c:v>160.000024</c:v>
                </c:pt>
              </c:numCache>
            </c:numRef>
          </c:val>
        </c:ser>
        <c:gapWidth val="219"/>
        <c:overlap val="-27"/>
        <c:axId val="61274949"/>
        <c:axId val="29633899"/>
      </c:barChart>
      <c:catAx>
        <c:axId val="612749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33899"/>
        <c:crosses val="autoZero"/>
        <c:auto val="1"/>
        <c:lblAlgn val="ctr"/>
        <c:lblOffset val="100"/>
        <c:noMultiLvlLbl val="0"/>
      </c:catAx>
      <c:valAx>
        <c:axId val="29633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em (Megabytes)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7494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PRIORIDADE
Conjunto de dados ordenado crescente
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grafico_tempo_crescente!$B$1:$B$1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grafico_tempo_crescente!$A$2:$A$4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grafico_tempo_crescente!$B$2:$B$4</c:f>
              <c:numCache>
                <c:formatCode>General</c:formatCode>
                <c:ptCount val="3"/>
                <c:pt idx="0">
                  <c:v>30</c:v>
                </c:pt>
                <c:pt idx="1">
                  <c:v>395</c:v>
                </c:pt>
                <c:pt idx="2">
                  <c:v>5721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grafico_tempo_crescente!$D$1:$D$1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grafico_tempo_crescente!$A$2:$A$4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grafico_tempo_crescente!$D$2:$D$4</c:f>
              <c:numCache>
                <c:formatCode>General</c:formatCode>
                <c:ptCount val="3"/>
                <c:pt idx="0">
                  <c:v>8</c:v>
                </c:pt>
                <c:pt idx="1">
                  <c:v>285</c:v>
                </c:pt>
                <c:pt idx="2">
                  <c:v>934</c:v>
                </c:pt>
              </c:numCache>
            </c:numRef>
          </c:yVal>
          <c:smooth val="0"/>
        </c:ser>
        <c:axId val="89153500"/>
        <c:axId val="44938933"/>
      </c:scatterChart>
      <c:valAx>
        <c:axId val="89153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38933"/>
        <c:crosses val="autoZero"/>
        <c:crossBetween val="midCat"/>
      </c:valAx>
      <c:valAx>
        <c:axId val="449389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(microssegundos)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5350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DE PRIORIDADE
Conjunto de dados ordenado crescente
(volume de dados maior)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grafico_tempo_crescente!$B$27:$B$27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grafico_tempo_crescente!$A$28:$A$30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grafico_tempo_crescente!$B$28:$B$30</c:f>
              <c:numCache>
                <c:formatCode>General</c:formatCode>
                <c:ptCount val="3"/>
                <c:pt idx="0">
                  <c:v>0.074235</c:v>
                </c:pt>
                <c:pt idx="1">
                  <c:v>0.894088</c:v>
                </c:pt>
                <c:pt idx="2">
                  <c:v>9.241636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grafico_tempo_crescente!$D$27:$D$27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grafico_tempo_crescente!$A$28:$A$30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grafico_tempo_crescente!$D$28:$D$30</c:f>
              <c:numCache>
                <c:formatCode>General</c:formatCode>
                <c:ptCount val="3"/>
                <c:pt idx="0">
                  <c:v>0.011022</c:v>
                </c:pt>
                <c:pt idx="1">
                  <c:v>0.074994</c:v>
                </c:pt>
                <c:pt idx="2">
                  <c:v>1.175701</c:v>
                </c:pt>
              </c:numCache>
            </c:numRef>
          </c:yVal>
          <c:smooth val="0"/>
        </c:ser>
        <c:axId val="91087816"/>
        <c:axId val="39091479"/>
      </c:scatterChart>
      <c:valAx>
        <c:axId val="91087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91479"/>
        <c:crosses val="autoZero"/>
        <c:crossBetween val="midCat"/>
      </c:valAx>
      <c:valAx>
        <c:axId val="390914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878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PRIORIDADE
Conjunto de dados ordenado decrescente
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grafico_tempo_decrescente!$B$1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grafico_tempo_decrescente!$A$2:$A$4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grafico_tempo_decrescente!$B$2:$B$4</c:f>
              <c:numCache>
                <c:formatCode>General</c:formatCode>
                <c:ptCount val="3"/>
                <c:pt idx="0">
                  <c:v>24</c:v>
                </c:pt>
                <c:pt idx="1">
                  <c:v>288</c:v>
                </c:pt>
                <c:pt idx="2">
                  <c:v>5061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grafico_tempo_decrescente!$D$1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grafico_tempo_decrescente!$A$2:$A$4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grafico_tempo_decrescente!$D$2:$D$4</c:f>
              <c:numCache>
                <c:formatCode>General</c:formatCode>
                <c:ptCount val="3"/>
                <c:pt idx="0">
                  <c:v>10</c:v>
                </c:pt>
                <c:pt idx="1">
                  <c:v>478</c:v>
                </c:pt>
                <c:pt idx="2">
                  <c:v>571</c:v>
                </c:pt>
              </c:numCache>
            </c:numRef>
          </c:yVal>
          <c:smooth val="0"/>
        </c:ser>
        <c:axId val="163957"/>
        <c:axId val="74051532"/>
      </c:scatterChart>
      <c:valAx>
        <c:axId val="1639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51532"/>
        <c:crosses val="autoZero"/>
        <c:crossBetween val="midCat"/>
      </c:valAx>
      <c:valAx>
        <c:axId val="74051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(microssegundos)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95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DE PRIORIDADE
Conjunto de dados ordenado decrescente
(volume de dados maior)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grafico_tempo_decrescente!$B$27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grafico_tempo_decrescente!$A$28:$A$30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grafico_tempo_decrescente!$B$28:$B$30</c:f>
              <c:numCache>
                <c:formatCode>General</c:formatCode>
                <c:ptCount val="3"/>
                <c:pt idx="0">
                  <c:v>0.052084</c:v>
                </c:pt>
                <c:pt idx="1">
                  <c:v>0.755557</c:v>
                </c:pt>
                <c:pt idx="2">
                  <c:v>7.623979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grafico_tempo_decrescente!$D$27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grafico_tempo_decrescente!$A$28:$A$30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grafico_tempo_decrescente!$D$28:$D$30</c:f>
              <c:numCache>
                <c:formatCode>General</c:formatCode>
                <c:ptCount val="3"/>
                <c:pt idx="0">
                  <c:v>0.005672</c:v>
                </c:pt>
                <c:pt idx="1">
                  <c:v>0.079645</c:v>
                </c:pt>
                <c:pt idx="2">
                  <c:v>0.722628</c:v>
                </c:pt>
              </c:numCache>
            </c:numRef>
          </c:yVal>
          <c:smooth val="0"/>
        </c:ser>
        <c:axId val="60605184"/>
        <c:axId val="89747809"/>
      </c:scatterChart>
      <c:valAx>
        <c:axId val="606051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47809"/>
        <c:crosses val="autoZero"/>
        <c:crossBetween val="midCat"/>
      </c:valAx>
      <c:valAx>
        <c:axId val="89747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0518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PRIORIDADE
Conjunto de dados aleatório
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grafico_tempo_aleatorio!$B$1:$B$1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grafico_tempo_aleatorio!$A$2:$A$4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grafico_tempo_aleatorio!$B$2:$B$4</c:f>
              <c:numCache>
                <c:formatCode>General</c:formatCode>
                <c:ptCount val="3"/>
                <c:pt idx="0">
                  <c:v>27</c:v>
                </c:pt>
                <c:pt idx="1">
                  <c:v>327</c:v>
                </c:pt>
                <c:pt idx="2">
                  <c:v>4563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grafico_tempo_aleatorio!$D$1:$D$1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grafico_tempo_aleatorio!$A$2:$A$4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grafico_tempo_aleatorio!$D$2:$D$4</c:f>
              <c:numCache>
                <c:formatCode>General</c:formatCode>
                <c:ptCount val="3"/>
                <c:pt idx="0">
                  <c:v>12</c:v>
                </c:pt>
                <c:pt idx="1">
                  <c:v>864</c:v>
                </c:pt>
                <c:pt idx="2">
                  <c:v>217381</c:v>
                </c:pt>
              </c:numCache>
            </c:numRef>
          </c:yVal>
          <c:smooth val="0"/>
        </c:ser>
        <c:axId val="77170412"/>
        <c:axId val="98938261"/>
      </c:scatterChart>
      <c:valAx>
        <c:axId val="771704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38261"/>
        <c:crosses val="autoZero"/>
        <c:crossBetween val="midCat"/>
      </c:valAx>
      <c:valAx>
        <c:axId val="98938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(microssegundos)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7041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FILA DE PRIORIDADE
Conjunto de dados aleatório
(volume de dados maior)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grafico_tempo_aleatorio!$B$27:$B$27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grafico_tempo_aleatorio!$A$28:$A$30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grafico_tempo_aleatorio!$B$28:$B$30</c:f>
              <c:numCache>
                <c:formatCode>General</c:formatCode>
                <c:ptCount val="3"/>
                <c:pt idx="0">
                  <c:v>0.066095</c:v>
                </c:pt>
                <c:pt idx="1">
                  <c:v>0.952258</c:v>
                </c:pt>
                <c:pt idx="2">
                  <c:v>12.258973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grafico_tempo_aleatorio!$D$27:$D$27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grafico_tempo_aleatorio!$A$28:$A$30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grafico_tempo_aleatorio!$D$28:$D$30</c:f>
              <c:numCache>
                <c:formatCode>General</c:formatCode>
                <c:ptCount val="3"/>
                <c:pt idx="0">
                  <c:v>44.690286</c:v>
                </c:pt>
                <c:pt idx="1">
                  <c:v>446.90286</c:v>
                </c:pt>
                <c:pt idx="2">
                  <c:v>4469.0286</c:v>
                </c:pt>
              </c:numCache>
            </c:numRef>
          </c:yVal>
          <c:smooth val="0"/>
        </c:ser>
        <c:axId val="53921400"/>
        <c:axId val="44263597"/>
      </c:scatterChart>
      <c:valAx>
        <c:axId val="539214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63597"/>
        <c:crosses val="autoZero"/>
        <c:crossBetween val="midCat"/>
      </c:valAx>
      <c:valAx>
        <c:axId val="44263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2140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290880</xdr:colOff>
      <xdr:row>0</xdr:row>
      <xdr:rowOff>0</xdr:rowOff>
    </xdr:from>
    <xdr:to>
      <xdr:col>11</xdr:col>
      <xdr:colOff>98280</xdr:colOff>
      <xdr:row>15</xdr:row>
      <xdr:rowOff>103320</xdr:rowOff>
    </xdr:to>
    <xdr:graphicFrame>
      <xdr:nvGraphicFramePr>
        <xdr:cNvPr id="0" name="Gráfico 2"/>
        <xdr:cNvGraphicFramePr/>
      </xdr:nvGraphicFramePr>
      <xdr:xfrm>
        <a:off x="5160600" y="0"/>
        <a:ext cx="4740120" cy="253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505800</xdr:colOff>
      <xdr:row>18</xdr:row>
      <xdr:rowOff>154800</xdr:rowOff>
    </xdr:from>
    <xdr:to>
      <xdr:col>11</xdr:col>
      <xdr:colOff>313200</xdr:colOff>
      <xdr:row>35</xdr:row>
      <xdr:rowOff>136440</xdr:rowOff>
    </xdr:to>
    <xdr:graphicFrame>
      <xdr:nvGraphicFramePr>
        <xdr:cNvPr id="1" name="Gráfico 4_1"/>
        <xdr:cNvGraphicFramePr/>
      </xdr:nvGraphicFramePr>
      <xdr:xfrm>
        <a:off x="5375520" y="3073680"/>
        <a:ext cx="47401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1256040</xdr:colOff>
      <xdr:row>5</xdr:row>
      <xdr:rowOff>15840</xdr:rowOff>
    </xdr:from>
    <xdr:to>
      <xdr:col>4</xdr:col>
      <xdr:colOff>327960</xdr:colOff>
      <xdr:row>25</xdr:row>
      <xdr:rowOff>118080</xdr:rowOff>
    </xdr:to>
    <xdr:graphicFrame>
      <xdr:nvGraphicFramePr>
        <xdr:cNvPr id="2" name="Gráfico 17_0"/>
        <xdr:cNvGraphicFramePr/>
      </xdr:nvGraphicFramePr>
      <xdr:xfrm>
        <a:off x="1256040" y="833400"/>
        <a:ext cx="6527880" cy="33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864360</xdr:colOff>
      <xdr:row>31</xdr:row>
      <xdr:rowOff>23760</xdr:rowOff>
    </xdr:from>
    <xdr:to>
      <xdr:col>4</xdr:col>
      <xdr:colOff>162000</xdr:colOff>
      <xdr:row>52</xdr:row>
      <xdr:rowOff>77040</xdr:rowOff>
    </xdr:to>
    <xdr:graphicFrame>
      <xdr:nvGraphicFramePr>
        <xdr:cNvPr id="3" name="Gráfico 18_1"/>
        <xdr:cNvGraphicFramePr/>
      </xdr:nvGraphicFramePr>
      <xdr:xfrm>
        <a:off x="864360" y="5055480"/>
        <a:ext cx="6753600" cy="345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1256040</xdr:colOff>
      <xdr:row>5</xdr:row>
      <xdr:rowOff>15840</xdr:rowOff>
    </xdr:from>
    <xdr:to>
      <xdr:col>4</xdr:col>
      <xdr:colOff>327960</xdr:colOff>
      <xdr:row>25</xdr:row>
      <xdr:rowOff>118080</xdr:rowOff>
    </xdr:to>
    <xdr:graphicFrame>
      <xdr:nvGraphicFramePr>
        <xdr:cNvPr id="4" name="Gráfico 17_1"/>
        <xdr:cNvGraphicFramePr/>
      </xdr:nvGraphicFramePr>
      <xdr:xfrm>
        <a:off x="1256040" y="833400"/>
        <a:ext cx="6527880" cy="33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864360</xdr:colOff>
      <xdr:row>31</xdr:row>
      <xdr:rowOff>23760</xdr:rowOff>
    </xdr:from>
    <xdr:to>
      <xdr:col>4</xdr:col>
      <xdr:colOff>162000</xdr:colOff>
      <xdr:row>52</xdr:row>
      <xdr:rowOff>77040</xdr:rowOff>
    </xdr:to>
    <xdr:graphicFrame>
      <xdr:nvGraphicFramePr>
        <xdr:cNvPr id="5" name="Gráfico 18_3"/>
        <xdr:cNvGraphicFramePr/>
      </xdr:nvGraphicFramePr>
      <xdr:xfrm>
        <a:off x="864360" y="5055480"/>
        <a:ext cx="6753600" cy="345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1256040</xdr:colOff>
      <xdr:row>5</xdr:row>
      <xdr:rowOff>15840</xdr:rowOff>
    </xdr:from>
    <xdr:to>
      <xdr:col>4</xdr:col>
      <xdr:colOff>327960</xdr:colOff>
      <xdr:row>25</xdr:row>
      <xdr:rowOff>118080</xdr:rowOff>
    </xdr:to>
    <xdr:graphicFrame>
      <xdr:nvGraphicFramePr>
        <xdr:cNvPr id="6" name="Gráfico 17_2"/>
        <xdr:cNvGraphicFramePr/>
      </xdr:nvGraphicFramePr>
      <xdr:xfrm>
        <a:off x="1256040" y="833400"/>
        <a:ext cx="6527880" cy="33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864360</xdr:colOff>
      <xdr:row>31</xdr:row>
      <xdr:rowOff>23760</xdr:rowOff>
    </xdr:from>
    <xdr:to>
      <xdr:col>4</xdr:col>
      <xdr:colOff>162000</xdr:colOff>
      <xdr:row>52</xdr:row>
      <xdr:rowOff>77040</xdr:rowOff>
    </xdr:to>
    <xdr:graphicFrame>
      <xdr:nvGraphicFramePr>
        <xdr:cNvPr id="7" name="Gráfico 18_2"/>
        <xdr:cNvGraphicFramePr/>
      </xdr:nvGraphicFramePr>
      <xdr:xfrm>
        <a:off x="864360" y="5055480"/>
        <a:ext cx="6753600" cy="345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4.08"/>
    <col collapsed="false" customWidth="true" hidden="false" outlineLevel="0" max="2" min="2" style="1" width="26.24"/>
    <col collapsed="false" customWidth="true" hidden="false" outlineLevel="0" max="3" min="3" style="2" width="27.94"/>
    <col collapsed="false" customWidth="true" hidden="false" outlineLevel="0" max="4" min="4" style="2" width="19"/>
    <col collapsed="false" customWidth="true" hidden="false" outlineLevel="0" max="5" min="5" style="1" width="31.69"/>
    <col collapsed="false" customWidth="true" hidden="false" outlineLevel="0" max="6" min="6" style="1" width="31.81"/>
    <col collapsed="false" customWidth="true" hidden="false" outlineLevel="0" max="7" min="7" style="1" width="17.29"/>
    <col collapsed="false" customWidth="false" hidden="false" outlineLevel="0" max="1024" min="8" style="1" width="11.6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  <row r="3" customFormat="false" ht="12.8" hidden="false" customHeight="false" outlineLevel="0" collapsed="false">
      <c r="A3" s="9" t="s">
        <v>7</v>
      </c>
      <c r="B3" s="9" t="n">
        <v>200</v>
      </c>
      <c r="C3" s="10" t="n">
        <v>101</v>
      </c>
      <c r="D3" s="2" t="n">
        <v>1624</v>
      </c>
      <c r="E3" s="1" t="n">
        <v>5E-006</v>
      </c>
      <c r="F3" s="1" t="n">
        <v>3E-006</v>
      </c>
      <c r="G3" s="0"/>
      <c r="H3" s="0"/>
    </row>
    <row r="4" customFormat="false" ht="13.25" hidden="false" customHeight="false" outlineLevel="0" collapsed="false">
      <c r="A4" s="9" t="s">
        <v>8</v>
      </c>
      <c r="B4" s="9" t="n">
        <v>2000</v>
      </c>
      <c r="C4" s="10" t="n">
        <v>1001</v>
      </c>
      <c r="D4" s="2" t="n">
        <v>16024</v>
      </c>
      <c r="E4" s="1" t="n">
        <v>0.000165</v>
      </c>
      <c r="F4" s="1" t="n">
        <v>0.00012</v>
      </c>
      <c r="G4" s="0"/>
      <c r="H4" s="0"/>
    </row>
    <row r="5" customFormat="false" ht="13.25" hidden="false" customHeight="false" outlineLevel="0" collapsed="false">
      <c r="A5" s="9" t="s">
        <v>9</v>
      </c>
      <c r="B5" s="9" t="n">
        <v>20000</v>
      </c>
      <c r="C5" s="2" t="n">
        <v>10001</v>
      </c>
      <c r="D5" s="2" t="n">
        <v>160024</v>
      </c>
      <c r="E5" s="1" t="n">
        <v>0.000623</v>
      </c>
      <c r="F5" s="1" t="n">
        <v>0.000311</v>
      </c>
      <c r="G5" s="0"/>
      <c r="H5" s="0"/>
    </row>
    <row r="6" customFormat="false" ht="13.25" hidden="false" customHeight="false" outlineLevel="0" collapsed="false">
      <c r="A6" s="9" t="s">
        <v>10</v>
      </c>
      <c r="B6" s="9" t="n">
        <v>200000</v>
      </c>
      <c r="C6" s="2" t="n">
        <v>100001</v>
      </c>
      <c r="D6" s="2" t="n">
        <v>1600024</v>
      </c>
      <c r="E6" s="1" t="n">
        <v>0.008737</v>
      </c>
      <c r="F6" s="1" t="n">
        <v>0.002285</v>
      </c>
      <c r="G6" s="0"/>
      <c r="H6" s="0"/>
    </row>
    <row r="7" customFormat="false" ht="12.8" hidden="false" customHeight="false" outlineLevel="0" collapsed="false">
      <c r="A7" s="9" t="s">
        <v>11</v>
      </c>
      <c r="B7" s="9" t="n">
        <v>2000000</v>
      </c>
      <c r="C7" s="2" t="n">
        <v>1000001</v>
      </c>
      <c r="D7" s="2" t="n">
        <v>16000024</v>
      </c>
      <c r="E7" s="1" t="n">
        <v>0.053618</v>
      </c>
      <c r="F7" s="1" t="n">
        <v>0.021376</v>
      </c>
      <c r="G7" s="0"/>
      <c r="H7" s="0"/>
    </row>
    <row r="8" customFormat="false" ht="12.8" hidden="false" customHeight="false" outlineLevel="0" collapsed="false">
      <c r="A8" s="9" t="s">
        <v>12</v>
      </c>
      <c r="B8" s="9" t="n">
        <v>20000000</v>
      </c>
      <c r="C8" s="2" t="n">
        <v>10000001</v>
      </c>
      <c r="D8" s="10" t="n">
        <v>160000024</v>
      </c>
      <c r="E8" s="9" t="n">
        <v>0.778452</v>
      </c>
      <c r="F8" s="1" t="n">
        <v>0.397249</v>
      </c>
      <c r="G8" s="0"/>
      <c r="H8" s="0"/>
    </row>
    <row r="9" customFormat="false" ht="12.8" hidden="true" customHeight="false" outlineLevel="0" collapsed="false">
      <c r="A9" s="9"/>
      <c r="B9" s="9"/>
      <c r="C9" s="10"/>
      <c r="D9" s="10"/>
      <c r="E9" s="9"/>
      <c r="G9" s="0"/>
      <c r="H9" s="0"/>
    </row>
    <row r="10" customFormat="false" ht="12.8" hidden="false" customHeight="false" outlineLevel="0" collapsed="false">
      <c r="A10" s="9"/>
      <c r="B10" s="9"/>
      <c r="C10" s="10"/>
      <c r="D10" s="10"/>
      <c r="E10" s="9"/>
      <c r="G10" s="0"/>
      <c r="H10" s="0"/>
    </row>
    <row r="11" customFormat="false" ht="12.8" hidden="false" customHeight="false" outlineLevel="0" collapsed="false">
      <c r="A11" s="11" t="s">
        <v>13</v>
      </c>
      <c r="B11" s="11"/>
      <c r="C11" s="11"/>
      <c r="D11" s="11"/>
      <c r="E11" s="11"/>
      <c r="F11" s="11"/>
      <c r="G11" s="0"/>
      <c r="H11" s="0"/>
    </row>
    <row r="12" customFormat="false" ht="12.8" hidden="false" customHeight="false" outlineLevel="0" collapsed="false">
      <c r="A12" s="5" t="s">
        <v>1</v>
      </c>
      <c r="B12" s="5" t="s">
        <v>2</v>
      </c>
      <c r="C12" s="12" t="s">
        <v>3</v>
      </c>
      <c r="D12" s="12" t="s">
        <v>4</v>
      </c>
      <c r="E12" s="7" t="s">
        <v>5</v>
      </c>
      <c r="F12" s="7" t="s">
        <v>6</v>
      </c>
      <c r="G12" s="0"/>
      <c r="H12" s="0"/>
    </row>
    <row r="13" customFormat="false" ht="12.8" hidden="false" customHeight="false" outlineLevel="0" collapsed="false">
      <c r="A13" s="9" t="s">
        <v>14</v>
      </c>
      <c r="B13" s="9" t="n">
        <v>200</v>
      </c>
      <c r="C13" s="10" t="n">
        <v>101</v>
      </c>
      <c r="D13" s="2" t="n">
        <v>1624</v>
      </c>
      <c r="E13" s="9" t="n">
        <v>6E-006</v>
      </c>
      <c r="F13" s="1" t="n">
        <v>4E-006</v>
      </c>
      <c r="G13" s="0"/>
      <c r="H13" s="0"/>
    </row>
    <row r="14" customFormat="false" ht="12.8" hidden="false" customHeight="false" outlineLevel="0" collapsed="false">
      <c r="A14" s="9" t="s">
        <v>15</v>
      </c>
      <c r="B14" s="9" t="n">
        <v>2000</v>
      </c>
      <c r="C14" s="10" t="n">
        <v>1001</v>
      </c>
      <c r="D14" s="2" t="n">
        <v>16024</v>
      </c>
      <c r="E14" s="9" t="n">
        <v>0.000292</v>
      </c>
      <c r="F14" s="1" t="n">
        <v>0.000186</v>
      </c>
      <c r="G14" s="0"/>
      <c r="H14" s="0"/>
    </row>
    <row r="15" customFormat="false" ht="12.8" hidden="false" customHeight="false" outlineLevel="0" collapsed="false">
      <c r="A15" s="9" t="s">
        <v>16</v>
      </c>
      <c r="B15" s="9" t="n">
        <v>20000</v>
      </c>
      <c r="C15" s="2" t="n">
        <v>10001</v>
      </c>
      <c r="D15" s="2" t="n">
        <v>160024</v>
      </c>
      <c r="E15" s="9" t="n">
        <v>0.000365</v>
      </c>
      <c r="F15" s="1" t="n">
        <v>0.000206</v>
      </c>
      <c r="G15" s="0"/>
      <c r="H15" s="0"/>
    </row>
    <row r="16" customFormat="false" ht="12.8" hidden="false" customHeight="false" outlineLevel="0" collapsed="false">
      <c r="A16" s="9" t="s">
        <v>17</v>
      </c>
      <c r="B16" s="9" t="n">
        <v>200000</v>
      </c>
      <c r="C16" s="2" t="n">
        <v>100001</v>
      </c>
      <c r="D16" s="2" t="n">
        <v>1600024</v>
      </c>
      <c r="E16" s="9" t="n">
        <v>0.003576</v>
      </c>
      <c r="F16" s="1" t="n">
        <v>0.002096</v>
      </c>
      <c r="G16" s="0"/>
      <c r="H16" s="0"/>
    </row>
    <row r="17" customFormat="false" ht="12.8" hidden="false" customHeight="false" outlineLevel="0" collapsed="false">
      <c r="A17" s="9" t="s">
        <v>18</v>
      </c>
      <c r="B17" s="9" t="n">
        <v>2000000</v>
      </c>
      <c r="C17" s="2" t="n">
        <v>1000001</v>
      </c>
      <c r="D17" s="2" t="n">
        <v>16000024</v>
      </c>
      <c r="E17" s="9" t="n">
        <v>0.048548</v>
      </c>
      <c r="F17" s="1" t="n">
        <v>0.031097</v>
      </c>
      <c r="G17" s="0"/>
      <c r="H17" s="0"/>
    </row>
    <row r="18" customFormat="false" ht="12.8" hidden="false" customHeight="false" outlineLevel="0" collapsed="false">
      <c r="A18" s="9" t="s">
        <v>19</v>
      </c>
      <c r="B18" s="9" t="n">
        <v>20000000</v>
      </c>
      <c r="C18" s="2" t="n">
        <v>10000001</v>
      </c>
      <c r="D18" s="10" t="n">
        <v>160000024</v>
      </c>
      <c r="E18" s="9" t="n">
        <v>0.441029</v>
      </c>
      <c r="F18" s="1" t="n">
        <v>0.281599</v>
      </c>
      <c r="G18" s="0"/>
      <c r="H18" s="0"/>
    </row>
    <row r="21" customFormat="false" ht="12.8" hidden="false" customHeight="false" outlineLevel="0" collapsed="false">
      <c r="A21" s="13" t="s">
        <v>20</v>
      </c>
      <c r="B21" s="13"/>
      <c r="C21" s="13"/>
      <c r="D21" s="13"/>
      <c r="E21" s="13"/>
      <c r="F21" s="13"/>
    </row>
    <row r="22" customFormat="false" ht="12.8" hidden="false" customHeight="false" outlineLevel="0" collapsed="false">
      <c r="A22" s="4" t="s">
        <v>1</v>
      </c>
      <c r="B22" s="5" t="s">
        <v>2</v>
      </c>
      <c r="C22" s="6" t="s">
        <v>3</v>
      </c>
      <c r="D22" s="6" t="s">
        <v>4</v>
      </c>
      <c r="E22" s="7" t="s">
        <v>5</v>
      </c>
      <c r="F22" s="7" t="s">
        <v>6</v>
      </c>
      <c r="G22" s="0"/>
    </row>
    <row r="23" customFormat="false" ht="12.8" hidden="false" customHeight="false" outlineLevel="0" collapsed="false">
      <c r="A23" s="9" t="s">
        <v>21</v>
      </c>
      <c r="B23" s="9" t="n">
        <v>200</v>
      </c>
      <c r="C23" s="10" t="n">
        <v>101</v>
      </c>
      <c r="D23" s="2" t="n">
        <v>1624</v>
      </c>
      <c r="E23" s="1" t="n">
        <v>1E-005</v>
      </c>
      <c r="F23" s="1" t="n">
        <v>2E-006</v>
      </c>
      <c r="G23" s="0"/>
    </row>
    <row r="24" customFormat="false" ht="12.8" hidden="false" customHeight="false" outlineLevel="0" collapsed="false">
      <c r="A24" s="9" t="s">
        <v>22</v>
      </c>
      <c r="B24" s="9" t="n">
        <v>2000</v>
      </c>
      <c r="C24" s="10" t="n">
        <v>1001</v>
      </c>
      <c r="D24" s="2" t="n">
        <v>16024</v>
      </c>
      <c r="E24" s="1" t="n">
        <v>0.000843</v>
      </c>
      <c r="F24" s="1" t="n">
        <v>2.1E-005</v>
      </c>
      <c r="G24" s="0"/>
    </row>
    <row r="25" customFormat="false" ht="12.8" hidden="false" customHeight="false" outlineLevel="0" collapsed="false">
      <c r="A25" s="9" t="s">
        <v>23</v>
      </c>
      <c r="B25" s="9" t="n">
        <v>20000</v>
      </c>
      <c r="C25" s="2" t="n">
        <v>10001</v>
      </c>
      <c r="D25" s="2" t="n">
        <v>160024</v>
      </c>
      <c r="E25" s="1" t="n">
        <v>0.217122</v>
      </c>
      <c r="F25" s="1" t="n">
        <v>0.000259</v>
      </c>
      <c r="G25" s="0"/>
    </row>
    <row r="26" customFormat="false" ht="12.8" hidden="false" customHeight="false" outlineLevel="0" collapsed="false">
      <c r="A26" s="9" t="s">
        <v>24</v>
      </c>
      <c r="B26" s="9" t="n">
        <v>200000</v>
      </c>
      <c r="C26" s="2" t="n">
        <v>100001</v>
      </c>
      <c r="D26" s="2" t="n">
        <v>1600024</v>
      </c>
      <c r="E26" s="1" t="n">
        <v>44.687179</v>
      </c>
      <c r="F26" s="1" t="n">
        <v>0.003107</v>
      </c>
      <c r="G26" s="0"/>
    </row>
    <row r="27" customFormat="false" ht="12.8" hidden="false" customHeight="false" outlineLevel="0" collapsed="false">
      <c r="A27" s="9" t="s">
        <v>25</v>
      </c>
      <c r="B27" s="9" t="n">
        <v>2000000</v>
      </c>
      <c r="C27" s="14" t="s">
        <v>26</v>
      </c>
      <c r="D27" s="14"/>
      <c r="E27" s="14"/>
      <c r="F27" s="14"/>
      <c r="G27" s="0"/>
    </row>
    <row r="28" customFormat="false" ht="12.8" hidden="false" customHeight="false" outlineLevel="0" collapsed="false">
      <c r="A28" s="9" t="s">
        <v>27</v>
      </c>
      <c r="B28" s="9" t="n">
        <v>20000000</v>
      </c>
      <c r="C28" s="15"/>
      <c r="D28" s="16"/>
      <c r="E28" s="17"/>
      <c r="F28" s="17"/>
      <c r="G28" s="0"/>
    </row>
    <row r="29" customFormat="false" ht="12.8" hidden="false" customHeight="false" outlineLevel="0" collapsed="false">
      <c r="A29" s="9"/>
      <c r="B29" s="9"/>
      <c r="C29" s="10"/>
      <c r="D29" s="10"/>
      <c r="E29" s="9"/>
      <c r="G29" s="0"/>
    </row>
    <row r="30" customFormat="false" ht="12.8" hidden="false" customHeight="false" outlineLevel="0" collapsed="false">
      <c r="A30" s="9"/>
      <c r="B30" s="9"/>
      <c r="C30" s="10"/>
      <c r="D30" s="10"/>
      <c r="E30" s="9"/>
      <c r="G30" s="0"/>
    </row>
    <row r="31" customFormat="false" ht="12.8" hidden="false" customHeight="false" outlineLevel="0" collapsed="false">
      <c r="A31" s="9"/>
      <c r="B31" s="9"/>
      <c r="C31" s="10"/>
      <c r="D31" s="10"/>
      <c r="E31" s="9"/>
      <c r="G31" s="0"/>
    </row>
    <row r="32" customFormat="false" ht="12.8" hidden="false" customHeight="false" outlineLevel="0" collapsed="false">
      <c r="A32" s="9"/>
      <c r="B32" s="9"/>
      <c r="C32" s="10"/>
      <c r="D32" s="10"/>
      <c r="E32" s="9"/>
      <c r="G32" s="0"/>
    </row>
    <row r="33" customFormat="false" ht="12.8" hidden="false" customHeight="false" outlineLevel="0" collapsed="false">
      <c r="A33" s="9"/>
      <c r="B33" s="9"/>
      <c r="C33" s="10"/>
      <c r="D33" s="10"/>
      <c r="E33" s="9"/>
      <c r="G33" s="0"/>
    </row>
    <row r="34" customFormat="false" ht="12.8" hidden="false" customHeight="false" outlineLevel="0" collapsed="false">
      <c r="A34" s="9"/>
      <c r="B34" s="9"/>
      <c r="C34" s="10"/>
      <c r="D34" s="10"/>
      <c r="E34" s="9"/>
      <c r="G34" s="0"/>
    </row>
    <row r="35" customFormat="false" ht="12.8" hidden="false" customHeight="false" outlineLevel="0" collapsed="false">
      <c r="A35" s="9"/>
      <c r="B35" s="9"/>
      <c r="C35" s="10"/>
      <c r="D35" s="10"/>
      <c r="E35" s="9"/>
      <c r="G35" s="0"/>
    </row>
    <row r="36" customFormat="false" ht="12.8" hidden="false" customHeight="false" outlineLevel="0" collapsed="false">
      <c r="A36" s="9"/>
      <c r="B36" s="9"/>
      <c r="C36" s="10"/>
      <c r="D36" s="10"/>
      <c r="E36" s="9"/>
      <c r="G36" s="0"/>
    </row>
    <row r="37" customFormat="false" ht="12.8" hidden="false" customHeight="false" outlineLevel="0" collapsed="false">
      <c r="A37" s="9"/>
      <c r="B37" s="9"/>
      <c r="C37" s="10"/>
      <c r="D37" s="10"/>
      <c r="E37" s="9"/>
      <c r="G37" s="0"/>
    </row>
    <row r="38" customFormat="false" ht="12.8" hidden="false" customHeight="false" outlineLevel="0" collapsed="false">
      <c r="A38" s="9"/>
      <c r="B38" s="9"/>
      <c r="C38" s="10"/>
      <c r="D38" s="10"/>
      <c r="E38" s="9"/>
      <c r="G38" s="0"/>
    </row>
  </sheetData>
  <mergeCells count="4">
    <mergeCell ref="A1:F1"/>
    <mergeCell ref="A11:F11"/>
    <mergeCell ref="A21:F21"/>
    <mergeCell ref="C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4.08"/>
    <col collapsed="false" customWidth="true" hidden="false" outlineLevel="0" max="2" min="2" style="1" width="26.24"/>
    <col collapsed="false" customWidth="true" hidden="false" outlineLevel="0" max="3" min="3" style="2" width="19.99"/>
    <col collapsed="false" customWidth="true" hidden="false" outlineLevel="0" max="4" min="4" style="2" width="19"/>
    <col collapsed="false" customWidth="true" hidden="false" outlineLevel="0" max="5" min="5" style="1" width="31.69"/>
    <col collapsed="false" customWidth="true" hidden="false" outlineLevel="0" max="6" min="6" style="1" width="31.81"/>
    <col collapsed="false" customWidth="true" hidden="false" outlineLevel="0" max="7" min="7" style="1" width="17.29"/>
    <col collapsed="false" customWidth="false" hidden="false" outlineLevel="0" max="1024" min="8" style="1" width="11.63"/>
  </cols>
  <sheetData>
    <row r="1" customFormat="false" ht="12.8" hidden="false" customHeight="false" outlineLevel="0" collapsed="false">
      <c r="A1" s="3" t="s">
        <v>28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  <row r="3" customFormat="false" ht="12.8" hidden="false" customHeight="false" outlineLevel="0" collapsed="false">
      <c r="A3" s="9" t="s">
        <v>7</v>
      </c>
      <c r="B3" s="9" t="n">
        <v>200</v>
      </c>
      <c r="C3" s="2" t="n">
        <v>14</v>
      </c>
      <c r="D3" s="2" t="n">
        <v>3800</v>
      </c>
      <c r="E3" s="1" t="n">
        <v>9E-006</v>
      </c>
      <c r="F3" s="1" t="n">
        <v>2.1E-005</v>
      </c>
    </row>
    <row r="4" customFormat="false" ht="12.8" hidden="false" customHeight="false" outlineLevel="0" collapsed="false">
      <c r="A4" s="9" t="s">
        <v>8</v>
      </c>
      <c r="B4" s="9" t="n">
        <v>2000</v>
      </c>
      <c r="C4" s="2" t="n">
        <v>20</v>
      </c>
      <c r="D4" s="2" t="n">
        <v>30680</v>
      </c>
      <c r="E4" s="1" t="n">
        <v>9.9E-005</v>
      </c>
      <c r="F4" s="1" t="n">
        <v>0.000296</v>
      </c>
    </row>
    <row r="5" customFormat="false" ht="12.8" hidden="false" customHeight="false" outlineLevel="0" collapsed="false">
      <c r="A5" s="9" t="s">
        <v>9</v>
      </c>
      <c r="B5" s="9" t="n">
        <v>20000</v>
      </c>
      <c r="C5" s="2" t="n">
        <v>26</v>
      </c>
      <c r="D5" s="2" t="n">
        <v>245720</v>
      </c>
      <c r="E5" s="1" t="n">
        <v>0.001538</v>
      </c>
      <c r="F5" s="1" t="n">
        <v>0.004183</v>
      </c>
    </row>
    <row r="6" customFormat="false" ht="12.8" hidden="false" customHeight="false" outlineLevel="0" collapsed="false">
      <c r="A6" s="9" t="s">
        <v>10</v>
      </c>
      <c r="B6" s="9" t="n">
        <v>200000</v>
      </c>
      <c r="C6" s="2" t="n">
        <v>34</v>
      </c>
      <c r="D6" s="2" t="n">
        <v>3932120</v>
      </c>
      <c r="E6" s="1" t="n">
        <v>0.020125</v>
      </c>
      <c r="F6" s="1" t="n">
        <v>0.05411</v>
      </c>
    </row>
    <row r="7" customFormat="false" ht="12.8" hidden="false" customHeight="false" outlineLevel="0" collapsed="false">
      <c r="A7" s="9" t="s">
        <v>11</v>
      </c>
      <c r="B7" s="9" t="n">
        <v>2000000</v>
      </c>
      <c r="C7" s="2" t="n">
        <v>40</v>
      </c>
      <c r="D7" s="2" t="n">
        <v>31457240</v>
      </c>
      <c r="E7" s="1" t="n">
        <v>0.233076</v>
      </c>
      <c r="F7" s="1" t="n">
        <v>0.661012</v>
      </c>
    </row>
    <row r="8" customFormat="false" ht="13.25" hidden="false" customHeight="false" outlineLevel="0" collapsed="false">
      <c r="A8" s="9" t="s">
        <v>12</v>
      </c>
      <c r="B8" s="9" t="n">
        <v>20000000</v>
      </c>
      <c r="C8" s="1" t="n">
        <v>46</v>
      </c>
      <c r="D8" s="2" t="n">
        <v>251658200</v>
      </c>
      <c r="E8" s="1" t="n">
        <v>2.349275</v>
      </c>
      <c r="F8" s="1" t="n">
        <v>6.892361</v>
      </c>
    </row>
    <row r="9" customFormat="false" ht="12.8" hidden="false" customHeight="false" outlineLevel="0" collapsed="false">
      <c r="A9" s="9"/>
      <c r="B9" s="9"/>
      <c r="C9" s="10"/>
      <c r="D9" s="10"/>
      <c r="E9" s="9"/>
    </row>
    <row r="10" customFormat="false" ht="12.8" hidden="false" customHeight="false" outlineLevel="0" collapsed="false">
      <c r="A10" s="9"/>
      <c r="B10" s="9"/>
      <c r="C10" s="10"/>
      <c r="D10" s="10"/>
      <c r="E10" s="9"/>
    </row>
    <row r="11" customFormat="false" ht="12.8" hidden="false" customHeight="false" outlineLevel="0" collapsed="false">
      <c r="A11" s="11" t="s">
        <v>29</v>
      </c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5" t="s">
        <v>1</v>
      </c>
      <c r="B12" s="5" t="s">
        <v>2</v>
      </c>
      <c r="C12" s="12" t="s">
        <v>3</v>
      </c>
      <c r="D12" s="12" t="s">
        <v>4</v>
      </c>
      <c r="E12" s="7" t="s">
        <v>5</v>
      </c>
      <c r="F12" s="7" t="s">
        <v>6</v>
      </c>
    </row>
    <row r="13" customFormat="false" ht="12.8" hidden="false" customHeight="false" outlineLevel="0" collapsed="false">
      <c r="A13" s="9" t="s">
        <v>14</v>
      </c>
      <c r="B13" s="9" t="n">
        <v>200</v>
      </c>
      <c r="C13" s="2" t="n">
        <v>14</v>
      </c>
      <c r="D13" s="2" t="n">
        <v>3800</v>
      </c>
      <c r="E13" s="9" t="n">
        <v>3E-006</v>
      </c>
      <c r="F13" s="1" t="n">
        <v>2.1E-005</v>
      </c>
    </row>
    <row r="14" customFormat="false" ht="12.8" hidden="false" customHeight="false" outlineLevel="0" collapsed="false">
      <c r="A14" s="9" t="s">
        <v>15</v>
      </c>
      <c r="B14" s="9" t="n">
        <v>2000</v>
      </c>
      <c r="C14" s="2" t="n">
        <v>20</v>
      </c>
      <c r="D14" s="2" t="n">
        <v>30680</v>
      </c>
      <c r="E14" s="9" t="n">
        <v>1.8E-005</v>
      </c>
      <c r="F14" s="1" t="n">
        <v>0.00027</v>
      </c>
    </row>
    <row r="15" customFormat="false" ht="12.8" hidden="false" customHeight="false" outlineLevel="0" collapsed="false">
      <c r="A15" s="9" t="s">
        <v>16</v>
      </c>
      <c r="B15" s="9" t="n">
        <v>20000</v>
      </c>
      <c r="C15" s="2" t="n">
        <v>26</v>
      </c>
      <c r="D15" s="2" t="n">
        <v>245720</v>
      </c>
      <c r="E15" s="9" t="n">
        <v>0.000254</v>
      </c>
      <c r="F15" s="1" t="n">
        <v>0.004807</v>
      </c>
    </row>
    <row r="16" customFormat="false" ht="12.8" hidden="false" customHeight="false" outlineLevel="0" collapsed="false">
      <c r="A16" s="9" t="s">
        <v>17</v>
      </c>
      <c r="B16" s="9" t="n">
        <v>200000</v>
      </c>
      <c r="C16" s="2" t="n">
        <v>34</v>
      </c>
      <c r="D16" s="2" t="n">
        <v>3932120</v>
      </c>
      <c r="E16" s="9" t="n">
        <v>0.001974</v>
      </c>
      <c r="F16" s="1" t="n">
        <v>0.05011</v>
      </c>
    </row>
    <row r="17" customFormat="false" ht="12.8" hidden="false" customHeight="false" outlineLevel="0" collapsed="false">
      <c r="A17" s="9" t="s">
        <v>18</v>
      </c>
      <c r="B17" s="9" t="n">
        <v>2000000</v>
      </c>
      <c r="C17" s="2" t="n">
        <v>40</v>
      </c>
      <c r="D17" s="2" t="n">
        <v>31457240</v>
      </c>
      <c r="E17" s="9" t="n">
        <v>0.018854</v>
      </c>
      <c r="F17" s="1" t="n">
        <v>0.736703</v>
      </c>
    </row>
    <row r="18" customFormat="false" ht="12.8" hidden="false" customHeight="false" outlineLevel="0" collapsed="false">
      <c r="A18" s="9" t="s">
        <v>19</v>
      </c>
      <c r="B18" s="9" t="n">
        <v>20000000</v>
      </c>
      <c r="C18" s="1" t="n">
        <v>46</v>
      </c>
      <c r="D18" s="2" t="n">
        <v>251658200</v>
      </c>
      <c r="E18" s="1" t="n">
        <v>0.292212</v>
      </c>
      <c r="F18" s="1" t="n">
        <v>7.331767</v>
      </c>
    </row>
    <row r="21" customFormat="false" ht="12.8" hidden="false" customHeight="false" outlineLevel="0" collapsed="false">
      <c r="A21" s="13" t="s">
        <v>30</v>
      </c>
      <c r="B21" s="13"/>
      <c r="C21" s="13"/>
      <c r="D21" s="13"/>
      <c r="E21" s="13"/>
      <c r="F21" s="13"/>
    </row>
    <row r="22" customFormat="false" ht="12.8" hidden="false" customHeight="false" outlineLevel="0" collapsed="false">
      <c r="A22" s="4" t="s">
        <v>1</v>
      </c>
      <c r="B22" s="5" t="s">
        <v>2</v>
      </c>
      <c r="C22" s="6" t="s">
        <v>3</v>
      </c>
      <c r="D22" s="6" t="s">
        <v>4</v>
      </c>
      <c r="E22" s="7" t="s">
        <v>5</v>
      </c>
      <c r="F22" s="7" t="s">
        <v>6</v>
      </c>
    </row>
    <row r="23" customFormat="false" ht="12.8" hidden="false" customHeight="false" outlineLevel="0" collapsed="false">
      <c r="A23" s="9" t="s">
        <v>21</v>
      </c>
      <c r="B23" s="9" t="n">
        <v>200</v>
      </c>
      <c r="C23" s="2" t="n">
        <v>14</v>
      </c>
      <c r="D23" s="2" t="n">
        <v>3800</v>
      </c>
      <c r="E23" s="1" t="n">
        <v>5E-006</v>
      </c>
      <c r="F23" s="1" t="n">
        <v>2.2E-005</v>
      </c>
    </row>
    <row r="24" customFormat="false" ht="12.8" hidden="false" customHeight="false" outlineLevel="0" collapsed="false">
      <c r="A24" s="9" t="s">
        <v>22</v>
      </c>
      <c r="B24" s="9" t="n">
        <v>2000</v>
      </c>
      <c r="C24" s="2" t="n">
        <v>20</v>
      </c>
      <c r="D24" s="2" t="n">
        <v>30680</v>
      </c>
      <c r="E24" s="1" t="n">
        <v>4.2E-005</v>
      </c>
      <c r="F24" s="1" t="n">
        <v>0.000285</v>
      </c>
    </row>
    <row r="25" customFormat="false" ht="12.8" hidden="false" customHeight="false" outlineLevel="0" collapsed="false">
      <c r="A25" s="9" t="s">
        <v>23</v>
      </c>
      <c r="B25" s="9" t="n">
        <v>20000</v>
      </c>
      <c r="C25" s="2" t="n">
        <v>26</v>
      </c>
      <c r="D25" s="2" t="n">
        <v>245720</v>
      </c>
      <c r="E25" s="1" t="n">
        <v>0.000487</v>
      </c>
      <c r="F25" s="1" t="n">
        <v>0.004076</v>
      </c>
    </row>
    <row r="26" customFormat="false" ht="12.8" hidden="false" customHeight="false" outlineLevel="0" collapsed="false">
      <c r="A26" s="9" t="s">
        <v>24</v>
      </c>
      <c r="B26" s="9" t="n">
        <v>200000</v>
      </c>
      <c r="C26" s="2" t="n">
        <v>34</v>
      </c>
      <c r="D26" s="2" t="n">
        <v>3932120</v>
      </c>
      <c r="E26" s="1" t="n">
        <v>0.005228</v>
      </c>
      <c r="F26" s="1" t="n">
        <v>0.060867</v>
      </c>
    </row>
    <row r="27" customFormat="false" ht="12.8" hidden="false" customHeight="false" outlineLevel="0" collapsed="false">
      <c r="A27" s="9" t="s">
        <v>25</v>
      </c>
      <c r="B27" s="9" t="n">
        <v>2000000</v>
      </c>
      <c r="C27" s="1" t="n">
        <v>40</v>
      </c>
      <c r="D27" s="2" t="n">
        <v>31457240</v>
      </c>
      <c r="E27" s="1" t="n">
        <v>0.055667</v>
      </c>
      <c r="F27" s="1" t="n">
        <v>0.896591</v>
      </c>
    </row>
    <row r="28" customFormat="false" ht="12.8" hidden="false" customHeight="false" outlineLevel="0" collapsed="false">
      <c r="A28" s="9" t="s">
        <v>27</v>
      </c>
      <c r="B28" s="9" t="n">
        <v>20000000</v>
      </c>
      <c r="C28" s="1" t="n">
        <v>46</v>
      </c>
      <c r="D28" s="2" t="n">
        <v>251658200</v>
      </c>
      <c r="E28" s="1" t="n">
        <v>0.519262</v>
      </c>
      <c r="F28" s="1" t="n">
        <v>11.739711</v>
      </c>
    </row>
    <row r="29" customFormat="false" ht="12.8" hidden="false" customHeight="false" outlineLevel="0" collapsed="false">
      <c r="A29" s="9"/>
      <c r="B29" s="9"/>
      <c r="C29" s="10"/>
      <c r="D29" s="10"/>
      <c r="E29" s="9"/>
    </row>
    <row r="30" customFormat="false" ht="12.8" hidden="false" customHeight="false" outlineLevel="0" collapsed="false">
      <c r="A30" s="9"/>
      <c r="B30" s="9"/>
      <c r="C30" s="10"/>
      <c r="D30" s="10"/>
      <c r="E30" s="9"/>
    </row>
    <row r="31" customFormat="false" ht="12.8" hidden="false" customHeight="false" outlineLevel="0" collapsed="false">
      <c r="A31" s="9"/>
      <c r="B31" s="9"/>
      <c r="C31" s="10"/>
      <c r="D31" s="10"/>
      <c r="E31" s="9"/>
    </row>
    <row r="32" customFormat="false" ht="12.8" hidden="false" customHeight="false" outlineLevel="0" collapsed="false">
      <c r="A32" s="9"/>
      <c r="B32" s="9"/>
      <c r="C32" s="10"/>
      <c r="D32" s="10"/>
      <c r="E32" s="9"/>
    </row>
    <row r="33" customFormat="false" ht="12.8" hidden="false" customHeight="false" outlineLevel="0" collapsed="false">
      <c r="A33" s="9"/>
      <c r="B33" s="9"/>
      <c r="C33" s="10"/>
      <c r="D33" s="10"/>
      <c r="E33" s="9"/>
    </row>
    <row r="34" customFormat="false" ht="12.8" hidden="false" customHeight="false" outlineLevel="0" collapsed="false">
      <c r="A34" s="9"/>
      <c r="B34" s="9"/>
      <c r="C34" s="10"/>
      <c r="D34" s="10"/>
      <c r="E34" s="9"/>
    </row>
    <row r="35" customFormat="false" ht="12.8" hidden="false" customHeight="false" outlineLevel="0" collapsed="false">
      <c r="A35" s="9"/>
      <c r="B35" s="9"/>
      <c r="C35" s="10"/>
      <c r="D35" s="10"/>
      <c r="E35" s="9"/>
    </row>
    <row r="36" customFormat="false" ht="12.8" hidden="false" customHeight="false" outlineLevel="0" collapsed="false">
      <c r="A36" s="9"/>
      <c r="B36" s="9"/>
      <c r="C36" s="10"/>
      <c r="D36" s="10"/>
      <c r="E36" s="9"/>
    </row>
    <row r="37" customFormat="false" ht="12.8" hidden="false" customHeight="false" outlineLevel="0" collapsed="false">
      <c r="A37" s="9"/>
      <c r="B37" s="9"/>
      <c r="C37" s="10"/>
      <c r="D37" s="10"/>
      <c r="E37" s="9"/>
    </row>
    <row r="38" customFormat="false" ht="12.8" hidden="false" customHeight="false" outlineLevel="0" collapsed="false">
      <c r="A38" s="9"/>
      <c r="B38" s="9"/>
      <c r="C38" s="10"/>
      <c r="D38" s="10"/>
      <c r="E38" s="9"/>
    </row>
  </sheetData>
  <mergeCells count="3">
    <mergeCell ref="A1:F1"/>
    <mergeCell ref="A11:F11"/>
    <mergeCell ref="A21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7" colorId="64" zoomScale="90" zoomScaleNormal="90" zoomScalePageLayoutView="100" workbookViewId="0">
      <selection pane="topLeft" activeCell="C37" activeCellId="0" sqref="C37"/>
    </sheetView>
  </sheetViews>
  <sheetFormatPr defaultColWidth="8.75" defaultRowHeight="12.75" zeroHeight="false" outlineLevelRow="0" outlineLevelCol="0"/>
  <cols>
    <col collapsed="false" customWidth="true" hidden="false" outlineLevel="0" max="1" min="1" style="18" width="15.71"/>
    <col collapsed="false" customWidth="true" hidden="false" outlineLevel="0" max="2" min="2" style="0" width="26.59"/>
    <col collapsed="false" customWidth="true" hidden="false" outlineLevel="0" max="3" min="3" style="0" width="26.71"/>
  </cols>
  <sheetData>
    <row r="1" customFormat="false" ht="12.75" hidden="false" customHeight="false" outlineLevel="0" collapsed="false">
      <c r="A1" s="6" t="s">
        <v>31</v>
      </c>
      <c r="B1" s="7" t="s">
        <v>32</v>
      </c>
      <c r="C1" s="5" t="s">
        <v>33</v>
      </c>
    </row>
    <row r="2" customFormat="false" ht="12.8" hidden="false" customHeight="false" outlineLevel="0" collapsed="false">
      <c r="A2" s="19" t="n">
        <f aca="false">200/1000</f>
        <v>0.2</v>
      </c>
      <c r="B2" s="19" t="n">
        <f aca="false">3800/1024</f>
        <v>3.7109375</v>
      </c>
      <c r="C2" s="19" t="n">
        <f aca="false">1624/1024</f>
        <v>1.5859375</v>
      </c>
    </row>
    <row r="3" customFormat="false" ht="12.8" hidden="false" customHeight="false" outlineLevel="0" collapsed="false">
      <c r="A3" s="19" t="n">
        <f aca="false">2000/1000</f>
        <v>2</v>
      </c>
      <c r="B3" s="19" t="n">
        <f aca="false">30680/1024</f>
        <v>29.9609375</v>
      </c>
      <c r="C3" s="19" t="n">
        <f aca="false">16024/1024</f>
        <v>15.6484375</v>
      </c>
    </row>
    <row r="4" customFormat="false" ht="12.8" hidden="false" customHeight="false" outlineLevel="0" collapsed="false">
      <c r="A4" s="19" t="n">
        <f aca="false">20000/1000</f>
        <v>20</v>
      </c>
      <c r="B4" s="19" t="n">
        <f aca="false">245720/1024</f>
        <v>239.9609375</v>
      </c>
      <c r="C4" s="19" t="n">
        <f aca="false">160024/1024</f>
        <v>156.2734375</v>
      </c>
    </row>
    <row r="5" customFormat="false" ht="12.8" hidden="false" customHeight="false" outlineLevel="0" collapsed="false">
      <c r="A5" s="10"/>
      <c r="B5" s="10"/>
      <c r="C5" s="10"/>
    </row>
    <row r="6" customFormat="false" ht="12.8" hidden="false" customHeight="false" outlineLevel="0" collapsed="false">
      <c r="A6" s="10"/>
      <c r="B6" s="10"/>
      <c r="C6" s="10"/>
    </row>
    <row r="7" customFormat="false" ht="12.8" hidden="false" customHeight="false" outlineLevel="0" collapsed="false">
      <c r="A7" s="10"/>
      <c r="B7" s="10"/>
      <c r="C7" s="10"/>
    </row>
    <row r="18" customFormat="false" ht="12.8" hidden="false" customHeight="false" outlineLevel="0" collapsed="false">
      <c r="A18" s="20" t="s">
        <v>31</v>
      </c>
      <c r="B18" s="7" t="s">
        <v>32</v>
      </c>
      <c r="C18" s="5" t="s">
        <v>33</v>
      </c>
    </row>
    <row r="19" customFormat="false" ht="12.8" hidden="false" customHeight="false" outlineLevel="0" collapsed="false">
      <c r="A19" s="19" t="n">
        <f aca="false">200000/1000000</f>
        <v>0.2</v>
      </c>
      <c r="B19" s="19" t="n">
        <f aca="false">3932120/1000000</f>
        <v>3.93212</v>
      </c>
      <c r="C19" s="19" t="n">
        <f aca="false">1600024/1000000</f>
        <v>1.600024</v>
      </c>
    </row>
    <row r="20" customFormat="false" ht="12.8" hidden="false" customHeight="false" outlineLevel="0" collapsed="false">
      <c r="A20" s="19" t="n">
        <f aca="false">2000000/1000000</f>
        <v>2</v>
      </c>
      <c r="B20" s="19" t="n">
        <f aca="false">31457240/1000000</f>
        <v>31.45724</v>
      </c>
      <c r="C20" s="19" t="n">
        <f aca="false">16000024/1000000</f>
        <v>16.000024</v>
      </c>
    </row>
    <row r="21" customFormat="false" ht="12.8" hidden="false" customHeight="false" outlineLevel="0" collapsed="false">
      <c r="A21" s="19" t="n">
        <f aca="false">20000000/1000000</f>
        <v>20</v>
      </c>
      <c r="B21" s="19" t="n">
        <f aca="false">251658200/1000000</f>
        <v>251.6582</v>
      </c>
      <c r="C21" s="19" t="n">
        <f aca="false">160000024/1000000</f>
        <v>160.000024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24" colorId="64" zoomScale="90" zoomScaleNormal="90" zoomScalePageLayoutView="100" workbookViewId="0">
      <selection pane="topLeft" activeCell="E34" activeCellId="0" sqref="E34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2.38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6" t="s">
        <v>31</v>
      </c>
      <c r="B1" s="7" t="s">
        <v>34</v>
      </c>
      <c r="C1" s="7" t="s">
        <v>35</v>
      </c>
      <c r="D1" s="21" t="s">
        <v>36</v>
      </c>
      <c r="E1" s="21" t="s">
        <v>37</v>
      </c>
    </row>
    <row r="2" customFormat="false" ht="12.8" hidden="false" customHeight="false" outlineLevel="0" collapsed="false">
      <c r="A2" s="19" t="n">
        <f aca="false">200/1000</f>
        <v>0.2</v>
      </c>
      <c r="B2" s="9" t="n">
        <f aca="false">0.000009*1000000+C2</f>
        <v>30</v>
      </c>
      <c r="C2" s="1" t="n">
        <f aca="false">0.000021*1000000</f>
        <v>21</v>
      </c>
      <c r="D2" s="9" t="n">
        <f aca="false">0.000005*1000000+E2</f>
        <v>8</v>
      </c>
      <c r="E2" s="1" t="n">
        <f aca="false">0.000003*1000000</f>
        <v>3</v>
      </c>
    </row>
    <row r="3" customFormat="false" ht="13.25" hidden="false" customHeight="false" outlineLevel="0" collapsed="false">
      <c r="A3" s="19" t="n">
        <f aca="false">2000/1000</f>
        <v>2</v>
      </c>
      <c r="B3" s="9" t="n">
        <f aca="false">0.000099*1000000+C3</f>
        <v>395</v>
      </c>
      <c r="C3" s="1" t="n">
        <f aca="false">0.000296*1000000</f>
        <v>296</v>
      </c>
      <c r="D3" s="9" t="n">
        <f aca="false">0.000165*1000000+E3</f>
        <v>285</v>
      </c>
      <c r="E3" s="1" t="n">
        <f aca="false">0.00012*1000000</f>
        <v>120</v>
      </c>
    </row>
    <row r="4" customFormat="false" ht="12.8" hidden="false" customHeight="false" outlineLevel="0" collapsed="false">
      <c r="A4" s="19" t="n">
        <f aca="false">20000/1000</f>
        <v>20</v>
      </c>
      <c r="B4" s="9" t="n">
        <f aca="false">0.001538*1000000+C4</f>
        <v>5721</v>
      </c>
      <c r="C4" s="1" t="n">
        <f aca="false">0.004183*1000000</f>
        <v>4183</v>
      </c>
      <c r="D4" s="9" t="n">
        <f aca="false">0.000623*1000000+E4</f>
        <v>934</v>
      </c>
      <c r="E4" s="1" t="n">
        <f aca="false">0.000311*1000000</f>
        <v>311</v>
      </c>
    </row>
    <row r="12" customFormat="false" ht="12.75" hidden="false" customHeight="false" outlineLevel="0" collapsed="false">
      <c r="E12" s="22"/>
    </row>
    <row r="14" customFormat="false" ht="12.8" hidden="false" customHeight="false" outlineLevel="0" collapsed="false"/>
    <row r="23" customFormat="false" ht="12.75" hidden="false" customHeight="false" outlineLevel="0" collapsed="false">
      <c r="D23" s="23"/>
    </row>
    <row r="27" customFormat="false" ht="12.8" hidden="false" customHeight="false" outlineLevel="0" collapsed="false">
      <c r="A27" s="6" t="s">
        <v>31</v>
      </c>
      <c r="B27" s="7" t="s">
        <v>34</v>
      </c>
      <c r="C27" s="7" t="s">
        <v>35</v>
      </c>
      <c r="D27" s="21" t="s">
        <v>36</v>
      </c>
      <c r="E27" s="21" t="s">
        <v>37</v>
      </c>
    </row>
    <row r="28" customFormat="false" ht="12.8" hidden="false" customHeight="false" outlineLevel="0" collapsed="false">
      <c r="A28" s="19" t="n">
        <f aca="false">200000/1000000</f>
        <v>0.2</v>
      </c>
      <c r="B28" s="9" t="n">
        <f aca="false">0.020125+C28</f>
        <v>0.074235</v>
      </c>
      <c r="C28" s="1" t="n">
        <f aca="false">0.05411</f>
        <v>0.05411</v>
      </c>
      <c r="D28" s="9" t="n">
        <f aca="false">0.008737+E28</f>
        <v>0.011022</v>
      </c>
      <c r="E28" s="1" t="n">
        <f aca="false">0.002285</f>
        <v>0.002285</v>
      </c>
    </row>
    <row r="29" customFormat="false" ht="12.8" hidden="false" customHeight="false" outlineLevel="0" collapsed="false">
      <c r="A29" s="19" t="n">
        <f aca="false">2000000/1000000</f>
        <v>2</v>
      </c>
      <c r="B29" s="9" t="n">
        <f aca="false">0.233076+C29</f>
        <v>0.894088</v>
      </c>
      <c r="C29" s="1" t="n">
        <f aca="false">0.661012</f>
        <v>0.661012</v>
      </c>
      <c r="D29" s="9" t="n">
        <f aca="false">0.053618+E29</f>
        <v>0.074994</v>
      </c>
      <c r="E29" s="1" t="n">
        <f aca="false">0.021376</f>
        <v>0.021376</v>
      </c>
    </row>
    <row r="30" customFormat="false" ht="12.8" hidden="false" customHeight="false" outlineLevel="0" collapsed="false">
      <c r="A30" s="19" t="n">
        <f aca="false">20000000/1000000</f>
        <v>20</v>
      </c>
      <c r="B30" s="9" t="n">
        <f aca="false">2.349275+C30</f>
        <v>9.241636</v>
      </c>
      <c r="C30" s="1" t="n">
        <f aca="false">6.892361</f>
        <v>6.892361</v>
      </c>
      <c r="D30" s="9" t="n">
        <f aca="false">0.778452+E30</f>
        <v>1.175701</v>
      </c>
      <c r="E30" s="1" t="n">
        <f aca="false">0.397249</f>
        <v>0.397249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30" colorId="64" zoomScale="90" zoomScaleNormal="90" zoomScalePageLayoutView="100" workbookViewId="0">
      <selection pane="topLeft" activeCell="D56" activeCellId="0" sqref="D56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2.38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6" t="s">
        <v>31</v>
      </c>
      <c r="B1" s="7" t="s">
        <v>34</v>
      </c>
      <c r="C1" s="7" t="s">
        <v>35</v>
      </c>
      <c r="D1" s="21" t="s">
        <v>36</v>
      </c>
      <c r="E1" s="21" t="s">
        <v>37</v>
      </c>
    </row>
    <row r="2" customFormat="false" ht="12.8" hidden="false" customHeight="false" outlineLevel="0" collapsed="false">
      <c r="A2" s="19" t="n">
        <f aca="false">200/1000</f>
        <v>0.2</v>
      </c>
      <c r="B2" s="9" t="n">
        <f aca="false">0.000003*1000000+C2</f>
        <v>24</v>
      </c>
      <c r="C2" s="1" t="n">
        <f aca="false">0.000021*1000000</f>
        <v>21</v>
      </c>
      <c r="D2" s="9" t="n">
        <f aca="false">0.000006*1000000+E2</f>
        <v>10</v>
      </c>
      <c r="E2" s="1" t="n">
        <f aca="false">0.000004*1000000</f>
        <v>4</v>
      </c>
    </row>
    <row r="3" customFormat="false" ht="13.25" hidden="false" customHeight="false" outlineLevel="0" collapsed="false">
      <c r="A3" s="19" t="n">
        <f aca="false">2000/1000</f>
        <v>2</v>
      </c>
      <c r="B3" s="9" t="n">
        <f aca="false">0.000018*1000000+C3</f>
        <v>288</v>
      </c>
      <c r="C3" s="1" t="n">
        <f aca="false">0.00027*1000000</f>
        <v>270</v>
      </c>
      <c r="D3" s="9" t="n">
        <f aca="false">0.000292*1000000+E3</f>
        <v>478</v>
      </c>
      <c r="E3" s="1" t="n">
        <f aca="false">0.000186*1000000</f>
        <v>186</v>
      </c>
    </row>
    <row r="4" customFormat="false" ht="12.8" hidden="false" customHeight="false" outlineLevel="0" collapsed="false">
      <c r="A4" s="19" t="n">
        <f aca="false">20000/1000</f>
        <v>20</v>
      </c>
      <c r="B4" s="9" t="n">
        <f aca="false">0.000254*1000000+C4</f>
        <v>5061</v>
      </c>
      <c r="C4" s="1" t="n">
        <f aca="false">0.004807*1000000</f>
        <v>4807</v>
      </c>
      <c r="D4" s="9" t="n">
        <f aca="false">0.000365*1000000+E4</f>
        <v>571</v>
      </c>
      <c r="E4" s="1" t="n">
        <f aca="false">0.000206*1000000</f>
        <v>206</v>
      </c>
    </row>
    <row r="12" customFormat="false" ht="12.75" hidden="false" customHeight="false" outlineLevel="0" collapsed="false">
      <c r="E12" s="22"/>
    </row>
    <row r="14" customFormat="false" ht="12.8" hidden="false" customHeight="false" outlineLevel="0" collapsed="false"/>
    <row r="23" customFormat="false" ht="12.75" hidden="false" customHeight="false" outlineLevel="0" collapsed="false">
      <c r="D23" s="23"/>
    </row>
    <row r="27" customFormat="false" ht="12.8" hidden="false" customHeight="false" outlineLevel="0" collapsed="false">
      <c r="A27" s="6" t="s">
        <v>31</v>
      </c>
      <c r="B27" s="7" t="s">
        <v>34</v>
      </c>
      <c r="C27" s="7" t="s">
        <v>35</v>
      </c>
      <c r="D27" s="21" t="s">
        <v>36</v>
      </c>
      <c r="E27" s="21" t="s">
        <v>37</v>
      </c>
    </row>
    <row r="28" customFormat="false" ht="12.8" hidden="false" customHeight="false" outlineLevel="0" collapsed="false">
      <c r="A28" s="19" t="n">
        <f aca="false">200000/1000000</f>
        <v>0.2</v>
      </c>
      <c r="B28" s="9" t="n">
        <f aca="false">0.001974+C28</f>
        <v>0.052084</v>
      </c>
      <c r="C28" s="1" t="n">
        <f aca="false">0.05011</f>
        <v>0.05011</v>
      </c>
      <c r="D28" s="9" t="n">
        <f aca="false">0.003576+E28</f>
        <v>0.005672</v>
      </c>
      <c r="E28" s="24" t="n">
        <f aca="false">0.002096</f>
        <v>0.002096</v>
      </c>
    </row>
    <row r="29" customFormat="false" ht="12.8" hidden="false" customHeight="false" outlineLevel="0" collapsed="false">
      <c r="A29" s="19" t="n">
        <f aca="false">2000000/1000000</f>
        <v>2</v>
      </c>
      <c r="B29" s="9" t="n">
        <f aca="false">0.018854+C29</f>
        <v>0.755557</v>
      </c>
      <c r="C29" s="24" t="n">
        <v>0.736703</v>
      </c>
      <c r="D29" s="9" t="n">
        <f aca="false">0.048548+E29</f>
        <v>0.079645</v>
      </c>
      <c r="E29" s="1" t="n">
        <f aca="false">0.031097</f>
        <v>0.031097</v>
      </c>
    </row>
    <row r="30" customFormat="false" ht="12.8" hidden="false" customHeight="false" outlineLevel="0" collapsed="false">
      <c r="A30" s="19" t="n">
        <f aca="false">20000000/1000000</f>
        <v>20</v>
      </c>
      <c r="B30" s="9" t="n">
        <f aca="false">0.292212+C30</f>
        <v>7.623979</v>
      </c>
      <c r="C30" s="1" t="n">
        <f aca="false">7.331767</f>
        <v>7.331767</v>
      </c>
      <c r="D30" s="9" t="n">
        <f aca="false">0.441029+E30</f>
        <v>0.722628</v>
      </c>
      <c r="E30" s="1" t="n">
        <f aca="false">0.281599</f>
        <v>0.281599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D28" activeCellId="0" sqref="D28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2.38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6" t="s">
        <v>31</v>
      </c>
      <c r="B1" s="7" t="s">
        <v>34</v>
      </c>
      <c r="C1" s="7" t="s">
        <v>35</v>
      </c>
      <c r="D1" s="21" t="s">
        <v>36</v>
      </c>
      <c r="E1" s="21" t="s">
        <v>37</v>
      </c>
    </row>
    <row r="2" customFormat="false" ht="12.8" hidden="false" customHeight="false" outlineLevel="0" collapsed="false">
      <c r="A2" s="19" t="n">
        <f aca="false">200/1000</f>
        <v>0.2</v>
      </c>
      <c r="B2" s="9" t="n">
        <f aca="false">0.000005*1000000+C2</f>
        <v>27</v>
      </c>
      <c r="C2" s="1" t="n">
        <f aca="false">0.000022*1000000</f>
        <v>22</v>
      </c>
      <c r="D2" s="9" t="n">
        <f aca="false">0.00001*1000000+E2</f>
        <v>12</v>
      </c>
      <c r="E2" s="1" t="n">
        <f aca="false">0.000002*1000000</f>
        <v>2</v>
      </c>
    </row>
    <row r="3" customFormat="false" ht="13.25" hidden="false" customHeight="false" outlineLevel="0" collapsed="false">
      <c r="A3" s="19" t="n">
        <f aca="false">2000/1000</f>
        <v>2</v>
      </c>
      <c r="B3" s="9" t="n">
        <f aca="false">0.000042*1000000+C3</f>
        <v>327</v>
      </c>
      <c r="C3" s="1" t="n">
        <f aca="false">0.000285*1000000</f>
        <v>285</v>
      </c>
      <c r="D3" s="9" t="n">
        <f aca="false">0.000843*1000000+E3</f>
        <v>864</v>
      </c>
      <c r="E3" s="1" t="n">
        <f aca="false">0.000021*1000000</f>
        <v>21</v>
      </c>
    </row>
    <row r="4" customFormat="false" ht="12.8" hidden="false" customHeight="false" outlineLevel="0" collapsed="false">
      <c r="A4" s="19" t="n">
        <f aca="false">20000/1000</f>
        <v>20</v>
      </c>
      <c r="B4" s="9" t="n">
        <f aca="false">0.000487*1000000+C4</f>
        <v>4563</v>
      </c>
      <c r="C4" s="1" t="n">
        <f aca="false">0.004076*1000000</f>
        <v>4076</v>
      </c>
      <c r="D4" s="9" t="n">
        <f aca="false">0.217122*1000000+E4</f>
        <v>217381</v>
      </c>
      <c r="E4" s="1" t="n">
        <f aca="false">0.000259*1000000</f>
        <v>259</v>
      </c>
    </row>
    <row r="12" customFormat="false" ht="12.75" hidden="false" customHeight="false" outlineLevel="0" collapsed="false">
      <c r="E12" s="22"/>
    </row>
    <row r="14" customFormat="false" ht="12.8" hidden="false" customHeight="false" outlineLevel="0" collapsed="false"/>
    <row r="23" customFormat="false" ht="12.75" hidden="false" customHeight="false" outlineLevel="0" collapsed="false">
      <c r="D23" s="23"/>
    </row>
    <row r="27" customFormat="false" ht="12.8" hidden="false" customHeight="false" outlineLevel="0" collapsed="false">
      <c r="A27" s="6" t="s">
        <v>31</v>
      </c>
      <c r="B27" s="7" t="s">
        <v>34</v>
      </c>
      <c r="C27" s="7" t="s">
        <v>35</v>
      </c>
      <c r="D27" s="21" t="s">
        <v>36</v>
      </c>
      <c r="E27" s="21" t="s">
        <v>37</v>
      </c>
    </row>
    <row r="28" customFormat="false" ht="12.8" hidden="false" customHeight="false" outlineLevel="0" collapsed="false">
      <c r="A28" s="19" t="n">
        <f aca="false">200000/1000000</f>
        <v>0.2</v>
      </c>
      <c r="B28" s="9" t="n">
        <f aca="false">0.005228+C28</f>
        <v>0.066095</v>
      </c>
      <c r="C28" s="1" t="n">
        <f aca="false">0.060867</f>
        <v>0.060867</v>
      </c>
      <c r="D28" s="9" t="n">
        <f aca="false">44.687179+E28</f>
        <v>44.690286</v>
      </c>
      <c r="E28" s="24" t="n">
        <f aca="false">0.003107</f>
        <v>0.003107</v>
      </c>
    </row>
    <row r="29" customFormat="false" ht="12.8" hidden="false" customHeight="false" outlineLevel="0" collapsed="false">
      <c r="A29" s="19" t="n">
        <f aca="false">2000000/1000000</f>
        <v>2</v>
      </c>
      <c r="B29" s="9" t="n">
        <f aca="false">0.055667+C29</f>
        <v>0.952258</v>
      </c>
      <c r="C29" s="24" t="n">
        <v>0.896591</v>
      </c>
      <c r="D29" s="24" t="n">
        <f aca="false">44.690286*10</f>
        <v>446.90286</v>
      </c>
      <c r="E29" s="1" t="n">
        <f aca="false">0.031097</f>
        <v>0.031097</v>
      </c>
    </row>
    <row r="30" customFormat="false" ht="12.8" hidden="false" customHeight="false" outlineLevel="0" collapsed="false">
      <c r="A30" s="19" t="n">
        <f aca="false">20000000/1000000</f>
        <v>20</v>
      </c>
      <c r="B30" s="9" t="n">
        <f aca="false">0.519262+C30</f>
        <v>12.258973</v>
      </c>
      <c r="C30" s="24" t="n">
        <f aca="false">11.739711</f>
        <v>11.739711</v>
      </c>
      <c r="D30" s="9" t="n">
        <f aca="false">D29*10</f>
        <v>4469.0286</v>
      </c>
      <c r="E30" s="1" t="n">
        <f aca="false">0.281599</f>
        <v>0.281599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3791</TotalTime>
  <Application>LibreOffice/7.0.4.2$Linux_X86_64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2021-04-26T11:43:55Z</dcterms:created>
  <dc:creator/>
  <dc:description/>
  <dc:language>pt-BR</dc:language>
  <cp:lastModifiedBy/>
  <dcterms:modified xsi:type="dcterms:W3CDTF">2021-05-23T16:34:21Z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