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akul\OHDA.paper.NRR.FDG\"/>
    </mc:Choice>
  </mc:AlternateContent>
  <xr:revisionPtr revIDLastSave="0" documentId="13_ncr:1_{C5BB2CFB-F9E6-45C4-8F83-FEDF1F7DEAEA}" xr6:coauthVersionLast="46" xr6:coauthVersionMax="46" xr10:uidLastSave="{00000000-0000-0000-0000-000000000000}"/>
  <bookViews>
    <workbookView xWindow="24075" yWindow="15" windowWidth="23970" windowHeight="16995" xr2:uid="{FCF018AC-F29D-421B-BE64-4384380753DF}"/>
  </bookViews>
  <sheets>
    <sheet name="6-OHDA, Saline SUVs" sheetId="1" r:id="rId1"/>
    <sheet name="WholeBrain Normalization Factor" sheetId="2" r:id="rId2"/>
    <sheet name="Injected Dose (6-OHDA, Saline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U28" i="1"/>
  <c r="V28" i="1"/>
  <c r="L17" i="3"/>
  <c r="T50" i="1"/>
  <c r="T49" i="1"/>
  <c r="S49" i="1"/>
  <c r="S50" i="1"/>
  <c r="L50" i="1"/>
  <c r="M49" i="1"/>
  <c r="L49" i="1"/>
  <c r="M50" i="1"/>
  <c r="H49" i="1"/>
  <c r="D37" i="1"/>
  <c r="I20" i="3"/>
  <c r="I17" i="3"/>
  <c r="E2" i="2"/>
  <c r="C11" i="2"/>
  <c r="O2" i="3" l="1"/>
  <c r="X9" i="3"/>
  <c r="S9" i="3"/>
  <c r="R9" i="3"/>
  <c r="N9" i="3"/>
  <c r="O9" i="3" s="1"/>
  <c r="T9" i="3" s="1"/>
  <c r="X8" i="3"/>
  <c r="S8" i="3"/>
  <c r="R8" i="3"/>
  <c r="N8" i="3"/>
  <c r="O8" i="3" s="1"/>
  <c r="T8" i="3" s="1"/>
  <c r="X7" i="3"/>
  <c r="S7" i="3"/>
  <c r="R7" i="3"/>
  <c r="N7" i="3"/>
  <c r="O7" i="3" s="1"/>
  <c r="T7" i="3" s="1"/>
  <c r="X6" i="3"/>
  <c r="S6" i="3"/>
  <c r="R6" i="3"/>
  <c r="N6" i="3"/>
  <c r="O6" i="3" s="1"/>
  <c r="T6" i="3" s="1"/>
  <c r="X5" i="3"/>
  <c r="S5" i="3"/>
  <c r="R5" i="3"/>
  <c r="N5" i="3"/>
  <c r="O5" i="3" s="1"/>
  <c r="T5" i="3" s="1"/>
  <c r="X4" i="3"/>
  <c r="S4" i="3"/>
  <c r="R4" i="3"/>
  <c r="N4" i="3"/>
  <c r="O4" i="3" s="1"/>
  <c r="T4" i="3" s="1"/>
  <c r="X3" i="3"/>
  <c r="S3" i="3"/>
  <c r="R3" i="3"/>
  <c r="N3" i="3"/>
  <c r="O3" i="3" s="1"/>
  <c r="T3" i="3" s="1"/>
  <c r="X2" i="3"/>
  <c r="S2" i="3"/>
  <c r="R2" i="3"/>
  <c r="N2" i="3"/>
  <c r="E9" i="2"/>
  <c r="J44" i="1"/>
  <c r="L42" i="1"/>
  <c r="D42" i="1"/>
  <c r="J40" i="1"/>
  <c r="L38" i="1"/>
  <c r="D38" i="1"/>
  <c r="X33" i="1"/>
  <c r="W33" i="1"/>
  <c r="V33" i="1"/>
  <c r="U33" i="1"/>
  <c r="T33" i="1"/>
  <c r="S33" i="1"/>
  <c r="R33" i="1"/>
  <c r="Q33" i="1"/>
  <c r="P33" i="1"/>
  <c r="P44" i="1" s="1"/>
  <c r="O33" i="1"/>
  <c r="N33" i="1"/>
  <c r="N44" i="1" s="1"/>
  <c r="M33" i="1"/>
  <c r="L33" i="1"/>
  <c r="L44" i="1" s="1"/>
  <c r="K33" i="1"/>
  <c r="J33" i="1"/>
  <c r="I33" i="1"/>
  <c r="H33" i="1"/>
  <c r="H44" i="1" s="1"/>
  <c r="G33" i="1"/>
  <c r="F33" i="1"/>
  <c r="F44" i="1" s="1"/>
  <c r="E33" i="1"/>
  <c r="D33" i="1"/>
  <c r="D44" i="1" s="1"/>
  <c r="X32" i="1"/>
  <c r="W32" i="1"/>
  <c r="V32" i="1"/>
  <c r="U32" i="1"/>
  <c r="T32" i="1"/>
  <c r="S32" i="1"/>
  <c r="R32" i="1"/>
  <c r="Q32" i="1"/>
  <c r="P43" i="1" s="1"/>
  <c r="P32" i="1"/>
  <c r="O32" i="1"/>
  <c r="N32" i="1"/>
  <c r="N43" i="1" s="1"/>
  <c r="M32" i="1"/>
  <c r="L32" i="1"/>
  <c r="L43" i="1" s="1"/>
  <c r="K32" i="1"/>
  <c r="J32" i="1"/>
  <c r="J43" i="1" s="1"/>
  <c r="I32" i="1"/>
  <c r="H43" i="1" s="1"/>
  <c r="H32" i="1"/>
  <c r="G32" i="1"/>
  <c r="F32" i="1"/>
  <c r="F43" i="1" s="1"/>
  <c r="E32" i="1"/>
  <c r="D32" i="1"/>
  <c r="D43" i="1" s="1"/>
  <c r="X31" i="1"/>
  <c r="W31" i="1"/>
  <c r="V31" i="1"/>
  <c r="U31" i="1"/>
  <c r="T31" i="1"/>
  <c r="S31" i="1"/>
  <c r="R31" i="1"/>
  <c r="Q31" i="1"/>
  <c r="P31" i="1"/>
  <c r="P42" i="1" s="1"/>
  <c r="O31" i="1"/>
  <c r="N31" i="1"/>
  <c r="N42" i="1" s="1"/>
  <c r="M31" i="1"/>
  <c r="L31" i="1"/>
  <c r="K31" i="1"/>
  <c r="J31" i="1"/>
  <c r="J42" i="1" s="1"/>
  <c r="I31" i="1"/>
  <c r="H31" i="1"/>
  <c r="H42" i="1" s="1"/>
  <c r="G31" i="1"/>
  <c r="F31" i="1"/>
  <c r="F42" i="1" s="1"/>
  <c r="E31" i="1"/>
  <c r="D31" i="1"/>
  <c r="X30" i="1"/>
  <c r="W30" i="1"/>
  <c r="V30" i="1"/>
  <c r="U30" i="1"/>
  <c r="T30" i="1"/>
  <c r="S30" i="1"/>
  <c r="R30" i="1"/>
  <c r="Q30" i="1"/>
  <c r="P30" i="1"/>
  <c r="P41" i="1" s="1"/>
  <c r="O30" i="1"/>
  <c r="N41" i="1" s="1"/>
  <c r="N30" i="1"/>
  <c r="M30" i="1"/>
  <c r="L30" i="1"/>
  <c r="L41" i="1" s="1"/>
  <c r="K30" i="1"/>
  <c r="J41" i="1" s="1"/>
  <c r="J30" i="1"/>
  <c r="I30" i="1"/>
  <c r="H30" i="1"/>
  <c r="H41" i="1" s="1"/>
  <c r="G30" i="1"/>
  <c r="F41" i="1" s="1"/>
  <c r="F30" i="1"/>
  <c r="E30" i="1"/>
  <c r="D30" i="1"/>
  <c r="D41" i="1" s="1"/>
  <c r="X29" i="1"/>
  <c r="W29" i="1"/>
  <c r="U29" i="1"/>
  <c r="T29" i="1"/>
  <c r="S29" i="1"/>
  <c r="R29" i="1"/>
  <c r="Q29" i="1"/>
  <c r="P29" i="1"/>
  <c r="P40" i="1" s="1"/>
  <c r="O29" i="1"/>
  <c r="N29" i="1"/>
  <c r="N40" i="1" s="1"/>
  <c r="M29" i="1"/>
  <c r="L29" i="1"/>
  <c r="L40" i="1" s="1"/>
  <c r="K29" i="1"/>
  <c r="J29" i="1"/>
  <c r="I29" i="1"/>
  <c r="H29" i="1"/>
  <c r="H40" i="1" s="1"/>
  <c r="G29" i="1"/>
  <c r="F29" i="1"/>
  <c r="F40" i="1" s="1"/>
  <c r="E29" i="1"/>
  <c r="D29" i="1"/>
  <c r="D40" i="1" s="1"/>
  <c r="X28" i="1"/>
  <c r="W28" i="1"/>
  <c r="T28" i="1"/>
  <c r="S28" i="1"/>
  <c r="R28" i="1"/>
  <c r="Q28" i="1"/>
  <c r="P39" i="1" s="1"/>
  <c r="P28" i="1"/>
  <c r="O28" i="1"/>
  <c r="N28" i="1"/>
  <c r="N39" i="1" s="1"/>
  <c r="M28" i="1"/>
  <c r="L28" i="1"/>
  <c r="L39" i="1" s="1"/>
  <c r="K28" i="1"/>
  <c r="J28" i="1"/>
  <c r="J39" i="1" s="1"/>
  <c r="I28" i="1"/>
  <c r="H39" i="1" s="1"/>
  <c r="H28" i="1"/>
  <c r="G28" i="1"/>
  <c r="F28" i="1"/>
  <c r="F39" i="1" s="1"/>
  <c r="E28" i="1"/>
  <c r="D28" i="1"/>
  <c r="D39" i="1" s="1"/>
  <c r="X27" i="1"/>
  <c r="W27" i="1"/>
  <c r="V27" i="1"/>
  <c r="U27" i="1"/>
  <c r="T27" i="1"/>
  <c r="S27" i="1"/>
  <c r="R27" i="1"/>
  <c r="Q27" i="1"/>
  <c r="P27" i="1"/>
  <c r="P38" i="1" s="1"/>
  <c r="O27" i="1"/>
  <c r="N27" i="1"/>
  <c r="N49" i="1" s="1"/>
  <c r="M27" i="1"/>
  <c r="L27" i="1"/>
  <c r="K27" i="1"/>
  <c r="J27" i="1"/>
  <c r="J38" i="1" s="1"/>
  <c r="I27" i="1"/>
  <c r="H27" i="1"/>
  <c r="H38" i="1" s="1"/>
  <c r="G27" i="1"/>
  <c r="F27" i="1"/>
  <c r="F38" i="1" s="1"/>
  <c r="E27" i="1"/>
  <c r="D27" i="1"/>
  <c r="X26" i="1"/>
  <c r="W26" i="1"/>
  <c r="V26" i="1"/>
  <c r="U26" i="1"/>
  <c r="T26" i="1"/>
  <c r="S26" i="1"/>
  <c r="R26" i="1"/>
  <c r="Q26" i="1"/>
  <c r="Q50" i="1" s="1"/>
  <c r="P26" i="1"/>
  <c r="P50" i="1" s="1"/>
  <c r="O26" i="1"/>
  <c r="O49" i="1" s="1"/>
  <c r="N26" i="1"/>
  <c r="N50" i="1" s="1"/>
  <c r="M26" i="1"/>
  <c r="L26" i="1"/>
  <c r="L37" i="1" s="1"/>
  <c r="K26" i="1"/>
  <c r="J37" i="1" s="1"/>
  <c r="J26" i="1"/>
  <c r="I26" i="1"/>
  <c r="I50" i="1" s="1"/>
  <c r="H26" i="1"/>
  <c r="H50" i="1" s="1"/>
  <c r="G26" i="1"/>
  <c r="F37" i="1" s="1"/>
  <c r="F26" i="1"/>
  <c r="E26" i="1"/>
  <c r="E50" i="1" s="1"/>
  <c r="D26" i="1"/>
  <c r="D50" i="1" s="1"/>
  <c r="T2" i="3" l="1"/>
  <c r="U2" i="3" s="1"/>
  <c r="Y3" i="3"/>
  <c r="U3" i="3"/>
  <c r="Y4" i="3"/>
  <c r="U4" i="3"/>
  <c r="Y5" i="3"/>
  <c r="U5" i="3"/>
  <c r="Y6" i="3"/>
  <c r="U6" i="3"/>
  <c r="Y7" i="3"/>
  <c r="U7" i="3"/>
  <c r="Y8" i="3"/>
  <c r="U8" i="3"/>
  <c r="Y9" i="3"/>
  <c r="U9" i="3"/>
  <c r="E3" i="2"/>
  <c r="E6" i="2"/>
  <c r="E7" i="2"/>
  <c r="E4" i="2"/>
  <c r="E8" i="2"/>
  <c r="E5" i="2"/>
  <c r="O50" i="1"/>
  <c r="N38" i="1"/>
  <c r="D49" i="1"/>
  <c r="N37" i="1"/>
  <c r="E49" i="1"/>
  <c r="H37" i="1"/>
  <c r="P37" i="1"/>
  <c r="P49" i="1"/>
  <c r="I49" i="1"/>
  <c r="Q49" i="1"/>
  <c r="Y2" i="3" l="1"/>
</calcChain>
</file>

<file path=xl/sharedStrings.xml><?xml version="1.0" encoding="utf-8"?>
<sst xmlns="http://schemas.openxmlformats.org/spreadsheetml/2006/main" count="170" uniqueCount="72">
  <si>
    <t>RAW DATA (SUV)</t>
  </si>
  <si>
    <t>Treatment</t>
  </si>
  <si>
    <t>Nac_l</t>
  </si>
  <si>
    <t>Nac_r</t>
  </si>
  <si>
    <t>ACC_l</t>
  </si>
  <si>
    <t>ACC_r</t>
  </si>
  <si>
    <t>DMS_l</t>
  </si>
  <si>
    <t>DMS_r</t>
  </si>
  <si>
    <t>mPFC_l</t>
  </si>
  <si>
    <t>mPFC_r</t>
  </si>
  <si>
    <t>oFC_r</t>
  </si>
  <si>
    <t>oFC_l</t>
  </si>
  <si>
    <t>Thalamus_l</t>
  </si>
  <si>
    <t>Thalamus_r</t>
  </si>
  <si>
    <t>VLS_l</t>
  </si>
  <si>
    <t>VLS_r</t>
  </si>
  <si>
    <t>Wholebrain</t>
  </si>
  <si>
    <t>Striatum_l</t>
  </si>
  <si>
    <t>Striatum_r</t>
  </si>
  <si>
    <t>VTA_l</t>
  </si>
  <si>
    <t>VTA_r</t>
  </si>
  <si>
    <t>Mcor_l</t>
  </si>
  <si>
    <t>Mcor_r</t>
  </si>
  <si>
    <t>Rat 1</t>
  </si>
  <si>
    <t>6-OHDA</t>
  </si>
  <si>
    <t>Rat 2</t>
  </si>
  <si>
    <t>Rat 3</t>
  </si>
  <si>
    <t>Rat 4</t>
  </si>
  <si>
    <t>Saline</t>
  </si>
  <si>
    <t>Normalization factors</t>
  </si>
  <si>
    <t>Normalized DATA</t>
  </si>
  <si>
    <t>L &amp; R average from normalized DATA</t>
  </si>
  <si>
    <t>Average uptake</t>
  </si>
  <si>
    <t>Standard Deviation</t>
  </si>
  <si>
    <t>RatID</t>
  </si>
  <si>
    <t>Averaged</t>
  </si>
  <si>
    <t>Volume [ccm]</t>
  </si>
  <si>
    <t>Normalization Factor</t>
  </si>
  <si>
    <t>10 Dunn (Rat1)</t>
  </si>
  <si>
    <t>FDG (6-OHDA) - 05.02.2020</t>
  </si>
  <si>
    <t>6-OHDA lesion</t>
  </si>
  <si>
    <t>18F</t>
  </si>
  <si>
    <t>12 Auburn (Rat2)</t>
  </si>
  <si>
    <t xml:space="preserve">18 Cary (Rat3) </t>
  </si>
  <si>
    <t>36 Justice (Rat4)</t>
  </si>
  <si>
    <t>No mark</t>
  </si>
  <si>
    <t>6 Butner (Rat1)</t>
  </si>
  <si>
    <t>8 Mebane (Rat2)</t>
  </si>
  <si>
    <t>16 Neuse (Rat3)</t>
  </si>
  <si>
    <t>20 Knightdale (Rat4)</t>
  </si>
  <si>
    <t>Rat No</t>
  </si>
  <si>
    <t>Scan</t>
  </si>
  <si>
    <t>Scan Number</t>
  </si>
  <si>
    <t>Scan Date</t>
  </si>
  <si>
    <t>Mark</t>
  </si>
  <si>
    <t>Position</t>
  </si>
  <si>
    <t>Rat Weigth</t>
  </si>
  <si>
    <t>Tracer</t>
  </si>
  <si>
    <t>Half-life</t>
  </si>
  <si>
    <t>Activity in syringe</t>
  </si>
  <si>
    <t>Time of Measure</t>
  </si>
  <si>
    <t>T3 - T1</t>
  </si>
  <si>
    <t>Corrected to T0 MBq</t>
  </si>
  <si>
    <t>Residual Activity in syringe (µCi)</t>
  </si>
  <si>
    <t>T2-T3</t>
  </si>
  <si>
    <t>Corrected to time 0 (MBq)</t>
  </si>
  <si>
    <t>Injected Activity at time 0</t>
  </si>
  <si>
    <t>Injected Activity</t>
  </si>
  <si>
    <t>Time of Injection</t>
  </si>
  <si>
    <t>Scan Time</t>
  </si>
  <si>
    <t>Activity at scan time</t>
  </si>
  <si>
    <t>VEHICLE (Saline)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</si>
</sst>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49" fontId="4" fillId="3" borderId="0" xfId="0" applyNumberFormat="1" applyFont="1" applyFill="1"/>
    <xf numFmtId="0" fontId="4" fillId="3" borderId="0" xfId="0" applyFont="1" applyFill="1"/>
    <xf numFmtId="14" fontId="4" fillId="2" borderId="0" xfId="0" applyNumberFormat="1" applyFont="1" applyFill="1"/>
    <xf numFmtId="0" fontId="0" fillId="3" borderId="0" xfId="0" applyFill="1"/>
    <xf numFmtId="164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65" fontId="4" fillId="0" borderId="0" xfId="0" applyNumberFormat="1" applyFont="1"/>
    <xf numFmtId="1" fontId="4" fillId="4" borderId="0" xfId="0" applyNumberFormat="1" applyFont="1" applyFill="1"/>
    <xf numFmtId="164" fontId="4" fillId="4" borderId="0" xfId="0" applyNumberFormat="1" applyFont="1" applyFill="1"/>
    <xf numFmtId="20" fontId="4" fillId="0" borderId="0" xfId="0" applyNumberFormat="1" applyFont="1"/>
    <xf numFmtId="2" fontId="4" fillId="4" borderId="0" xfId="0" applyNumberFormat="1" applyFont="1" applyFill="1"/>
    <xf numFmtId="11" fontId="4" fillId="4" borderId="0" xfId="0" applyNumberFormat="1" applyFont="1" applyFill="1"/>
    <xf numFmtId="21" fontId="4" fillId="0" borderId="0" xfId="0" applyNumberFormat="1" applyFont="1"/>
    <xf numFmtId="166" fontId="4" fillId="0" borderId="0" xfId="0" applyNumberFormat="1" applyFont="1"/>
    <xf numFmtId="0" fontId="4" fillId="2" borderId="2" xfId="0" applyFont="1" applyFill="1" applyBorder="1"/>
    <xf numFmtId="49" fontId="4" fillId="3" borderId="3" xfId="0" applyNumberFormat="1" applyFont="1" applyFill="1" applyBorder="1"/>
    <xf numFmtId="0" fontId="4" fillId="3" borderId="4" xfId="0" applyFont="1" applyFill="1" applyBorder="1"/>
    <xf numFmtId="0" fontId="0" fillId="3" borderId="4" xfId="0" applyFill="1" applyBorder="1"/>
    <xf numFmtId="164" fontId="4" fillId="0" borderId="4" xfId="0" applyNumberFormat="1" applyFont="1" applyBorder="1"/>
    <xf numFmtId="0" fontId="4" fillId="0" borderId="4" xfId="0" applyFont="1" applyBorder="1"/>
    <xf numFmtId="2" fontId="4" fillId="0" borderId="4" xfId="0" applyNumberFormat="1" applyFont="1" applyBorder="1"/>
    <xf numFmtId="165" fontId="4" fillId="0" borderId="4" xfId="0" applyNumberFormat="1" applyFont="1" applyBorder="1"/>
    <xf numFmtId="20" fontId="4" fillId="0" borderId="4" xfId="0" applyNumberFormat="1" applyFont="1" applyBorder="1"/>
    <xf numFmtId="166" fontId="4" fillId="0" borderId="4" xfId="0" applyNumberFormat="1" applyFont="1" applyBorder="1"/>
    <xf numFmtId="21" fontId="4" fillId="0" borderId="4" xfId="0" applyNumberFormat="1" applyFont="1" applyBorder="1"/>
    <xf numFmtId="2" fontId="4" fillId="4" borderId="4" xfId="0" applyNumberFormat="1" applyFont="1" applyFill="1" applyBorder="1"/>
    <xf numFmtId="164" fontId="4" fillId="4" borderId="4" xfId="0" applyNumberFormat="1" applyFont="1" applyFill="1" applyBorder="1"/>
    <xf numFmtId="0" fontId="5" fillId="5" borderId="0" xfId="0" applyFont="1" applyFill="1"/>
    <xf numFmtId="49" fontId="5" fillId="5" borderId="0" xfId="0" applyNumberFormat="1" applyFont="1" applyFill="1"/>
    <xf numFmtId="0" fontId="3" fillId="6" borderId="0" xfId="0" applyFont="1" applyFill="1"/>
    <xf numFmtId="14" fontId="5" fillId="5" borderId="0" xfId="0" applyNumberFormat="1" applyFont="1" applyFill="1"/>
    <xf numFmtId="164" fontId="3" fillId="6" borderId="0" xfId="0" applyNumberFormat="1" applyFont="1" applyFill="1"/>
    <xf numFmtId="165" fontId="3" fillId="6" borderId="0" xfId="0" applyNumberFormat="1" applyFont="1" applyFill="1"/>
    <xf numFmtId="1" fontId="3" fillId="6" borderId="0" xfId="0" applyNumberFormat="1" applyFont="1" applyFill="1"/>
    <xf numFmtId="2" fontId="3" fillId="6" borderId="0" xfId="0" applyNumberFormat="1" applyFont="1" applyFill="1"/>
    <xf numFmtId="11" fontId="3" fillId="6" borderId="0" xfId="0" applyNumberFormat="1" applyFont="1" applyFill="1"/>
    <xf numFmtId="0" fontId="3" fillId="6" borderId="4" xfId="0" applyFont="1" applyFill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9025-E091-43D2-A7C2-A61D3C38E3E8}">
  <dimension ref="A1:X50"/>
  <sheetViews>
    <sheetView tabSelected="1" zoomScale="70" zoomScaleNormal="70" workbookViewId="0">
      <selection activeCell="U33" sqref="U33:V33"/>
    </sheetView>
  </sheetViews>
  <sheetFormatPr defaultRowHeight="15" x14ac:dyDescent="0.25"/>
  <cols>
    <col min="1" max="1" width="22.42578125" customWidth="1"/>
    <col min="2" max="2" width="16.28515625" customWidth="1"/>
    <col min="3" max="3" width="14.85546875" customWidth="1"/>
    <col min="4" max="5" width="17.7109375" customWidth="1"/>
    <col min="14" max="14" width="14.7109375" customWidth="1"/>
    <col min="15" max="15" width="15.5703125" customWidth="1"/>
    <col min="18" max="18" width="14.140625" customWidth="1"/>
    <col min="19" max="19" width="16.5703125" customWidth="1"/>
    <col min="20" max="20" width="13.5703125" customWidth="1"/>
  </cols>
  <sheetData>
    <row r="1" spans="1:24" x14ac:dyDescent="0.25">
      <c r="A1" s="1" t="s">
        <v>0</v>
      </c>
      <c r="B1" s="1" t="s">
        <v>1</v>
      </c>
      <c r="C1" s="1"/>
    </row>
    <row r="2" spans="1:24" x14ac:dyDescent="0.25"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x14ac:dyDescent="0.25">
      <c r="A3" s="2" t="s">
        <v>23</v>
      </c>
      <c r="B3" s="2" t="s">
        <v>24</v>
      </c>
      <c r="C3" s="2"/>
      <c r="D3">
        <v>5.6207000000000003</v>
      </c>
      <c r="E3">
        <v>5.5132000000000003</v>
      </c>
      <c r="F3">
        <v>5.1856999999999998</v>
      </c>
      <c r="G3">
        <v>5.133</v>
      </c>
      <c r="H3">
        <v>5.8400999999999996</v>
      </c>
      <c r="I3">
        <v>5.7325999999999997</v>
      </c>
      <c r="J3">
        <v>6.1448</v>
      </c>
      <c r="K3">
        <v>6.0467000000000004</v>
      </c>
      <c r="L3">
        <v>4.7759999999999998</v>
      </c>
      <c r="M3">
        <v>5.1318000000000001</v>
      </c>
      <c r="N3">
        <v>5.7788000000000004</v>
      </c>
      <c r="O3">
        <v>5.6632999999999996</v>
      </c>
      <c r="P3">
        <v>6.0829000000000004</v>
      </c>
      <c r="Q3">
        <v>5.8338000000000001</v>
      </c>
      <c r="R3">
        <v>4.3243</v>
      </c>
      <c r="S3">
        <v>5.8360000000000003</v>
      </c>
      <c r="T3">
        <v>5.7862</v>
      </c>
      <c r="U3">
        <v>5.0625</v>
      </c>
      <c r="V3">
        <v>4.5605000000000002</v>
      </c>
      <c r="W3">
        <v>3.794</v>
      </c>
      <c r="X3">
        <v>3.8593000000000002</v>
      </c>
    </row>
    <row r="4" spans="1:24" x14ac:dyDescent="0.25">
      <c r="A4" s="2" t="s">
        <v>25</v>
      </c>
      <c r="B4" s="2" t="s">
        <v>24</v>
      </c>
      <c r="C4" s="2"/>
      <c r="D4">
        <v>3.9426000000000001</v>
      </c>
      <c r="E4">
        <v>3.4279999999999999</v>
      </c>
      <c r="F4">
        <v>3.5526</v>
      </c>
      <c r="G4">
        <v>3.5421</v>
      </c>
      <c r="H4">
        <v>3.9417</v>
      </c>
      <c r="I4">
        <v>3.5594000000000001</v>
      </c>
      <c r="J4">
        <v>3.9584000000000001</v>
      </c>
      <c r="K4">
        <v>3.8573</v>
      </c>
      <c r="L4">
        <v>3.2970000000000002</v>
      </c>
      <c r="M4">
        <v>3.6394000000000002</v>
      </c>
      <c r="N4">
        <v>4.1680999999999999</v>
      </c>
      <c r="O4">
        <v>3.9786999999999999</v>
      </c>
      <c r="P4">
        <v>3.9137</v>
      </c>
      <c r="Q4">
        <v>3.6760999999999999</v>
      </c>
      <c r="R4">
        <v>2.9079999999999999</v>
      </c>
      <c r="S4">
        <v>3.9247999999999998</v>
      </c>
      <c r="T4">
        <v>3.6099000000000001</v>
      </c>
      <c r="U4">
        <v>3.3252000000000002</v>
      </c>
      <c r="V4">
        <v>3.2216999999999998</v>
      </c>
      <c r="W4">
        <v>2.8904999999999998</v>
      </c>
      <c r="X4">
        <v>2.7582</v>
      </c>
    </row>
    <row r="5" spans="1:24" x14ac:dyDescent="0.25">
      <c r="A5" s="2" t="s">
        <v>26</v>
      </c>
      <c r="B5" s="2" t="s">
        <v>24</v>
      </c>
      <c r="C5" s="2"/>
      <c r="D5">
        <v>4.5438000000000001</v>
      </c>
      <c r="E5">
        <v>4.3495999999999997</v>
      </c>
      <c r="F5">
        <v>4.2035999999999998</v>
      </c>
      <c r="G5">
        <v>4.3125</v>
      </c>
      <c r="H5">
        <v>4.3853999999999997</v>
      </c>
      <c r="I5">
        <v>4.218</v>
      </c>
      <c r="J5">
        <v>4.7125000000000004</v>
      </c>
      <c r="K5">
        <v>4.7423000000000002</v>
      </c>
      <c r="L5">
        <v>3.9794999999999998</v>
      </c>
      <c r="M5">
        <v>4.1371000000000002</v>
      </c>
      <c r="N5">
        <v>4.5541</v>
      </c>
      <c r="O5">
        <v>4.3628999999999998</v>
      </c>
      <c r="P5">
        <v>4.3968999999999996</v>
      </c>
      <c r="Q5">
        <v>4.2041000000000004</v>
      </c>
      <c r="R5">
        <v>3.6326000000000001</v>
      </c>
      <c r="S5">
        <v>4.3766999999999996</v>
      </c>
      <c r="T5">
        <v>4.2561</v>
      </c>
      <c r="U5">
        <v>4.1355000000000004</v>
      </c>
      <c r="V5">
        <v>4.1889000000000003</v>
      </c>
      <c r="W5">
        <v>3.4615999999999998</v>
      </c>
      <c r="X5">
        <v>3.4603000000000002</v>
      </c>
    </row>
    <row r="6" spans="1:24" x14ac:dyDescent="0.25">
      <c r="A6" s="2" t="s">
        <v>27</v>
      </c>
      <c r="B6" s="2" t="s">
        <v>24</v>
      </c>
      <c r="C6" s="2"/>
      <c r="D6">
        <v>4.4362000000000004</v>
      </c>
      <c r="E6">
        <v>4.0095000000000001</v>
      </c>
      <c r="F6">
        <v>4.1806999999999999</v>
      </c>
      <c r="G6">
        <v>4.0884999999999998</v>
      </c>
      <c r="H6">
        <v>4.4391999999999996</v>
      </c>
      <c r="I6">
        <v>3.7862</v>
      </c>
      <c r="J6">
        <v>4.5231000000000003</v>
      </c>
      <c r="K6">
        <v>4.3102999999999998</v>
      </c>
      <c r="L6">
        <v>4.0118999999999998</v>
      </c>
      <c r="M6">
        <v>4.2138999999999998</v>
      </c>
      <c r="N6">
        <v>4.8051000000000004</v>
      </c>
      <c r="O6">
        <v>4.5301999999999998</v>
      </c>
      <c r="P6">
        <v>4.5429000000000004</v>
      </c>
      <c r="Q6">
        <v>4.0452000000000004</v>
      </c>
      <c r="R6">
        <v>3.6833999999999998</v>
      </c>
      <c r="S6">
        <v>4.4664999999999999</v>
      </c>
      <c r="T6">
        <v>3.9638</v>
      </c>
      <c r="U6">
        <v>4.2427000000000001</v>
      </c>
      <c r="V6">
        <v>4.2565</v>
      </c>
      <c r="W6">
        <v>3.5918000000000001</v>
      </c>
      <c r="X6">
        <v>3.52</v>
      </c>
    </row>
    <row r="7" spans="1:24" x14ac:dyDescent="0.25">
      <c r="A7" s="2" t="s">
        <v>23</v>
      </c>
      <c r="B7" s="2" t="s">
        <v>28</v>
      </c>
      <c r="C7" s="2"/>
      <c r="D7">
        <v>5.5782999999999996</v>
      </c>
      <c r="E7">
        <v>5.6772</v>
      </c>
      <c r="F7">
        <v>5.2938999999999998</v>
      </c>
      <c r="G7">
        <v>5.2294999999999998</v>
      </c>
      <c r="H7">
        <v>5.6562000000000001</v>
      </c>
      <c r="I7">
        <v>5.3285</v>
      </c>
      <c r="J7">
        <v>5.5608000000000004</v>
      </c>
      <c r="K7">
        <v>5.4897999999999998</v>
      </c>
      <c r="L7">
        <v>5.4744999999999999</v>
      </c>
      <c r="M7">
        <v>5.4253999999999998</v>
      </c>
      <c r="N7">
        <v>5.6757999999999997</v>
      </c>
      <c r="O7">
        <v>5.6978</v>
      </c>
      <c r="P7">
        <v>5.9957000000000003</v>
      </c>
      <c r="Q7">
        <v>5.8232999999999997</v>
      </c>
      <c r="R7">
        <v>4.6185999999999998</v>
      </c>
      <c r="S7">
        <v>5.7826000000000004</v>
      </c>
      <c r="T7">
        <v>5.6185</v>
      </c>
      <c r="U7">
        <v>5.1189999999999998</v>
      </c>
      <c r="V7">
        <v>5.2325999999999997</v>
      </c>
      <c r="W7">
        <v>4.8074000000000003</v>
      </c>
      <c r="X7">
        <v>4.8872999999999998</v>
      </c>
    </row>
    <row r="8" spans="1:24" x14ac:dyDescent="0.25">
      <c r="A8" s="2" t="s">
        <v>25</v>
      </c>
      <c r="B8" s="2" t="s">
        <v>28</v>
      </c>
      <c r="C8" s="2"/>
      <c r="D8">
        <v>5.2194000000000003</v>
      </c>
      <c r="E8">
        <v>5.3230000000000004</v>
      </c>
      <c r="F8">
        <v>4.8376999999999999</v>
      </c>
      <c r="G8">
        <v>4.9249999999999998</v>
      </c>
      <c r="H8">
        <v>5.4130000000000003</v>
      </c>
      <c r="I8">
        <v>5.1641000000000004</v>
      </c>
      <c r="J8">
        <v>5.2244000000000002</v>
      </c>
      <c r="K8">
        <v>5.2237</v>
      </c>
      <c r="L8">
        <v>5.1814</v>
      </c>
      <c r="M8">
        <v>5.2960000000000003</v>
      </c>
      <c r="N8">
        <v>5.5712999999999999</v>
      </c>
      <c r="O8">
        <v>5.4642999999999997</v>
      </c>
      <c r="P8">
        <v>5.6196000000000002</v>
      </c>
      <c r="Q8">
        <v>5.3804999999999996</v>
      </c>
      <c r="R8">
        <v>4.4005000000000001</v>
      </c>
      <c r="S8">
        <v>5.4462999999999999</v>
      </c>
      <c r="T8">
        <v>5.3244999999999996</v>
      </c>
      <c r="U8">
        <v>4.8324999999999996</v>
      </c>
      <c r="V8">
        <v>4.8254999999999999</v>
      </c>
      <c r="W8">
        <v>4.4180999999999999</v>
      </c>
      <c r="X8">
        <v>4.7058999999999997</v>
      </c>
    </row>
    <row r="9" spans="1:24" x14ac:dyDescent="0.25">
      <c r="A9" s="2" t="s">
        <v>26</v>
      </c>
      <c r="B9" s="2" t="s">
        <v>28</v>
      </c>
      <c r="C9" s="2"/>
      <c r="D9">
        <v>5.76</v>
      </c>
      <c r="E9">
        <v>5.9779</v>
      </c>
      <c r="F9">
        <v>5.5198999999999998</v>
      </c>
      <c r="G9">
        <v>5.7225000000000001</v>
      </c>
      <c r="H9">
        <v>5.5594000000000001</v>
      </c>
      <c r="I9">
        <v>5.9180999999999999</v>
      </c>
      <c r="J9">
        <v>5.9267000000000003</v>
      </c>
      <c r="K9">
        <v>6.2538999999999998</v>
      </c>
      <c r="L9">
        <v>6.1487999999999996</v>
      </c>
      <c r="M9">
        <v>6.1158999999999999</v>
      </c>
      <c r="N9">
        <v>6.0426000000000002</v>
      </c>
      <c r="O9">
        <v>6.2287999999999997</v>
      </c>
      <c r="P9">
        <v>5.9004000000000003</v>
      </c>
      <c r="Q9">
        <v>6.4245000000000001</v>
      </c>
      <c r="R9">
        <v>4.7953000000000001</v>
      </c>
      <c r="S9">
        <v>5.7083000000000004</v>
      </c>
      <c r="T9">
        <v>6.1585999999999999</v>
      </c>
      <c r="U9">
        <v>5.3853</v>
      </c>
      <c r="V9">
        <v>5.3292999999999999</v>
      </c>
      <c r="W9">
        <v>4.9488000000000003</v>
      </c>
      <c r="X9">
        <v>5.3125</v>
      </c>
    </row>
    <row r="10" spans="1:24" x14ac:dyDescent="0.25">
      <c r="A10" s="2" t="s">
        <v>27</v>
      </c>
      <c r="B10" s="2" t="s">
        <v>28</v>
      </c>
      <c r="C10" s="2"/>
      <c r="D10">
        <v>5.6387</v>
      </c>
      <c r="E10">
        <v>5.4085000000000001</v>
      </c>
      <c r="F10">
        <v>5.7491000000000003</v>
      </c>
      <c r="G10">
        <v>5.6166</v>
      </c>
      <c r="H10">
        <v>5.7981999999999996</v>
      </c>
      <c r="I10">
        <v>5.6226000000000003</v>
      </c>
      <c r="J10">
        <v>6.0216000000000003</v>
      </c>
      <c r="K10">
        <v>6.0601000000000003</v>
      </c>
      <c r="L10">
        <v>6.2732000000000001</v>
      </c>
      <c r="M10">
        <v>6.1212</v>
      </c>
      <c r="N10">
        <v>6.1744000000000003</v>
      </c>
      <c r="O10">
        <v>6.3475999999999999</v>
      </c>
      <c r="P10">
        <v>5.9936999999999996</v>
      </c>
      <c r="Q10">
        <v>5.7953999999999999</v>
      </c>
      <c r="R10">
        <v>4.9478999999999997</v>
      </c>
      <c r="S10">
        <v>5.8164999999999996</v>
      </c>
      <c r="T10">
        <v>5.7252000000000001</v>
      </c>
      <c r="U10">
        <v>5.4676999999999998</v>
      </c>
      <c r="V10">
        <v>5.4500999999999999</v>
      </c>
      <c r="W10">
        <v>5.6917999999999997</v>
      </c>
      <c r="X10">
        <v>5.5873999999999997</v>
      </c>
    </row>
    <row r="13" spans="1:24" x14ac:dyDescent="0.25">
      <c r="A13" s="1" t="s">
        <v>29</v>
      </c>
      <c r="B13" s="1"/>
      <c r="C13" s="1"/>
    </row>
    <row r="15" spans="1:24" x14ac:dyDescent="0.25">
      <c r="A15" s="2" t="s">
        <v>23</v>
      </c>
      <c r="B15" s="2" t="s">
        <v>24</v>
      </c>
      <c r="C15">
        <v>0.96288994750595469</v>
      </c>
    </row>
    <row r="16" spans="1:24" x14ac:dyDescent="0.25">
      <c r="A16" s="2" t="s">
        <v>25</v>
      </c>
      <c r="B16" s="2" t="s">
        <v>24</v>
      </c>
      <c r="C16">
        <v>1.4318517881705641</v>
      </c>
    </row>
    <row r="17" spans="1:24" x14ac:dyDescent="0.25">
      <c r="A17" s="2" t="s">
        <v>26</v>
      </c>
      <c r="B17" s="2" t="s">
        <v>24</v>
      </c>
      <c r="C17">
        <v>1.1462382315696746</v>
      </c>
    </row>
    <row r="18" spans="1:24" x14ac:dyDescent="0.25">
      <c r="A18" s="2" t="s">
        <v>27</v>
      </c>
      <c r="B18" s="2" t="s">
        <v>24</v>
      </c>
      <c r="C18">
        <v>1.1304297659770866</v>
      </c>
    </row>
    <row r="19" spans="1:24" x14ac:dyDescent="0.25">
      <c r="A19" s="2" t="s">
        <v>23</v>
      </c>
      <c r="B19" s="2" t="s">
        <v>28</v>
      </c>
      <c r="C19">
        <v>0.90153401463646998</v>
      </c>
    </row>
    <row r="20" spans="1:24" x14ac:dyDescent="0.25">
      <c r="A20" s="2" t="s">
        <v>25</v>
      </c>
      <c r="B20" s="2" t="s">
        <v>28</v>
      </c>
      <c r="C20">
        <v>0.94621633905238045</v>
      </c>
    </row>
    <row r="21" spans="1:24" x14ac:dyDescent="0.25">
      <c r="A21" s="2" t="s">
        <v>26</v>
      </c>
      <c r="B21" s="2" t="s">
        <v>28</v>
      </c>
      <c r="C21">
        <v>0.86831376556211293</v>
      </c>
    </row>
    <row r="22" spans="1:24" x14ac:dyDescent="0.25">
      <c r="A22" s="2" t="s">
        <v>27</v>
      </c>
      <c r="B22" s="2" t="s">
        <v>28</v>
      </c>
      <c r="C22">
        <v>0.84153378200852891</v>
      </c>
    </row>
    <row r="24" spans="1:24" x14ac:dyDescent="0.25">
      <c r="A24" s="1" t="s">
        <v>30</v>
      </c>
      <c r="B24" s="1"/>
      <c r="C24" s="1"/>
    </row>
    <row r="26" spans="1:24" x14ac:dyDescent="0.25">
      <c r="A26" s="2" t="s">
        <v>23</v>
      </c>
      <c r="B26" s="2" t="s">
        <v>24</v>
      </c>
      <c r="D26">
        <f t="shared" ref="D26:X33" si="0">$C15*D3</f>
        <v>5.4121155279467201</v>
      </c>
      <c r="E26">
        <f t="shared" si="0"/>
        <v>5.3086048585898293</v>
      </c>
      <c r="F26">
        <f t="shared" si="0"/>
        <v>4.9932584007816292</v>
      </c>
      <c r="G26">
        <f t="shared" si="0"/>
        <v>4.9425141005480651</v>
      </c>
      <c r="H26">
        <f t="shared" si="0"/>
        <v>5.6233735824295259</v>
      </c>
      <c r="I26">
        <f t="shared" si="0"/>
        <v>5.519862913072636</v>
      </c>
      <c r="J26">
        <f t="shared" si="0"/>
        <v>5.91676614943459</v>
      </c>
      <c r="K26">
        <f t="shared" si="0"/>
        <v>5.8223066455842565</v>
      </c>
      <c r="L26">
        <f t="shared" si="0"/>
        <v>4.5987623892884395</v>
      </c>
      <c r="M26">
        <f t="shared" si="0"/>
        <v>4.9413586326110588</v>
      </c>
      <c r="N26">
        <f t="shared" si="0"/>
        <v>5.5643484286474116</v>
      </c>
      <c r="O26">
        <f t="shared" si="0"/>
        <v>5.4531346397104725</v>
      </c>
      <c r="P26">
        <f t="shared" si="0"/>
        <v>5.8571632616839722</v>
      </c>
      <c r="Q26">
        <f t="shared" si="0"/>
        <v>5.6173073757602383</v>
      </c>
      <c r="R26">
        <f t="shared" si="0"/>
        <v>4.1638250000000001</v>
      </c>
      <c r="S26">
        <f t="shared" si="0"/>
        <v>5.6194257336447517</v>
      </c>
      <c r="T26">
        <f t="shared" si="0"/>
        <v>5.5714738142589546</v>
      </c>
      <c r="U26">
        <f t="shared" si="0"/>
        <v>4.8746303592488953</v>
      </c>
      <c r="V26">
        <f t="shared" si="0"/>
        <v>4.391259605600907</v>
      </c>
      <c r="W26">
        <f t="shared" si="0"/>
        <v>3.6532044608375922</v>
      </c>
      <c r="X26">
        <f t="shared" si="0"/>
        <v>3.7160811744097311</v>
      </c>
    </row>
    <row r="27" spans="1:24" x14ac:dyDescent="0.25">
      <c r="A27" s="2" t="s">
        <v>25</v>
      </c>
      <c r="B27" s="2" t="s">
        <v>24</v>
      </c>
      <c r="D27">
        <f t="shared" si="0"/>
        <v>5.6452188600412665</v>
      </c>
      <c r="E27">
        <f t="shared" si="0"/>
        <v>4.9083879298486934</v>
      </c>
      <c r="F27">
        <f t="shared" si="0"/>
        <v>5.0867966626547458</v>
      </c>
      <c r="G27">
        <f t="shared" si="0"/>
        <v>5.0717622188789555</v>
      </c>
      <c r="H27">
        <f t="shared" si="0"/>
        <v>5.6439301934319124</v>
      </c>
      <c r="I27">
        <f t="shared" si="0"/>
        <v>5.0965332548143065</v>
      </c>
      <c r="J27">
        <f t="shared" si="0"/>
        <v>5.6678421182943612</v>
      </c>
      <c r="K27">
        <f t="shared" si="0"/>
        <v>5.5230819025103166</v>
      </c>
      <c r="L27">
        <f t="shared" si="0"/>
        <v>4.7208153455983499</v>
      </c>
      <c r="M27">
        <f t="shared" si="0"/>
        <v>5.2110813978679511</v>
      </c>
      <c r="N27">
        <f t="shared" si="0"/>
        <v>5.9681014382737283</v>
      </c>
      <c r="O27">
        <f t="shared" si="0"/>
        <v>5.696908709594223</v>
      </c>
      <c r="P27">
        <f t="shared" si="0"/>
        <v>5.6038383433631367</v>
      </c>
      <c r="Q27">
        <f t="shared" si="0"/>
        <v>5.2636303584938107</v>
      </c>
      <c r="R27">
        <f t="shared" si="0"/>
        <v>4.1638250000000001</v>
      </c>
      <c r="S27">
        <f>$C16*S4</f>
        <v>5.6197318982118301</v>
      </c>
      <c r="T27">
        <f t="shared" si="0"/>
        <v>5.16884177011692</v>
      </c>
      <c r="U27">
        <f t="shared" si="0"/>
        <v>4.76119356602476</v>
      </c>
      <c r="V27">
        <f t="shared" si="0"/>
        <v>4.6129969059491058</v>
      </c>
      <c r="W27">
        <f t="shared" si="0"/>
        <v>4.1387675937070156</v>
      </c>
      <c r="X27">
        <f t="shared" si="0"/>
        <v>3.9493336021320498</v>
      </c>
    </row>
    <row r="28" spans="1:24" x14ac:dyDescent="0.25">
      <c r="A28" s="2" t="s">
        <v>26</v>
      </c>
      <c r="B28" s="2" t="s">
        <v>24</v>
      </c>
      <c r="D28">
        <f t="shared" si="0"/>
        <v>5.2082772766062879</v>
      </c>
      <c r="E28">
        <f t="shared" si="0"/>
        <v>4.9856778120354566</v>
      </c>
      <c r="F28">
        <f t="shared" si="0"/>
        <v>4.8183270302262837</v>
      </c>
      <c r="G28">
        <f t="shared" si="0"/>
        <v>4.9431523736442218</v>
      </c>
      <c r="H28">
        <f t="shared" si="0"/>
        <v>5.0267131407256507</v>
      </c>
      <c r="I28">
        <f t="shared" si="0"/>
        <v>4.8348328607608879</v>
      </c>
      <c r="J28">
        <f t="shared" si="0"/>
        <v>5.4016476662720923</v>
      </c>
      <c r="K28">
        <f t="shared" si="0"/>
        <v>5.4358055655728679</v>
      </c>
      <c r="L28">
        <f t="shared" si="0"/>
        <v>4.5614550425315201</v>
      </c>
      <c r="M28">
        <f t="shared" si="0"/>
        <v>4.7421021878269016</v>
      </c>
      <c r="N28">
        <f t="shared" si="0"/>
        <v>5.220083530391455</v>
      </c>
      <c r="O28">
        <f t="shared" si="0"/>
        <v>5.0009227805153333</v>
      </c>
      <c r="P28">
        <f t="shared" si="0"/>
        <v>5.0398948803887018</v>
      </c>
      <c r="Q28">
        <f t="shared" si="0"/>
        <v>4.8189001493420696</v>
      </c>
      <c r="R28">
        <f t="shared" si="0"/>
        <v>4.1638250000000001</v>
      </c>
      <c r="S28">
        <f t="shared" si="0"/>
        <v>5.0167408681109942</v>
      </c>
      <c r="T28">
        <f t="shared" si="0"/>
        <v>4.8785045373836926</v>
      </c>
      <c r="U28">
        <f>$C17*U5</f>
        <v>4.7402682066563901</v>
      </c>
      <c r="V28">
        <f>$C17*V5</f>
        <v>4.8014773282222105</v>
      </c>
      <c r="W28">
        <f t="shared" si="0"/>
        <v>3.9678182624015856</v>
      </c>
      <c r="X28">
        <f t="shared" si="0"/>
        <v>3.9663281527005454</v>
      </c>
    </row>
    <row r="29" spans="1:24" x14ac:dyDescent="0.25">
      <c r="A29" s="2" t="s">
        <v>27</v>
      </c>
      <c r="B29" s="2" t="s">
        <v>24</v>
      </c>
      <c r="D29">
        <f t="shared" si="0"/>
        <v>5.0148125278275515</v>
      </c>
      <c r="E29">
        <f t="shared" si="0"/>
        <v>4.532458146685129</v>
      </c>
      <c r="F29">
        <f t="shared" si="0"/>
        <v>4.7259877226204052</v>
      </c>
      <c r="G29">
        <f t="shared" si="0"/>
        <v>4.6217620981973182</v>
      </c>
      <c r="H29">
        <f t="shared" si="0"/>
        <v>5.0182038171254826</v>
      </c>
      <c r="I29">
        <f t="shared" si="0"/>
        <v>4.2800331799424454</v>
      </c>
      <c r="J29">
        <f t="shared" si="0"/>
        <v>5.1130468744909603</v>
      </c>
      <c r="K29">
        <f t="shared" si="0"/>
        <v>4.8724914202910359</v>
      </c>
      <c r="L29">
        <f t="shared" si="0"/>
        <v>4.5351711781234734</v>
      </c>
      <c r="M29">
        <f t="shared" si="0"/>
        <v>4.7635179908508452</v>
      </c>
      <c r="N29">
        <f t="shared" si="0"/>
        <v>5.4318280684964986</v>
      </c>
      <c r="O29">
        <f t="shared" si="0"/>
        <v>5.121072925829397</v>
      </c>
      <c r="P29">
        <f t="shared" si="0"/>
        <v>5.1354293838573071</v>
      </c>
      <c r="Q29">
        <f t="shared" si="0"/>
        <v>4.5728144893305105</v>
      </c>
      <c r="R29">
        <f t="shared" si="0"/>
        <v>4.1638250000000001</v>
      </c>
      <c r="S29">
        <f t="shared" si="0"/>
        <v>5.0490645497366566</v>
      </c>
      <c r="T29">
        <f t="shared" si="0"/>
        <v>4.4807975063799761</v>
      </c>
      <c r="U29">
        <f>$C18*U6</f>
        <v>4.7960743681109852</v>
      </c>
      <c r="V29">
        <f>$C18*V6</f>
        <v>4.8116742988814689</v>
      </c>
      <c r="W29">
        <f t="shared" si="0"/>
        <v>4.0602776334364998</v>
      </c>
      <c r="X29">
        <f t="shared" si="0"/>
        <v>3.9791127762393446</v>
      </c>
    </row>
    <row r="30" spans="1:24" x14ac:dyDescent="0.25">
      <c r="A30" s="2" t="s">
        <v>23</v>
      </c>
      <c r="B30" s="2" t="s">
        <v>28</v>
      </c>
      <c r="D30">
        <f t="shared" si="0"/>
        <v>5.0290271938466198</v>
      </c>
      <c r="E30">
        <f t="shared" si="0"/>
        <v>5.1181889078941678</v>
      </c>
      <c r="F30">
        <f t="shared" si="0"/>
        <v>4.7726309200840085</v>
      </c>
      <c r="G30">
        <f t="shared" si="0"/>
        <v>4.7145721295414198</v>
      </c>
      <c r="H30">
        <f t="shared" si="0"/>
        <v>5.0992566935868018</v>
      </c>
      <c r="I30">
        <f t="shared" si="0"/>
        <v>4.8038239969904302</v>
      </c>
      <c r="J30">
        <f t="shared" si="0"/>
        <v>5.0132503485904829</v>
      </c>
      <c r="K30">
        <f t="shared" si="0"/>
        <v>4.9492414335512924</v>
      </c>
      <c r="L30">
        <f t="shared" si="0"/>
        <v>4.9354479631273547</v>
      </c>
      <c r="M30">
        <f t="shared" si="0"/>
        <v>4.8911826430087038</v>
      </c>
      <c r="N30">
        <f t="shared" si="0"/>
        <v>5.1169267602736763</v>
      </c>
      <c r="O30">
        <f t="shared" si="0"/>
        <v>5.1367605085956782</v>
      </c>
      <c r="P30">
        <f t="shared" si="0"/>
        <v>5.4053274915558829</v>
      </c>
      <c r="Q30">
        <f t="shared" si="0"/>
        <v>5.2499030274325555</v>
      </c>
      <c r="R30">
        <f t="shared" si="0"/>
        <v>4.1638250000000001</v>
      </c>
      <c r="S30">
        <f t="shared" si="0"/>
        <v>5.2132105930368517</v>
      </c>
      <c r="T30">
        <f t="shared" si="0"/>
        <v>5.0652688612350065</v>
      </c>
      <c r="U30">
        <f t="shared" si="0"/>
        <v>4.6149526209240896</v>
      </c>
      <c r="V30">
        <f t="shared" si="0"/>
        <v>4.7173668849867925</v>
      </c>
      <c r="W30">
        <f t="shared" si="0"/>
        <v>4.3340346219633661</v>
      </c>
      <c r="X30">
        <f t="shared" si="0"/>
        <v>4.4060671897328199</v>
      </c>
    </row>
    <row r="31" spans="1:24" x14ac:dyDescent="0.25">
      <c r="A31" s="2" t="s">
        <v>25</v>
      </c>
      <c r="B31" s="2" t="s">
        <v>28</v>
      </c>
      <c r="D31">
        <f t="shared" si="0"/>
        <v>4.9386815600499947</v>
      </c>
      <c r="E31">
        <f t="shared" si="0"/>
        <v>5.0367095727758215</v>
      </c>
      <c r="F31">
        <f t="shared" si="0"/>
        <v>4.5775107834337012</v>
      </c>
      <c r="G31">
        <f t="shared" si="0"/>
        <v>4.6601154698329736</v>
      </c>
      <c r="H31">
        <f t="shared" si="0"/>
        <v>5.1218690432905358</v>
      </c>
      <c r="I31">
        <f t="shared" si="0"/>
        <v>4.8863557965003981</v>
      </c>
      <c r="J31">
        <f t="shared" si="0"/>
        <v>4.9434126417452564</v>
      </c>
      <c r="K31">
        <f t="shared" si="0"/>
        <v>4.9427502903079201</v>
      </c>
      <c r="L31">
        <f t="shared" si="0"/>
        <v>4.9027253391660039</v>
      </c>
      <c r="M31">
        <f t="shared" si="0"/>
        <v>5.0111617316214074</v>
      </c>
      <c r="N31">
        <f t="shared" si="0"/>
        <v>5.2716550897625272</v>
      </c>
      <c r="O31">
        <f t="shared" si="0"/>
        <v>5.1704099414839222</v>
      </c>
      <c r="P31">
        <f t="shared" si="0"/>
        <v>5.3173573389387574</v>
      </c>
      <c r="Q31">
        <f t="shared" si="0"/>
        <v>5.091117012271333</v>
      </c>
      <c r="R31">
        <f t="shared" si="0"/>
        <v>4.1638250000000001</v>
      </c>
      <c r="S31">
        <f t="shared" si="0"/>
        <v>5.1533780473809792</v>
      </c>
      <c r="T31">
        <f t="shared" si="0"/>
        <v>5.0381288972843992</v>
      </c>
      <c r="U31">
        <f t="shared" si="0"/>
        <v>4.5725904584706285</v>
      </c>
      <c r="V31">
        <f t="shared" si="0"/>
        <v>4.5659669440972621</v>
      </c>
      <c r="W31">
        <f t="shared" si="0"/>
        <v>4.180478407567322</v>
      </c>
      <c r="X31">
        <f t="shared" si="0"/>
        <v>4.4527994699465969</v>
      </c>
    </row>
    <row r="32" spans="1:24" x14ac:dyDescent="0.25">
      <c r="A32" s="2" t="s">
        <v>26</v>
      </c>
      <c r="B32" s="2" t="s">
        <v>28</v>
      </c>
      <c r="D32">
        <f t="shared" si="0"/>
        <v>5.0014872896377707</v>
      </c>
      <c r="E32">
        <f t="shared" si="0"/>
        <v>5.1906928591537547</v>
      </c>
      <c r="F32">
        <f t="shared" si="0"/>
        <v>4.7930051545263073</v>
      </c>
      <c r="G32">
        <f t="shared" si="0"/>
        <v>4.9689255234291911</v>
      </c>
      <c r="H32">
        <f t="shared" si="0"/>
        <v>4.8273035482660109</v>
      </c>
      <c r="I32">
        <f t="shared" si="0"/>
        <v>5.1387676959731401</v>
      </c>
      <c r="J32">
        <f t="shared" si="0"/>
        <v>5.1462351943569749</v>
      </c>
      <c r="K32">
        <f t="shared" si="0"/>
        <v>5.4303474584488978</v>
      </c>
      <c r="L32">
        <f t="shared" si="0"/>
        <v>5.3390876816883193</v>
      </c>
      <c r="M32">
        <f t="shared" si="0"/>
        <v>5.3105201588013262</v>
      </c>
      <c r="N32">
        <f t="shared" si="0"/>
        <v>5.2468727597856235</v>
      </c>
      <c r="O32">
        <f t="shared" si="0"/>
        <v>5.4085527829332891</v>
      </c>
      <c r="P32">
        <f t="shared" si="0"/>
        <v>5.1233985423226915</v>
      </c>
      <c r="Q32">
        <f t="shared" si="0"/>
        <v>5.5784817868537946</v>
      </c>
      <c r="R32">
        <f t="shared" si="0"/>
        <v>4.1638250000000001</v>
      </c>
      <c r="S32">
        <f t="shared" si="0"/>
        <v>4.9565954679582092</v>
      </c>
      <c r="T32">
        <f t="shared" si="0"/>
        <v>5.3475971565908287</v>
      </c>
      <c r="U32">
        <f t="shared" si="0"/>
        <v>4.6761301216816467</v>
      </c>
      <c r="V32">
        <f t="shared" si="0"/>
        <v>4.6275045508101682</v>
      </c>
      <c r="W32">
        <f t="shared" si="0"/>
        <v>4.2971111630137848</v>
      </c>
      <c r="X32">
        <f t="shared" si="0"/>
        <v>4.6129168795487248</v>
      </c>
    </row>
    <row r="33" spans="1:24" x14ac:dyDescent="0.25">
      <c r="A33" s="2" t="s">
        <v>27</v>
      </c>
      <c r="B33" s="2" t="s">
        <v>28</v>
      </c>
      <c r="D33">
        <f t="shared" si="0"/>
        <v>4.7451565366114918</v>
      </c>
      <c r="E33">
        <f t="shared" si="0"/>
        <v>4.5514354599931286</v>
      </c>
      <c r="F33">
        <f t="shared" si="0"/>
        <v>4.8380618661452335</v>
      </c>
      <c r="G33">
        <f t="shared" si="0"/>
        <v>4.7265586400291033</v>
      </c>
      <c r="H33">
        <f t="shared" si="0"/>
        <v>4.8793811748418516</v>
      </c>
      <c r="I33">
        <f t="shared" si="0"/>
        <v>4.7316078427211545</v>
      </c>
      <c r="J33">
        <f t="shared" si="0"/>
        <v>5.0673798217425583</v>
      </c>
      <c r="K33">
        <f t="shared" si="0"/>
        <v>5.0997788723498862</v>
      </c>
      <c r="L33">
        <f t="shared" si="0"/>
        <v>5.2791097212959039</v>
      </c>
      <c r="M33">
        <f t="shared" si="0"/>
        <v>5.1511965864306068</v>
      </c>
      <c r="N33">
        <f t="shared" si="0"/>
        <v>5.1959661836334607</v>
      </c>
      <c r="O33">
        <f t="shared" si="0"/>
        <v>5.3417198346773382</v>
      </c>
      <c r="P33">
        <f t="shared" si="0"/>
        <v>5.0439010292245197</v>
      </c>
      <c r="Q33">
        <f t="shared" si="0"/>
        <v>4.877024880252228</v>
      </c>
      <c r="R33">
        <f t="shared" si="0"/>
        <v>4.1638250000000001</v>
      </c>
      <c r="S33">
        <f>$C22*S10</f>
        <v>4.8947812430526083</v>
      </c>
      <c r="T33">
        <f>$C22*T10</f>
        <v>4.8179492087552296</v>
      </c>
      <c r="U33">
        <f t="shared" si="0"/>
        <v>4.6012542598880337</v>
      </c>
      <c r="V33">
        <f t="shared" si="0"/>
        <v>4.5864432653246832</v>
      </c>
      <c r="W33">
        <f t="shared" si="0"/>
        <v>4.7898419804361447</v>
      </c>
      <c r="X33">
        <f t="shared" si="0"/>
        <v>4.7019858535944543</v>
      </c>
    </row>
    <row r="35" spans="1:24" x14ac:dyDescent="0.25">
      <c r="A35" s="1" t="s">
        <v>31</v>
      </c>
      <c r="B35" s="1"/>
      <c r="C35" s="1"/>
    </row>
    <row r="37" spans="1:24" x14ac:dyDescent="0.25">
      <c r="A37" s="2" t="s">
        <v>23</v>
      </c>
      <c r="B37" s="2" t="s">
        <v>24</v>
      </c>
      <c r="C37" s="2"/>
      <c r="D37">
        <f>(D26+E26)/2</f>
        <v>5.3603601932682743</v>
      </c>
      <c r="F37">
        <f t="shared" ref="F37:F44" si="1">(F26+G26)/2</f>
        <v>4.9678862506648471</v>
      </c>
      <c r="H37">
        <f>(H26+I26)/2</f>
        <v>5.5716182477510809</v>
      </c>
      <c r="J37">
        <f>(J26+K26)/2</f>
        <v>5.8695363975094228</v>
      </c>
      <c r="L37">
        <f>(L26+M26)/2</f>
        <v>4.7700605109497491</v>
      </c>
      <c r="N37">
        <f>(N26+O26)/2</f>
        <v>5.5087415341789416</v>
      </c>
      <c r="P37">
        <f>(P26+Q26)/2</f>
        <v>5.7372353187221048</v>
      </c>
    </row>
    <row r="38" spans="1:24" x14ac:dyDescent="0.25">
      <c r="A38" s="2" t="s">
        <v>25</v>
      </c>
      <c r="B38" s="2" t="s">
        <v>24</v>
      </c>
      <c r="C38" s="2"/>
      <c r="D38">
        <f t="shared" ref="D38:D44" si="2">(D27+E27)/2</f>
        <v>5.27680339494498</v>
      </c>
      <c r="F38">
        <f>(F27+G27)/2</f>
        <v>5.0792794407668502</v>
      </c>
      <c r="H38">
        <f t="shared" ref="H38:H44" si="3">(H27+I27)/2</f>
        <v>5.3702317241231095</v>
      </c>
      <c r="J38">
        <f>(J27+K27)/2</f>
        <v>5.5954620104023389</v>
      </c>
      <c r="L38">
        <f>(L27+M27)/2</f>
        <v>4.9659483717331501</v>
      </c>
      <c r="N38">
        <f>(N27+O27)/2</f>
        <v>5.8325050739339757</v>
      </c>
      <c r="P38">
        <f>(P27+Q27)/2</f>
        <v>5.4337343509284732</v>
      </c>
    </row>
    <row r="39" spans="1:24" x14ac:dyDescent="0.25">
      <c r="A39" s="2" t="s">
        <v>26</v>
      </c>
      <c r="B39" s="2" t="s">
        <v>24</v>
      </c>
      <c r="C39" s="2"/>
      <c r="D39">
        <f t="shared" si="2"/>
        <v>5.0969775443208718</v>
      </c>
      <c r="F39">
        <f t="shared" si="1"/>
        <v>4.8807397019352532</v>
      </c>
      <c r="H39">
        <f t="shared" si="3"/>
        <v>4.9307730007432689</v>
      </c>
      <c r="J39">
        <f>(J28+K28)/2</f>
        <v>5.4187266159224805</v>
      </c>
      <c r="L39">
        <f>(L28+M28)/2</f>
        <v>4.6517786151792109</v>
      </c>
      <c r="N39">
        <f>(N28+O28)/2</f>
        <v>5.1105031554533937</v>
      </c>
      <c r="P39">
        <f>(P28+Q28)/2</f>
        <v>4.9293975148653857</v>
      </c>
    </row>
    <row r="40" spans="1:24" x14ac:dyDescent="0.25">
      <c r="A40" s="2" t="s">
        <v>27</v>
      </c>
      <c r="B40" s="2" t="s">
        <v>24</v>
      </c>
      <c r="C40" s="2"/>
      <c r="D40">
        <f t="shared" si="2"/>
        <v>4.7736353372563407</v>
      </c>
      <c r="F40">
        <f t="shared" si="1"/>
        <v>4.6738749104088617</v>
      </c>
      <c r="H40">
        <f t="shared" si="3"/>
        <v>4.649118498533964</v>
      </c>
      <c r="J40">
        <f t="shared" ref="J40:J44" si="4">(J29+K29)/2</f>
        <v>4.9927691473909981</v>
      </c>
      <c r="L40">
        <f>(L29+M29)/2</f>
        <v>4.6493445844871593</v>
      </c>
      <c r="N40">
        <f t="shared" ref="N40:N44" si="5">(N29+O29)/2</f>
        <v>5.2764504971629478</v>
      </c>
      <c r="P40">
        <f t="shared" ref="P40:P44" si="6">(P29+Q29)/2</f>
        <v>4.8541219365939092</v>
      </c>
    </row>
    <row r="41" spans="1:24" x14ac:dyDescent="0.25">
      <c r="A41" s="2" t="s">
        <v>23</v>
      </c>
      <c r="B41" s="2" t="s">
        <v>28</v>
      </c>
      <c r="C41" s="2"/>
      <c r="D41">
        <f t="shared" si="2"/>
        <v>5.0736080508703942</v>
      </c>
      <c r="F41">
        <f t="shared" si="1"/>
        <v>4.7436015248127141</v>
      </c>
      <c r="H41">
        <f>(H30+I30)/2</f>
        <v>4.951540345288616</v>
      </c>
      <c r="J41">
        <f t="shared" si="4"/>
        <v>4.9812458910708877</v>
      </c>
      <c r="L41">
        <f t="shared" ref="L41:L44" si="7">(L30+M30)/2</f>
        <v>4.9133153030680292</v>
      </c>
      <c r="N41">
        <f t="shared" si="5"/>
        <v>5.1268436344346773</v>
      </c>
      <c r="P41">
        <f t="shared" si="6"/>
        <v>5.3276152594942197</v>
      </c>
    </row>
    <row r="42" spans="1:24" x14ac:dyDescent="0.25">
      <c r="A42" s="2" t="s">
        <v>25</v>
      </c>
      <c r="B42" s="2" t="s">
        <v>28</v>
      </c>
      <c r="C42" s="2"/>
      <c r="D42">
        <f t="shared" si="2"/>
        <v>4.9876955664129081</v>
      </c>
      <c r="F42">
        <f t="shared" si="1"/>
        <v>4.6188131266333379</v>
      </c>
      <c r="H42">
        <f t="shared" si="3"/>
        <v>5.004112419895467</v>
      </c>
      <c r="J42">
        <f t="shared" si="4"/>
        <v>4.9430814660265883</v>
      </c>
      <c r="L42">
        <f t="shared" si="7"/>
        <v>4.9569435353937052</v>
      </c>
      <c r="N42">
        <f t="shared" si="5"/>
        <v>5.2210325156232251</v>
      </c>
      <c r="P42">
        <f t="shared" si="6"/>
        <v>5.2042371756050452</v>
      </c>
    </row>
    <row r="43" spans="1:24" x14ac:dyDescent="0.25">
      <c r="A43" s="2" t="s">
        <v>26</v>
      </c>
      <c r="B43" s="2" t="s">
        <v>28</v>
      </c>
      <c r="C43" s="2"/>
      <c r="D43">
        <f t="shared" si="2"/>
        <v>5.0960900743957627</v>
      </c>
      <c r="F43">
        <f t="shared" si="1"/>
        <v>4.8809653389777488</v>
      </c>
      <c r="H43">
        <f t="shared" si="3"/>
        <v>4.9830356221195755</v>
      </c>
      <c r="J43">
        <f t="shared" si="4"/>
        <v>5.2882913264029359</v>
      </c>
      <c r="L43">
        <f t="shared" si="7"/>
        <v>5.3248039202448227</v>
      </c>
      <c r="N43">
        <f>(N32+O32)/2</f>
        <v>5.3277127713594563</v>
      </c>
      <c r="P43">
        <f t="shared" si="6"/>
        <v>5.3509401645882431</v>
      </c>
    </row>
    <row r="44" spans="1:24" x14ac:dyDescent="0.25">
      <c r="A44" s="2" t="s">
        <v>27</v>
      </c>
      <c r="B44" s="2" t="s">
        <v>28</v>
      </c>
      <c r="C44" s="2"/>
      <c r="D44">
        <f t="shared" si="2"/>
        <v>4.6482959983023102</v>
      </c>
      <c r="F44">
        <f t="shared" si="1"/>
        <v>4.782310253087168</v>
      </c>
      <c r="H44">
        <f t="shared" si="3"/>
        <v>4.8054945087815035</v>
      </c>
      <c r="J44">
        <f t="shared" si="4"/>
        <v>5.0835793470462223</v>
      </c>
      <c r="L44">
        <f t="shared" si="7"/>
        <v>5.2151531538632554</v>
      </c>
      <c r="N44">
        <f t="shared" si="5"/>
        <v>5.2688430091553995</v>
      </c>
      <c r="P44">
        <f t="shared" si="6"/>
        <v>4.9604629547383734</v>
      </c>
    </row>
    <row r="49" spans="1:20" x14ac:dyDescent="0.25">
      <c r="A49" s="2" t="s">
        <v>32</v>
      </c>
      <c r="D49">
        <f>AVERAGE(D26:D29)</f>
        <v>5.3201060481054565</v>
      </c>
      <c r="E49">
        <f>AVERAGE(E26:E29)</f>
        <v>4.9337821867897773</v>
      </c>
      <c r="H49">
        <f>AVERAGE(H26:H29)</f>
        <v>5.3280551834281429</v>
      </c>
      <c r="I49">
        <f>AVERAGE(I26:I29)</f>
        <v>4.9328155521475692</v>
      </c>
      <c r="L49">
        <f t="shared" ref="L49:Q49" si="8">AVERAGE(L26:L29)</f>
        <v>4.6040509888854455</v>
      </c>
      <c r="M49">
        <f t="shared" si="8"/>
        <v>4.9145150522891896</v>
      </c>
      <c r="N49">
        <f t="shared" si="8"/>
        <v>5.5460903664522743</v>
      </c>
      <c r="O49">
        <f t="shared" si="8"/>
        <v>5.3180097639123556</v>
      </c>
      <c r="P49">
        <f t="shared" si="8"/>
        <v>5.4090814673232792</v>
      </c>
      <c r="Q49">
        <f t="shared" si="8"/>
        <v>5.0681630932316573</v>
      </c>
      <c r="S49">
        <f>AVERAGE(S26:S29)</f>
        <v>5.3262407624260577</v>
      </c>
      <c r="T49">
        <f>AVERAGE(T26:T29)</f>
        <v>5.0249044070348861</v>
      </c>
    </row>
    <row r="50" spans="1:20" x14ac:dyDescent="0.25">
      <c r="A50" s="2" t="s">
        <v>33</v>
      </c>
      <c r="D50">
        <f>STDEV(D26:D29)</f>
        <v>0.27072365524285591</v>
      </c>
      <c r="E50">
        <f>STDEV(E26:E29)</f>
        <v>0.31879515087616828</v>
      </c>
      <c r="H50">
        <f>STDEV(H26:H29)</f>
        <v>0.35298955349668049</v>
      </c>
      <c r="I50">
        <f>STDEV(I26:I29)</f>
        <v>0.51870143094998511</v>
      </c>
      <c r="L50">
        <f t="shared" ref="L50:Q50" si="9">STDEV(L26:L29)</f>
        <v>8.2098979410358527E-2</v>
      </c>
      <c r="M50">
        <f t="shared" si="9"/>
        <v>0.21694736960035912</v>
      </c>
      <c r="N50">
        <f t="shared" si="9"/>
        <v>0.31504657405296665</v>
      </c>
      <c r="O50">
        <f t="shared" si="9"/>
        <v>0.31683403454186343</v>
      </c>
      <c r="P50">
        <f t="shared" si="9"/>
        <v>0.38725174153254727</v>
      </c>
      <c r="Q50">
        <f t="shared" si="9"/>
        <v>0.46449583758673735</v>
      </c>
      <c r="S50">
        <f>STDEV(S26:S29)</f>
        <v>0.33897458685236997</v>
      </c>
      <c r="T50">
        <f>STDEV(T26:T29)</f>
        <v>0.46077518834331688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FFD0-0F6E-47F8-A50E-8B72B02F6650}">
  <dimension ref="A1:E14"/>
  <sheetViews>
    <sheetView workbookViewId="0">
      <selection activeCell="C27" sqref="C27"/>
    </sheetView>
  </sheetViews>
  <sheetFormatPr defaultRowHeight="15" x14ac:dyDescent="0.25"/>
  <cols>
    <col min="1" max="1" width="26" customWidth="1"/>
    <col min="2" max="2" width="58.5703125" customWidth="1"/>
    <col min="3" max="3" width="47.140625" customWidth="1"/>
    <col min="4" max="4" width="21.28515625" customWidth="1"/>
    <col min="5" max="5" width="28.85546875" customWidth="1"/>
  </cols>
  <sheetData>
    <row r="1" spans="1:5" x14ac:dyDescent="0.25">
      <c r="A1" s="3" t="s">
        <v>1</v>
      </c>
      <c r="B1" s="3" t="s">
        <v>34</v>
      </c>
      <c r="C1" s="3" t="s">
        <v>35</v>
      </c>
      <c r="D1" s="3" t="s">
        <v>36</v>
      </c>
      <c r="E1" s="3" t="s">
        <v>37</v>
      </c>
    </row>
    <row r="2" spans="1:5" x14ac:dyDescent="0.25">
      <c r="A2" t="s">
        <v>24</v>
      </c>
      <c r="B2" t="s">
        <v>23</v>
      </c>
      <c r="C2">
        <v>4.3243</v>
      </c>
      <c r="D2">
        <v>2.4207040000000002</v>
      </c>
      <c r="E2">
        <f t="shared" ref="E2:E9" si="0">$C$11/C2</f>
        <v>0.96288994750595469</v>
      </c>
    </row>
    <row r="3" spans="1:5" x14ac:dyDescent="0.25">
      <c r="A3" t="s">
        <v>24</v>
      </c>
      <c r="B3" t="s">
        <v>25</v>
      </c>
      <c r="C3">
        <v>2.9079999999999999</v>
      </c>
      <c r="D3">
        <v>2.4207040000000002</v>
      </c>
      <c r="E3">
        <f t="shared" si="0"/>
        <v>1.4318517881705641</v>
      </c>
    </row>
    <row r="4" spans="1:5" x14ac:dyDescent="0.25">
      <c r="A4" t="s">
        <v>24</v>
      </c>
      <c r="B4" t="s">
        <v>26</v>
      </c>
      <c r="C4">
        <v>3.6326000000000001</v>
      </c>
      <c r="D4">
        <v>2.4207040000000002</v>
      </c>
      <c r="E4">
        <f t="shared" si="0"/>
        <v>1.1462382315696746</v>
      </c>
    </row>
    <row r="5" spans="1:5" x14ac:dyDescent="0.25">
      <c r="A5" t="s">
        <v>24</v>
      </c>
      <c r="B5" t="s">
        <v>27</v>
      </c>
      <c r="C5">
        <v>3.6833999999999998</v>
      </c>
      <c r="D5">
        <v>2.4207040000000002</v>
      </c>
      <c r="E5">
        <f t="shared" si="0"/>
        <v>1.1304297659770866</v>
      </c>
    </row>
    <row r="6" spans="1:5" x14ac:dyDescent="0.25">
      <c r="A6" t="s">
        <v>28</v>
      </c>
      <c r="B6" t="s">
        <v>23</v>
      </c>
      <c r="C6">
        <v>4.6185999999999998</v>
      </c>
      <c r="D6">
        <v>2.4207040000000002</v>
      </c>
      <c r="E6">
        <f t="shared" si="0"/>
        <v>0.90153401463646998</v>
      </c>
    </row>
    <row r="7" spans="1:5" x14ac:dyDescent="0.25">
      <c r="A7" t="s">
        <v>28</v>
      </c>
      <c r="B7" t="s">
        <v>25</v>
      </c>
      <c r="C7">
        <v>4.4005000000000001</v>
      </c>
      <c r="D7">
        <v>2.4207040000000002</v>
      </c>
      <c r="E7">
        <f t="shared" si="0"/>
        <v>0.94621633905238045</v>
      </c>
    </row>
    <row r="8" spans="1:5" x14ac:dyDescent="0.25">
      <c r="A8" t="s">
        <v>28</v>
      </c>
      <c r="B8" t="s">
        <v>26</v>
      </c>
      <c r="C8">
        <v>4.7953000000000001</v>
      </c>
      <c r="D8">
        <v>2.4207040000000002</v>
      </c>
      <c r="E8">
        <f t="shared" si="0"/>
        <v>0.86831376556211293</v>
      </c>
    </row>
    <row r="9" spans="1:5" x14ac:dyDescent="0.25">
      <c r="A9" t="s">
        <v>28</v>
      </c>
      <c r="B9" t="s">
        <v>27</v>
      </c>
      <c r="C9">
        <v>4.9478999999999997</v>
      </c>
      <c r="D9">
        <v>2.4207040000000002</v>
      </c>
      <c r="E9">
        <f t="shared" si="0"/>
        <v>0.84153378200852891</v>
      </c>
    </row>
    <row r="11" spans="1:5" x14ac:dyDescent="0.25">
      <c r="C11">
        <f>AVERAGE(C2:C9)</f>
        <v>4.1638250000000001</v>
      </c>
    </row>
    <row r="14" spans="1:5" x14ac:dyDescent="0.25">
      <c r="A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F1AE-8A49-459B-B00A-FF9A3DF91C4A}">
  <dimension ref="A1:Y20"/>
  <sheetViews>
    <sheetView zoomScale="80" zoomScaleNormal="80" workbookViewId="0">
      <selection activeCell="K31" sqref="K31"/>
    </sheetView>
  </sheetViews>
  <sheetFormatPr defaultRowHeight="15" x14ac:dyDescent="0.25"/>
  <cols>
    <col min="1" max="1" width="7.42578125" customWidth="1"/>
    <col min="2" max="2" width="24.7109375" customWidth="1"/>
    <col min="3" max="3" width="14.5703125" customWidth="1"/>
    <col min="4" max="4" width="7" customWidth="1"/>
    <col min="5" max="5" width="17.140625" customWidth="1"/>
    <col min="8" max="8" width="18.85546875" customWidth="1"/>
    <col min="12" max="12" width="23.85546875" customWidth="1"/>
    <col min="13" max="13" width="21.140625" customWidth="1"/>
    <col min="15" max="15" width="43.28515625" customWidth="1"/>
    <col min="16" max="16" width="21.7109375" customWidth="1"/>
    <col min="17" max="17" width="17.28515625" customWidth="1"/>
    <col min="20" max="20" width="15" customWidth="1"/>
    <col min="21" max="21" width="26" customWidth="1"/>
    <col min="22" max="22" width="11.5703125" customWidth="1"/>
    <col min="23" max="23" width="15" customWidth="1"/>
    <col min="24" max="24" width="15.7109375" customWidth="1"/>
    <col min="25" max="25" width="15.28515625" customWidth="1"/>
  </cols>
  <sheetData>
    <row r="1" spans="1:25" ht="15.75" thickBot="1" x14ac:dyDescent="0.3">
      <c r="A1" s="33"/>
      <c r="B1" s="34" t="s">
        <v>50</v>
      </c>
      <c r="C1" s="33" t="s">
        <v>51</v>
      </c>
      <c r="D1" s="35" t="s">
        <v>52</v>
      </c>
      <c r="E1" s="36" t="s">
        <v>53</v>
      </c>
      <c r="F1" s="33" t="s">
        <v>54</v>
      </c>
      <c r="G1" s="35" t="s">
        <v>55</v>
      </c>
      <c r="H1" s="35" t="s">
        <v>1</v>
      </c>
      <c r="I1" s="37" t="s">
        <v>56</v>
      </c>
      <c r="J1" s="35" t="s">
        <v>57</v>
      </c>
      <c r="K1" s="35" t="s">
        <v>58</v>
      </c>
      <c r="L1" s="35" t="s">
        <v>59</v>
      </c>
      <c r="M1" s="38" t="s">
        <v>60</v>
      </c>
      <c r="N1" s="39" t="s">
        <v>61</v>
      </c>
      <c r="O1" s="37" t="s">
        <v>62</v>
      </c>
      <c r="P1" s="35" t="s">
        <v>63</v>
      </c>
      <c r="Q1" s="35" t="s">
        <v>60</v>
      </c>
      <c r="R1" s="39" t="s">
        <v>64</v>
      </c>
      <c r="S1" s="37" t="s">
        <v>65</v>
      </c>
      <c r="T1" s="40" t="s">
        <v>66</v>
      </c>
      <c r="U1" s="41" t="s">
        <v>67</v>
      </c>
      <c r="V1" s="35" t="s">
        <v>68</v>
      </c>
      <c r="W1" s="42" t="s">
        <v>69</v>
      </c>
      <c r="X1" s="40"/>
      <c r="Y1" s="35" t="s">
        <v>70</v>
      </c>
    </row>
    <row r="2" spans="1:25" x14ac:dyDescent="0.25">
      <c r="A2" s="4"/>
      <c r="B2" s="5" t="s">
        <v>38</v>
      </c>
      <c r="C2" s="6" t="s">
        <v>39</v>
      </c>
      <c r="D2" s="6">
        <v>1</v>
      </c>
      <c r="E2" s="7">
        <v>43866</v>
      </c>
      <c r="F2" s="8">
        <v>1</v>
      </c>
      <c r="G2" s="8">
        <v>1</v>
      </c>
      <c r="H2" s="8" t="s">
        <v>40</v>
      </c>
      <c r="I2" s="9">
        <v>218</v>
      </c>
      <c r="J2" s="10" t="s">
        <v>41</v>
      </c>
      <c r="K2" s="10">
        <v>109.7</v>
      </c>
      <c r="L2" s="11">
        <v>20.04</v>
      </c>
      <c r="M2" s="12">
        <v>0.42569444444444443</v>
      </c>
      <c r="N2" s="13">
        <f t="shared" ref="N2:N9" si="0">HOUR(V2-M2)*60+MINUTE(V2-M2)</f>
        <v>9</v>
      </c>
      <c r="O2" s="14">
        <f>L2*(EXP(-N2/(K2/LN(2))))</f>
        <v>18.932180421732721</v>
      </c>
      <c r="P2" s="10">
        <v>4.1900000000000004</v>
      </c>
      <c r="Q2" s="15">
        <v>0.43541666666666662</v>
      </c>
      <c r="R2" s="13">
        <f t="shared" ref="R2:R9" si="1">-(HOUR(Q2-V2)*60+MINUTE(Q2-V2))</f>
        <v>-5</v>
      </c>
      <c r="S2" s="14">
        <f t="shared" ref="S2:S9" si="2">P2*(EXP(-R2/(K2/LN(2))))</f>
        <v>4.3244872839114654</v>
      </c>
      <c r="T2" s="16">
        <f t="shared" ref="T2:T9" si="3">O2-S2</f>
        <v>14.607693137821254</v>
      </c>
      <c r="U2" s="17">
        <f>T2*1000000</f>
        <v>14607693.137821253</v>
      </c>
      <c r="V2" s="15">
        <v>0.43194444444444446</v>
      </c>
      <c r="W2" s="18">
        <v>0.46618055555555554</v>
      </c>
      <c r="X2" s="16">
        <f t="shared" ref="X2:X9" si="4">(HOUR(W2-V2)*60+MINUTE(W2-V2))</f>
        <v>49</v>
      </c>
      <c r="Y2" s="14">
        <f t="shared" ref="Y2:Y9" si="5">T2*(EXP(-X2/($K2/LN(2))))</f>
        <v>10.718147835270573</v>
      </c>
    </row>
    <row r="3" spans="1:25" x14ac:dyDescent="0.25">
      <c r="A3" s="4"/>
      <c r="B3" s="5" t="s">
        <v>42</v>
      </c>
      <c r="C3" s="6" t="s">
        <v>39</v>
      </c>
      <c r="D3" s="6">
        <v>1</v>
      </c>
      <c r="E3" s="7">
        <v>43866</v>
      </c>
      <c r="F3" s="8">
        <v>2</v>
      </c>
      <c r="G3" s="8">
        <v>2</v>
      </c>
      <c r="H3" s="8" t="s">
        <v>40</v>
      </c>
      <c r="I3" s="9">
        <v>234</v>
      </c>
      <c r="J3" s="10" t="s">
        <v>41</v>
      </c>
      <c r="K3" s="10">
        <v>109.7</v>
      </c>
      <c r="L3" s="11">
        <v>24.93</v>
      </c>
      <c r="M3" s="12">
        <v>0.42430555555555555</v>
      </c>
      <c r="N3" s="13">
        <f t="shared" si="0"/>
        <v>12</v>
      </c>
      <c r="O3" s="14">
        <f t="shared" ref="O3:O9" si="6">L3*(EXP(-N3/(K3/LN(2))))</f>
        <v>23.109621637143054</v>
      </c>
      <c r="P3" s="10">
        <v>5.7130000000000001</v>
      </c>
      <c r="Q3" s="15">
        <v>0.43541666666666662</v>
      </c>
      <c r="R3" s="13">
        <f t="shared" si="1"/>
        <v>-4</v>
      </c>
      <c r="S3" s="14">
        <f t="shared" si="2"/>
        <v>5.8592321443877049</v>
      </c>
      <c r="T3" s="16">
        <f t="shared" si="3"/>
        <v>17.25038949275535</v>
      </c>
      <c r="U3" s="17">
        <f t="shared" ref="U3:U9" si="7">T3*1000000</f>
        <v>17250389.49275535</v>
      </c>
      <c r="V3" s="15">
        <v>0.43263888888888885</v>
      </c>
      <c r="W3" s="18">
        <v>0.46618055555555554</v>
      </c>
      <c r="X3" s="16">
        <f t="shared" si="4"/>
        <v>48</v>
      </c>
      <c r="Y3" s="14">
        <f t="shared" si="5"/>
        <v>12.737410091442726</v>
      </c>
    </row>
    <row r="4" spans="1:25" x14ac:dyDescent="0.25">
      <c r="A4" s="4"/>
      <c r="B4" s="5" t="s">
        <v>43</v>
      </c>
      <c r="C4" s="6" t="s">
        <v>39</v>
      </c>
      <c r="D4" s="6">
        <v>1</v>
      </c>
      <c r="E4" s="7">
        <v>43866</v>
      </c>
      <c r="F4" s="8">
        <v>3</v>
      </c>
      <c r="G4" s="8">
        <v>3</v>
      </c>
      <c r="H4" s="8" t="s">
        <v>40</v>
      </c>
      <c r="I4" s="9">
        <v>229</v>
      </c>
      <c r="J4" s="10" t="s">
        <v>41</v>
      </c>
      <c r="K4" s="10">
        <v>109.7</v>
      </c>
      <c r="L4" s="11">
        <v>22.1</v>
      </c>
      <c r="M4" s="12">
        <v>0.42499999999999999</v>
      </c>
      <c r="N4" s="13">
        <f t="shared" si="0"/>
        <v>12</v>
      </c>
      <c r="O4" s="14">
        <f t="shared" si="6"/>
        <v>20.486267075044587</v>
      </c>
      <c r="P4" s="10">
        <v>5.1669999999999998</v>
      </c>
      <c r="Q4" s="15">
        <v>0.43541666666666662</v>
      </c>
      <c r="R4" s="13">
        <f t="shared" si="1"/>
        <v>-3</v>
      </c>
      <c r="S4" s="14">
        <f t="shared" si="2"/>
        <v>5.2658783549143005</v>
      </c>
      <c r="T4" s="16">
        <f t="shared" si="3"/>
        <v>15.220388720130288</v>
      </c>
      <c r="U4" s="17">
        <f t="shared" si="7"/>
        <v>15220388.720130287</v>
      </c>
      <c r="V4" s="15">
        <v>0.43333333333333335</v>
      </c>
      <c r="W4" s="18">
        <v>0.46618055555555554</v>
      </c>
      <c r="X4" s="16">
        <f t="shared" si="4"/>
        <v>47</v>
      </c>
      <c r="Y4" s="14">
        <f t="shared" si="5"/>
        <v>11.309726187947224</v>
      </c>
    </row>
    <row r="5" spans="1:25" x14ac:dyDescent="0.25">
      <c r="A5" s="4"/>
      <c r="B5" s="5" t="s">
        <v>44</v>
      </c>
      <c r="C5" s="6" t="s">
        <v>39</v>
      </c>
      <c r="D5" s="6">
        <v>1</v>
      </c>
      <c r="E5" s="7">
        <v>43866</v>
      </c>
      <c r="F5" s="8" t="s">
        <v>45</v>
      </c>
      <c r="G5" s="8">
        <v>4</v>
      </c>
      <c r="H5" s="8" t="s">
        <v>40</v>
      </c>
      <c r="I5" s="9">
        <v>244</v>
      </c>
      <c r="J5" s="10" t="s">
        <v>41</v>
      </c>
      <c r="K5" s="10">
        <v>109.7</v>
      </c>
      <c r="L5" s="11">
        <v>22.76</v>
      </c>
      <c r="M5" s="12">
        <v>0.42569444444444443</v>
      </c>
      <c r="N5" s="13">
        <f t="shared" si="0"/>
        <v>13</v>
      </c>
      <c r="O5" s="14">
        <f t="shared" si="6"/>
        <v>20.965184755406831</v>
      </c>
      <c r="P5" s="10">
        <v>2.411</v>
      </c>
      <c r="Q5" s="15">
        <v>0.43541666666666662</v>
      </c>
      <c r="R5" s="13">
        <f t="shared" si="1"/>
        <v>-1</v>
      </c>
      <c r="S5" s="14">
        <f t="shared" si="2"/>
        <v>2.4262823037150603</v>
      </c>
      <c r="T5" s="16">
        <f t="shared" si="3"/>
        <v>18.538902451691772</v>
      </c>
      <c r="U5" s="17">
        <f t="shared" si="7"/>
        <v>18538902.451691773</v>
      </c>
      <c r="V5" s="15">
        <v>0.43472222222222223</v>
      </c>
      <c r="W5" s="18">
        <v>0.46618055555555554</v>
      </c>
      <c r="X5" s="16">
        <f t="shared" si="4"/>
        <v>45</v>
      </c>
      <c r="Y5" s="14">
        <f t="shared" si="5"/>
        <v>13.950783733429807</v>
      </c>
    </row>
    <row r="6" spans="1:25" x14ac:dyDescent="0.25">
      <c r="A6" s="4"/>
      <c r="B6" s="5" t="s">
        <v>46</v>
      </c>
      <c r="C6" s="6" t="s">
        <v>39</v>
      </c>
      <c r="D6" s="6">
        <v>2</v>
      </c>
      <c r="E6" s="7">
        <v>43866</v>
      </c>
      <c r="F6" s="8">
        <v>1</v>
      </c>
      <c r="G6" s="8">
        <v>1</v>
      </c>
      <c r="H6" s="8" t="s">
        <v>71</v>
      </c>
      <c r="I6" s="9">
        <v>248</v>
      </c>
      <c r="J6" s="10" t="s">
        <v>41</v>
      </c>
      <c r="K6" s="10">
        <v>109.7</v>
      </c>
      <c r="L6" s="11">
        <v>26.12</v>
      </c>
      <c r="M6" s="12">
        <v>0.46597222222222223</v>
      </c>
      <c r="N6" s="13">
        <f t="shared" si="0"/>
        <v>10</v>
      </c>
      <c r="O6" s="14">
        <f t="shared" si="6"/>
        <v>24.520649510058355</v>
      </c>
      <c r="P6" s="10">
        <v>3.258</v>
      </c>
      <c r="Q6" s="15">
        <v>0.47500000000000003</v>
      </c>
      <c r="R6" s="13">
        <f t="shared" si="1"/>
        <v>-3</v>
      </c>
      <c r="S6" s="14">
        <f t="shared" si="2"/>
        <v>3.3203467544630914</v>
      </c>
      <c r="T6" s="16">
        <f t="shared" si="3"/>
        <v>21.200302755595263</v>
      </c>
      <c r="U6" s="17">
        <f t="shared" si="7"/>
        <v>21200302.755595263</v>
      </c>
      <c r="V6" s="15">
        <v>0.47291666666666665</v>
      </c>
      <c r="W6" s="18">
        <v>0.51153935185185184</v>
      </c>
      <c r="X6" s="16">
        <f t="shared" si="4"/>
        <v>55</v>
      </c>
      <c r="Y6" s="14">
        <f t="shared" si="5"/>
        <v>14.976676434989026</v>
      </c>
    </row>
    <row r="7" spans="1:25" x14ac:dyDescent="0.25">
      <c r="A7" s="4"/>
      <c r="B7" s="5" t="s">
        <v>47</v>
      </c>
      <c r="C7" s="6" t="s">
        <v>39</v>
      </c>
      <c r="D7" s="4">
        <v>2</v>
      </c>
      <c r="E7" s="7">
        <v>43866</v>
      </c>
      <c r="F7" s="4">
        <v>2</v>
      </c>
      <c r="G7" s="4">
        <v>2</v>
      </c>
      <c r="H7" s="8" t="s">
        <v>71</v>
      </c>
      <c r="I7" s="9">
        <v>258</v>
      </c>
      <c r="J7" s="10" t="s">
        <v>41</v>
      </c>
      <c r="K7" s="10">
        <v>109.7</v>
      </c>
      <c r="L7" s="11">
        <v>28.34</v>
      </c>
      <c r="M7" s="12">
        <v>0.46666666666666662</v>
      </c>
      <c r="N7" s="13">
        <f t="shared" si="0"/>
        <v>10</v>
      </c>
      <c r="O7" s="14">
        <f t="shared" si="6"/>
        <v>26.604716964588583</v>
      </c>
      <c r="P7" s="10">
        <v>3.1789999999999998</v>
      </c>
      <c r="Q7" s="15">
        <v>0.47569444444444442</v>
      </c>
      <c r="R7" s="13">
        <f t="shared" si="1"/>
        <v>-3</v>
      </c>
      <c r="S7" s="14">
        <f t="shared" si="2"/>
        <v>3.239834970054686</v>
      </c>
      <c r="T7" s="16">
        <f t="shared" si="3"/>
        <v>23.364881994533896</v>
      </c>
      <c r="U7" s="17">
        <f t="shared" si="7"/>
        <v>23364881.994533896</v>
      </c>
      <c r="V7" s="19">
        <v>0.47361111111111115</v>
      </c>
      <c r="W7" s="18">
        <v>0.51153935185185184</v>
      </c>
      <c r="X7" s="16">
        <f t="shared" si="4"/>
        <v>54</v>
      </c>
      <c r="Y7" s="14">
        <f t="shared" si="5"/>
        <v>16.610438453497672</v>
      </c>
    </row>
    <row r="8" spans="1:25" x14ac:dyDescent="0.25">
      <c r="A8" s="4"/>
      <c r="B8" s="5" t="s">
        <v>48</v>
      </c>
      <c r="C8" s="6" t="s">
        <v>39</v>
      </c>
      <c r="D8" s="4">
        <v>2</v>
      </c>
      <c r="E8" s="7">
        <v>43866</v>
      </c>
      <c r="F8" s="4">
        <v>3</v>
      </c>
      <c r="G8" s="8">
        <v>3</v>
      </c>
      <c r="H8" s="8" t="s">
        <v>71</v>
      </c>
      <c r="I8" s="9">
        <v>251</v>
      </c>
      <c r="J8" s="10" t="s">
        <v>41</v>
      </c>
      <c r="K8" s="10">
        <v>109.7</v>
      </c>
      <c r="L8" s="11">
        <v>28.69</v>
      </c>
      <c r="M8" s="12">
        <v>0.46736111111111112</v>
      </c>
      <c r="N8" s="13">
        <f t="shared" si="0"/>
        <v>9</v>
      </c>
      <c r="O8" s="14">
        <f t="shared" si="6"/>
        <v>27.104004805364859</v>
      </c>
      <c r="P8" s="10">
        <v>3.415</v>
      </c>
      <c r="Q8" s="15">
        <v>0.47569444444444442</v>
      </c>
      <c r="R8" s="13">
        <f t="shared" si="1"/>
        <v>-3</v>
      </c>
      <c r="S8" s="14">
        <f t="shared" si="2"/>
        <v>3.4803511867684027</v>
      </c>
      <c r="T8" s="16">
        <f t="shared" si="3"/>
        <v>23.623653618596457</v>
      </c>
      <c r="U8" s="17">
        <f t="shared" si="7"/>
        <v>23623653.618596457</v>
      </c>
      <c r="V8" s="19">
        <v>0.47361111111111115</v>
      </c>
      <c r="W8" s="18">
        <v>0.51153935185185184</v>
      </c>
      <c r="X8" s="16">
        <f t="shared" si="4"/>
        <v>54</v>
      </c>
      <c r="Y8" s="14">
        <f t="shared" si="5"/>
        <v>16.794403009193196</v>
      </c>
    </row>
    <row r="9" spans="1:25" ht="15.75" thickBot="1" x14ac:dyDescent="0.3">
      <c r="A9" s="20"/>
      <c r="B9" s="21" t="s">
        <v>49</v>
      </c>
      <c r="C9" s="22" t="s">
        <v>39</v>
      </c>
      <c r="D9" s="20">
        <v>2</v>
      </c>
      <c r="E9" s="7">
        <v>43866</v>
      </c>
      <c r="F9" s="20" t="s">
        <v>45</v>
      </c>
      <c r="G9" s="23">
        <v>4</v>
      </c>
      <c r="H9" s="23" t="s">
        <v>71</v>
      </c>
      <c r="I9" s="24">
        <v>249</v>
      </c>
      <c r="J9" s="25" t="s">
        <v>41</v>
      </c>
      <c r="K9" s="25">
        <v>109.7</v>
      </c>
      <c r="L9" s="26">
        <v>27.44</v>
      </c>
      <c r="M9" s="27">
        <v>0.46736111111111112</v>
      </c>
      <c r="N9" s="13">
        <f t="shared" si="0"/>
        <v>10</v>
      </c>
      <c r="O9" s="14">
        <f t="shared" si="6"/>
        <v>25.759824753292545</v>
      </c>
      <c r="P9" s="25">
        <v>4.21</v>
      </c>
      <c r="Q9" s="28">
        <v>0.47569444444444442</v>
      </c>
      <c r="R9" s="13">
        <f t="shared" si="1"/>
        <v>-2</v>
      </c>
      <c r="S9" s="14">
        <f t="shared" si="2"/>
        <v>4.2635399467704485</v>
      </c>
      <c r="T9" s="16">
        <f t="shared" si="3"/>
        <v>21.496284806522098</v>
      </c>
      <c r="U9" s="17">
        <f t="shared" si="7"/>
        <v>21496284.806522097</v>
      </c>
      <c r="V9" s="29">
        <v>0.47430555555555554</v>
      </c>
      <c r="W9" s="30">
        <v>0.51153935185185184</v>
      </c>
      <c r="X9" s="31">
        <f t="shared" si="4"/>
        <v>53</v>
      </c>
      <c r="Y9" s="32">
        <f t="shared" si="5"/>
        <v>15.378891472889002</v>
      </c>
    </row>
    <row r="17" spans="9:12" x14ac:dyDescent="0.25">
      <c r="I17" s="43">
        <f>AVERAGE(I2:I5)</f>
        <v>231.25</v>
      </c>
      <c r="L17" s="44">
        <f>AVERAGE(L2:L9)</f>
        <v>25.052499999999998</v>
      </c>
    </row>
    <row r="20" spans="9:12" x14ac:dyDescent="0.25">
      <c r="I20" s="43">
        <f>AVERAGE(I6:I9)</f>
        <v>251.5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6-OHDA, Saline SUVs</vt:lpstr>
      <vt:lpstr>WholeBrain Normalization Factor</vt:lpstr>
      <vt:lpstr>Injected Dose (6-OHDA, Saline)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Gudmundsen</dc:creator>
  <cp:lastModifiedBy>Frederik Gudmundsen</cp:lastModifiedBy>
  <dcterms:created xsi:type="dcterms:W3CDTF">2021-02-05T09:49:52Z</dcterms:created>
  <dcterms:modified xsi:type="dcterms:W3CDTF">2021-02-12T10:09:50Z</dcterms:modified>
</cp:coreProperties>
</file>