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F3EA755E-D81B-5F46-9D81-D6A90F12BA8A}" xr6:coauthVersionLast="47" xr6:coauthVersionMax="47" xr10:uidLastSave="{00000000-0000-0000-0000-000000000000}"/>
  <bookViews>
    <workbookView xWindow="0" yWindow="500" windowWidth="51200" windowHeight="2658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0" i="15" l="1"/>
  <c r="B49" i="15"/>
  <c r="B52" i="15"/>
  <c r="B51" i="14"/>
  <c r="B50" i="14"/>
  <c r="B49" i="14"/>
  <c r="G46" i="15"/>
  <c r="F47" i="15"/>
  <c r="F45" i="15"/>
  <c r="F46" i="15"/>
  <c r="B38" i="15"/>
  <c r="B32" i="15"/>
  <c r="B24" i="15"/>
  <c r="B13" i="15"/>
  <c r="H13" i="15"/>
  <c r="N13" i="15"/>
  <c r="B34" i="15"/>
  <c r="B23" i="15"/>
  <c r="B5" i="15"/>
  <c r="B12" i="15"/>
  <c r="H5" i="15"/>
  <c r="H12" i="15"/>
  <c r="N5" i="15"/>
  <c r="N12" i="15"/>
  <c r="T6" i="15"/>
  <c r="B25" i="15"/>
  <c r="B28" i="15"/>
  <c r="B30" i="15"/>
  <c r="B33" i="15"/>
  <c r="B25" i="16"/>
  <c r="B26" i="16"/>
  <c r="B9" i="16"/>
  <c r="B31" i="16"/>
  <c r="B10" i="16"/>
  <c r="B11" i="16"/>
  <c r="B12" i="16"/>
  <c r="B13" i="16"/>
  <c r="F8" i="16"/>
  <c r="G8" i="16"/>
  <c r="H8" i="16"/>
  <c r="B41" i="14"/>
  <c r="B37" i="15"/>
  <c r="B41" i="15"/>
  <c r="P8" i="15"/>
  <c r="P9" i="15"/>
  <c r="P10" i="15"/>
  <c r="N10" i="15"/>
  <c r="B54" i="14"/>
  <c r="B52" i="14"/>
  <c r="B51" i="15"/>
  <c r="H10" i="15"/>
  <c r="B10" i="15"/>
  <c r="D8" i="15"/>
  <c r="B5" i="16"/>
  <c r="B55" i="15"/>
  <c r="B44" i="15"/>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<sst xmlns="http://schemas.openxmlformats.org/spreadsheetml/2006/main" count="1320" uniqueCount="382">
  <si>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</si>
  <si>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</si>
  <si>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</si>
  <si>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</si>
  <si>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</si>
  <si>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</si>
  <si>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</si>
  <si>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</si>
  <si>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</si>
  <si>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</si>
  <si>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</si>
  <si>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</si>
  <si>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</si>
  <si>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</si>
  <si>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</si>
  <si>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</si>
  <si>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</si>
  <si>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</si>
  <si>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</si>
  <si>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</si>
  <si>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</si>
  <si>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</si>
  <si>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</si>
  <si>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</si>
  <si>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</si>
  <si>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</si>
  <si>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</si>
  <si>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</si>
  <si>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</si>
  <si>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</si>
  <si>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</si>
  <si>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</si>
  <si>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</si>
  <si>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</si>
  <si>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</si>
  <si>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</si>
  <si>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</si>
  <si>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</si>
  <si>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</si>
  <si>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</si>
  <si>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</si>
  <si>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</si>
  <si>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</si>
  <si>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</si>
  <si>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</si>
  <si>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</si>
  <si>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</si>
  <si>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</si>
  <si>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</si>
  <si>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</si>
  <si>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</si>
  <si>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</si>
  <si>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</si>
  <si>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</si>
  <si>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</si>
  <si>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</si>
  <si>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</si>
  <si>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</si>
  <si>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</si>
  <si>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</si>
  <si>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</si>
  <si>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</si>
  <si>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</si>
  <si>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</si>
  <si>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</si>
  <si>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</si>
  <si>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</si>
  <si>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</si>
  <si>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</si>
  <si>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</si>
  <si>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</si>
  <si>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</si>
  <si>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</si>
  <si>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</si>
  <si>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</si>
  <si>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</si>
  <si>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</si>
  <si>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</si>
  <si>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</si>
  <si>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</si>
  <si>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</si>
  <si>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</si>
  <si>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</si>
  <si>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</si>
  <si>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</si>
  <si>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</si>
  <si>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</si>
  <si>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</si>
  <si>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</si>
  <si>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</si>
  <si>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</si>
  <si>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</si>
  <si>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</si>
  <si>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</si>
  <si>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</si>
  <si>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</si>
  <si>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</si>
  <si>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</si>
  <si>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</si>
  <si>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</si>
  <si>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</si>
  <si>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</si>
  <si>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</si>
  <si>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</si>
  <si>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</si>
  <si>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</si>
  <si>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</si>
  <si>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</si>
  <si>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</si>
  <si>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</si>
  <si>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</si>
  <si>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</si>
  <si>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</si>
  <si>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</si>
  <si>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</si>
  <si>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</si>
  <si>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</si>
  <si>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</si>
  <si>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</si>
  <si>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</si>
  <si>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</si>
  <si>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</si>
  <si>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</si>
  <si>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</si>
  <si>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</si>
  <si>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</si>
  <si>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</si>
  <si>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</si>
  <si>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</si>
  <si>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</si>
  <si>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</si>
  <si>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</si>
  <si>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</si>
  <si>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</si>
  <si>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</si>
  <si>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</si>
  <si>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</si>
  <si>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</si>
  <si>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</si>
  <si>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</si>
  <si>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</si>
  <si>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</si>
  <si>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</si>
  <si>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</si>
  <si>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</si>
  <si>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</si>
  <si>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</si>
  <si>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</si>
  <si>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</si>
  <si>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</si>
  <si>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</si>
  <si>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</si>
  <si>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</si>
  <si>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</si>
  <si>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</si>
  <si>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</si>
  <si>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</si>
  <si>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</si>
  <si>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</si>
  <si>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</si>
  <si>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</si>
  <si>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</si>
  <si>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</si>
  <si>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</si>
  <si>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</si>
  <si>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</si>
  <si>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</si>
  <si>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</si>
  <si>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</si>
  <si>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</si>
  <si>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</si>
  <si>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</si>
  <si>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</si>
  <si>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</si>
  <si>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</si>
  <si>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</si>
  <si>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</si>
  <si>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</si>
  <si>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</si>
  <si>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</si>
  <si>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</si>
  <si>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</si>
  <si>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</si>
  <si>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</si>
  <si>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</si>
  <si>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</si>
  <si>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</si>
  <si>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</si>
  <si>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</si>
  <si>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</si>
  <si>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</si>
  <si>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</si>
  <si>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</si>
  <si>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</si>
  <si>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</si>
  <si>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</si>
  <si>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</si>
  <si>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</si>
  <si>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</si>
  <si>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</si>
  <si>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</si>
  <si>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</si>
  <si>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</si>
  <si>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</si>
  <si>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</si>
  <si>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</si>
  <si>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</si>
  <si>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</si>
  <si>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</si>
  <si>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</si>
  <si>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</si>
  <si>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</si>
  <si>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</si>
  <si>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</si>
  <si>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</si>
  <si>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</si>
  <si>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</si>
  <si>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</si>
  <si>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</si>
  <si>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</si>
  <si>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</si>
  <si>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</si>
  <si>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</si>
  <si>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</si>
  <si>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</si>
  <si>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</si>
  <si>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</si>
  <si>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</si>
  <si>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</si>
  <si>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</si>
  <si>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</si>
  <si>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</si>
  <si>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</si>
  <si>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</si>
  <si>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</si>
  <si>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</si>
  <si>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</si>
  <si>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</si>
  <si>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</si>
  <si>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</si>
  <si>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</si>
  <si>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</si>
  <si>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</si>
  <si>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</si>
  <si>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</si>
  <si>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</si>
  <si>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</si>
  <si>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</si>
  <si>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</si>
  <si>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</si>
  <si>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</si>
  <si>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</si>
  <si>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</si>
  <si>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</si>
  <si>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</si>
  <si>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</si>
  <si>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</si>
  <si>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</si>
  <si>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</si>
  <si>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</si>
  <si>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</si>
  <si>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</si>
  <si>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</si>
  <si>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</si>
  <si>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</si>
  <si>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</si>
  <si>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</si>
  <si>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</si>
  <si>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</si>
  <si>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</si>
  <si>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</si>
  <si>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</si>
  <si>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</si>
  <si>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</si>
  <si>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</si>
  <si>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</si>
  <si>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</si>
  <si>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</si>
  <si>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</si>
  <si>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</si>
  <si>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</si>
  <si>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</si>
  <si>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</si>
  <si>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</si>
  <si>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</si>
  <si>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</si>
  <si>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</si>
  <si>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</si>
  <si>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</si>
  <si>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</si>
  <si>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</si>
  <si>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</si>
  <si>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</si>
  <si>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</si>
  <si>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</si>
  <si>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</si>
  <si>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</si>
  <si>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</si>
  <si>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</si>
  <si>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</si>
  <si>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</si>
  <si>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</si>
  <si>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</si>
  <si>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</si>
  <si>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</si>
  <si>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</si>
  <si>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</si>
  <si>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</si>
  <si>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</si>
  <si>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</si>
  <si>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</si>
  <si>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</si>
  <si>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</si>
  <si>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</si>
  <si>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</si>
  <si>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</si>
  <si>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</si>
  <si>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</si>
  <si>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</si>
  <si>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</si>
  <si>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</si>
  <si>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</si>
  <si>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</si>
  <si>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</si>
  <si>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</si>
  <si>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</si>
  <si>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</si>
  <si>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</si>
  <si>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</si>
  <si>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</si>
  <si>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</si>
  <si>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</si>
  <si>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</si>
  <si>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</si>
  <si>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</si>
  <si>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</si>
  <si>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</si>
  <si>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</si>
  <si>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</si>
  <si>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</si>
  <si>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</si>
  <si>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</si>
  <si>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</si>
  <si>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</si>
  <si>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</si>
  <si>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</si>
  <si>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</si>
  <si>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</si>
  <si>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</si>
  <si>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</si>
  <si>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</si>
  <si>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</si>
  <si>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</si>
  <si>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</si>
  <si>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</si>
  <si>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Am 10.02.2023 wurden 814€ überwiesen wegen 1.Q. Der Betrag für das 2.Q ist erst am 15.05 Fällig. Bis dahin habe ich eventuell schon die aktualisierte Vorausberechnung für 2023 und dann könnte man die restliche Jahressumme überweisen.</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</si>
  <si>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</si>
  <si>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</si>
  <si>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</si>
  <si>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</si>
  <si>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</si>
  <si>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</si>
  <si>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</si>
  <si>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</si>
  <si>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</si>
  <si>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</si>
  <si>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</si>
  <si>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</si>
  <si>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TODO</t>
  </si>
  <si>
    <t>Air Keyboard (mit 40% Privatanteil)</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</si>
  <si>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</si>
  <si>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</si>
  <si>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</si>
  <si>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</si>
  <si>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</si>
  <si>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</si>
  <si>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</si>
  <si>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</si>
  <si>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</si>
  <si>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Ungenauogkeit wegen Dollar zu Euro Umrechnung, sprich JA ist im Jahresbruttogehalt entahlten</t>
  </si>
  <si>
    <t>Total</t>
  </si>
  <si>
    <t>Anmerkung: Die Gewinne durch ESPP werden nicht beruecksichtigt, also Netto ist noch ein bisschen mehr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</si>
</sst>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0" fontId="36" fillId="0" borderId="32" xfId="0" applyFont="1" applyBorder="1"/>
    <xf numFmtId="49" fontId="36" fillId="0" borderId="32" xfId="0" applyNumberFormat="1" applyFont="1" applyBorder="1" applyAlignment="1">
      <alignment horizontal="center"/>
    </xf>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0" fontId="38" fillId="16" borderId="80" xfId="1" applyNumberFormat="1" applyFont="1"/>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44" t="s">
        <v>0</v>
      </c>
      <c r="C3" s="245"/>
      <c r="D3" s="245"/>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68"/>
      <c r="B1" s="261"/>
      <c r="C1" s="261"/>
      <c r="D1" s="261"/>
      <c r="E1" s="261"/>
      <c r="F1" s="122"/>
      <c r="G1" s="269" t="s">
        <v>210</v>
      </c>
      <c r="H1" s="261"/>
      <c r="I1" s="261"/>
      <c r="J1" s="261"/>
      <c r="K1" s="261"/>
      <c r="L1" s="122"/>
      <c r="M1" s="269" t="s">
        <v>211</v>
      </c>
      <c r="N1" s="261"/>
      <c r="O1" s="261"/>
      <c r="P1" s="261"/>
      <c r="Q1" s="262"/>
    </row>
    <row r="2" spans="1:17" ht="22" customHeight="1" x14ac:dyDescent="0.2">
      <c r="A2" s="257"/>
      <c r="B2" s="263"/>
      <c r="C2" s="263"/>
      <c r="D2" s="263"/>
      <c r="E2" s="263"/>
      <c r="F2" s="122"/>
      <c r="G2" s="263"/>
      <c r="H2" s="263"/>
      <c r="I2" s="263"/>
      <c r="J2" s="263"/>
      <c r="K2" s="263"/>
      <c r="L2" s="122"/>
      <c r="M2" s="263"/>
      <c r="N2" s="263"/>
      <c r="O2" s="263"/>
      <c r="P2" s="263"/>
      <c r="Q2" s="264"/>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70"/>
      <c r="J15" s="254"/>
      <c r="K15" s="254"/>
      <c r="L15" s="11"/>
      <c r="M15" s="11"/>
      <c r="N15" s="11"/>
      <c r="O15" s="267"/>
      <c r="P15" s="267"/>
      <c r="Q15" s="267"/>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71" t="s">
        <v>218</v>
      </c>
      <c r="B21" s="266"/>
      <c r="C21" s="266"/>
      <c r="D21" s="266"/>
      <c r="E21" s="266"/>
      <c r="F21" s="76"/>
      <c r="G21" s="11"/>
      <c r="H21" s="11"/>
      <c r="I21" s="11"/>
      <c r="J21" s="11"/>
      <c r="K21" s="11"/>
      <c r="L21" s="11"/>
      <c r="M21" s="11"/>
      <c r="N21" s="11"/>
      <c r="O21" s="11"/>
      <c r="P21" s="11"/>
      <c r="Q21" s="11"/>
    </row>
    <row r="22" spans="1:17" ht="22" customHeight="1" x14ac:dyDescent="0.2">
      <c r="A22" s="266"/>
      <c r="B22" s="266"/>
      <c r="C22" s="266"/>
      <c r="D22" s="266"/>
      <c r="E22" s="266"/>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55" t="s">
        <v>174</v>
      </c>
      <c r="D33" s="256"/>
      <c r="E33" s="11"/>
      <c r="F33" s="11"/>
      <c r="G33" s="11"/>
      <c r="H33" s="11"/>
      <c r="I33" s="11"/>
      <c r="J33" s="11"/>
      <c r="K33" s="11"/>
      <c r="L33" s="11"/>
      <c r="M33" s="11"/>
      <c r="N33" s="11"/>
      <c r="O33" s="11"/>
      <c r="P33" s="11"/>
      <c r="Q33" s="11"/>
    </row>
    <row r="34" spans="1:17" ht="22" customHeight="1" x14ac:dyDescent="0.25">
      <c r="A34" s="56" t="s">
        <v>104</v>
      </c>
      <c r="B34" s="91">
        <f>ROUND((B13+H13+N13-620)*0.06,2)</f>
        <v>331.57</v>
      </c>
      <c r="C34" s="255" t="s">
        <v>105</v>
      </c>
      <c r="D34" s="256"/>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51" t="s">
        <v>221</v>
      </c>
      <c r="B48" s="252"/>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0" workbookViewId="0">
      <selection activeCell="B52" sqref="B52"/>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69" t="s">
        <v>329</v>
      </c>
      <c r="B1" s="269"/>
      <c r="C1" s="269"/>
      <c r="D1" s="269"/>
      <c r="E1" s="269"/>
      <c r="F1" s="122"/>
      <c r="G1" s="269" t="s">
        <v>333</v>
      </c>
      <c r="H1" s="261"/>
      <c r="I1" s="261"/>
      <c r="J1" s="261"/>
      <c r="K1" s="262"/>
    </row>
    <row r="2" spans="1:11" ht="22" customHeight="1" x14ac:dyDescent="0.2">
      <c r="A2" s="272"/>
      <c r="B2" s="272"/>
      <c r="C2" s="272"/>
      <c r="D2" s="272"/>
      <c r="E2" s="272"/>
      <c r="F2" s="122"/>
      <c r="G2" s="263"/>
      <c r="H2" s="263"/>
      <c r="I2" s="263"/>
      <c r="J2" s="263"/>
      <c r="K2" s="264"/>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67"/>
      <c r="J15" s="267"/>
      <c r="K15" s="267"/>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71" t="s">
        <v>330</v>
      </c>
      <c r="B21" s="266"/>
      <c r="C21" s="266"/>
      <c r="D21" s="266"/>
      <c r="E21" s="266"/>
      <c r="F21" s="76"/>
      <c r="G21" s="11"/>
      <c r="H21" s="11"/>
      <c r="I21" s="11"/>
      <c r="J21" s="11"/>
      <c r="K21" s="11"/>
      <c r="L21" s="11"/>
      <c r="M21" s="11"/>
      <c r="N21" s="11"/>
      <c r="O21" s="11"/>
      <c r="P21" s="11"/>
      <c r="Q21" s="11"/>
    </row>
    <row r="22" spans="1:17" ht="22" customHeight="1" x14ac:dyDescent="0.2">
      <c r="A22" s="266"/>
      <c r="B22" s="266"/>
      <c r="C22" s="266"/>
      <c r="D22" s="266"/>
      <c r="E22" s="266"/>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55" t="s">
        <v>174</v>
      </c>
      <c r="D33" s="256"/>
      <c r="E33" s="11"/>
      <c r="F33" s="11"/>
      <c r="G33" s="11"/>
      <c r="H33" s="11"/>
      <c r="I33" s="11"/>
      <c r="J33" s="11"/>
      <c r="K33" s="11"/>
      <c r="L33" s="11"/>
      <c r="M33" s="11"/>
      <c r="N33" s="11"/>
      <c r="O33" s="11"/>
      <c r="P33" s="11"/>
      <c r="Q33" s="11"/>
    </row>
    <row r="34" spans="1:17" ht="22" customHeight="1" x14ac:dyDescent="0.25">
      <c r="A34" s="56" t="s">
        <v>104</v>
      </c>
      <c r="B34" s="91">
        <f>ROUND((B13+H13-620)*0.06,2)</f>
        <v>337.3</v>
      </c>
      <c r="C34" s="255" t="s">
        <v>105</v>
      </c>
      <c r="D34" s="256"/>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51" t="s">
        <v>331</v>
      </c>
      <c r="B48" s="252"/>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5"/>
  <sheetViews>
    <sheetView showGridLines="0" tabSelected="1" topLeftCell="A16" workbookViewId="0">
      <selection activeCell="E33" sqref="E3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69" t="s">
        <v>356</v>
      </c>
      <c r="B1" s="269"/>
      <c r="C1" s="269"/>
      <c r="D1" s="269"/>
      <c r="E1" s="269"/>
      <c r="F1" s="122"/>
      <c r="G1" s="269" t="s">
        <v>361</v>
      </c>
      <c r="H1" s="261"/>
      <c r="I1" s="261"/>
      <c r="J1" s="261"/>
      <c r="K1" s="262"/>
      <c r="L1" s="122"/>
      <c r="M1" s="269" t="s">
        <v>362</v>
      </c>
      <c r="N1" s="261"/>
      <c r="O1" s="261"/>
      <c r="P1" s="261"/>
      <c r="Q1" s="262"/>
      <c r="R1" s="122"/>
      <c r="S1" s="269" t="s">
        <v>364</v>
      </c>
      <c r="T1" s="261"/>
      <c r="U1" s="261"/>
      <c r="V1" s="261"/>
      <c r="W1" s="262"/>
    </row>
    <row r="2" spans="1:23" ht="22" customHeight="1" x14ac:dyDescent="0.2">
      <c r="A2" s="272"/>
      <c r="B2" s="272"/>
      <c r="C2" s="272"/>
      <c r="D2" s="272"/>
      <c r="E2" s="272"/>
      <c r="F2" s="122"/>
      <c r="G2" s="263"/>
      <c r="H2" s="263"/>
      <c r="I2" s="263"/>
      <c r="J2" s="263"/>
      <c r="K2" s="264"/>
      <c r="L2" s="122"/>
      <c r="M2" s="263"/>
      <c r="N2" s="263"/>
      <c r="O2" s="263"/>
      <c r="P2" s="263"/>
      <c r="Q2" s="264"/>
      <c r="R2" s="122"/>
      <c r="S2" s="263"/>
      <c r="T2" s="263"/>
      <c r="U2" s="263"/>
      <c r="V2" s="263"/>
      <c r="W2" s="264"/>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95" t="s">
        <v>365</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302" t="s">
        <v>366</v>
      </c>
      <c r="T5" s="303">
        <v>38</v>
      </c>
      <c r="U5" s="46"/>
      <c r="V5" s="11"/>
      <c r="W5" s="11"/>
    </row>
    <row r="6" spans="1:23" ht="22" customHeight="1" x14ac:dyDescent="0.2">
      <c r="A6" s="293" t="s">
        <v>360</v>
      </c>
      <c r="B6" s="48">
        <v>1676.98</v>
      </c>
      <c r="C6" s="49">
        <v>220</v>
      </c>
      <c r="D6" s="11"/>
      <c r="E6" s="11"/>
      <c r="F6" s="123"/>
      <c r="G6" s="125" t="s">
        <v>79</v>
      </c>
      <c r="H6" s="48">
        <v>166.56</v>
      </c>
      <c r="I6" s="49">
        <v>220</v>
      </c>
      <c r="J6" s="11"/>
      <c r="K6" s="11"/>
      <c r="L6" s="123"/>
      <c r="M6" s="125" t="s">
        <v>79</v>
      </c>
      <c r="N6" s="48">
        <v>7290.72</v>
      </c>
      <c r="O6" s="49">
        <v>220</v>
      </c>
      <c r="P6" s="11"/>
      <c r="Q6" s="11"/>
      <c r="R6" s="123"/>
      <c r="S6" s="300" t="s">
        <v>367</v>
      </c>
      <c r="T6" s="301">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9" t="s">
        <v>87</v>
      </c>
      <c r="E12" s="11"/>
      <c r="F12" s="123"/>
      <c r="G12" s="124" t="s">
        <v>215</v>
      </c>
      <c r="H12" s="45">
        <f>H5-H8-H16</f>
        <v>1751.8799999999999</v>
      </c>
      <c r="I12" s="49">
        <v>245</v>
      </c>
      <c r="J12" s="9" t="s">
        <v>87</v>
      </c>
      <c r="K12" s="11"/>
      <c r="L12" s="123"/>
      <c r="M12" s="124" t="s">
        <v>215</v>
      </c>
      <c r="N12" s="45">
        <f>N5-N8-N16-N15</f>
        <v>67010.820000000007</v>
      </c>
      <c r="O12" s="49">
        <v>245</v>
      </c>
      <c r="P12" s="9" t="s">
        <v>87</v>
      </c>
      <c r="Q12" s="11"/>
      <c r="R12" s="123"/>
      <c r="S12" s="11"/>
      <c r="T12" s="11"/>
      <c r="U12" s="11"/>
      <c r="V12" s="11"/>
      <c r="W12" s="11"/>
    </row>
    <row r="13" spans="1:23" ht="22" customHeight="1" x14ac:dyDescent="0.2">
      <c r="A13" s="125" t="s">
        <v>88</v>
      </c>
      <c r="B13" s="48">
        <f>B6-B9</f>
        <v>1436.33</v>
      </c>
      <c r="C13" s="46"/>
      <c r="D13" s="9" t="s">
        <v>89</v>
      </c>
      <c r="E13" s="11"/>
      <c r="F13" s="123"/>
      <c r="G13" s="125" t="s">
        <v>88</v>
      </c>
      <c r="H13" s="48">
        <f>H6-H9</f>
        <v>143.04</v>
      </c>
      <c r="I13" s="46"/>
      <c r="J13" s="9" t="s">
        <v>89</v>
      </c>
      <c r="K13" s="11"/>
      <c r="L13" s="123"/>
      <c r="M13" s="125" t="s">
        <v>88</v>
      </c>
      <c r="N13" s="48">
        <f>N6-N9</f>
        <v>6042.54</v>
      </c>
      <c r="O13" s="46"/>
      <c r="P13" s="9" t="s">
        <v>89</v>
      </c>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67"/>
      <c r="J15" s="267"/>
      <c r="K15" s="267"/>
      <c r="L15" s="11"/>
      <c r="M15" s="294" t="s">
        <v>363</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71" t="s">
        <v>357</v>
      </c>
      <c r="B21" s="266"/>
      <c r="C21" s="266"/>
      <c r="D21" s="266"/>
      <c r="E21" s="266"/>
      <c r="F21" s="76"/>
      <c r="G21" s="11"/>
      <c r="H21" s="11"/>
      <c r="I21" s="11"/>
      <c r="J21" s="11"/>
      <c r="K21" s="11"/>
      <c r="L21" s="11"/>
      <c r="M21" s="11"/>
      <c r="N21" s="11"/>
      <c r="O21" s="11"/>
      <c r="P21" s="11"/>
      <c r="Q21" s="11"/>
      <c r="S21" s="11"/>
      <c r="T21" s="11"/>
      <c r="U21" s="11"/>
      <c r="V21" s="11"/>
      <c r="W21" s="11"/>
    </row>
    <row r="22" spans="1:23" ht="22" customHeight="1" x14ac:dyDescent="0.2">
      <c r="A22" s="266"/>
      <c r="B22" s="266"/>
      <c r="C22" s="266"/>
      <c r="D22" s="266"/>
      <c r="E22" s="266"/>
      <c r="F22" s="76"/>
      <c r="G22" s="11"/>
      <c r="H22" s="11"/>
      <c r="I22" s="11"/>
      <c r="J22" s="11"/>
      <c r="K22" s="11"/>
      <c r="L22" s="11"/>
      <c r="M22" s="11"/>
      <c r="N22" s="11"/>
      <c r="O22" s="11"/>
      <c r="P22" s="11"/>
      <c r="Q22" s="11"/>
    </row>
    <row r="23" spans="1:23" ht="22" customHeight="1" x14ac:dyDescent="0.2">
      <c r="A23" s="67" t="s">
        <v>95</v>
      </c>
      <c r="B23" s="68">
        <f>'2022'!B16</f>
        <v>2410.52</v>
      </c>
      <c r="C23" s="296"/>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
      <c r="A28" s="74" t="s">
        <v>25</v>
      </c>
      <c r="B28" s="77">
        <f>'2022'!B13</f>
        <v>624.14</v>
      </c>
      <c r="C28" s="76"/>
      <c r="D28" s="11"/>
      <c r="E28" s="11"/>
      <c r="F28" s="11"/>
      <c r="G28" s="11"/>
      <c r="H28" s="11"/>
      <c r="I28" s="11"/>
      <c r="J28" s="11"/>
      <c r="K28" s="11"/>
      <c r="L28" s="11"/>
      <c r="M28" s="11"/>
      <c r="N28" s="11"/>
      <c r="O28" s="11"/>
      <c r="P28" s="11"/>
      <c r="Q28" s="11"/>
    </row>
    <row r="29" spans="1:23" ht="22" customHeight="1" x14ac:dyDescent="0.2">
      <c r="A29" s="74" t="s">
        <v>340</v>
      </c>
      <c r="B29" s="77">
        <v>0</v>
      </c>
      <c r="C29" s="297" t="s">
        <v>368</v>
      </c>
      <c r="D29" s="131"/>
      <c r="E29" s="11"/>
      <c r="F29" s="11"/>
      <c r="G29" s="11"/>
      <c r="H29" s="11"/>
      <c r="I29" s="11"/>
      <c r="J29" s="11"/>
      <c r="K29" s="11"/>
      <c r="L29" s="11"/>
      <c r="M29" s="11"/>
      <c r="N29" s="11"/>
      <c r="O29" s="11"/>
      <c r="P29" s="11"/>
      <c r="Q29" s="11"/>
    </row>
    <row r="30" spans="1:23" ht="22" customHeight="1" x14ac:dyDescent="0.25">
      <c r="A30" s="79" t="s">
        <v>21</v>
      </c>
      <c r="B30" s="150">
        <f>B28+B29</f>
        <v>624.14</v>
      </c>
      <c r="D30" s="11"/>
      <c r="E30" s="11"/>
      <c r="F30" s="11"/>
      <c r="G30" s="11"/>
      <c r="H30" s="11"/>
      <c r="I30" s="11"/>
      <c r="J30" s="11"/>
      <c r="K30" s="11"/>
      <c r="L30" s="11"/>
      <c r="M30" s="11"/>
      <c r="N30" s="11"/>
      <c r="O30" s="11"/>
      <c r="P30" s="11"/>
      <c r="Q30" s="11"/>
    </row>
    <row r="31" spans="1:23" ht="22" customHeight="1" x14ac:dyDescent="0.2">
      <c r="A31" s="81"/>
      <c r="B31" s="151"/>
      <c r="C31" s="11"/>
      <c r="D31" s="11"/>
      <c r="E31" s="11"/>
      <c r="F31" s="11"/>
      <c r="G31" s="11"/>
      <c r="H31" s="11"/>
      <c r="I31" s="11"/>
      <c r="J31" s="11"/>
      <c r="K31" s="11"/>
      <c r="L31" s="11"/>
      <c r="M31" s="11"/>
      <c r="N31" s="11"/>
      <c r="O31" s="11"/>
      <c r="P31" s="11"/>
      <c r="Q31" s="11"/>
    </row>
    <row r="32" spans="1:23" ht="22" customHeight="1" x14ac:dyDescent="0.25">
      <c r="A32" s="83" t="s">
        <v>334</v>
      </c>
      <c r="B32" s="152">
        <f>B25-B30</f>
        <v>80589.7</v>
      </c>
      <c r="C32" s="64"/>
      <c r="D32" s="11"/>
      <c r="E32" s="11"/>
      <c r="F32" s="11"/>
      <c r="G32" s="11"/>
      <c r="H32" s="11"/>
      <c r="I32" s="11"/>
      <c r="J32" s="11"/>
      <c r="K32" s="11"/>
      <c r="L32" s="11"/>
      <c r="M32" s="11"/>
      <c r="N32" s="11"/>
      <c r="O32" s="11"/>
      <c r="P32" s="11"/>
      <c r="Q32" s="11"/>
    </row>
    <row r="33" spans="1:17" ht="22" customHeight="1" x14ac:dyDescent="0.25">
      <c r="A33" s="56" t="s">
        <v>102</v>
      </c>
      <c r="B33" s="91">
        <f>ROUND((B32-60000)*0.48+1400+4225+12180,2)</f>
        <v>27688.06</v>
      </c>
      <c r="C33" s="298" t="s">
        <v>373</v>
      </c>
      <c r="D33" s="256"/>
      <c r="E33" s="11"/>
      <c r="F33" s="11"/>
      <c r="G33" s="11"/>
      <c r="H33" s="11"/>
      <c r="I33" s="11"/>
      <c r="J33" s="11"/>
      <c r="K33" s="11"/>
      <c r="L33" s="11"/>
      <c r="M33" s="11"/>
      <c r="N33" s="11"/>
      <c r="O33" s="11"/>
      <c r="P33" s="11"/>
      <c r="Q33" s="11"/>
    </row>
    <row r="34" spans="1:17" ht="22" customHeight="1" x14ac:dyDescent="0.25">
      <c r="A34" s="56" t="s">
        <v>104</v>
      </c>
      <c r="B34" s="91">
        <f>ROUND((B13+H13+N13-620)*0.06,2)</f>
        <v>420.11</v>
      </c>
      <c r="C34" s="255" t="s">
        <v>105</v>
      </c>
      <c r="D34" s="256"/>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27708.170000000002</v>
      </c>
      <c r="C37" s="76"/>
      <c r="D37" s="11"/>
      <c r="E37" s="11"/>
      <c r="F37" s="11"/>
      <c r="G37" s="11"/>
      <c r="H37" s="11"/>
      <c r="I37" s="11"/>
      <c r="J37" s="11"/>
      <c r="K37" s="11"/>
      <c r="L37" s="11"/>
      <c r="M37" s="11"/>
      <c r="N37" s="11"/>
      <c r="O37" s="11"/>
      <c r="P37" s="11"/>
      <c r="Q37" s="11"/>
    </row>
    <row r="38" spans="1:17" ht="22" customHeight="1" x14ac:dyDescent="0.2">
      <c r="A38" s="86" t="s">
        <v>175</v>
      </c>
      <c r="B38" s="87">
        <f>B18+H18+N18</f>
        <v>27346.58</v>
      </c>
      <c r="C38" s="64"/>
      <c r="D38" s="11"/>
      <c r="E38" s="11"/>
      <c r="F38" s="11"/>
      <c r="G38" s="11"/>
      <c r="H38" s="11"/>
      <c r="I38" s="11"/>
      <c r="J38" s="11"/>
      <c r="K38" s="11"/>
      <c r="L38" s="11"/>
      <c r="M38" s="11"/>
      <c r="N38" s="11"/>
      <c r="O38" s="11"/>
      <c r="P38" s="11"/>
      <c r="Q38" s="11"/>
    </row>
    <row r="39" spans="1:17" ht="22" customHeight="1" x14ac:dyDescent="0.2">
      <c r="A39" s="57" t="s">
        <v>109</v>
      </c>
      <c r="B39" s="154">
        <v>0.41</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362.00000000000017</v>
      </c>
      <c r="C41" s="76"/>
      <c r="D41" s="11"/>
      <c r="E41" s="11"/>
      <c r="F41" s="11"/>
      <c r="G41" s="11"/>
      <c r="H41" s="11"/>
      <c r="I41" s="11"/>
      <c r="J41" s="11"/>
      <c r="K41" s="11"/>
      <c r="L41" s="11"/>
      <c r="M41" s="11"/>
      <c r="N41" s="11"/>
      <c r="O41" s="11"/>
      <c r="P41" s="11"/>
      <c r="Q41" s="11"/>
    </row>
    <row r="42" spans="1:17" ht="22" customHeight="1" x14ac:dyDescent="0.2">
      <c r="A42" s="86" t="s">
        <v>358</v>
      </c>
      <c r="B42" s="87">
        <v>3257</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-2895</v>
      </c>
      <c r="C44" s="138"/>
      <c r="D44" s="11"/>
      <c r="E44" s="306" t="s">
        <v>378</v>
      </c>
      <c r="F44" s="307"/>
      <c r="G44" s="307"/>
      <c r="H44" s="308"/>
      <c r="I44" s="11"/>
      <c r="J44" s="11"/>
      <c r="K44" s="11"/>
      <c r="L44" s="11"/>
      <c r="M44" s="11"/>
      <c r="N44" s="11"/>
      <c r="O44" s="11"/>
      <c r="P44" s="11"/>
      <c r="Q44" s="11"/>
    </row>
    <row r="45" spans="1:17" ht="22" customHeight="1" x14ac:dyDescent="0.2">
      <c r="A45" s="61"/>
      <c r="B45" s="61"/>
      <c r="C45" s="11"/>
      <c r="D45" s="11"/>
      <c r="E45" s="304" t="s">
        <v>377</v>
      </c>
      <c r="F45" s="11">
        <f>105600/8</f>
        <v>13200</v>
      </c>
      <c r="G45" s="11"/>
      <c r="H45" s="11"/>
      <c r="I45" s="11"/>
      <c r="J45" s="11"/>
      <c r="K45" s="11"/>
      <c r="L45" s="11"/>
      <c r="M45" s="11"/>
      <c r="N45" s="11"/>
      <c r="O45" s="11"/>
      <c r="P45" s="11"/>
      <c r="Q45" s="11"/>
    </row>
    <row r="46" spans="1:17" ht="22" customHeight="1" x14ac:dyDescent="0.2">
      <c r="A46" s="11"/>
      <c r="B46" s="11"/>
      <c r="C46" s="11"/>
      <c r="D46" s="11"/>
      <c r="E46" s="304" t="s">
        <v>376</v>
      </c>
      <c r="F46" s="11">
        <f>SUM(F48:F55)</f>
        <v>69914</v>
      </c>
      <c r="G46" s="240">
        <f>N4-F47</f>
        <v>-161.44999999999709</v>
      </c>
      <c r="H46" s="304" t="s">
        <v>379</v>
      </c>
      <c r="I46" s="11"/>
      <c r="J46" s="11"/>
      <c r="K46" s="11"/>
      <c r="L46" s="11"/>
      <c r="M46" s="11"/>
      <c r="N46" s="11"/>
      <c r="O46" s="11"/>
      <c r="P46" s="11"/>
      <c r="Q46" s="11"/>
    </row>
    <row r="47" spans="1:17" ht="22" customHeight="1" x14ac:dyDescent="0.2">
      <c r="A47" s="11"/>
      <c r="B47" s="11"/>
      <c r="C47" s="11"/>
      <c r="D47" s="11"/>
      <c r="E47" s="309" t="s">
        <v>380</v>
      </c>
      <c r="F47" s="309">
        <f>F45+F46</f>
        <v>83114</v>
      </c>
      <c r="G47" s="11"/>
      <c r="H47" s="11"/>
      <c r="I47" s="11"/>
      <c r="J47" s="11"/>
      <c r="K47" s="11"/>
      <c r="L47" s="11"/>
      <c r="M47" s="11"/>
      <c r="N47" s="11"/>
      <c r="O47" s="11"/>
      <c r="P47" s="11"/>
      <c r="Q47" s="11"/>
    </row>
    <row r="48" spans="1:17" ht="22" customHeight="1" x14ac:dyDescent="0.25">
      <c r="A48" s="251" t="s">
        <v>359</v>
      </c>
      <c r="B48" s="252"/>
      <c r="C48" s="11"/>
      <c r="D48" s="11"/>
      <c r="E48" s="304" t="s">
        <v>42</v>
      </c>
      <c r="F48" s="11">
        <v>21457</v>
      </c>
      <c r="G48" s="11"/>
      <c r="H48" s="11"/>
      <c r="I48" s="11"/>
      <c r="J48" s="11"/>
      <c r="K48" s="11"/>
      <c r="L48" s="11"/>
      <c r="M48" s="11"/>
      <c r="N48" s="11"/>
      <c r="O48" s="11"/>
      <c r="P48" s="11"/>
      <c r="Q48" s="11"/>
    </row>
    <row r="49" spans="1:17" ht="22" customHeight="1" x14ac:dyDescent="0.2">
      <c r="A49" s="92" t="s">
        <v>179</v>
      </c>
      <c r="B49" s="66">
        <f>B4+H4+N4+T6</f>
        <v>98671.03</v>
      </c>
      <c r="C49" s="64"/>
      <c r="D49" s="11"/>
      <c r="E49" s="304" t="s">
        <v>43</v>
      </c>
      <c r="F49" s="11">
        <v>10652</v>
      </c>
      <c r="G49" s="11"/>
      <c r="H49" s="11"/>
      <c r="I49" s="11"/>
      <c r="J49" s="11"/>
      <c r="K49" s="11"/>
      <c r="L49" s="11"/>
      <c r="M49" s="11"/>
      <c r="N49" s="11"/>
      <c r="O49" s="11"/>
      <c r="P49" s="11"/>
      <c r="Q49" s="11"/>
    </row>
    <row r="50" spans="1:17" ht="22" customHeight="1" x14ac:dyDescent="0.2">
      <c r="A50" s="94" t="s">
        <v>115</v>
      </c>
      <c r="B50" s="133">
        <f>B10+H10+N10</f>
        <v>11556.12</v>
      </c>
      <c r="C50" s="64"/>
      <c r="D50" s="11"/>
      <c r="E50" s="304" t="s">
        <v>44</v>
      </c>
      <c r="F50" s="11">
        <v>5614</v>
      </c>
      <c r="G50" s="11"/>
      <c r="H50" s="11"/>
      <c r="I50" s="11"/>
      <c r="J50" s="11"/>
      <c r="K50" s="11"/>
      <c r="L50" s="11"/>
      <c r="M50" s="11"/>
      <c r="N50" s="11"/>
      <c r="O50" s="11"/>
      <c r="P50" s="11"/>
      <c r="Q50" s="11"/>
    </row>
    <row r="51" spans="1:17" ht="22" customHeight="1" x14ac:dyDescent="0.2">
      <c r="A51" s="94" t="s">
        <v>107</v>
      </c>
      <c r="B51" s="133">
        <f>B37</f>
        <v>27708.170000000002</v>
      </c>
      <c r="C51" s="64"/>
      <c r="D51" s="11"/>
      <c r="E51" s="304" t="s">
        <v>374</v>
      </c>
      <c r="F51" s="11">
        <v>5763</v>
      </c>
      <c r="G51" s="11"/>
      <c r="H51" s="11"/>
      <c r="I51" s="11"/>
      <c r="J51" s="11"/>
      <c r="K51" s="11"/>
      <c r="L51" s="11"/>
      <c r="M51" s="11"/>
      <c r="N51" s="11"/>
      <c r="O51" s="11"/>
      <c r="P51" s="11"/>
      <c r="Q51" s="11"/>
    </row>
    <row r="52" spans="1:17" ht="22" customHeight="1" x14ac:dyDescent="0.2">
      <c r="A52" s="92" t="s">
        <v>335</v>
      </c>
      <c r="B52" s="66">
        <f>6025-'2022'!B19</f>
        <v>5985.52</v>
      </c>
      <c r="C52" s="64"/>
      <c r="D52" s="11"/>
      <c r="E52" s="304" t="s">
        <v>375</v>
      </c>
      <c r="F52" s="11">
        <v>5631</v>
      </c>
      <c r="G52" s="11"/>
      <c r="H52" s="11"/>
      <c r="I52" s="11"/>
      <c r="J52" s="11"/>
      <c r="K52" s="11"/>
      <c r="L52" s="11"/>
      <c r="M52" s="11"/>
      <c r="N52" s="11"/>
      <c r="O52" s="11"/>
      <c r="P52" s="11"/>
      <c r="Q52" s="11"/>
    </row>
    <row r="53" spans="1:17" ht="22" customHeight="1" x14ac:dyDescent="0.2">
      <c r="A53" s="96" t="s">
        <v>381</v>
      </c>
      <c r="B53" s="88"/>
      <c r="C53" s="64"/>
      <c r="D53" s="11"/>
      <c r="E53" s="304" t="s">
        <v>47</v>
      </c>
      <c r="F53" s="11">
        <v>5618</v>
      </c>
      <c r="G53" s="11"/>
      <c r="H53" s="11"/>
      <c r="I53" s="11"/>
      <c r="J53" s="11"/>
      <c r="K53" s="11"/>
      <c r="L53" s="11"/>
      <c r="M53" s="11"/>
      <c r="N53" s="11"/>
      <c r="O53" s="11"/>
      <c r="P53" s="11"/>
      <c r="Q53" s="11"/>
    </row>
    <row r="54" spans="1:17" ht="22" customHeight="1" x14ac:dyDescent="0.2">
      <c r="A54" s="96"/>
      <c r="B54" s="88"/>
      <c r="C54" s="11"/>
      <c r="D54" s="11"/>
      <c r="E54" s="304" t="s">
        <v>48</v>
      </c>
      <c r="F54" s="11">
        <v>9259</v>
      </c>
      <c r="G54" s="11"/>
      <c r="H54" s="11"/>
      <c r="I54" s="11"/>
      <c r="J54" s="11"/>
      <c r="K54" s="11"/>
      <c r="L54" s="11"/>
      <c r="M54" s="11"/>
      <c r="N54" s="11"/>
      <c r="O54" s="11"/>
      <c r="P54" s="11"/>
      <c r="Q54" s="11"/>
    </row>
    <row r="55" spans="1:17" ht="22" customHeight="1" x14ac:dyDescent="0.3">
      <c r="A55" s="156" t="s">
        <v>117</v>
      </c>
      <c r="B55" s="157">
        <f>B49-B50-B51+B52+B16</f>
        <v>65392.260000000009</v>
      </c>
      <c r="C55" s="76"/>
      <c r="D55" s="11"/>
      <c r="E55" s="305" t="s">
        <v>49</v>
      </c>
      <c r="F55" s="11">
        <v>5920</v>
      </c>
      <c r="G55" s="11"/>
      <c r="H55" s="11"/>
      <c r="I55" s="11"/>
      <c r="J55" s="11"/>
      <c r="K55" s="11"/>
      <c r="L55" s="11"/>
      <c r="M55" s="11"/>
      <c r="N55" s="11"/>
      <c r="O55" s="11"/>
      <c r="P55" s="11"/>
      <c r="Q55" s="11"/>
    </row>
  </sheetData>
  <mergeCells count="10">
    <mergeCell ref="A48:B48"/>
    <mergeCell ref="M1:Q2"/>
    <mergeCell ref="S1:W2"/>
    <mergeCell ref="E44:H44"/>
    <mergeCell ref="A1:E2"/>
    <mergeCell ref="G1:K2"/>
    <mergeCell ref="I15:K15"/>
    <mergeCell ref="A21:E22"/>
    <mergeCell ref="C33:D33"/>
    <mergeCell ref="C34:D34"/>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2"/>
  <sheetViews>
    <sheetView showGridLines="0" zoomScaleNormal="100" workbookViewId="0">
      <selection activeCell="E18" sqref="E1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B26</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B31</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369</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99" t="s">
        <v>370</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SUM(B9:B12)</f>
        <v>624.14</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7"/>
      <c r="B14" s="17"/>
      <c r="C14" s="11"/>
      <c r="D14" s="11"/>
      <c r="E14" s="100"/>
      <c r="F14" s="11"/>
      <c r="G14" s="11"/>
      <c r="H14" s="11"/>
      <c r="I14" s="11"/>
      <c r="J14" s="11"/>
      <c r="K14" s="11"/>
      <c r="L14" s="11"/>
      <c r="M14" s="11"/>
      <c r="N14" s="11"/>
      <c r="O14" s="11"/>
      <c r="P14" s="11"/>
      <c r="Q14" s="11"/>
      <c r="R14" s="11"/>
      <c r="S14" s="11"/>
      <c r="T14" s="11"/>
      <c r="U14" s="11"/>
      <c r="V14" s="11"/>
      <c r="W14" s="11"/>
    </row>
    <row r="15" spans="1:23" ht="22.25" customHeight="1" x14ac:dyDescent="0.2">
      <c r="A15" s="105"/>
      <c r="B15" s="101"/>
      <c r="C15" s="11"/>
      <c r="D15" s="11"/>
      <c r="E15" s="11"/>
      <c r="F15" s="11"/>
      <c r="G15" s="11"/>
      <c r="H15" s="11"/>
      <c r="I15" s="11"/>
      <c r="J15" s="11"/>
      <c r="K15" s="11"/>
      <c r="L15" s="11"/>
      <c r="M15" s="11"/>
      <c r="N15" s="11"/>
      <c r="O15" s="11"/>
      <c r="P15" s="11"/>
      <c r="Q15" s="11"/>
      <c r="R15" s="11"/>
      <c r="S15" s="11"/>
      <c r="T15" s="11"/>
      <c r="U15" s="11"/>
      <c r="V15" s="11"/>
      <c r="W15" s="11"/>
    </row>
    <row r="16" spans="1:23" ht="22.25" customHeight="1" x14ac:dyDescent="0.2">
      <c r="A16" s="147" t="s">
        <v>66</v>
      </c>
      <c r="B16" s="21">
        <v>2410.52</v>
      </c>
      <c r="C16" s="22" t="s">
        <v>67</v>
      </c>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7"/>
      <c r="B17" s="108"/>
      <c r="C17" s="11"/>
      <c r="D17" s="11"/>
      <c r="E17" s="11"/>
      <c r="F17" s="11"/>
      <c r="G17" s="11"/>
      <c r="H17" s="11"/>
      <c r="I17" s="11"/>
      <c r="J17" s="11"/>
      <c r="K17" s="11"/>
      <c r="L17" s="11"/>
      <c r="M17" s="11"/>
      <c r="N17" s="11"/>
      <c r="O17" s="11"/>
      <c r="P17" s="11"/>
      <c r="Q17" s="11"/>
      <c r="R17" s="11"/>
      <c r="S17" s="11"/>
      <c r="T17" s="11"/>
      <c r="U17" s="11"/>
      <c r="V17" s="11"/>
      <c r="W17" s="11"/>
    </row>
    <row r="18" spans="1:23" ht="22.25" customHeight="1" x14ac:dyDescent="0.25">
      <c r="A18" s="19" t="s">
        <v>34</v>
      </c>
      <c r="B18" s="101"/>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
      <c r="A19" s="25" t="s">
        <v>36</v>
      </c>
      <c r="B19" s="109">
        <v>39.479999999999997</v>
      </c>
      <c r="C19" s="16"/>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11"/>
      <c r="B20" s="17"/>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0"/>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5">
      <c r="A22" s="19" t="s">
        <v>37</v>
      </c>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58" t="s">
        <v>38</v>
      </c>
      <c r="C23" s="158" t="s">
        <v>39</v>
      </c>
      <c r="D23" s="158" t="s">
        <v>40</v>
      </c>
      <c r="E23" s="158" t="s">
        <v>41</v>
      </c>
      <c r="F23" s="158" t="s">
        <v>42</v>
      </c>
      <c r="G23" s="158" t="s">
        <v>43</v>
      </c>
      <c r="H23" s="158" t="s">
        <v>44</v>
      </c>
      <c r="I23" s="158" t="s">
        <v>45</v>
      </c>
      <c r="J23" s="158" t="s">
        <v>46</v>
      </c>
      <c r="K23" s="158" t="s">
        <v>47</v>
      </c>
      <c r="L23" s="158" t="s">
        <v>48</v>
      </c>
      <c r="M23" s="158" t="s">
        <v>49</v>
      </c>
      <c r="N23" s="11"/>
      <c r="O23" s="11"/>
      <c r="P23" s="11"/>
      <c r="Q23" s="11"/>
      <c r="R23" s="11"/>
      <c r="S23" s="11"/>
      <c r="T23" s="11"/>
      <c r="U23" s="11"/>
      <c r="V23" s="11"/>
      <c r="W23" s="11"/>
    </row>
    <row r="24" spans="1:23" ht="22.25" customHeight="1" x14ac:dyDescent="0.2">
      <c r="A24" s="9" t="s">
        <v>180</v>
      </c>
      <c r="B24" s="100">
        <v>9.9</v>
      </c>
      <c r="C24" s="100">
        <v>9.9</v>
      </c>
      <c r="D24" s="100">
        <v>9.9</v>
      </c>
      <c r="E24" s="100">
        <v>9.9</v>
      </c>
      <c r="F24" s="100">
        <v>9.9</v>
      </c>
      <c r="G24" s="100">
        <v>9.9</v>
      </c>
      <c r="H24" s="100">
        <v>9.9</v>
      </c>
      <c r="I24" s="100">
        <v>10.119999999999999</v>
      </c>
      <c r="J24" s="100">
        <v>9.9</v>
      </c>
      <c r="K24" s="100">
        <v>9.9</v>
      </c>
      <c r="L24" s="100">
        <v>9.9</v>
      </c>
      <c r="M24" s="100">
        <v>9.9</v>
      </c>
      <c r="N24" s="11"/>
      <c r="O24" s="11"/>
      <c r="P24" s="11"/>
      <c r="Q24" s="11"/>
      <c r="R24" s="11"/>
      <c r="S24" s="11"/>
      <c r="T24" s="11"/>
      <c r="U24" s="11"/>
      <c r="V24" s="11"/>
      <c r="W24" s="11"/>
    </row>
    <row r="25" spans="1:23" ht="22.25" customHeight="1" x14ac:dyDescent="0.2">
      <c r="A25" s="9" t="s">
        <v>59</v>
      </c>
      <c r="B25" s="110">
        <f>SUM(B24:M24)</f>
        <v>119.02000000000002</v>
      </c>
      <c r="C25" s="100"/>
      <c r="D25" s="100"/>
      <c r="E25" s="100"/>
      <c r="F25" s="100"/>
      <c r="G25" s="100"/>
      <c r="H25" s="100"/>
      <c r="I25" s="100"/>
      <c r="J25" s="100"/>
      <c r="K25" s="100"/>
      <c r="L25" s="100"/>
      <c r="M25" s="100"/>
      <c r="N25" s="11"/>
      <c r="O25" s="11"/>
      <c r="P25" s="11"/>
      <c r="Q25" s="11"/>
      <c r="R25" s="11"/>
      <c r="S25" s="11"/>
      <c r="T25" s="11"/>
      <c r="U25" s="11"/>
      <c r="V25" s="11"/>
      <c r="W25" s="11"/>
    </row>
    <row r="26" spans="1:23" ht="22.25" customHeight="1" x14ac:dyDescent="0.25">
      <c r="A26" s="28" t="s">
        <v>54</v>
      </c>
      <c r="B26" s="161">
        <f>0.6*B25</f>
        <v>71.412000000000006</v>
      </c>
      <c r="C26" s="112"/>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
      <c r="A27" s="11"/>
      <c r="B27" s="32"/>
      <c r="C27" s="11"/>
      <c r="D27" s="11"/>
      <c r="E27" s="11"/>
      <c r="F27" s="11"/>
      <c r="G27" s="11"/>
      <c r="H27" s="11"/>
      <c r="I27" s="11"/>
      <c r="J27" s="11"/>
      <c r="K27" s="11"/>
      <c r="L27" s="11"/>
      <c r="M27" s="11"/>
      <c r="N27" s="11"/>
      <c r="O27" s="11"/>
      <c r="P27" s="11"/>
      <c r="Q27" s="11"/>
      <c r="R27" s="11"/>
      <c r="S27" s="11"/>
      <c r="T27" s="11"/>
      <c r="U27" s="11"/>
      <c r="V27" s="11"/>
      <c r="W27" s="11"/>
    </row>
    <row r="28" spans="1:23" ht="22.25" customHeight="1" x14ac:dyDescent="0.2">
      <c r="A28" s="9" t="s">
        <v>56</v>
      </c>
      <c r="B28" s="10"/>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243" t="s">
        <v>372</v>
      </c>
      <c r="B29" s="100">
        <v>384.06</v>
      </c>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371</v>
      </c>
      <c r="B30" s="100">
        <v>21.2</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5">
      <c r="A31" s="28" t="s">
        <v>59</v>
      </c>
      <c r="B31" s="161">
        <f>B29+B30</f>
        <v>405.26</v>
      </c>
      <c r="C31" s="33"/>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11"/>
      <c r="B32" s="114"/>
      <c r="C32" s="11"/>
      <c r="D32" s="11"/>
      <c r="E32" s="11"/>
      <c r="F32" s="11"/>
      <c r="G32" s="11"/>
      <c r="H32" s="11"/>
      <c r="I32" s="11"/>
      <c r="J32" s="11"/>
      <c r="K32" s="11"/>
      <c r="L32" s="11"/>
      <c r="M32" s="11"/>
      <c r="N32" s="11"/>
      <c r="O32" s="11"/>
      <c r="P32" s="11"/>
      <c r="Q32" s="11"/>
      <c r="R32" s="11"/>
      <c r="S32" s="11"/>
      <c r="T32" s="11"/>
      <c r="U32" s="11"/>
      <c r="V32" s="11"/>
      <c r="W32"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3"/>
  <sheetViews>
    <sheetView showGridLines="0" topLeftCell="A80" zoomScale="140" zoomScaleNormal="140" workbookViewId="0">
      <selection activeCell="F14" sqref="F14"/>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85" t="s">
        <v>232</v>
      </c>
      <c r="B1" s="286"/>
      <c r="C1" s="287"/>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88" t="s">
        <v>249</v>
      </c>
      <c r="B11" s="289"/>
      <c r="C11" s="287"/>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88" t="s">
        <v>260</v>
      </c>
      <c r="B23" s="289"/>
      <c r="C23" s="287"/>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90" t="s">
        <v>276</v>
      </c>
      <c r="B40" s="291"/>
      <c r="C40" s="292"/>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77"/>
      <c r="E46" s="256"/>
      <c r="F46" s="256"/>
      <c r="G46" s="256"/>
      <c r="H46" s="256"/>
      <c r="I46" s="256"/>
      <c r="J46" s="256"/>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78" t="s">
        <v>288</v>
      </c>
      <c r="B55" s="279"/>
      <c r="C55" s="280"/>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81" t="s">
        <v>304</v>
      </c>
      <c r="B76" s="282"/>
      <c r="C76" s="64"/>
      <c r="D76" s="11"/>
      <c r="E76" s="11"/>
      <c r="F76" s="11"/>
      <c r="G76" s="11"/>
      <c r="H76" s="11"/>
      <c r="I76" s="11"/>
      <c r="J76" s="11"/>
    </row>
    <row r="77" spans="1:10" ht="22.25" customHeight="1" x14ac:dyDescent="0.2">
      <c r="A77" s="283"/>
      <c r="B77" s="282"/>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73" t="s">
        <v>307</v>
      </c>
      <c r="B80" s="284"/>
      <c r="C80" s="64"/>
      <c r="D80" s="11"/>
      <c r="E80" s="11"/>
      <c r="F80" s="11"/>
      <c r="G80" s="11"/>
      <c r="H80" s="11"/>
      <c r="I80" s="11"/>
      <c r="J80" s="11"/>
    </row>
    <row r="81" spans="1:10" ht="22.25" customHeight="1" x14ac:dyDescent="0.2">
      <c r="A81" s="283"/>
      <c r="B81" s="282"/>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73" t="s">
        <v>322</v>
      </c>
      <c r="B96" s="274"/>
      <c r="C96" s="11"/>
      <c r="D96" s="11"/>
      <c r="E96" s="11"/>
      <c r="F96" s="11"/>
      <c r="G96" s="11"/>
      <c r="H96" s="11"/>
      <c r="I96" s="11"/>
      <c r="J96" s="11"/>
    </row>
    <row r="97" spans="1:10" ht="22.25" customHeight="1" x14ac:dyDescent="0.2">
      <c r="A97" s="275"/>
      <c r="B97" s="267"/>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76" t="s">
        <v>352</v>
      </c>
      <c r="B109" s="274"/>
    </row>
    <row r="110" spans="1:10" ht="20" customHeight="1" x14ac:dyDescent="0.2">
      <c r="A110" s="275"/>
      <c r="B110" s="267"/>
    </row>
    <row r="111" spans="1:10" ht="20" customHeight="1" x14ac:dyDescent="0.3">
      <c r="A111" s="241" t="s">
        <v>353</v>
      </c>
      <c r="B111" s="76"/>
    </row>
    <row r="112" spans="1:10" ht="20" customHeight="1" x14ac:dyDescent="0.2">
      <c r="A112" s="242" t="s">
        <v>354</v>
      </c>
      <c r="B112" s="11"/>
    </row>
    <row r="113" spans="1:2" ht="20" customHeight="1" x14ac:dyDescent="0.2">
      <c r="A113" s="243" t="s">
        <v>355</v>
      </c>
      <c r="B113" s="11"/>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46" t="s">
        <v>75</v>
      </c>
      <c r="B1" s="247"/>
      <c r="C1" s="247"/>
      <c r="D1" s="247"/>
      <c r="E1" s="248"/>
    </row>
    <row r="2" spans="1:5" ht="22.25" customHeight="1" x14ac:dyDescent="0.2">
      <c r="A2" s="257"/>
      <c r="B2" s="258"/>
      <c r="C2" s="258"/>
      <c r="D2" s="258"/>
      <c r="E2" s="259"/>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53" t="s">
        <v>91</v>
      </c>
      <c r="D15" s="254"/>
      <c r="E15" s="254"/>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49" t="s">
        <v>94</v>
      </c>
      <c r="B21" s="250"/>
      <c r="C21" s="250"/>
      <c r="D21" s="250"/>
      <c r="E21" s="250"/>
    </row>
    <row r="22" spans="1:5" ht="22.25" customHeight="1" x14ac:dyDescent="0.2">
      <c r="A22" s="250"/>
      <c r="B22" s="250"/>
      <c r="C22" s="250"/>
      <c r="D22" s="250"/>
      <c r="E22" s="250"/>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55" t="s">
        <v>103</v>
      </c>
      <c r="D34" s="256"/>
      <c r="E34" s="11"/>
    </row>
    <row r="35" spans="1:5" ht="22.25" customHeight="1" x14ac:dyDescent="0.25">
      <c r="A35" s="56" t="s">
        <v>104</v>
      </c>
      <c r="B35" s="85">
        <f>ROUND((B13-620)*0.06,2)</f>
        <v>244.34</v>
      </c>
      <c r="C35" s="255" t="s">
        <v>105</v>
      </c>
      <c r="D35" s="256"/>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51" t="s">
        <v>113</v>
      </c>
      <c r="B49" s="252"/>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65" t="s">
        <v>166</v>
      </c>
      <c r="B1" s="261"/>
      <c r="C1" s="261"/>
      <c r="D1" s="261"/>
      <c r="E1" s="261"/>
      <c r="F1" s="122"/>
      <c r="G1" s="260" t="s">
        <v>167</v>
      </c>
      <c r="H1" s="261"/>
      <c r="I1" s="261"/>
      <c r="J1" s="261"/>
      <c r="K1" s="262"/>
    </row>
    <row r="2" spans="1:11" ht="22" customHeight="1" x14ac:dyDescent="0.2">
      <c r="A2" s="257"/>
      <c r="B2" s="263"/>
      <c r="C2" s="263"/>
      <c r="D2" s="263"/>
      <c r="E2" s="263"/>
      <c r="F2" s="122"/>
      <c r="G2" s="263"/>
      <c r="H2" s="263"/>
      <c r="I2" s="263"/>
      <c r="J2" s="263"/>
      <c r="K2" s="264"/>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53" t="s">
        <v>91</v>
      </c>
      <c r="D15" s="254"/>
      <c r="E15" s="254"/>
      <c r="F15" s="123"/>
      <c r="G15" s="127" t="s">
        <v>90</v>
      </c>
      <c r="H15" s="63">
        <v>413.13</v>
      </c>
      <c r="I15" s="253" t="s">
        <v>91</v>
      </c>
      <c r="J15" s="254"/>
      <c r="K15" s="254"/>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49" t="s">
        <v>171</v>
      </c>
      <c r="B21" s="266"/>
      <c r="C21" s="266"/>
      <c r="D21" s="266"/>
      <c r="E21" s="266"/>
      <c r="F21" s="76"/>
      <c r="G21" s="11"/>
      <c r="H21" s="11"/>
      <c r="I21" s="11"/>
      <c r="J21" s="11"/>
      <c r="K21" s="11"/>
    </row>
    <row r="22" spans="1:11" ht="22" customHeight="1" x14ac:dyDescent="0.2">
      <c r="A22" s="266"/>
      <c r="B22" s="266"/>
      <c r="C22" s="266"/>
      <c r="D22" s="266"/>
      <c r="E22" s="266"/>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55" t="s">
        <v>174</v>
      </c>
      <c r="D34" s="256"/>
      <c r="E34" s="11"/>
      <c r="F34" s="11"/>
      <c r="G34" s="11"/>
      <c r="H34" s="11"/>
      <c r="I34" s="11"/>
      <c r="J34" s="11"/>
      <c r="K34" s="11"/>
    </row>
    <row r="35" spans="1:11" ht="22" customHeight="1" x14ac:dyDescent="0.25">
      <c r="A35" s="56" t="s">
        <v>104</v>
      </c>
      <c r="B35" s="85">
        <f>ROUND((B13+H13-620)*0.06,2)</f>
        <v>312.08999999999997</v>
      </c>
      <c r="C35" s="255" t="s">
        <v>105</v>
      </c>
      <c r="D35" s="256"/>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51" t="s">
        <v>178</v>
      </c>
      <c r="B50" s="252"/>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65" t="s">
        <v>192</v>
      </c>
      <c r="B1" s="261"/>
      <c r="C1" s="261"/>
      <c r="D1" s="261"/>
      <c r="E1" s="261"/>
      <c r="F1" s="122"/>
      <c r="G1" s="260" t="s">
        <v>193</v>
      </c>
      <c r="H1" s="261"/>
      <c r="I1" s="261"/>
      <c r="J1" s="261"/>
      <c r="K1" s="261"/>
      <c r="L1" s="122"/>
      <c r="M1" s="260" t="s">
        <v>194</v>
      </c>
      <c r="N1" s="261"/>
      <c r="O1" s="261"/>
      <c r="P1" s="261"/>
      <c r="Q1" s="262"/>
    </row>
    <row r="2" spans="1:17" ht="22" customHeight="1" x14ac:dyDescent="0.2">
      <c r="A2" s="257"/>
      <c r="B2" s="263"/>
      <c r="C2" s="263"/>
      <c r="D2" s="263"/>
      <c r="E2" s="263"/>
      <c r="F2" s="122"/>
      <c r="G2" s="263"/>
      <c r="H2" s="263"/>
      <c r="I2" s="263"/>
      <c r="J2" s="263"/>
      <c r="K2" s="263"/>
      <c r="L2" s="122"/>
      <c r="M2" s="263"/>
      <c r="N2" s="263"/>
      <c r="O2" s="263"/>
      <c r="P2" s="263"/>
      <c r="Q2" s="264"/>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53" t="s">
        <v>91</v>
      </c>
      <c r="D15" s="254"/>
      <c r="E15" s="254"/>
      <c r="F15" s="123"/>
      <c r="G15" s="127" t="s">
        <v>90</v>
      </c>
      <c r="H15" s="63">
        <v>13.93</v>
      </c>
      <c r="I15" s="253" t="s">
        <v>91</v>
      </c>
      <c r="J15" s="254"/>
      <c r="K15" s="254"/>
      <c r="L15" s="11"/>
      <c r="M15" s="11"/>
      <c r="N15" s="11"/>
      <c r="O15" s="267"/>
      <c r="P15" s="267"/>
      <c r="Q15" s="267"/>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49" t="s">
        <v>198</v>
      </c>
      <c r="B21" s="266"/>
      <c r="C21" s="266"/>
      <c r="D21" s="266"/>
      <c r="E21" s="266"/>
      <c r="F21" s="76"/>
      <c r="G21" s="11"/>
      <c r="H21" s="11"/>
      <c r="I21" s="11"/>
      <c r="J21" s="11"/>
      <c r="K21" s="11"/>
      <c r="L21" s="11"/>
      <c r="M21" s="11"/>
      <c r="N21" s="11"/>
      <c r="O21" s="11"/>
      <c r="P21" s="11"/>
      <c r="Q21" s="11"/>
    </row>
    <row r="22" spans="1:17" ht="22" customHeight="1" x14ac:dyDescent="0.2">
      <c r="A22" s="266"/>
      <c r="B22" s="266"/>
      <c r="C22" s="266"/>
      <c r="D22" s="266"/>
      <c r="E22" s="266"/>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55" t="s">
        <v>174</v>
      </c>
      <c r="D33" s="256"/>
      <c r="E33" s="11"/>
      <c r="F33" s="11"/>
      <c r="G33" s="11"/>
      <c r="H33" s="11"/>
      <c r="I33" s="11"/>
      <c r="J33" s="11"/>
      <c r="K33" s="11"/>
      <c r="L33" s="11"/>
      <c r="M33" s="11"/>
      <c r="N33" s="11"/>
      <c r="O33" s="11"/>
      <c r="P33" s="11"/>
      <c r="Q33" s="11"/>
    </row>
    <row r="34" spans="1:17" ht="22" customHeight="1" x14ac:dyDescent="0.25">
      <c r="A34" s="56" t="s">
        <v>104</v>
      </c>
      <c r="B34" s="85">
        <f>ROUND((B13+H13+N13-620)*0.06,2)</f>
        <v>329.36</v>
      </c>
      <c r="C34" s="255" t="s">
        <v>105</v>
      </c>
      <c r="D34" s="256"/>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51" t="s">
        <v>201</v>
      </c>
      <c r="B47" s="252"/>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2023-02-26T17:35:54Z</dcterms:modified>
  <cp:category/>
  <cp:contentStatus/>
</cp:coreProperties>
</file>