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18d05513a3b684/Documents/skRIPshi (Cloud)/"/>
    </mc:Choice>
  </mc:AlternateContent>
  <xr:revisionPtr revIDLastSave="83" documentId="8_{EB1AE707-2956-4CD6-AC9F-E4D456A609A0}" xr6:coauthVersionLast="47" xr6:coauthVersionMax="47" xr10:uidLastSave="{FE475A96-8369-40C1-850C-D75647CAFDB6}"/>
  <bookViews>
    <workbookView xWindow="5760" yWindow="2472" windowWidth="17280" windowHeight="8880" xr2:uid="{7D83911A-EAEC-4E08-B48B-162F3A9D0573}"/>
  </bookViews>
  <sheets>
    <sheet name="FuzzyTsukamo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M7" i="2"/>
  <c r="M10" i="2"/>
  <c r="M12" i="2"/>
  <c r="M18" i="2"/>
  <c r="M16" i="2"/>
  <c r="M14" i="2"/>
  <c r="N18" i="2"/>
  <c r="O16" i="2"/>
  <c r="N16" i="2"/>
  <c r="O14" i="2"/>
  <c r="N14" i="2"/>
  <c r="O12" i="2"/>
  <c r="N12" i="2"/>
  <c r="N10" i="2"/>
  <c r="M21" i="2"/>
  <c r="M23" i="2"/>
  <c r="N23" i="2"/>
  <c r="N21" i="2"/>
  <c r="H23" i="2"/>
  <c r="H21" i="2"/>
  <c r="G21" i="2"/>
  <c r="H18" i="2"/>
  <c r="H16" i="2"/>
  <c r="H14" i="2"/>
  <c r="H12" i="2"/>
  <c r="H10" i="2"/>
  <c r="G10" i="2"/>
  <c r="N7" i="2"/>
  <c r="M5" i="2"/>
  <c r="N5" i="2"/>
  <c r="O5" i="2"/>
  <c r="H7" i="2"/>
  <c r="H5" i="2"/>
  <c r="S28" i="2" l="1"/>
  <c r="U28" i="2" s="1"/>
  <c r="S11" i="2"/>
  <c r="U11" i="2" s="1"/>
  <c r="S16" i="2"/>
  <c r="U16" i="2" s="1"/>
  <c r="S20" i="2"/>
  <c r="U20" i="2" s="1"/>
  <c r="S19" i="2"/>
  <c r="S18" i="2"/>
  <c r="U18" i="2" s="1"/>
  <c r="S14" i="2"/>
  <c r="U14" i="2" s="1"/>
  <c r="S22" i="2"/>
  <c r="U22" i="2" s="1"/>
  <c r="S6" i="2"/>
  <c r="U6" i="2" s="1"/>
  <c r="S8" i="2"/>
  <c r="U8" i="2" s="1"/>
  <c r="S12" i="2"/>
  <c r="U12" i="2" s="1"/>
  <c r="S24" i="2"/>
  <c r="U24" i="2" s="1"/>
  <c r="S32" i="2"/>
  <c r="U32" i="2" s="1"/>
  <c r="S3" i="2"/>
  <c r="S9" i="2"/>
  <c r="S13" i="2"/>
  <c r="U13" i="2" s="1"/>
  <c r="S17" i="2"/>
  <c r="U17" i="2" s="1"/>
  <c r="S21" i="2"/>
  <c r="U21" i="2" s="1"/>
  <c r="S25" i="2"/>
  <c r="S29" i="2"/>
  <c r="S10" i="2"/>
  <c r="U10" i="2" s="1"/>
  <c r="S5" i="2"/>
  <c r="S26" i="2"/>
  <c r="U26" i="2" s="1"/>
  <c r="S30" i="2"/>
  <c r="U30" i="2" s="1"/>
  <c r="S4" i="2"/>
  <c r="U4" i="2" s="1"/>
  <c r="S7" i="2"/>
  <c r="S15" i="2"/>
  <c r="S23" i="2"/>
  <c r="U23" i="2" s="1"/>
  <c r="S27" i="2"/>
  <c r="S31" i="2"/>
  <c r="U31" i="2" s="1"/>
  <c r="A22" i="2"/>
  <c r="A21" i="2"/>
  <c r="A20" i="2"/>
  <c r="H3" i="2"/>
  <c r="G3" i="2"/>
  <c r="Z3" i="2" l="1"/>
  <c r="V7" i="2"/>
  <c r="W7" i="2"/>
  <c r="U3" i="2"/>
  <c r="V19" i="2"/>
  <c r="W19" i="2"/>
  <c r="W5" i="2"/>
  <c r="V5" i="2"/>
  <c r="V29" i="2"/>
  <c r="W29" i="2"/>
  <c r="W27" i="2"/>
  <c r="V27" i="2"/>
  <c r="V15" i="2"/>
  <c r="W15" i="2"/>
  <c r="V25" i="2"/>
  <c r="W25" i="2"/>
  <c r="W9" i="2"/>
  <c r="V9" i="2"/>
  <c r="U27" i="2" l="1"/>
  <c r="U5" i="2"/>
  <c r="U9" i="2"/>
  <c r="U25" i="2"/>
  <c r="U15" i="2"/>
  <c r="U29" i="2"/>
  <c r="U19" i="2"/>
  <c r="U7" i="2"/>
  <c r="Z2" i="2" l="1"/>
  <c r="Z5" i="2" l="1"/>
  <c r="AA5" i="2" s="1"/>
  <c r="B24" i="2"/>
  <c r="C24" i="2" s="1"/>
</calcChain>
</file>

<file path=xl/sharedStrings.xml><?xml version="1.0" encoding="utf-8"?>
<sst xmlns="http://schemas.openxmlformats.org/spreadsheetml/2006/main" count="180" uniqueCount="135">
  <si>
    <t>Tinggi(n)</t>
  </si>
  <si>
    <t>Variabel</t>
  </si>
  <si>
    <t>Getaran</t>
  </si>
  <si>
    <t>Nama Himpunan</t>
  </si>
  <si>
    <t>Rendah</t>
  </si>
  <si>
    <t>Tinggi(p)</t>
  </si>
  <si>
    <t>Sangat Tinggi(n)</t>
  </si>
  <si>
    <t>Sangat Tinggi(p)</t>
  </si>
  <si>
    <t>Tinggi</t>
  </si>
  <si>
    <t>Status</t>
  </si>
  <si>
    <t>Normal</t>
  </si>
  <si>
    <t>Tabrakan</t>
  </si>
  <si>
    <t>Terguling</t>
  </si>
  <si>
    <t>2. Fuzzyfikasi</t>
  </si>
  <si>
    <t>(4-x)/(4-0)</t>
  </si>
  <si>
    <t>Akselerometer (X)</t>
  </si>
  <si>
    <t>Akselerometer (Y)</t>
  </si>
  <si>
    <t>(0-x)/(0-(-4))</t>
  </si>
  <si>
    <t>(x-0)/(4-0)</t>
  </si>
  <si>
    <t>Semesta pembicaraan</t>
  </si>
  <si>
    <t>b.1</t>
  </si>
  <si>
    <t>b.2</t>
  </si>
  <si>
    <t>b.0</t>
  </si>
  <si>
    <t>Diketahui:</t>
  </si>
  <si>
    <r>
      <t>x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-4</t>
    </r>
  </si>
  <si>
    <r>
      <t>x</t>
    </r>
    <r>
      <rPr>
        <sz val="11"/>
        <color theme="1"/>
        <rFont val="Calibri"/>
        <family val="2"/>
      </rPr>
      <t>≥0</t>
    </r>
  </si>
  <si>
    <t xml:space="preserve"> -4≤x≤0</t>
  </si>
  <si>
    <t xml:space="preserve"> 0≤x≤4</t>
  </si>
  <si>
    <t>Hasil</t>
  </si>
  <si>
    <t>(x-(-4))/(0-(-4))</t>
  </si>
  <si>
    <r>
      <t>x</t>
    </r>
    <r>
      <rPr>
        <sz val="11"/>
        <color theme="1"/>
        <rFont val="Calibri"/>
        <family val="2"/>
      </rPr>
      <t>≥4</t>
    </r>
  </si>
  <si>
    <t>Kurva Naik /</t>
  </si>
  <si>
    <t>Kurva Turun \</t>
  </si>
  <si>
    <r>
      <t>x</t>
    </r>
    <r>
      <rPr>
        <sz val="11"/>
        <color theme="1"/>
        <rFont val="Calibri"/>
        <family val="2"/>
      </rPr>
      <t>≤0</t>
    </r>
  </si>
  <si>
    <t>(0-y)/(0-(-4))</t>
  </si>
  <si>
    <t>(y-(-4))/(0-(-4))</t>
  </si>
  <si>
    <t>(4-y)/(4-0)</t>
  </si>
  <si>
    <t>(y-0)/(4-0)</t>
  </si>
  <si>
    <t>(8-y)/(8-4)</t>
  </si>
  <si>
    <t>(y-4)/(8-4)</t>
  </si>
  <si>
    <t>(5000-g)/(5000-0)</t>
  </si>
  <si>
    <t>(g-0)/(5000-0)</t>
  </si>
  <si>
    <t>(-4-y)/(-4-(-8))</t>
  </si>
  <si>
    <t>(y-(-8))/(-4-(-8))</t>
  </si>
  <si>
    <t xml:space="preserve"> -4≤y≤0</t>
  </si>
  <si>
    <t xml:space="preserve"> -8≤y≤-4</t>
  </si>
  <si>
    <t xml:space="preserve"> 0≤y≤4</t>
  </si>
  <si>
    <t xml:space="preserve"> 4≤y≤8</t>
  </si>
  <si>
    <t xml:space="preserve"> 0≤g≤5000</t>
  </si>
  <si>
    <t>g≥5000</t>
  </si>
  <si>
    <t>y≥8</t>
  </si>
  <si>
    <t>y≥-4</t>
  </si>
  <si>
    <t>y≥0</t>
  </si>
  <si>
    <t>y≥4</t>
  </si>
  <si>
    <r>
      <rPr>
        <sz val="11"/>
        <color theme="1"/>
        <rFont val="Calibri"/>
        <family val="2"/>
      </rPr>
      <t>y≤</t>
    </r>
    <r>
      <rPr>
        <sz val="11"/>
        <color theme="1"/>
        <rFont val="Calibri"/>
        <family val="2"/>
        <scheme val="minor"/>
      </rPr>
      <t>-8</t>
    </r>
  </si>
  <si>
    <r>
      <rPr>
        <sz val="11"/>
        <color theme="1"/>
        <rFont val="Calibri"/>
        <family val="2"/>
      </rPr>
      <t>y≤</t>
    </r>
    <r>
      <rPr>
        <sz val="11"/>
        <color theme="1"/>
        <rFont val="Calibri"/>
        <family val="2"/>
        <scheme val="minor"/>
      </rPr>
      <t>-4</t>
    </r>
  </si>
  <si>
    <t>y≤0</t>
  </si>
  <si>
    <r>
      <rPr>
        <sz val="11"/>
        <color theme="1"/>
        <rFont val="Calibri"/>
        <family val="2"/>
      </rPr>
      <t>y≤</t>
    </r>
    <r>
      <rPr>
        <sz val="11"/>
        <color theme="1"/>
        <rFont val="Calibri"/>
        <family val="2"/>
        <scheme val="minor"/>
      </rPr>
      <t>4</t>
    </r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</si>
  <si>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</si>
  <si>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</si>
  <si>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</si>
  <si>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</si>
  <si>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</si>
  <si>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</si>
  <si>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</si>
  <si>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</si>
  <si>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</si>
  <si>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</si>
  <si>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</si>
  <si>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</si>
  <si>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R14</t>
  </si>
  <si>
    <t>R13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</si>
  <si>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</si>
  <si>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</si>
  <si>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</si>
  <si>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</si>
  <si>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</si>
  <si>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</si>
  <si>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</si>
  <si>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</si>
  <si>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</si>
  <si>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</si>
  <si>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</si>
  <si>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</si>
  <si>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</si>
  <si>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</si>
  <si>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</si>
  <si>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</si>
  <si>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Rule</t>
  </si>
  <si>
    <t>α-predikat</t>
  </si>
  <si>
    <t>z</t>
  </si>
  <si>
    <t>ap=</t>
  </si>
  <si>
    <t>Z =</t>
  </si>
  <si>
    <t>z =</t>
  </si>
  <si>
    <t>3. Inferensi</t>
  </si>
  <si>
    <t>4. Defuzzyfikasi</t>
  </si>
  <si>
    <t>a(X)Tinggi(n), a(Y)SangatTinggi(n), gTinggi</t>
  </si>
  <si>
    <t>*ket</t>
  </si>
  <si>
    <t>a: akselerometer</t>
  </si>
  <si>
    <t>g: getaran</t>
  </si>
  <si>
    <t>a(X)Tinggi(n), a(Y)SangatTinggi(n), gRendah</t>
  </si>
  <si>
    <t>a(X)Tinggi(n), a(Y)Tinggi(n), gTinggi</t>
  </si>
  <si>
    <t>a(X)Tinggi(n), a(Y)Tinggi(n), gRendah</t>
  </si>
  <si>
    <t>a(X)Tinggi(n), a(Y)Rendah, gTinggi</t>
  </si>
  <si>
    <t>a(X)Tinggi(n), a(Y)Rendah, gRendah</t>
  </si>
  <si>
    <t>a(X)Tinggi(n), a(Y)Tinggi(p), gTinggi</t>
  </si>
  <si>
    <t>a(X)Tinggi(n), a(Y)Tinggi(p), gRendah</t>
  </si>
  <si>
    <t>a(X)Rendah, a(Y)SangatTinggi(n), gTinggi</t>
  </si>
  <si>
    <t>a(X)Rendah, a(Y)SangatTinggi(n), gRendah</t>
  </si>
  <si>
    <t>a(X)Rendah, a(Y)Tinggi(n), gTinggi</t>
  </si>
  <si>
    <t>a(X)Rendah, a(Y)Tinggi(n), gRendah</t>
  </si>
  <si>
    <t>a(X)Rendah, a(Y)Rendah, gTinggi</t>
  </si>
  <si>
    <t>a(X)Rendah, a(Y)Rendah, gRendah</t>
  </si>
  <si>
    <t>a(X)Rendah, a(Y)Tinggi(p), gTinggi</t>
  </si>
  <si>
    <t>a(X)Rendah, a(Y)Tinggi(p), gRendah</t>
  </si>
  <si>
    <t>a(X)Tinggi(p), a(Y)SangatTinggi(n), gTinggi</t>
  </si>
  <si>
    <t>a(X)Tinggi(p), a(Y)SangatTinggi(n), gRendah</t>
  </si>
  <si>
    <t>a(X)Tinggi(p), a(Y)Tinggi(n), gTinggi</t>
  </si>
  <si>
    <t>a(X)Tinggi(p), a(Y)Tinggi(n), gRendah</t>
  </si>
  <si>
    <t>a(X)Tinggi(p), a(Y)Rendah, gTinggi</t>
  </si>
  <si>
    <t>a(X)Tinggi(p), a(Y)Rendah, gRendah</t>
  </si>
  <si>
    <t>a(X)Tinggi(p), a(Y)Tinggi(p), gTinggi</t>
  </si>
  <si>
    <t>a(X)Tinggi(p), a(Y)Tinggi(p), gRendah</t>
  </si>
  <si>
    <t>a(X)Tinggi(n), a(Y)SangatTinggi(p), gTinggi</t>
  </si>
  <si>
    <t>a(X)Tinggi(n), a(Y)SangatTinggi(p), gRendah</t>
  </si>
  <si>
    <t>a(X)Rendah, a(Y)SangatTinggi(p), gTinggi</t>
  </si>
  <si>
    <t>a(X)Rendah, a(Y)SangatTinggi(p), gRendah</t>
  </si>
  <si>
    <t>a(X)Tinggi(p), a(Y)SangatTinggi(p), gTinggi</t>
  </si>
  <si>
    <t>a(X)Tinggi(p), a(Y)SangatTinggi(p), gRendah</t>
  </si>
  <si>
    <t>6+(α-predikat*(9-6))</t>
  </si>
  <si>
    <t>3-(α-predikat*(3-0))</t>
  </si>
  <si>
    <t>min( (3+(α-predika*(4,5-3)); (6-(α-predika*(6-4,5))) )</t>
  </si>
  <si>
    <t>Output fuzzy =</t>
  </si>
  <si>
    <t>kurva naik</t>
  </si>
  <si>
    <t>kurva turun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</si>
</sst>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2" borderId="6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6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F871-4DDA-4F67-A27B-4DE7E1BB2C31}">
  <dimension ref="A1:AA35"/>
  <sheetViews>
    <sheetView tabSelected="1" topLeftCell="M1" zoomScale="80" zoomScaleNormal="80" workbookViewId="0">
      <selection activeCell="B23" sqref="B23"/>
    </sheetView>
  </sheetViews>
  <sheetFormatPr defaultRowHeight="14.4" x14ac:dyDescent="0.3"/>
  <cols>
    <col min="1" max="1" width="16.33203125" customWidth="1"/>
    <col min="2" max="2" width="12" customWidth="1"/>
    <col min="3" max="3" width="10.6640625" customWidth="1"/>
    <col min="4" max="4" width="11.6640625" customWidth="1"/>
    <col min="5" max="5" width="16.5546875" customWidth="1"/>
    <col min="6" max="6" width="12.33203125" customWidth="1"/>
    <col min="7" max="7" width="16.33203125" customWidth="1"/>
    <col min="8" max="8" width="15" style="1" customWidth="1"/>
    <col min="9" max="9" width="9.109375" style="9" customWidth="1"/>
    <col min="10" max="10" width="15.44140625" style="9" customWidth="1"/>
    <col min="11" max="11" width="16.6640625" style="9" customWidth="1"/>
    <col min="12" max="12" width="9.33203125" style="9" customWidth="1"/>
    <col min="13" max="13" width="8.88671875" style="9"/>
    <col min="14" max="14" width="13.33203125" style="9" customWidth="1"/>
    <col min="15" max="15" width="12.44140625" style="9" customWidth="1"/>
    <col min="17" max="17" width="7.44140625" customWidth="1"/>
    <col min="18" max="18" width="40.109375" customWidth="1"/>
    <col min="19" max="19" width="11.33203125" style="31" customWidth="1"/>
    <col min="20" max="20" width="47.109375" customWidth="1"/>
    <col min="21" max="21" width="8.88671875" style="31"/>
    <col min="22" max="23" width="8.88671875" style="36"/>
    <col min="25" max="25" width="3.6640625" customWidth="1"/>
    <col min="26" max="26" width="18.33203125" style="38" customWidth="1"/>
    <col min="27" max="27" width="10.33203125" customWidth="1"/>
  </cols>
  <sheetData>
    <row r="1" spans="1:27" x14ac:dyDescent="0.3">
      <c r="A1" s="10" t="s">
        <v>1</v>
      </c>
      <c r="B1" s="11" t="s">
        <v>19</v>
      </c>
      <c r="C1" s="12"/>
      <c r="D1" s="13"/>
      <c r="E1" s="13" t="s">
        <v>3</v>
      </c>
      <c r="G1" t="s">
        <v>13</v>
      </c>
      <c r="N1" s="9" t="s">
        <v>133</v>
      </c>
      <c r="O1" s="9" t="s">
        <v>134</v>
      </c>
      <c r="Q1" t="s">
        <v>94</v>
      </c>
      <c r="Y1" t="s">
        <v>95</v>
      </c>
    </row>
    <row r="2" spans="1:27" x14ac:dyDescent="0.3">
      <c r="A2" s="14"/>
      <c r="B2" s="19" t="s">
        <v>22</v>
      </c>
      <c r="C2" s="19" t="s">
        <v>20</v>
      </c>
      <c r="D2" s="19" t="s">
        <v>21</v>
      </c>
      <c r="E2" s="15"/>
      <c r="G2" s="8"/>
      <c r="H2" s="22"/>
      <c r="I2" s="17"/>
      <c r="J2" s="17" t="s">
        <v>31</v>
      </c>
      <c r="K2" s="20" t="s">
        <v>32</v>
      </c>
      <c r="L2" s="17"/>
      <c r="M2" s="17" t="s">
        <v>28</v>
      </c>
      <c r="Q2" s="29" t="s">
        <v>88</v>
      </c>
      <c r="R2" s="30" t="s">
        <v>89</v>
      </c>
      <c r="S2" s="32"/>
      <c r="T2" s="29" t="s">
        <v>90</v>
      </c>
      <c r="U2" s="32"/>
      <c r="V2"/>
      <c r="W2"/>
      <c r="Y2" t="s">
        <v>91</v>
      </c>
      <c r="Z2" s="38">
        <f>(S3*U3)+(S4*U4)+(S5*U5)+(S6*U6)+(S7*U7)+(S8*U8)+(S9*U9)+(S10*U10)+(S11*U11)+(S12*U12)+(S13*U13)+(S14*U14)+(S15*U15)+(S16*U16)+(S17*U17)+(S18*U18)+(S19*U19)+(S20*U20)+(S21*U21)+(S22*U22)+(S23*U23)+(S24*U24)+(S25*U25)+(S26*U26)+(S27*U27)+(S28*U28)+(S29*U29)+(S30*U30)+(S31*U31)+(S32*U32)</f>
        <v>4.0795586400000001</v>
      </c>
    </row>
    <row r="3" spans="1:27" x14ac:dyDescent="0.3">
      <c r="A3" s="4" t="s">
        <v>15</v>
      </c>
      <c r="B3" s="16">
        <v>-4</v>
      </c>
      <c r="C3" s="16"/>
      <c r="D3" s="16">
        <v>0</v>
      </c>
      <c r="E3" s="4" t="s">
        <v>0</v>
      </c>
      <c r="G3" s="4" t="str">
        <f>A3</f>
        <v>Akselerometer (X)</v>
      </c>
      <c r="H3" s="22" t="str">
        <f>E3</f>
        <v>Tinggi(n)</v>
      </c>
      <c r="I3" s="17" t="s">
        <v>24</v>
      </c>
      <c r="J3" s="17"/>
      <c r="K3" s="20" t="s">
        <v>26</v>
      </c>
      <c r="L3" s="17" t="s">
        <v>25</v>
      </c>
      <c r="M3" s="17">
        <f>IF(B20&lt;B3,1,IF(B20&gt;D3,0,(D3-B20)/(D3-B3)))</f>
        <v>0</v>
      </c>
      <c r="N3" s="9">
        <f>(D3-B20)/(D3-B3)</f>
        <v>-0.36249999999999999</v>
      </c>
      <c r="Q3" s="26" t="s">
        <v>58</v>
      </c>
      <c r="R3" s="26" t="s">
        <v>96</v>
      </c>
      <c r="S3" s="33">
        <f>MIN(M3,M10,M23)</f>
        <v>0</v>
      </c>
      <c r="T3" s="26" t="s">
        <v>129</v>
      </c>
      <c r="U3" s="33">
        <f>B15+(S3*(D15-B15))</f>
        <v>6</v>
      </c>
      <c r="V3"/>
      <c r="W3"/>
      <c r="Y3" t="s">
        <v>93</v>
      </c>
      <c r="Z3" s="38">
        <f>(S3+S4+S5+S6+S7+S8+S9+S10+S11+S12+S13+S14+S15+S16+S17+S18+S19+S20+S21+S22+S23+S24+S25+S26+S27+S28+S29+S30+S31+S32)</f>
        <v>2.0196000000000001</v>
      </c>
    </row>
    <row r="4" spans="1:27" x14ac:dyDescent="0.3">
      <c r="A4" s="6"/>
      <c r="B4" s="16">
        <v>-4</v>
      </c>
      <c r="C4" s="16">
        <v>0</v>
      </c>
      <c r="D4" s="16">
        <v>4</v>
      </c>
      <c r="E4" s="6" t="s">
        <v>4</v>
      </c>
      <c r="G4" s="6"/>
      <c r="H4" s="23"/>
      <c r="I4" s="18">
        <v>1</v>
      </c>
      <c r="J4" s="18"/>
      <c r="K4" s="21" t="s">
        <v>17</v>
      </c>
      <c r="L4" s="18">
        <v>0</v>
      </c>
      <c r="M4" s="18"/>
      <c r="Q4" s="26" t="s">
        <v>59</v>
      </c>
      <c r="R4" s="26" t="s">
        <v>100</v>
      </c>
      <c r="S4" s="33">
        <f>MIN(M3,M10,M21)</f>
        <v>0</v>
      </c>
      <c r="T4" s="26" t="s">
        <v>130</v>
      </c>
      <c r="U4" s="33">
        <f>D13-(S4*(D13-B13))</f>
        <v>3</v>
      </c>
      <c r="V4"/>
      <c r="W4"/>
    </row>
    <row r="5" spans="1:27" x14ac:dyDescent="0.3">
      <c r="A5" s="6"/>
      <c r="B5" s="16">
        <v>0</v>
      </c>
      <c r="C5" s="16"/>
      <c r="D5" s="16">
        <v>4</v>
      </c>
      <c r="E5" s="6" t="s">
        <v>5</v>
      </c>
      <c r="G5" s="6"/>
      <c r="H5" s="22" t="str">
        <f>E4</f>
        <v>Rendah</v>
      </c>
      <c r="I5" s="17" t="s">
        <v>24</v>
      </c>
      <c r="J5" s="17" t="s">
        <v>26</v>
      </c>
      <c r="K5" s="20" t="s">
        <v>27</v>
      </c>
      <c r="L5" s="17" t="s">
        <v>30</v>
      </c>
      <c r="M5" s="17">
        <f>IF(B20&lt;=B4,0,IF(B20&gt;=D4,0,IF(B20&lt;=C4,(B20-B4)/(C4-B4),IF(B20&lt;=4,(D4-B20)/(D4-C4)))))</f>
        <v>0.63749999999999996</v>
      </c>
      <c r="N5" s="9">
        <f>(B20-B4)/(C4-B4)</f>
        <v>1.3625</v>
      </c>
      <c r="O5" s="9">
        <f>(D4-B20)/(D4-C4)</f>
        <v>0.63749999999999996</v>
      </c>
      <c r="Q5" s="26" t="s">
        <v>60</v>
      </c>
      <c r="R5" s="26" t="s">
        <v>101</v>
      </c>
      <c r="S5" s="33">
        <f>MIN(M3,M12,M23)</f>
        <v>0</v>
      </c>
      <c r="T5" s="26" t="s">
        <v>131</v>
      </c>
      <c r="U5" s="33">
        <f>MIN(V5,W5)</f>
        <v>3</v>
      </c>
      <c r="V5">
        <f>B14+(S5*(C14-B14))</f>
        <v>3</v>
      </c>
      <c r="W5">
        <f>D14-(S5*(D14-C14))</f>
        <v>6</v>
      </c>
      <c r="Y5" t="s">
        <v>92</v>
      </c>
      <c r="Z5" s="38">
        <f>Z2/Z3</f>
        <v>2.0199834818775995</v>
      </c>
      <c r="AA5" t="str">
        <f>IF(Z5&lt;=3,"Normal",IF(Z5&lt;=6,"Tabrakan",IF(Z5&lt;=9,"Terguling")))</f>
        <v>Normal</v>
      </c>
    </row>
    <row r="6" spans="1:27" x14ac:dyDescent="0.3">
      <c r="A6" s="4" t="s">
        <v>16</v>
      </c>
      <c r="B6" s="17">
        <v>-8</v>
      </c>
      <c r="C6" s="17"/>
      <c r="D6" s="17">
        <v>-4</v>
      </c>
      <c r="E6" s="4" t="s">
        <v>6</v>
      </c>
      <c r="G6" s="6"/>
      <c r="H6" s="23"/>
      <c r="I6" s="18">
        <v>0</v>
      </c>
      <c r="J6" s="18" t="s">
        <v>29</v>
      </c>
      <c r="K6" s="21" t="s">
        <v>14</v>
      </c>
      <c r="L6" s="18">
        <v>0</v>
      </c>
      <c r="M6" s="18"/>
      <c r="Q6" s="26" t="s">
        <v>61</v>
      </c>
      <c r="R6" s="26" t="s">
        <v>102</v>
      </c>
      <c r="S6" s="33">
        <f>MIN(M3,M12,M21)</f>
        <v>0</v>
      </c>
      <c r="T6" s="26" t="s">
        <v>130</v>
      </c>
      <c r="U6" s="33">
        <f>D13-(S6*(D13-B13))</f>
        <v>3</v>
      </c>
      <c r="V6"/>
      <c r="W6"/>
    </row>
    <row r="7" spans="1:27" x14ac:dyDescent="0.3">
      <c r="A7" s="6"/>
      <c r="B7" s="16">
        <v>-8</v>
      </c>
      <c r="C7" s="16">
        <v>-4</v>
      </c>
      <c r="D7" s="16">
        <v>0</v>
      </c>
      <c r="E7" s="6" t="s">
        <v>0</v>
      </c>
      <c r="G7" s="6"/>
      <c r="H7" s="22" t="str">
        <f>E5</f>
        <v>Tinggi(p)</v>
      </c>
      <c r="I7" s="17" t="s">
        <v>33</v>
      </c>
      <c r="J7" s="17" t="s">
        <v>27</v>
      </c>
      <c r="K7" s="20"/>
      <c r="L7" s="17" t="s">
        <v>30</v>
      </c>
      <c r="M7" s="17">
        <f>IF(B20&lt;=B5,0,IF(B20&gt;=D5,1,(B20-B5)/(D5-B5)))</f>
        <v>0.36249999999999999</v>
      </c>
      <c r="N7" s="9">
        <f>(B20-B5)/(D5-B5)</f>
        <v>0.36249999999999999</v>
      </c>
      <c r="Q7" s="26" t="s">
        <v>62</v>
      </c>
      <c r="R7" s="26" t="s">
        <v>103</v>
      </c>
      <c r="S7" s="33">
        <f>MIN(M3,M14,M23)</f>
        <v>0</v>
      </c>
      <c r="T7" s="26" t="s">
        <v>131</v>
      </c>
      <c r="U7" s="33">
        <f>MIN(V7,W7)</f>
        <v>3</v>
      </c>
      <c r="V7">
        <f>B14+(S7*(C14-B14))</f>
        <v>3</v>
      </c>
      <c r="W7">
        <f>D14-(S7*(D14-C14))</f>
        <v>6</v>
      </c>
    </row>
    <row r="8" spans="1:27" x14ac:dyDescent="0.3">
      <c r="A8" s="6"/>
      <c r="B8" s="16">
        <v>-4</v>
      </c>
      <c r="C8" s="16">
        <v>0</v>
      </c>
      <c r="D8" s="16">
        <v>4</v>
      </c>
      <c r="E8" s="6" t="s">
        <v>4</v>
      </c>
      <c r="G8" s="5"/>
      <c r="H8" s="23"/>
      <c r="I8" s="18">
        <v>0</v>
      </c>
      <c r="J8" s="18" t="s">
        <v>18</v>
      </c>
      <c r="K8" s="21"/>
      <c r="L8" s="18">
        <v>1</v>
      </c>
      <c r="M8" s="18"/>
      <c r="Q8" s="26" t="s">
        <v>63</v>
      </c>
      <c r="R8" s="26" t="s">
        <v>104</v>
      </c>
      <c r="S8" s="33">
        <f>MIN(M3,M14,M21)</f>
        <v>0</v>
      </c>
      <c r="T8" s="26" t="s">
        <v>130</v>
      </c>
      <c r="U8" s="33">
        <f>D13-(S8*(D13-B13))</f>
        <v>3</v>
      </c>
      <c r="V8"/>
      <c r="W8"/>
    </row>
    <row r="9" spans="1:27" x14ac:dyDescent="0.3">
      <c r="A9" s="6"/>
      <c r="B9" s="16">
        <v>0</v>
      </c>
      <c r="C9" s="16">
        <v>4</v>
      </c>
      <c r="D9" s="16">
        <v>8</v>
      </c>
      <c r="E9" s="6" t="s">
        <v>5</v>
      </c>
      <c r="Q9" s="26" t="s">
        <v>64</v>
      </c>
      <c r="R9" s="26" t="s">
        <v>105</v>
      </c>
      <c r="S9" s="33">
        <f>MIN(M3,M16,M23)</f>
        <v>0</v>
      </c>
      <c r="T9" s="26" t="s">
        <v>131</v>
      </c>
      <c r="U9" s="33">
        <f>MIN(V9,W9)</f>
        <v>3</v>
      </c>
      <c r="V9">
        <f>B14+(S9*(C14-B14))</f>
        <v>3</v>
      </c>
      <c r="W9">
        <f>D14-(S9*(D14-C14))</f>
        <v>6</v>
      </c>
    </row>
    <row r="10" spans="1:27" x14ac:dyDescent="0.3">
      <c r="A10" s="5"/>
      <c r="B10" s="18">
        <v>4</v>
      </c>
      <c r="C10" s="18"/>
      <c r="D10" s="18">
        <v>8</v>
      </c>
      <c r="E10" s="5" t="s">
        <v>7</v>
      </c>
      <c r="G10" s="4" t="str">
        <f>A6</f>
        <v>Akselerometer (Y)</v>
      </c>
      <c r="H10" s="22" t="str">
        <f>E6</f>
        <v>Sangat Tinggi(n)</v>
      </c>
      <c r="I10" s="17" t="s">
        <v>54</v>
      </c>
      <c r="J10" s="17"/>
      <c r="K10" s="17" t="s">
        <v>45</v>
      </c>
      <c r="L10" s="25" t="s">
        <v>51</v>
      </c>
      <c r="M10" s="17">
        <f>IF(B21&lt;=B6,1,IF(B21&gt;=D6,0,(D6-B21)/(D6-B6)))</f>
        <v>0</v>
      </c>
      <c r="N10" s="9">
        <f>(D6-B21)/(D6-B6)</f>
        <v>-0.745</v>
      </c>
      <c r="Q10" s="26" t="s">
        <v>65</v>
      </c>
      <c r="R10" s="26" t="s">
        <v>106</v>
      </c>
      <c r="S10" s="33">
        <f>MIN(M3,M16,M21)</f>
        <v>0</v>
      </c>
      <c r="T10" s="26" t="s">
        <v>130</v>
      </c>
      <c r="U10" s="33">
        <f>D13-(S10*(D13-B13))</f>
        <v>3</v>
      </c>
      <c r="V10"/>
      <c r="W10"/>
    </row>
    <row r="11" spans="1:27" x14ac:dyDescent="0.3">
      <c r="A11" s="6" t="s">
        <v>2</v>
      </c>
      <c r="B11" s="16">
        <v>0</v>
      </c>
      <c r="C11" s="16"/>
      <c r="D11" s="16">
        <v>5000</v>
      </c>
      <c r="E11" s="6" t="s">
        <v>4</v>
      </c>
      <c r="G11" s="6"/>
      <c r="H11" s="23"/>
      <c r="I11" s="18">
        <v>1</v>
      </c>
      <c r="J11" s="18"/>
      <c r="K11" s="18" t="s">
        <v>42</v>
      </c>
      <c r="L11" s="18">
        <v>0</v>
      </c>
      <c r="M11" s="18"/>
      <c r="Q11" s="26" t="s">
        <v>66</v>
      </c>
      <c r="R11" s="26" t="s">
        <v>123</v>
      </c>
      <c r="S11" s="33">
        <f>MIN(M3,M18,M23)</f>
        <v>0</v>
      </c>
      <c r="T11" s="26" t="s">
        <v>129</v>
      </c>
      <c r="U11" s="33">
        <f>B15+(S11*(D15-B15))</f>
        <v>6</v>
      </c>
      <c r="V11"/>
      <c r="W11"/>
    </row>
    <row r="12" spans="1:27" x14ac:dyDescent="0.3">
      <c r="A12" s="5"/>
      <c r="B12" s="18">
        <v>0</v>
      </c>
      <c r="C12" s="18"/>
      <c r="D12" s="18">
        <v>5000</v>
      </c>
      <c r="E12" s="5" t="s">
        <v>8</v>
      </c>
      <c r="G12" s="6"/>
      <c r="H12" s="22" t="str">
        <f>E7</f>
        <v>Tinggi(n)</v>
      </c>
      <c r="I12" s="17" t="s">
        <v>54</v>
      </c>
      <c r="J12" s="17" t="s">
        <v>45</v>
      </c>
      <c r="K12" s="17" t="s">
        <v>44</v>
      </c>
      <c r="L12" s="25" t="s">
        <v>52</v>
      </c>
      <c r="M12" s="17">
        <f>IF(B21&lt;=B7,0,IF(B21&gt;=D7,0,IF(B21&lt;=C7,(B21-B7)/(C7-B7),IF(B21&lt;=D7,(D7-B21)/(D7-C7)))))</f>
        <v>0.255</v>
      </c>
      <c r="N12" s="9">
        <f>(B21-B7)/(C7-B7)</f>
        <v>1.7450000000000001</v>
      </c>
      <c r="O12" s="9">
        <f>(D7-B21)/(D7-C7)</f>
        <v>0.255</v>
      </c>
      <c r="Q12" s="26" t="s">
        <v>67</v>
      </c>
      <c r="R12" s="26" t="s">
        <v>124</v>
      </c>
      <c r="S12" s="33">
        <f>MIN(M3,M18,M21)</f>
        <v>0</v>
      </c>
      <c r="T12" s="26" t="s">
        <v>130</v>
      </c>
      <c r="U12" s="33">
        <f>D13-(S12*(D13-B13))</f>
        <v>3</v>
      </c>
      <c r="V12"/>
      <c r="W12"/>
    </row>
    <row r="13" spans="1:27" x14ac:dyDescent="0.3">
      <c r="A13" s="4" t="s">
        <v>9</v>
      </c>
      <c r="B13" s="17">
        <v>0</v>
      </c>
      <c r="C13" s="17"/>
      <c r="D13" s="17">
        <v>3</v>
      </c>
      <c r="E13" s="2" t="s">
        <v>10</v>
      </c>
      <c r="G13" s="6"/>
      <c r="H13" s="23"/>
      <c r="I13" s="18">
        <v>0</v>
      </c>
      <c r="J13" s="18" t="s">
        <v>43</v>
      </c>
      <c r="K13" s="18" t="s">
        <v>34</v>
      </c>
      <c r="L13" s="18">
        <v>0</v>
      </c>
      <c r="M13" s="18"/>
      <c r="Q13" s="28" t="s">
        <v>68</v>
      </c>
      <c r="R13" s="28" t="s">
        <v>107</v>
      </c>
      <c r="S13" s="34">
        <f>MIN(M5,M10,M23)</f>
        <v>0</v>
      </c>
      <c r="T13" s="28" t="s">
        <v>129</v>
      </c>
      <c r="U13" s="34">
        <f>B15+(S13*(D15-B15))</f>
        <v>6</v>
      </c>
      <c r="V13"/>
      <c r="W13"/>
    </row>
    <row r="14" spans="1:27" x14ac:dyDescent="0.3">
      <c r="A14" s="6"/>
      <c r="B14" s="16">
        <v>3</v>
      </c>
      <c r="C14" s="16">
        <v>4.5</v>
      </c>
      <c r="D14" s="16">
        <v>6</v>
      </c>
      <c r="E14" s="7" t="s">
        <v>11</v>
      </c>
      <c r="G14" s="6"/>
      <c r="H14" s="22" t="str">
        <f>E8</f>
        <v>Rendah</v>
      </c>
      <c r="I14" s="17" t="s">
        <v>55</v>
      </c>
      <c r="J14" s="17" t="s">
        <v>44</v>
      </c>
      <c r="K14" s="17" t="s">
        <v>46</v>
      </c>
      <c r="L14" s="25" t="s">
        <v>53</v>
      </c>
      <c r="M14" s="17">
        <f>IF(B21&lt;=B8,0,IF(B21&gt;=D8,0,IF(B21&lt;=C8,(B21-B8)/(C8-B8),IF(B21&lt;=D8,(D8-B21)/(D8-C8)))))</f>
        <v>0.745</v>
      </c>
      <c r="N14" s="9">
        <f>(B21-B8)/(C8-B8)</f>
        <v>0.745</v>
      </c>
      <c r="O14" s="9">
        <f>(D8-B21)/(D8-C8)</f>
        <v>1.2549999999999999</v>
      </c>
      <c r="Q14" s="28" t="s">
        <v>69</v>
      </c>
      <c r="R14" s="28" t="s">
        <v>108</v>
      </c>
      <c r="S14" s="34">
        <f>MIN(M5,M10,M21)</f>
        <v>0</v>
      </c>
      <c r="T14" s="28" t="s">
        <v>130</v>
      </c>
      <c r="U14" s="34">
        <f>D13-(S14*(D13-B13))</f>
        <v>3</v>
      </c>
      <c r="V14"/>
      <c r="W14"/>
    </row>
    <row r="15" spans="1:27" x14ac:dyDescent="0.3">
      <c r="A15" s="5"/>
      <c r="B15" s="18">
        <v>6</v>
      </c>
      <c r="C15" s="18"/>
      <c r="D15" s="18">
        <v>9</v>
      </c>
      <c r="E15" s="3" t="s">
        <v>12</v>
      </c>
      <c r="G15" s="6"/>
      <c r="H15" s="23"/>
      <c r="I15" s="18">
        <v>0</v>
      </c>
      <c r="J15" s="18" t="s">
        <v>35</v>
      </c>
      <c r="K15" s="18" t="s">
        <v>36</v>
      </c>
      <c r="L15" s="18">
        <v>0</v>
      </c>
      <c r="M15" s="18"/>
      <c r="Q15" s="28" t="s">
        <v>71</v>
      </c>
      <c r="R15" s="28" t="s">
        <v>109</v>
      </c>
      <c r="S15" s="34">
        <f>MIN(M5,M12,M23)</f>
        <v>0.12740000000000001</v>
      </c>
      <c r="T15" s="28" t="s">
        <v>131</v>
      </c>
      <c r="U15" s="34">
        <f>MIN(V15,W15)</f>
        <v>3.1911</v>
      </c>
      <c r="V15">
        <f>B14+(S15*(C14-B14))</f>
        <v>3.1911</v>
      </c>
      <c r="W15">
        <f>D14-(S15*(D14-C14))</f>
        <v>5.8089000000000004</v>
      </c>
    </row>
    <row r="16" spans="1:27" x14ac:dyDescent="0.3">
      <c r="G16" s="6"/>
      <c r="H16" s="22" t="str">
        <f>E9</f>
        <v>Tinggi(p)</v>
      </c>
      <c r="I16" s="25" t="s">
        <v>56</v>
      </c>
      <c r="J16" s="17" t="s">
        <v>46</v>
      </c>
      <c r="K16" s="17" t="s">
        <v>47</v>
      </c>
      <c r="L16" s="25" t="s">
        <v>50</v>
      </c>
      <c r="M16" s="17">
        <f>IF(B21&lt;=B9,0,IF(B21&gt;=D9,0,IF(B21&lt;=C9,(B21-B9)/(C9-B9),IF(B21&lt;=D9,(D9-B21)/(D9-C9)))))</f>
        <v>0</v>
      </c>
      <c r="N16" s="9">
        <f>(B21-B9)/(C9-B9)</f>
        <v>-0.255</v>
      </c>
      <c r="O16" s="9">
        <f>(D9-B21)/(D9-C9)</f>
        <v>2.2549999999999999</v>
      </c>
      <c r="Q16" s="28" t="s">
        <v>70</v>
      </c>
      <c r="R16" s="28" t="s">
        <v>110</v>
      </c>
      <c r="S16" s="34">
        <f>MIN(M5,M12,M21)</f>
        <v>0.255</v>
      </c>
      <c r="T16" s="28" t="s">
        <v>130</v>
      </c>
      <c r="U16" s="34">
        <f>D13-(S16*(D13-B13))</f>
        <v>2.2349999999999999</v>
      </c>
      <c r="V16"/>
      <c r="W16"/>
    </row>
    <row r="17" spans="1:23" x14ac:dyDescent="0.3">
      <c r="G17" s="6"/>
      <c r="H17" s="23"/>
      <c r="I17" s="18">
        <v>0</v>
      </c>
      <c r="J17" s="18" t="s">
        <v>37</v>
      </c>
      <c r="K17" s="18" t="s">
        <v>38</v>
      </c>
      <c r="L17" s="18">
        <v>0</v>
      </c>
      <c r="M17" s="18"/>
      <c r="Q17" s="28" t="s">
        <v>72</v>
      </c>
      <c r="R17" s="28" t="s">
        <v>111</v>
      </c>
      <c r="S17" s="34">
        <f>MIN(M5,M14,M23)</f>
        <v>0.12740000000000001</v>
      </c>
      <c r="T17" s="28" t="s">
        <v>130</v>
      </c>
      <c r="U17" s="34">
        <f>D13-(S17*(D13-B13))</f>
        <v>2.6177999999999999</v>
      </c>
      <c r="V17"/>
      <c r="W17"/>
    </row>
    <row r="18" spans="1:23" x14ac:dyDescent="0.3">
      <c r="G18" s="6"/>
      <c r="H18" s="24" t="str">
        <f>E10</f>
        <v>Sangat Tinggi(p)</v>
      </c>
      <c r="I18" s="17" t="s">
        <v>57</v>
      </c>
      <c r="J18" s="17" t="s">
        <v>47</v>
      </c>
      <c r="K18" s="16"/>
      <c r="L18" s="25" t="s">
        <v>50</v>
      </c>
      <c r="M18" s="16">
        <f>IF(B21&lt;=B10,0,IF(B21&gt;=D10,1,(B21-B10)/(D10-B10)))</f>
        <v>0</v>
      </c>
      <c r="N18" s="9">
        <f>(B21-B10)/(D10-B10)</f>
        <v>-1.2549999999999999</v>
      </c>
      <c r="Q18" s="28" t="s">
        <v>73</v>
      </c>
      <c r="R18" s="28" t="s">
        <v>112</v>
      </c>
      <c r="S18" s="34">
        <f>MIN(M5,M14,M21)</f>
        <v>0.63749999999999996</v>
      </c>
      <c r="T18" s="28" t="s">
        <v>130</v>
      </c>
      <c r="U18" s="34">
        <f>D13-(S18*(D13-B13))</f>
        <v>1.0875000000000001</v>
      </c>
      <c r="V18"/>
      <c r="W18"/>
    </row>
    <row r="19" spans="1:23" x14ac:dyDescent="0.3">
      <c r="A19" t="s">
        <v>23</v>
      </c>
      <c r="G19" s="5"/>
      <c r="H19" s="23"/>
      <c r="I19" s="18">
        <v>0</v>
      </c>
      <c r="J19" s="18" t="s">
        <v>39</v>
      </c>
      <c r="K19" s="18"/>
      <c r="L19" s="18">
        <v>1</v>
      </c>
      <c r="M19" s="18"/>
      <c r="Q19" s="28" t="s">
        <v>74</v>
      </c>
      <c r="R19" s="28" t="s">
        <v>113</v>
      </c>
      <c r="S19" s="34">
        <f>MIN(M5,M16,M23)</f>
        <v>0</v>
      </c>
      <c r="T19" s="28" t="s">
        <v>131</v>
      </c>
      <c r="U19" s="34">
        <f>MIN(V19,W19)</f>
        <v>3</v>
      </c>
      <c r="V19">
        <f>B14+(S19*(C14-B14))</f>
        <v>3</v>
      </c>
      <c r="W19">
        <f>D14-(S19*(D14-C14))</f>
        <v>6</v>
      </c>
    </row>
    <row r="20" spans="1:23" x14ac:dyDescent="0.3">
      <c r="A20" t="str">
        <f>A3</f>
        <v>Akselerometer (X)</v>
      </c>
      <c r="B20">
        <v>1.45</v>
      </c>
      <c r="Q20" s="28" t="s">
        <v>75</v>
      </c>
      <c r="R20" s="28" t="s">
        <v>114</v>
      </c>
      <c r="S20" s="34">
        <f>MIN(M5,M16,M21)</f>
        <v>0</v>
      </c>
      <c r="T20" s="28" t="s">
        <v>130</v>
      </c>
      <c r="U20" s="34">
        <f>D13-(S20*(D13-B13))</f>
        <v>3</v>
      </c>
      <c r="V20"/>
      <c r="W20"/>
    </row>
    <row r="21" spans="1:23" x14ac:dyDescent="0.3">
      <c r="A21" t="str">
        <f>A6</f>
        <v>Akselerometer (Y)</v>
      </c>
      <c r="B21">
        <v>-1.02</v>
      </c>
      <c r="G21" s="4" t="str">
        <f>A11</f>
        <v>Getaran</v>
      </c>
      <c r="H21" s="22" t="str">
        <f>E11</f>
        <v>Rendah</v>
      </c>
      <c r="I21" s="17" t="s">
        <v>33</v>
      </c>
      <c r="J21" s="17"/>
      <c r="K21" s="17" t="s">
        <v>48</v>
      </c>
      <c r="L21" s="25" t="s">
        <v>49</v>
      </c>
      <c r="M21" s="17">
        <f>IF(B22&lt;=B11,1,IF(B22&gt;=D11,0,(D11-B22)/(D11-B11)))</f>
        <v>0.87260000000000004</v>
      </c>
      <c r="N21" s="9">
        <f>(D11-B22)/(D11-B11)</f>
        <v>0.87260000000000004</v>
      </c>
      <c r="Q21" s="28" t="s">
        <v>76</v>
      </c>
      <c r="R21" s="28" t="s">
        <v>125</v>
      </c>
      <c r="S21" s="34">
        <f>MIN(M5,M18,M23)</f>
        <v>0</v>
      </c>
      <c r="T21" s="28" t="s">
        <v>129</v>
      </c>
      <c r="U21" s="34">
        <f>B15+(S21*(D15-B15))</f>
        <v>6</v>
      </c>
      <c r="V21"/>
      <c r="W21"/>
    </row>
    <row r="22" spans="1:23" x14ac:dyDescent="0.3">
      <c r="A22" t="str">
        <f>A11</f>
        <v>Getaran</v>
      </c>
      <c r="B22">
        <v>637</v>
      </c>
      <c r="G22" s="6"/>
      <c r="H22" s="23"/>
      <c r="I22" s="18">
        <v>1</v>
      </c>
      <c r="J22" s="18"/>
      <c r="K22" s="18" t="s">
        <v>40</v>
      </c>
      <c r="L22" s="18">
        <v>0</v>
      </c>
      <c r="M22" s="18"/>
      <c r="Q22" s="28" t="s">
        <v>77</v>
      </c>
      <c r="R22" s="28" t="s">
        <v>126</v>
      </c>
      <c r="S22" s="34">
        <f>MIN(M5,M18,M21)</f>
        <v>0</v>
      </c>
      <c r="T22" s="28" t="s">
        <v>130</v>
      </c>
      <c r="U22" s="34">
        <f>D13-(S22*(D13-B13))</f>
        <v>3</v>
      </c>
      <c r="V22"/>
      <c r="W22"/>
    </row>
    <row r="23" spans="1:23" x14ac:dyDescent="0.3">
      <c r="G23" s="6"/>
      <c r="H23" s="22" t="str">
        <f>E12</f>
        <v>Tinggi</v>
      </c>
      <c r="I23" s="17" t="s">
        <v>33</v>
      </c>
      <c r="J23" s="17" t="s">
        <v>48</v>
      </c>
      <c r="K23" s="17"/>
      <c r="L23" s="25" t="s">
        <v>49</v>
      </c>
      <c r="M23" s="17">
        <f>IF(B22&lt;=B12,0,IF(B22&gt;=D12,1,(B22-B12)/(D12-B12)))</f>
        <v>0.12740000000000001</v>
      </c>
      <c r="N23" s="9">
        <f>(B22-B12)/(D12-B12)</f>
        <v>0.12740000000000001</v>
      </c>
      <c r="Q23" s="27" t="s">
        <v>78</v>
      </c>
      <c r="R23" s="27" t="s">
        <v>115</v>
      </c>
      <c r="S23" s="35">
        <f>MIN(M7,M10,M23)</f>
        <v>0</v>
      </c>
      <c r="T23" s="27" t="s">
        <v>129</v>
      </c>
      <c r="U23" s="35">
        <f>B15+(S23*(D15-B15))</f>
        <v>6</v>
      </c>
      <c r="V23"/>
      <c r="W23"/>
    </row>
    <row r="24" spans="1:23" x14ac:dyDescent="0.3">
      <c r="A24" t="s">
        <v>132</v>
      </c>
      <c r="B24" s="37">
        <f>Z2/Z3</f>
        <v>2.0199834818775995</v>
      </c>
      <c r="C24" t="str">
        <f>IF(B24&lt;=3,"Normal",IF(B24&lt;=6,"Tabrakan",IF(B24&lt;=9,"Terguling")))</f>
        <v>Normal</v>
      </c>
      <c r="G24" s="5"/>
      <c r="H24" s="23"/>
      <c r="I24" s="18">
        <v>0</v>
      </c>
      <c r="J24" s="18" t="s">
        <v>41</v>
      </c>
      <c r="K24" s="18"/>
      <c r="L24" s="18">
        <v>1</v>
      </c>
      <c r="M24" s="18"/>
      <c r="Q24" s="27" t="s">
        <v>79</v>
      </c>
      <c r="R24" s="27" t="s">
        <v>116</v>
      </c>
      <c r="S24" s="35">
        <f>MIN(M7,M10,M21)</f>
        <v>0</v>
      </c>
      <c r="T24" s="27" t="s">
        <v>130</v>
      </c>
      <c r="U24" s="35">
        <f>D13-(S24*(D13-B13))</f>
        <v>3</v>
      </c>
      <c r="V24"/>
      <c r="W24"/>
    </row>
    <row r="25" spans="1:23" x14ac:dyDescent="0.3">
      <c r="Q25" s="27" t="s">
        <v>80</v>
      </c>
      <c r="R25" s="27" t="s">
        <v>117</v>
      </c>
      <c r="S25" s="35">
        <f>MIN(M7,M12,M23)</f>
        <v>0.12740000000000001</v>
      </c>
      <c r="T25" s="27" t="s">
        <v>131</v>
      </c>
      <c r="U25" s="35">
        <f>MIN(V25,W25)</f>
        <v>3.1911</v>
      </c>
      <c r="V25">
        <f>B14+(S25*(C14-B14))</f>
        <v>3.1911</v>
      </c>
      <c r="W25">
        <f>D14-(S25*(D14-C14))</f>
        <v>5.8089000000000004</v>
      </c>
    </row>
    <row r="26" spans="1:23" x14ac:dyDescent="0.3">
      <c r="Q26" s="27" t="s">
        <v>81</v>
      </c>
      <c r="R26" s="27" t="s">
        <v>118</v>
      </c>
      <c r="S26" s="35">
        <f>MIN(M7,M12,M21)</f>
        <v>0.255</v>
      </c>
      <c r="T26" s="27" t="s">
        <v>130</v>
      </c>
      <c r="U26" s="35">
        <f>D13-(S26*(D13-B13))</f>
        <v>2.2349999999999999</v>
      </c>
      <c r="V26"/>
      <c r="W26"/>
    </row>
    <row r="27" spans="1:23" x14ac:dyDescent="0.3">
      <c r="Q27" s="27" t="s">
        <v>82</v>
      </c>
      <c r="R27" s="27" t="s">
        <v>119</v>
      </c>
      <c r="S27" s="35">
        <f>MIN(M7,M14,M23)</f>
        <v>0.12740000000000001</v>
      </c>
      <c r="T27" s="27" t="s">
        <v>131</v>
      </c>
      <c r="U27" s="35">
        <f>MIN(V27,W27)</f>
        <v>3.1911</v>
      </c>
      <c r="V27">
        <f>B14+(S27*(C14-B14))</f>
        <v>3.1911</v>
      </c>
      <c r="W27">
        <f>D14-(S27*(D14-C14))</f>
        <v>5.8089000000000004</v>
      </c>
    </row>
    <row r="28" spans="1:23" x14ac:dyDescent="0.3">
      <c r="Q28" s="27" t="s">
        <v>83</v>
      </c>
      <c r="R28" s="27" t="s">
        <v>120</v>
      </c>
      <c r="S28" s="35">
        <f>MIN(M7,M14,M21)</f>
        <v>0.36249999999999999</v>
      </c>
      <c r="T28" s="27" t="s">
        <v>130</v>
      </c>
      <c r="U28" s="35">
        <f>D13-(S28*(D13-B13))</f>
        <v>1.9125000000000001</v>
      </c>
      <c r="V28"/>
      <c r="W28"/>
    </row>
    <row r="29" spans="1:23" x14ac:dyDescent="0.3">
      <c r="Q29" s="27" t="s">
        <v>84</v>
      </c>
      <c r="R29" s="27" t="s">
        <v>121</v>
      </c>
      <c r="S29" s="35">
        <f>MIN(M7,M16,M23)</f>
        <v>0</v>
      </c>
      <c r="T29" s="27" t="s">
        <v>131</v>
      </c>
      <c r="U29" s="35">
        <f>MIN(V29,W29)</f>
        <v>3</v>
      </c>
      <c r="V29">
        <f>B14+(S29*(C14-B14))</f>
        <v>3</v>
      </c>
      <c r="W29">
        <f>D14-(S29*(D14-C14))</f>
        <v>6</v>
      </c>
    </row>
    <row r="30" spans="1:23" x14ac:dyDescent="0.3">
      <c r="Q30" s="27" t="s">
        <v>85</v>
      </c>
      <c r="R30" s="27" t="s">
        <v>122</v>
      </c>
      <c r="S30" s="35">
        <f>MIN(M7,M16,M21)</f>
        <v>0</v>
      </c>
      <c r="T30" s="27" t="s">
        <v>130</v>
      </c>
      <c r="U30" s="35">
        <f>D13-(S30*(D13-B13))</f>
        <v>3</v>
      </c>
      <c r="V30"/>
      <c r="W30"/>
    </row>
    <row r="31" spans="1:23" x14ac:dyDescent="0.3">
      <c r="Q31" s="27" t="s">
        <v>86</v>
      </c>
      <c r="R31" s="27" t="s">
        <v>127</v>
      </c>
      <c r="S31" s="35">
        <f>MIN(M7,M18,M23)</f>
        <v>0</v>
      </c>
      <c r="T31" s="27" t="s">
        <v>129</v>
      </c>
      <c r="U31" s="35">
        <f>B15+(S31*(D15-B15))</f>
        <v>6</v>
      </c>
      <c r="V31"/>
      <c r="W31"/>
    </row>
    <row r="32" spans="1:23" x14ac:dyDescent="0.3">
      <c r="Q32" s="27" t="s">
        <v>87</v>
      </c>
      <c r="R32" s="27" t="s">
        <v>128</v>
      </c>
      <c r="S32" s="35">
        <f>MIN(M7,M18,M21)</f>
        <v>0</v>
      </c>
      <c r="T32" s="27" t="s">
        <v>130</v>
      </c>
      <c r="U32" s="35">
        <f>D13-(S32*(D13-B13))</f>
        <v>3</v>
      </c>
    </row>
    <row r="34" spans="17:18" x14ac:dyDescent="0.3">
      <c r="Q34" t="s">
        <v>97</v>
      </c>
      <c r="R34" t="s">
        <v>98</v>
      </c>
    </row>
    <row r="35" spans="17:18" x14ac:dyDescent="0.3">
      <c r="R3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FuzzyTsukamoto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Naldi</dc:creator>
  <cp:lastModifiedBy>Septian Rynaldi</cp:lastModifiedBy>
  <dcterms:created xsi:type="dcterms:W3CDTF">2021-12-20T08:45:33Z</dcterms:created>
  <dcterms:modified xsi:type="dcterms:W3CDTF">2022-09-19T03:43:22Z</dcterms:modified>
</cp:coreProperties>
</file>