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ic191209_edu_okinawa-ct_ac_jp/Documents/5年/卒研/実験データちゃんたち/"/>
    </mc:Choice>
  </mc:AlternateContent>
  <xr:revisionPtr revIDLastSave="35" documentId="13_ncr:1_{C6E2AF3E-75BF-483C-A752-4669D60E7637}" xr6:coauthVersionLast="47" xr6:coauthVersionMax="47" xr10:uidLastSave="{74C5AB87-0DF2-4529-A1CB-709257084C1D}"/>
  <bookViews>
    <workbookView minimized="1" xWindow="2780" yWindow="2830" windowWidth="10160" windowHeight="4820" xr2:uid="{CFA2624B-90BE-4AEE-A960-305F5B2DB5AD}"/>
  </bookViews>
  <sheets>
    <sheet name="コンセント電極 (2)" sheetId="5" r:id="rId1"/>
    <sheet name="平均とるだけ" sheetId="6" r:id="rId2"/>
    <sheet name="コンセント電極" sheetId="1" r:id="rId3"/>
    <sheet name="ピンヘッダ電極" sheetId="4" r:id="rId4"/>
  </sheets>
  <definedNames>
    <definedName name="solver_adj" localSheetId="0" hidden="1">'コンセント電極 (2)'!$C$12:$C$14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'コンセント電極 (2)'!$C$15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G6" i="5"/>
  <c r="H6" i="5"/>
  <c r="L6" i="5"/>
  <c r="I6" i="5"/>
  <c r="J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C2" i="6"/>
  <c r="C8" i="5"/>
  <c r="G8" i="1"/>
  <c r="H8" i="1" s="1"/>
  <c r="I8" i="1" s="1"/>
  <c r="J8" i="1" s="1"/>
  <c r="G9" i="1"/>
  <c r="H9" i="1" s="1"/>
  <c r="I9" i="1" s="1"/>
  <c r="J9" i="1" s="1"/>
  <c r="G10" i="1"/>
  <c r="H10" i="1" s="1"/>
  <c r="I10" i="1" s="1"/>
  <c r="J10" i="1" s="1"/>
  <c r="G11" i="1"/>
  <c r="H11" i="1" s="1"/>
  <c r="I11" i="1" s="1"/>
  <c r="J11" i="1" s="1"/>
  <c r="G12" i="1"/>
  <c r="H12" i="1" s="1"/>
  <c r="I12" i="1" s="1"/>
  <c r="J12" i="1" s="1"/>
  <c r="G13" i="1"/>
  <c r="H13" i="1" s="1"/>
  <c r="I13" i="1" s="1"/>
  <c r="J13" i="1" s="1"/>
  <c r="G14" i="1"/>
  <c r="H14" i="1" s="1"/>
  <c r="I14" i="1" s="1"/>
  <c r="J14" i="1" s="1"/>
  <c r="G15" i="1"/>
  <c r="H15" i="1" s="1"/>
  <c r="I15" i="1" s="1"/>
  <c r="J15" i="1" s="1"/>
  <c r="G16" i="1"/>
  <c r="H16" i="1" s="1"/>
  <c r="I16" i="1" s="1"/>
  <c r="J16" i="1" s="1"/>
  <c r="G17" i="1"/>
  <c r="H17" i="1" s="1"/>
  <c r="I17" i="1" s="1"/>
  <c r="J17" i="1" s="1"/>
  <c r="G18" i="1"/>
  <c r="H18" i="1" s="1"/>
  <c r="I18" i="1" s="1"/>
  <c r="J18" i="1" s="1"/>
  <c r="G19" i="1"/>
  <c r="H19" i="1" s="1"/>
  <c r="I19" i="1" s="1"/>
  <c r="J19" i="1" s="1"/>
  <c r="G20" i="1"/>
  <c r="H20" i="1" s="1"/>
  <c r="I20" i="1" s="1"/>
  <c r="J20" i="1" s="1"/>
  <c r="G21" i="1"/>
  <c r="H21" i="1" s="1"/>
  <c r="I21" i="1" s="1"/>
  <c r="J21" i="1" s="1"/>
  <c r="G22" i="1"/>
  <c r="H22" i="1" s="1"/>
  <c r="I22" i="1" s="1"/>
  <c r="J22" i="1" s="1"/>
  <c r="G23" i="1"/>
  <c r="H23" i="1" s="1"/>
  <c r="I23" i="1" s="1"/>
  <c r="J23" i="1" s="1"/>
  <c r="G7" i="1"/>
  <c r="H7" i="1" s="1"/>
  <c r="I7" i="1" s="1"/>
  <c r="J7" i="1" s="1"/>
  <c r="C8" i="4"/>
  <c r="G6" i="4" s="1"/>
  <c r="H6" i="4" s="1"/>
  <c r="I6" i="4" s="1"/>
  <c r="J6" i="4" s="1"/>
  <c r="C10" i="4" s="1"/>
  <c r="C8" i="1"/>
  <c r="G6" i="1" s="1"/>
  <c r="H6" i="1" s="1"/>
  <c r="I6" i="1" s="1"/>
  <c r="J6" i="1" s="1"/>
  <c r="M6" i="5" l="1"/>
  <c r="N6" i="5" s="1"/>
  <c r="O6" i="5" s="1"/>
  <c r="G8" i="5"/>
  <c r="G10" i="5"/>
  <c r="G12" i="5"/>
  <c r="G14" i="5"/>
  <c r="G16" i="5"/>
  <c r="G18" i="5"/>
  <c r="G7" i="5"/>
  <c r="G9" i="5"/>
  <c r="G11" i="5"/>
  <c r="G13" i="5"/>
  <c r="G15" i="5"/>
  <c r="G17" i="5"/>
  <c r="G19" i="5"/>
  <c r="C10" i="1"/>
  <c r="M7" i="5" l="1"/>
  <c r="N7" i="5" s="1"/>
  <c r="O7" i="5" s="1"/>
  <c r="H7" i="5"/>
  <c r="M19" i="5"/>
  <c r="N19" i="5" s="1"/>
  <c r="O19" i="5" s="1"/>
  <c r="H19" i="5"/>
  <c r="M17" i="5"/>
  <c r="N17" i="5" s="1"/>
  <c r="O17" i="5" s="1"/>
  <c r="H17" i="5"/>
  <c r="M18" i="5"/>
  <c r="N18" i="5" s="1"/>
  <c r="O18" i="5" s="1"/>
  <c r="H18" i="5"/>
  <c r="M15" i="5"/>
  <c r="N15" i="5" s="1"/>
  <c r="O15" i="5" s="1"/>
  <c r="H15" i="5"/>
  <c r="M16" i="5"/>
  <c r="N16" i="5" s="1"/>
  <c r="O16" i="5" s="1"/>
  <c r="H16" i="5"/>
  <c r="M13" i="5"/>
  <c r="N13" i="5" s="1"/>
  <c r="O13" i="5" s="1"/>
  <c r="H13" i="5"/>
  <c r="M14" i="5"/>
  <c r="N14" i="5" s="1"/>
  <c r="O14" i="5" s="1"/>
  <c r="H14" i="5"/>
  <c r="M11" i="5"/>
  <c r="N11" i="5" s="1"/>
  <c r="O11" i="5" s="1"/>
  <c r="H11" i="5"/>
  <c r="M12" i="5"/>
  <c r="N12" i="5" s="1"/>
  <c r="O12" i="5" s="1"/>
  <c r="H12" i="5"/>
  <c r="M9" i="5"/>
  <c r="N9" i="5" s="1"/>
  <c r="O9" i="5" s="1"/>
  <c r="H9" i="5"/>
  <c r="M10" i="5"/>
  <c r="N10" i="5" s="1"/>
  <c r="O10" i="5" s="1"/>
  <c r="H10" i="5"/>
  <c r="M8" i="5"/>
  <c r="N8" i="5" s="1"/>
  <c r="O8" i="5" s="1"/>
  <c r="H8" i="5"/>
  <c r="J10" i="5" l="1"/>
  <c r="L10" i="5"/>
  <c r="J18" i="5"/>
  <c r="L18" i="5"/>
  <c r="J9" i="5"/>
  <c r="L9" i="5"/>
  <c r="J14" i="5"/>
  <c r="L14" i="5"/>
  <c r="J13" i="5"/>
  <c r="L13" i="5"/>
  <c r="J17" i="5"/>
  <c r="L17" i="5"/>
  <c r="J12" i="5"/>
  <c r="L12" i="5"/>
  <c r="J16" i="5"/>
  <c r="L16" i="5"/>
  <c r="J19" i="5"/>
  <c r="L19" i="5"/>
  <c r="J8" i="5"/>
  <c r="L8" i="5"/>
  <c r="J11" i="5"/>
  <c r="L11" i="5"/>
  <c r="J15" i="5"/>
  <c r="L15" i="5"/>
  <c r="J7" i="5"/>
  <c r="L7" i="5"/>
  <c r="C10" i="5"/>
  <c r="C15" i="5" l="1"/>
</calcChain>
</file>

<file path=xl/sharedStrings.xml><?xml version="1.0" encoding="utf-8"?>
<sst xmlns="http://schemas.openxmlformats.org/spreadsheetml/2006/main" count="45" uniqueCount="22">
  <si>
    <t>塩[g]</t>
    <rPh sb="0" eb="1">
      <t>シオ</t>
    </rPh>
    <phoneticPr fontId="1"/>
  </si>
  <si>
    <t>測定係数</t>
    <rPh sb="0" eb="2">
      <t>ソクテイ</t>
    </rPh>
    <rPh sb="2" eb="4">
      <t>ケイスウ</t>
    </rPh>
    <phoneticPr fontId="1"/>
  </si>
  <si>
    <t>測定に使用する電圧[V]</t>
    <rPh sb="0" eb="2">
      <t>ソクテイ</t>
    </rPh>
    <rPh sb="3" eb="5">
      <t>シヨウ</t>
    </rPh>
    <rPh sb="7" eb="9">
      <t>デンアツ</t>
    </rPh>
    <phoneticPr fontId="1"/>
  </si>
  <si>
    <t>測定に使用する抵抗[Ω]</t>
    <rPh sb="0" eb="2">
      <t>ソクテイ</t>
    </rPh>
    <rPh sb="3" eb="5">
      <t>シヨウ</t>
    </rPh>
    <rPh sb="7" eb="9">
      <t>テイコウ</t>
    </rPh>
    <phoneticPr fontId="1"/>
  </si>
  <si>
    <t>塩分濃度[%]</t>
    <rPh sb="0" eb="2">
      <t>エンブン</t>
    </rPh>
    <rPh sb="2" eb="4">
      <t>ノウド</t>
    </rPh>
    <phoneticPr fontId="1"/>
  </si>
  <si>
    <t>測定電圧[V]</t>
    <rPh sb="0" eb="2">
      <t>ソクテイ</t>
    </rPh>
    <rPh sb="2" eb="4">
      <t>デンアツ</t>
    </rPh>
    <phoneticPr fontId="1"/>
  </si>
  <si>
    <t>電極間抵抗[Ω]</t>
    <rPh sb="0" eb="2">
      <t>デンキョク</t>
    </rPh>
    <rPh sb="2" eb="3">
      <t>カン</t>
    </rPh>
    <rPh sb="3" eb="5">
      <t>テイコウ</t>
    </rPh>
    <phoneticPr fontId="1"/>
  </si>
  <si>
    <t>塩分濃度(電圧から計算)[%]</t>
    <rPh sb="0" eb="2">
      <t>エンブン</t>
    </rPh>
    <rPh sb="2" eb="4">
      <t>ノウド</t>
    </rPh>
    <rPh sb="5" eb="7">
      <t>デンアツ</t>
    </rPh>
    <rPh sb="9" eb="11">
      <t>ケイサン</t>
    </rPh>
    <phoneticPr fontId="1"/>
  </si>
  <si>
    <t>コンセント電極</t>
    <rPh sb="5" eb="7">
      <t>デンキョク</t>
    </rPh>
    <phoneticPr fontId="1"/>
  </si>
  <si>
    <t>ピンヘッダ電極</t>
    <rPh sb="5" eb="7">
      <t>デンキョク</t>
    </rPh>
    <phoneticPr fontId="1"/>
  </si>
  <si>
    <t>測定誤差[%]</t>
    <rPh sb="0" eb="2">
      <t>ソクテイ</t>
    </rPh>
    <rPh sb="2" eb="4">
      <t>ゴサ</t>
    </rPh>
    <phoneticPr fontId="1"/>
  </si>
  <si>
    <t>測定2乗誤差[%]</t>
    <rPh sb="0" eb="2">
      <t>ソクテイ</t>
    </rPh>
    <rPh sb="3" eb="4">
      <t>ジョウ</t>
    </rPh>
    <rPh sb="4" eb="6">
      <t>ゴサ</t>
    </rPh>
    <phoneticPr fontId="1"/>
  </si>
  <si>
    <t>測定2乗誤差和</t>
    <rPh sb="0" eb="2">
      <t>ソクテイ</t>
    </rPh>
    <rPh sb="3" eb="4">
      <t>ジョウ</t>
    </rPh>
    <rPh sb="4" eb="6">
      <t>ゴサ</t>
    </rPh>
    <rPh sb="6" eb="7">
      <t>ワ</t>
    </rPh>
    <phoneticPr fontId="1"/>
  </si>
  <si>
    <t>アドミタンス(近似値)[s]</t>
    <rPh sb="7" eb="10">
      <t>キンジチ</t>
    </rPh>
    <phoneticPr fontId="1"/>
  </si>
  <si>
    <t>アドミタンス近似誤差二乗和</t>
    <rPh sb="6" eb="8">
      <t>キンジ</t>
    </rPh>
    <rPh sb="8" eb="10">
      <t>ゴサ</t>
    </rPh>
    <rPh sb="10" eb="13">
      <t>ニジョウワ</t>
    </rPh>
    <phoneticPr fontId="1"/>
  </si>
  <si>
    <t>アドミタンス近似2次係数</t>
    <rPh sb="6" eb="8">
      <t>キンジ</t>
    </rPh>
    <rPh sb="9" eb="10">
      <t>ジ</t>
    </rPh>
    <rPh sb="10" eb="12">
      <t>ケイスウ</t>
    </rPh>
    <phoneticPr fontId="1"/>
  </si>
  <si>
    <t>アドミタンス近似1次係数</t>
    <rPh sb="6" eb="8">
      <t>キンジ</t>
    </rPh>
    <rPh sb="9" eb="10">
      <t>ツギ</t>
    </rPh>
    <rPh sb="10" eb="12">
      <t>ケイスウ</t>
    </rPh>
    <phoneticPr fontId="1"/>
  </si>
  <si>
    <t>アドミタンス近似定数</t>
    <rPh sb="6" eb="8">
      <t>キンジ</t>
    </rPh>
    <rPh sb="8" eb="10">
      <t>テイスウ</t>
    </rPh>
    <phoneticPr fontId="1"/>
  </si>
  <si>
    <t>アドミタンス近似2乗誤差[s]</t>
    <rPh sb="6" eb="8">
      <t>キンジ</t>
    </rPh>
    <rPh sb="9" eb="10">
      <t>ジョウ</t>
    </rPh>
    <rPh sb="10" eb="12">
      <t>ゴサ</t>
    </rPh>
    <phoneticPr fontId="1"/>
  </si>
  <si>
    <t>塩分濃度(アドミタンスより)[%]</t>
    <rPh sb="0" eb="2">
      <t>エンブン</t>
    </rPh>
    <rPh sb="2" eb="4">
      <t>ノウド</t>
    </rPh>
    <phoneticPr fontId="1"/>
  </si>
  <si>
    <t>塩分濃度(測定電圧より直で導出)[%]</t>
    <rPh sb="0" eb="2">
      <t>エンブン</t>
    </rPh>
    <rPh sb="2" eb="4">
      <t>ノウド</t>
    </rPh>
    <rPh sb="5" eb="7">
      <t>ソクテイ</t>
    </rPh>
    <rPh sb="7" eb="9">
      <t>デンアツ</t>
    </rPh>
    <rPh sb="11" eb="12">
      <t>チョク</t>
    </rPh>
    <rPh sb="13" eb="15">
      <t>ドウシュツ</t>
    </rPh>
    <phoneticPr fontId="1"/>
  </si>
  <si>
    <t>アドミタンス(実測値)[s]</t>
    <rPh sb="7" eb="10">
      <t>ジッソクチ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</si>
</sst>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11" fontId="0" fillId="0" borderId="6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'コンセント電極 (2)'!$G$6:$G$19</c:f>
              <c:numCache>
                <c:formatCode>General</c:formatCode>
                <c:ptCount val="14"/>
                <c:pt idx="0" formatCode="0.00E+00">
                  <c:v>460.17699115044252</c:v>
                </c:pt>
                <c:pt idx="1">
                  <c:v>478.49462365591376</c:v>
                </c:pt>
                <c:pt idx="2">
                  <c:v>485.14851485148506</c:v>
                </c:pt>
                <c:pt idx="3">
                  <c:v>489.84198645598195</c:v>
                </c:pt>
                <c:pt idx="4">
                  <c:v>498.63760217983639</c:v>
                </c:pt>
                <c:pt idx="5">
                  <c:v>504.7879616963063</c:v>
                </c:pt>
                <c:pt idx="6">
                  <c:v>507.53768844221094</c:v>
                </c:pt>
                <c:pt idx="7">
                  <c:v>509.60658737419936</c:v>
                </c:pt>
                <c:pt idx="8">
                  <c:v>516.54411764705867</c:v>
                </c:pt>
                <c:pt idx="9">
                  <c:v>524.95378927911258</c:v>
                </c:pt>
                <c:pt idx="10">
                  <c:v>534.1701534170154</c:v>
                </c:pt>
                <c:pt idx="11">
                  <c:v>543.49859681945748</c:v>
                </c:pt>
                <c:pt idx="12">
                  <c:v>575.93123209169062</c:v>
                </c:pt>
                <c:pt idx="13">
                  <c:v>590.36144578313224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4-420F-B268-BCE2B36F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00096"/>
        <c:axId val="1105793040"/>
      </c:scatterChart>
      <c:valAx>
        <c:axId val="11117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793040"/>
        <c:crosses val="autoZero"/>
        <c:crossBetween val="midCat"/>
      </c:valAx>
      <c:valAx>
        <c:axId val="1105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70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塩分濃度</a:t>
            </a:r>
            <a:r>
              <a:rPr lang="en-US" altLang="ja-JP"/>
              <a:t>vs</a:t>
            </a:r>
            <a:r>
              <a:rPr lang="ja-JP" altLang="en-US"/>
              <a:t>電極間アドミタンス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'コンセント電極 (2)'!$H$5</c:f>
              <c:strCache>
                <c:ptCount val="1"/>
                <c:pt idx="0">
                  <c:v>アドミタンス(実測値)[s]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xVal>
          <c:yVal>
            <c:numRef>
              <c:f>'コンセント電極 (2)'!$H$6:$H$19</c:f>
              <c:numCache>
                <c:formatCode>General</c:formatCode>
                <c:ptCount val="14"/>
                <c:pt idx="0" formatCode="0.00E+00">
                  <c:v>2.173076923076923E-3</c:v>
                </c:pt>
                <c:pt idx="1">
                  <c:v>2.089887640449439E-3</c:v>
                </c:pt>
                <c:pt idx="2">
                  <c:v>2.0612244897959186E-3</c:v>
                </c:pt>
                <c:pt idx="3">
                  <c:v>2.0414746543778802E-3</c:v>
                </c:pt>
                <c:pt idx="4">
                  <c:v>2.0054644808743176E-3</c:v>
                </c:pt>
                <c:pt idx="5">
                  <c:v>1.9810298102981034E-3</c:v>
                </c:pt>
                <c:pt idx="6">
                  <c:v>1.9702970297029707E-3</c:v>
                </c:pt>
                <c:pt idx="7">
                  <c:v>1.9622980251346503E-3</c:v>
                </c:pt>
                <c:pt idx="8">
                  <c:v>1.9359430604982213E-3</c:v>
                </c:pt>
                <c:pt idx="9">
                  <c:v>1.9049295774647894E-3</c:v>
                </c:pt>
                <c:pt idx="10">
                  <c:v>1.8720626631853784E-3</c:v>
                </c:pt>
                <c:pt idx="11">
                  <c:v>1.8399311531841652E-3</c:v>
                </c:pt>
                <c:pt idx="12">
                  <c:v>1.7363184079601988E-3</c:v>
                </c:pt>
                <c:pt idx="13">
                  <c:v>1.6938775510204091E-3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6-4071-9B15-1E383CD86920}"/>
            </c:ext>
          </c:extLst>
        </c:ser>
        <c:ser>
          <c:idx val="1"/>
          <c:order val="1"/>
          <c:tx>
            <c:strRef>
              <c:f>'コンセント電極 (2)'!$I$5</c:f>
              <c:strCache>
                <c:ptCount val="1"/>
                <c:pt idx="0">
                  <c:v>アドミタンス(近似値)[s]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xVal>
          <c:yVal>
            <c:numRef>
              <c:f>'コンセント電極 (2)'!$I$6:$I$19</c:f>
              <c:numCache>
                <c:formatCode>General</c:formatCode>
                <c:ptCount val="14"/>
                <c:pt idx="0">
                  <c:v>2.149026285825899E-3</c:v>
                </c:pt>
                <c:pt idx="1">
                  <c:v>2.0986309064668146E-3</c:v>
                </c:pt>
                <c:pt idx="2">
                  <c:v>2.0734332167872721E-3</c:v>
                </c:pt>
                <c:pt idx="3">
                  <c:v>2.0545349495276152E-3</c:v>
                </c:pt>
                <c:pt idx="4">
                  <c:v>2.0230378374281877E-3</c:v>
                </c:pt>
                <c:pt idx="5">
                  <c:v>1.9873411103821692E-3</c:v>
                </c:pt>
                <c:pt idx="6">
                  <c:v>1.9621434207026268E-3</c:v>
                </c:pt>
                <c:pt idx="7">
                  <c:v>1.9390455384963796E-3</c:v>
                </c:pt>
                <c:pt idx="8">
                  <c:v>1.9180474637634276E-3</c:v>
                </c:pt>
                <c:pt idx="9">
                  <c:v>1.8970493890304756E-3</c:v>
                </c:pt>
                <c:pt idx="10">
                  <c:v>1.8760513142975239E-3</c:v>
                </c:pt>
                <c:pt idx="11">
                  <c:v>1.8592528545111622E-3</c:v>
                </c:pt>
                <c:pt idx="12">
                  <c:v>1.8445542021980959E-3</c:v>
                </c:pt>
                <c:pt idx="13">
                  <c:v>1.8319553573583247E-3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46-4071-9B15-1E383CD869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1717376"/>
        <c:axId val="1301769744"/>
      </c:scatterChart>
      <c:valAx>
        <c:axId val="11117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塩分濃度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769744"/>
        <c:crosses val="autoZero"/>
        <c:crossBetween val="midCat"/>
      </c:valAx>
      <c:valAx>
        <c:axId val="13017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電極間アドミタンス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71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塩分濃度</a:t>
            </a:r>
            <a:r>
              <a:rPr lang="en-US" altLang="ja-JP"/>
              <a:t>vs</a:t>
            </a:r>
            <a:r>
              <a:rPr lang="ja-JP" altLang="en-US"/>
              <a:t>塩分濃度</a:t>
            </a:r>
            <a:r>
              <a:rPr lang="en-US" altLang="ja-JP"/>
              <a:t>(</a:t>
            </a:r>
            <a:r>
              <a:rPr lang="ja-JP" altLang="en-US"/>
              <a:t>測定値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'コンセント電極 (2)'!$E$5</c:f>
              <c:strCache>
                <c:ptCount val="1"/>
                <c:pt idx="0">
                  <c:v>塩分濃度[%]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xVal>
          <c:y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0-4973-8BB9-D6F1081E0F79}"/>
            </c:ext>
          </c:extLst>
        </c:ser>
        <c:ser>
          <c:idx val="1"/>
          <c:order val="1"/>
          <c:tx>
            <c:strRef>
              <c:f>'コンセント電極 (2)'!$L$5</c:f>
              <c:strCache>
                <c:ptCount val="1"/>
                <c:pt idx="0">
                  <c:v>塩分濃度(アドミタンスより)[%]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'コンセント電極 (2)'!$E$6:$E$19</c:f>
              <c:numCache>
                <c:formatCode>General</c:formatCode>
                <c:ptCount val="14"/>
                <c:pt idx="0">
                  <c:v>10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7.75</c:v>
                </c:pt>
                <c:pt idx="4">
                  <c:v>7</c:v>
                </c:pt>
                <c:pt idx="5">
                  <c:v>6.15</c:v>
                </c:pt>
                <c:pt idx="6">
                  <c:v>5.55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  <c:pt idx="12">
                  <c:v>2.75</c:v>
                </c:pt>
                <c:pt idx="13">
                  <c:v>2.4500000000000002</c:v>
                </c:pt>
              </c:numCache>
            </c:numRef>
          </c:xVal>
          <c:yVal>
            <c:numRef>
              <c:f>'コンセント電極 (2)'!$L$6:$L$19</c:f>
              <c:numCache>
                <c:formatCode>General</c:formatCode>
                <c:ptCount val="14"/>
                <c:pt idx="0">
                  <c:v>10.572686723828102</c:v>
                </c:pt>
                <c:pt idx="1">
                  <c:v>8.5918079126641373</c:v>
                </c:pt>
                <c:pt idx="2">
                  <c:v>7.9092893718443023</c:v>
                </c:pt>
                <c:pt idx="3">
                  <c:v>7.4390120804923159</c:v>
                </c:pt>
                <c:pt idx="4">
                  <c:v>6.5815483853314358</c:v>
                </c:pt>
                <c:pt idx="5">
                  <c:v>5.9997171725424545</c:v>
                </c:pt>
                <c:pt idx="6">
                  <c:v>5.7441513473030135</c:v>
                </c:pt>
                <c:pt idx="7">
                  <c:v>5.5536813954133848</c:v>
                </c:pt>
                <c:pt idx="8">
                  <c:v>4.9261247033926967</c:v>
                </c:pt>
                <c:pt idx="9">
                  <c:v>4.1876407369373592</c:v>
                </c:pt>
                <c:pt idx="10">
                  <c:v>3.4050234089822053</c:v>
                </c:pt>
                <c:pt idx="11">
                  <c:v>2.6399173121172916</c:v>
                </c:pt>
                <c:pt idx="12">
                  <c:v>0.17272099670060875</c:v>
                </c:pt>
                <c:pt idx="13">
                  <c:v>-0.83786824730250686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0-4973-8BB9-D6F1081E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2272"/>
        <c:axId val="124551996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'コンセント電極 (2)'!$M$5</c15:sqref>
                        </c15:formulaRef>
                      </c:ext>
                    </c:extLst>
                    <c:strCache>
                      <c:ptCount val="1"/>
                      <c:pt idx="0">
                        <c:v>塩分濃度(電圧から計算)[%]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'コンセント電極 (2)'!$E$6:$E$19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8.8000000000000007</c:v>
                      </c:pt>
                      <c:pt idx="2">
                        <c:v>8.1999999999999993</c:v>
                      </c:pt>
                      <c:pt idx="3">
                        <c:v>7.75</c:v>
                      </c:pt>
                      <c:pt idx="4">
                        <c:v>7</c:v>
                      </c:pt>
                      <c:pt idx="5">
                        <c:v>6.15</c:v>
                      </c:pt>
                      <c:pt idx="6">
                        <c:v>5.55</c:v>
                      </c:pt>
                      <c:pt idx="7">
                        <c:v>5</c:v>
                      </c:pt>
                      <c:pt idx="8">
                        <c:v>4.5</c:v>
                      </c:pt>
                      <c:pt idx="9">
                        <c:v>4</c:v>
                      </c:pt>
                      <c:pt idx="10">
                        <c:v>3.5</c:v>
                      </c:pt>
                      <c:pt idx="11">
                        <c:v>3.1</c:v>
                      </c:pt>
                      <c:pt idx="12">
                        <c:v>2.75</c:v>
                      </c:pt>
                      <c:pt idx="13">
                        <c:v>2.4500000000000002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'コンセント電極 (2)'!$M$6:$M$19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6.4099705941007175</c:v>
                      </c:pt>
                      <c:pt idx="1">
                        <c:v>6.1645854217104672</c:v>
                      </c:pt>
                      <c:pt idx="2">
                        <c:v>6.0800371248360081</c:v>
                      </c:pt>
                      <c:pt idx="3">
                        <c:v>6.0217806209250897</c:v>
                      </c:pt>
                      <c:pt idx="4">
                        <c:v>5.9155606565993581</c:v>
                      </c:pt>
                      <c:pt idx="5">
                        <c:v>5.8434851961281762</c:v>
                      </c:pt>
                      <c:pt idx="6">
                        <c:v>5.8118264880184212</c:v>
                      </c:pt>
                      <c:pt idx="7">
                        <c:v>5.7882316564132834</c:v>
                      </c:pt>
                      <c:pt idx="8">
                        <c:v>5.7104918642623108</c:v>
                      </c:pt>
                      <c:pt idx="9">
                        <c:v>5.619010742653666</c:v>
                      </c:pt>
                      <c:pt idx="10">
                        <c:v>5.522062516011256</c:v>
                      </c:pt>
                      <c:pt idx="11">
                        <c:v>5.4272835267980239</c:v>
                      </c:pt>
                      <c:pt idx="12">
                        <c:v>5.1216548382749885</c:v>
                      </c:pt>
                      <c:pt idx="13">
                        <c:v>4.9964661520929585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3F0-4973-8BB9-D6F1081E0F79}"/>
                  </c:ext>
                </c:extLst>
              </c15:ser>
            </c15:filteredScatterSeries>
          </c:ext>
        </c:extLst>
      </c:scatterChart>
      <c:valAx>
        <c:axId val="7033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塩分濃度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5519968"/>
        <c:crosses val="autoZero"/>
        <c:crossBetween val="midCat"/>
      </c:valAx>
      <c:valAx>
        <c:axId val="1245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塩分濃度</a:t>
                </a:r>
                <a:r>
                  <a:rPr lang="en-US" altLang="ja-JP"/>
                  <a:t>(</a:t>
                </a:r>
                <a:r>
                  <a:rPr lang="ja-JP" altLang="en-US"/>
                  <a:t>測定値</a:t>
                </a:r>
                <a:r>
                  <a:rPr lang="en-US" altLang="ja-JP"/>
                  <a:t>)[%]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7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220436</xdr:colOff>
      <xdr:row>15</xdr:row>
      <xdr:rowOff>45357</xdr:rowOff>
    </xdr:from>
    <xdr:to>
      <xdr:col>3</xdr:col>
      <xdr:colOff>556986</xdr:colOff>
      <xdr:row>24</xdr:row>
      <xdr:rowOff>152854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27ED76-46F7-F65B-110A-82CEAE269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467176</xdr:colOff>
      <xdr:row>25</xdr:row>
      <xdr:rowOff>136072</xdr:rowOff>
    </xdr:from>
    <xdr:to>
      <xdr:col>6</xdr:col>
      <xdr:colOff>868285</xdr:colOff>
      <xdr:row>40</xdr:row>
      <xdr:rowOff>207282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992FDE-7C8D-8AC9-7EF2-C2F5EE0F2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1006928</xdr:colOff>
      <xdr:row>25</xdr:row>
      <xdr:rowOff>52614</xdr:rowOff>
    </xdr:from>
    <xdr:to>
      <xdr:col>10</xdr:col>
      <xdr:colOff>1496785</xdr:colOff>
      <xdr:row>40</xdr:row>
      <xdr:rowOff>90714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EA999AC-6122-A7B5-B67E-9E9101E2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EC97-F629-4F20-AC86-70F5898BB5FE}">
  <dimension ref="B2:P19"/>
  <sheetViews>
    <sheetView tabSelected="1" topLeftCell="A21" zoomScale="70" zoomScaleNormal="70" workbookViewId="0">
      <selection activeCell="L37" sqref="L37"/>
    </sheetView>
  </sheetViews>
  <sheetFormatPr defaultRowHeight="18" x14ac:dyDescent="0.55000000000000004"/>
  <cols>
    <col min="2" max="2" width="24.58203125" customWidth="1"/>
    <col min="3" max="3" width="12.9140625" bestFit="1" customWidth="1"/>
    <col min="5" max="5" width="11.33203125" customWidth="1"/>
    <col min="6" max="6" width="11.25" customWidth="1"/>
    <col min="7" max="7" width="14.6640625" customWidth="1"/>
    <col min="8" max="8" width="22.58203125" customWidth="1"/>
    <col min="9" max="9" width="21" customWidth="1"/>
    <col min="10" max="10" width="26.33203125" customWidth="1"/>
    <col min="11" max="11" width="30.08203125" customWidth="1"/>
    <col min="12" max="12" width="26.33203125" customWidth="1"/>
    <col min="13" max="13" width="23.75" customWidth="1"/>
    <col min="14" max="14" width="11.25" customWidth="1"/>
    <col min="15" max="15" width="15.33203125" customWidth="1"/>
  </cols>
  <sheetData>
    <row r="2" spans="2:16" x14ac:dyDescent="0.55000000000000004">
      <c r="B2" s="24" t="s">
        <v>8</v>
      </c>
      <c r="C2" s="24"/>
      <c r="D2" s="24"/>
      <c r="E2" s="24"/>
    </row>
    <row r="3" spans="2:16" x14ac:dyDescent="0.55000000000000004">
      <c r="B3" s="24"/>
      <c r="C3" s="24"/>
      <c r="D3" s="24"/>
      <c r="E3" s="24"/>
    </row>
    <row r="4" spans="2:16" ht="18.5" thickBot="1" x14ac:dyDescent="0.6"/>
    <row r="5" spans="2:16" ht="18.5" thickBot="1" x14ac:dyDescent="0.6">
      <c r="B5" t="s">
        <v>0</v>
      </c>
      <c r="C5">
        <v>100</v>
      </c>
      <c r="E5" s="19" t="s">
        <v>4</v>
      </c>
      <c r="F5" s="20" t="s">
        <v>5</v>
      </c>
      <c r="G5" s="21" t="s">
        <v>6</v>
      </c>
      <c r="H5" s="21" t="s">
        <v>21</v>
      </c>
      <c r="I5" s="21" t="s">
        <v>13</v>
      </c>
      <c r="J5" s="21" t="s">
        <v>18</v>
      </c>
      <c r="K5" s="21" t="s">
        <v>20</v>
      </c>
      <c r="L5" s="21" t="s">
        <v>19</v>
      </c>
      <c r="M5" s="21" t="s">
        <v>7</v>
      </c>
      <c r="N5" s="21" t="s">
        <v>10</v>
      </c>
      <c r="O5" s="22" t="s">
        <v>11</v>
      </c>
      <c r="P5" s="18"/>
    </row>
    <row r="6" spans="2:16" x14ac:dyDescent="0.55000000000000004">
      <c r="B6" t="s">
        <v>1</v>
      </c>
      <c r="C6">
        <v>2949.7209813560826</v>
      </c>
      <c r="E6" s="3">
        <v>10</v>
      </c>
      <c r="F6" s="4">
        <v>2.2599999999999998</v>
      </c>
      <c r="G6" s="23">
        <f>($C$8*($C$7-F6))/F6</f>
        <v>460.17699115044252</v>
      </c>
      <c r="H6" s="23">
        <f>1/G6</f>
        <v>2.173076923076923E-3</v>
      </c>
      <c r="I6" s="4">
        <f>($C$13*E6)+$C$14</f>
        <v>2.149026285825899E-3</v>
      </c>
      <c r="J6" s="4">
        <f>(H6-I6)^2</f>
        <v>5.7843315218034026E-10</v>
      </c>
      <c r="K6" s="23">
        <f>((F6/($C$8*($C$7-F6)))-$C$14)/$C$13</f>
        <v>10.572686723828102</v>
      </c>
      <c r="L6" s="4">
        <f>(H6-$C$14)/$C$13</f>
        <v>10.572686723828102</v>
      </c>
      <c r="M6" s="4">
        <f t="shared" ref="M6:M19" si="0">$C$6/G6</f>
        <v>6.4099705941007175</v>
      </c>
      <c r="N6" s="4">
        <f t="shared" ref="N6:N19" si="1">E6-M6</f>
        <v>3.5900294058992825</v>
      </c>
      <c r="O6" s="5">
        <f>N6*N6</f>
        <v>12.888311135221555</v>
      </c>
    </row>
    <row r="7" spans="2:16" x14ac:dyDescent="0.55000000000000004">
      <c r="B7" t="s">
        <v>2</v>
      </c>
      <c r="C7">
        <v>3.3</v>
      </c>
      <c r="E7" s="6">
        <v>8.8000000000000007</v>
      </c>
      <c r="F7" s="2">
        <v>2.2320000000000002</v>
      </c>
      <c r="G7" s="2">
        <f>($C$8*($C$7-F7))/F7</f>
        <v>478.49462365591376</v>
      </c>
      <c r="H7" s="2">
        <f t="shared" ref="H7:H19" si="2">1/G7</f>
        <v>2.089887640449439E-3</v>
      </c>
      <c r="I7" s="2">
        <f>($C$13*E7)+$C$14</f>
        <v>2.0986309064668146E-3</v>
      </c>
      <c r="J7" s="2">
        <f t="shared" ref="J7:J19" si="3">(H7-I7)^2</f>
        <v>7.64447006505936E-11</v>
      </c>
      <c r="K7" s="2">
        <f t="shared" ref="K7:K19" si="4">((F7/($C$8*($C$7-F7)))-$C$14)/$C$13</f>
        <v>8.591807912664148</v>
      </c>
      <c r="L7" s="2">
        <f t="shared" ref="L7:L19" si="5">(H7-$C$14)/$C$13</f>
        <v>8.5918079126641373</v>
      </c>
      <c r="M7" s="2">
        <f t="shared" si="0"/>
        <v>6.1645854217104672</v>
      </c>
      <c r="N7" s="2">
        <f t="shared" si="1"/>
        <v>2.6354145782895335</v>
      </c>
      <c r="O7" s="7">
        <f>N7*N7</f>
        <v>6.9454099994609999</v>
      </c>
    </row>
    <row r="8" spans="2:16" x14ac:dyDescent="0.55000000000000004">
      <c r="B8" t="s">
        <v>3</v>
      </c>
      <c r="C8" s="1">
        <f>1*10^3</f>
        <v>1000</v>
      </c>
      <c r="E8" s="6">
        <v>8.1999999999999993</v>
      </c>
      <c r="F8" s="2">
        <v>2.222</v>
      </c>
      <c r="G8" s="2">
        <f t="shared" ref="G8:G19" si="6">($C$8*($C$7-F8))/F8</f>
        <v>485.14851485148506</v>
      </c>
      <c r="H8" s="2">
        <f t="shared" si="2"/>
        <v>2.0612244897959186E-3</v>
      </c>
      <c r="I8" s="2">
        <f t="shared" ref="I8:I19" si="7">($C$13*E8)+$C$14</f>
        <v>2.0734332167872721E-3</v>
      </c>
      <c r="J8" s="2">
        <f t="shared" si="3"/>
        <v>1.4905301474940347E-10</v>
      </c>
      <c r="K8" s="2">
        <f t="shared" si="4"/>
        <v>7.9092893718443023</v>
      </c>
      <c r="L8" s="2">
        <f t="shared" si="5"/>
        <v>7.9092893718443023</v>
      </c>
      <c r="M8" s="2">
        <f t="shared" si="0"/>
        <v>6.0800371248360081</v>
      </c>
      <c r="N8" s="2">
        <f t="shared" si="1"/>
        <v>2.1199628751639912</v>
      </c>
      <c r="O8" s="7">
        <f t="shared" ref="O8:O19" si="8">N8*N8</f>
        <v>4.4942425920735758</v>
      </c>
    </row>
    <row r="9" spans="2:16" x14ac:dyDescent="0.55000000000000004">
      <c r="E9" s="6">
        <v>7.75</v>
      </c>
      <c r="F9" s="2">
        <v>2.2149999999999999</v>
      </c>
      <c r="G9" s="2">
        <f t="shared" si="6"/>
        <v>489.84198645598195</v>
      </c>
      <c r="H9" s="2">
        <f t="shared" si="2"/>
        <v>2.0414746543778802E-3</v>
      </c>
      <c r="I9" s="2">
        <f t="shared" si="7"/>
        <v>2.0545349495276152E-3</v>
      </c>
      <c r="J9" s="2">
        <f t="shared" si="3"/>
        <v>1.7057130939819196E-10</v>
      </c>
      <c r="K9" s="2">
        <f t="shared" si="4"/>
        <v>7.4390120804923159</v>
      </c>
      <c r="L9" s="2">
        <f t="shared" si="5"/>
        <v>7.4390120804923159</v>
      </c>
      <c r="M9" s="2">
        <f t="shared" si="0"/>
        <v>6.0217806209250897</v>
      </c>
      <c r="N9" s="2">
        <f t="shared" si="1"/>
        <v>1.7282193790749103</v>
      </c>
      <c r="O9" s="7">
        <f t="shared" si="8"/>
        <v>2.9867422222100686</v>
      </c>
    </row>
    <row r="10" spans="2:16" x14ac:dyDescent="0.55000000000000004">
      <c r="B10" t="s">
        <v>12</v>
      </c>
      <c r="C10">
        <f>SUM(O6:O19)</f>
        <v>54.975236524178797</v>
      </c>
      <c r="E10" s="6">
        <v>7</v>
      </c>
      <c r="F10" s="2">
        <v>2.202</v>
      </c>
      <c r="G10" s="2">
        <f t="shared" si="6"/>
        <v>498.63760217983639</v>
      </c>
      <c r="H10" s="2">
        <f t="shared" si="2"/>
        <v>2.0054644808743176E-3</v>
      </c>
      <c r="I10" s="2">
        <f t="shared" si="7"/>
        <v>2.0230378374281877E-3</v>
      </c>
      <c r="J10" s="2">
        <f t="shared" si="3"/>
        <v>3.0882286056944886E-10</v>
      </c>
      <c r="K10" s="2">
        <f t="shared" si="4"/>
        <v>6.5815483853314252</v>
      </c>
      <c r="L10" s="2">
        <f t="shared" si="5"/>
        <v>6.5815483853314358</v>
      </c>
      <c r="M10" s="2">
        <f t="shared" si="0"/>
        <v>5.9155606565993581</v>
      </c>
      <c r="N10" s="2">
        <f t="shared" si="1"/>
        <v>1.0844393434006419</v>
      </c>
      <c r="O10" s="7">
        <f t="shared" si="8"/>
        <v>1.1760086895152153</v>
      </c>
    </row>
    <row r="11" spans="2:16" x14ac:dyDescent="0.55000000000000004">
      <c r="E11" s="6">
        <v>6.15</v>
      </c>
      <c r="F11" s="2">
        <v>2.1930000000000001</v>
      </c>
      <c r="G11" s="2">
        <f t="shared" si="6"/>
        <v>504.7879616963063</v>
      </c>
      <c r="H11" s="2">
        <f t="shared" si="2"/>
        <v>1.9810298102981034E-3</v>
      </c>
      <c r="I11" s="2">
        <f t="shared" si="7"/>
        <v>1.9873411103821692E-3</v>
      </c>
      <c r="J11" s="2">
        <f>(H11-I11)^2</f>
        <v>3.9832508751129388E-11</v>
      </c>
      <c r="K11" s="2">
        <f t="shared" si="4"/>
        <v>5.9997171725424545</v>
      </c>
      <c r="L11" s="2">
        <f t="shared" si="5"/>
        <v>5.9997171725424545</v>
      </c>
      <c r="M11" s="2">
        <f t="shared" si="0"/>
        <v>5.8434851961281762</v>
      </c>
      <c r="N11" s="2">
        <f t="shared" si="1"/>
        <v>0.30651480387182417</v>
      </c>
      <c r="O11" s="7">
        <f t="shared" si="8"/>
        <v>9.3951324992582838E-2</v>
      </c>
    </row>
    <row r="12" spans="2:16" x14ac:dyDescent="0.55000000000000004">
      <c r="B12" t="s">
        <v>15</v>
      </c>
      <c r="C12">
        <v>-1.0211564804143358E-5</v>
      </c>
      <c r="E12" s="6">
        <v>5.55</v>
      </c>
      <c r="F12" s="2">
        <v>2.1890000000000001</v>
      </c>
      <c r="G12" s="2">
        <f t="shared" si="6"/>
        <v>507.53768844221094</v>
      </c>
      <c r="H12" s="2">
        <f t="shared" si="2"/>
        <v>1.9702970297029707E-3</v>
      </c>
      <c r="I12" s="2">
        <f t="shared" si="7"/>
        <v>1.9621434207026268E-3</v>
      </c>
      <c r="J12" s="2">
        <f t="shared" si="3"/>
        <v>6.6481339730490208E-11</v>
      </c>
      <c r="K12" s="2">
        <f t="shared" si="4"/>
        <v>5.7441513473030135</v>
      </c>
      <c r="L12" s="2">
        <f t="shared" si="5"/>
        <v>5.7441513473030135</v>
      </c>
      <c r="M12" s="2">
        <f t="shared" si="0"/>
        <v>5.8118264880184212</v>
      </c>
      <c r="N12" s="2">
        <f t="shared" si="1"/>
        <v>-0.26182648801842134</v>
      </c>
      <c r="O12" s="7">
        <f t="shared" si="8"/>
        <v>6.8553109828060538E-2</v>
      </c>
    </row>
    <row r="13" spans="2:16" x14ac:dyDescent="0.55000000000000004">
      <c r="B13" t="s">
        <v>16</v>
      </c>
      <c r="C13">
        <v>4.1996149465903903E-5</v>
      </c>
      <c r="E13" s="6">
        <v>5</v>
      </c>
      <c r="F13" s="2">
        <v>2.1859999999999999</v>
      </c>
      <c r="G13" s="2">
        <f t="shared" si="6"/>
        <v>509.60658737419936</v>
      </c>
      <c r="H13" s="2">
        <f t="shared" si="2"/>
        <v>1.9622980251346503E-3</v>
      </c>
      <c r="I13" s="2">
        <f t="shared" si="7"/>
        <v>1.9390455384963796E-3</v>
      </c>
      <c r="J13" s="2">
        <f t="shared" si="3"/>
        <v>5.4067813486296109E-10</v>
      </c>
      <c r="K13" s="2">
        <f t="shared" si="4"/>
        <v>5.5536813954133848</v>
      </c>
      <c r="L13" s="2">
        <f t="shared" si="5"/>
        <v>5.5536813954133848</v>
      </c>
      <c r="M13" s="2">
        <f t="shared" si="0"/>
        <v>5.7882316564132834</v>
      </c>
      <c r="N13" s="2">
        <f t="shared" si="1"/>
        <v>-0.78823165641328341</v>
      </c>
      <c r="O13" s="7">
        <f t="shared" si="8"/>
        <v>0.62130914417202843</v>
      </c>
    </row>
    <row r="14" spans="2:16" x14ac:dyDescent="0.55000000000000004">
      <c r="B14" t="s">
        <v>17</v>
      </c>
      <c r="C14">
        <v>1.7290647911668601E-3</v>
      </c>
      <c r="E14" s="6">
        <v>4.5</v>
      </c>
      <c r="F14" s="2">
        <v>2.1760000000000002</v>
      </c>
      <c r="G14" s="2">
        <f t="shared" si="6"/>
        <v>516.54411764705867</v>
      </c>
      <c r="H14" s="2">
        <f t="shared" si="2"/>
        <v>1.9359430604982213E-3</v>
      </c>
      <c r="I14" s="2">
        <f t="shared" si="7"/>
        <v>1.9180474637634276E-3</v>
      </c>
      <c r="J14" s="2">
        <f t="shared" si="3"/>
        <v>3.2025238249435953E-10</v>
      </c>
      <c r="K14" s="2">
        <f t="shared" si="4"/>
        <v>4.9261247033926914</v>
      </c>
      <c r="L14" s="2">
        <f t="shared" si="5"/>
        <v>4.9261247033926967</v>
      </c>
      <c r="M14" s="2">
        <f t="shared" si="0"/>
        <v>5.7104918642623108</v>
      </c>
      <c r="N14" s="2">
        <f t="shared" si="1"/>
        <v>-1.2104918642623108</v>
      </c>
      <c r="O14" s="7">
        <f t="shared" si="8"/>
        <v>1.4652905534452447</v>
      </c>
    </row>
    <row r="15" spans="2:16" x14ac:dyDescent="0.55000000000000004">
      <c r="B15" t="s">
        <v>14</v>
      </c>
      <c r="C15">
        <f>SUM(J6:J17)</f>
        <v>2.7019042530113077E-9</v>
      </c>
      <c r="E15" s="6">
        <v>4</v>
      </c>
      <c r="F15" s="2">
        <v>2.1640000000000001</v>
      </c>
      <c r="G15" s="2">
        <f t="shared" si="6"/>
        <v>524.95378927911258</v>
      </c>
      <c r="H15" s="2">
        <f t="shared" si="2"/>
        <v>1.9049295774647894E-3</v>
      </c>
      <c r="I15" s="2">
        <f t="shared" si="7"/>
        <v>1.8970493890304756E-3</v>
      </c>
      <c r="J15" s="2">
        <f t="shared" si="3"/>
        <v>6.2097369760292433E-11</v>
      </c>
      <c r="K15" s="2">
        <f t="shared" si="4"/>
        <v>4.1876407369373538</v>
      </c>
      <c r="L15" s="2">
        <f t="shared" si="5"/>
        <v>4.1876407369373592</v>
      </c>
      <c r="M15" s="2">
        <f t="shared" si="0"/>
        <v>5.619010742653666</v>
      </c>
      <c r="N15" s="2">
        <f t="shared" si="1"/>
        <v>-1.619010742653666</v>
      </c>
      <c r="O15" s="7">
        <f t="shared" si="8"/>
        <v>2.6211957848279748</v>
      </c>
    </row>
    <row r="16" spans="2:16" x14ac:dyDescent="0.55000000000000004">
      <c r="E16" s="6">
        <v>3.5</v>
      </c>
      <c r="F16" s="2">
        <v>2.1509999999999998</v>
      </c>
      <c r="G16" s="2">
        <f t="shared" si="6"/>
        <v>534.1701534170154</v>
      </c>
      <c r="H16" s="2">
        <f t="shared" si="2"/>
        <v>1.8720626631853784E-3</v>
      </c>
      <c r="I16" s="2">
        <f t="shared" si="7"/>
        <v>1.8760513142975239E-3</v>
      </c>
      <c r="J16" s="2">
        <f t="shared" si="3"/>
        <v>1.5909337694419095E-11</v>
      </c>
      <c r="K16" s="2">
        <f t="shared" si="4"/>
        <v>3.4050234089822053</v>
      </c>
      <c r="L16" s="2">
        <f t="shared" si="5"/>
        <v>3.4050234089822053</v>
      </c>
      <c r="M16" s="2">
        <f t="shared" si="0"/>
        <v>5.522062516011256</v>
      </c>
      <c r="N16" s="2">
        <f t="shared" si="1"/>
        <v>-2.022062516011256</v>
      </c>
      <c r="O16" s="7">
        <f t="shared" si="8"/>
        <v>4.0887368186577708</v>
      </c>
    </row>
    <row r="17" spans="5:15" x14ac:dyDescent="0.55000000000000004">
      <c r="E17" s="6">
        <v>3.1</v>
      </c>
      <c r="F17" s="2">
        <v>2.1379999999999999</v>
      </c>
      <c r="G17" s="2">
        <f t="shared" si="6"/>
        <v>543.49859681945748</v>
      </c>
      <c r="H17" s="2">
        <f t="shared" si="2"/>
        <v>1.8399311531841652E-3</v>
      </c>
      <c r="I17" s="2">
        <f t="shared" si="7"/>
        <v>1.8592528545111622E-3</v>
      </c>
      <c r="J17" s="2">
        <f t="shared" si="3"/>
        <v>3.7332814216967787E-10</v>
      </c>
      <c r="K17" s="2">
        <f t="shared" si="4"/>
        <v>2.6399173121172916</v>
      </c>
      <c r="L17" s="2">
        <f t="shared" si="5"/>
        <v>2.6399173121172916</v>
      </c>
      <c r="M17" s="2">
        <f t="shared" si="0"/>
        <v>5.4272835267980239</v>
      </c>
      <c r="N17" s="2">
        <f t="shared" si="1"/>
        <v>-2.3272835267980239</v>
      </c>
      <c r="O17" s="7">
        <f t="shared" si="8"/>
        <v>5.4162486141054487</v>
      </c>
    </row>
    <row r="18" spans="5:15" x14ac:dyDescent="0.55000000000000004">
      <c r="E18" s="6">
        <v>2.75</v>
      </c>
      <c r="F18" s="2">
        <v>2.0939999999999999</v>
      </c>
      <c r="G18" s="2">
        <f t="shared" si="6"/>
        <v>575.93123209169062</v>
      </c>
      <c r="H18" s="2">
        <f t="shared" si="2"/>
        <v>1.7363184079601988E-3</v>
      </c>
      <c r="I18" s="2">
        <f t="shared" si="7"/>
        <v>1.8445542021980959E-3</v>
      </c>
      <c r="J18" s="2">
        <f t="shared" si="3"/>
        <v>1.1714987154308414E-8</v>
      </c>
      <c r="K18" s="2">
        <f t="shared" si="4"/>
        <v>0.17272099670061392</v>
      </c>
      <c r="L18" s="2">
        <f t="shared" si="5"/>
        <v>0.17272099670060875</v>
      </c>
      <c r="M18" s="2">
        <f t="shared" si="0"/>
        <v>5.1216548382749885</v>
      </c>
      <c r="N18" s="2">
        <f t="shared" si="1"/>
        <v>-2.3716548382749885</v>
      </c>
      <c r="O18" s="7">
        <f t="shared" si="8"/>
        <v>5.6247466719131616</v>
      </c>
    </row>
    <row r="19" spans="5:15" ht="18.5" thickBot="1" x14ac:dyDescent="0.6">
      <c r="E19" s="8">
        <v>2.4500000000000002</v>
      </c>
      <c r="F19" s="9">
        <v>2.0750000000000002</v>
      </c>
      <c r="G19" s="9">
        <f t="shared" si="6"/>
        <v>590.36144578313224</v>
      </c>
      <c r="H19" s="9">
        <f t="shared" si="2"/>
        <v>1.6938775510204091E-3</v>
      </c>
      <c r="I19" s="9">
        <f t="shared" si="7"/>
        <v>1.8319553573583247E-3</v>
      </c>
      <c r="J19" s="9">
        <f t="shared" si="3"/>
        <v>1.9065480603090929E-8</v>
      </c>
      <c r="K19" s="9">
        <f t="shared" si="4"/>
        <v>-0.83786824730251197</v>
      </c>
      <c r="L19" s="9">
        <f t="shared" si="5"/>
        <v>-0.83786824730250686</v>
      </c>
      <c r="M19" s="9">
        <f t="shared" si="0"/>
        <v>4.9964661520929585</v>
      </c>
      <c r="N19" s="9">
        <f t="shared" si="1"/>
        <v>-2.5464661520929583</v>
      </c>
      <c r="O19" s="10">
        <f t="shared" si="8"/>
        <v>6.484489863755118</v>
      </c>
    </row>
  </sheetData>
  <mergeCells count="1">
    <mergeCell ref="B2:E3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C613-9A7D-4D64-8FAF-ED60F160F0F8}">
  <dimension ref="B1:C11"/>
  <sheetViews>
    <sheetView workbookViewId="0">
      <selection activeCell="C3" sqref="C3"/>
    </sheetView>
  </sheetViews>
  <sheetFormatPr defaultRowHeight="18" x14ac:dyDescent="0.55000000000000004"/>
  <sheetData>
    <row r="1" spans="2:3" ht="18.5" thickBot="1" x14ac:dyDescent="0.6"/>
    <row r="2" spans="2:3" x14ac:dyDescent="0.55000000000000004">
      <c r="B2" s="15">
        <v>1</v>
      </c>
      <c r="C2">
        <f>AVERAGE(B2:B11)</f>
        <v>1</v>
      </c>
    </row>
    <row r="3" spans="2:3" x14ac:dyDescent="0.55000000000000004">
      <c r="B3" s="16">
        <v>1</v>
      </c>
    </row>
    <row r="4" spans="2:3" x14ac:dyDescent="0.55000000000000004">
      <c r="B4" s="16">
        <v>1</v>
      </c>
    </row>
    <row r="5" spans="2:3" x14ac:dyDescent="0.55000000000000004">
      <c r="B5" s="16">
        <v>1</v>
      </c>
    </row>
    <row r="6" spans="2:3" x14ac:dyDescent="0.55000000000000004">
      <c r="B6" s="16">
        <v>1</v>
      </c>
    </row>
    <row r="7" spans="2:3" x14ac:dyDescent="0.55000000000000004">
      <c r="B7" s="16">
        <v>1</v>
      </c>
    </row>
    <row r="8" spans="2:3" x14ac:dyDescent="0.55000000000000004">
      <c r="B8" s="16">
        <v>1</v>
      </c>
    </row>
    <row r="9" spans="2:3" x14ac:dyDescent="0.55000000000000004">
      <c r="B9" s="16">
        <v>1</v>
      </c>
    </row>
    <row r="10" spans="2:3" x14ac:dyDescent="0.55000000000000004">
      <c r="B10" s="16">
        <v>1</v>
      </c>
    </row>
    <row r="11" spans="2:3" ht="18.5" thickBot="1" x14ac:dyDescent="0.6">
      <c r="B11" s="17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6838-3A06-415D-A4B9-63E9D203F303}">
  <dimension ref="B2:J23"/>
  <sheetViews>
    <sheetView topLeftCell="A5" workbookViewId="0">
      <selection activeCell="F10" sqref="F10"/>
    </sheetView>
  </sheetViews>
  <sheetFormatPr defaultRowHeight="18" x14ac:dyDescent="0.55000000000000004"/>
  <cols>
    <col min="2" max="2" width="22.1640625" customWidth="1"/>
    <col min="3" max="3" width="9.1640625" bestFit="1" customWidth="1"/>
    <col min="5" max="5" width="11.33203125" customWidth="1"/>
    <col min="6" max="6" width="11.25" customWidth="1"/>
    <col min="7" max="7" width="14.6640625" customWidth="1"/>
    <col min="8" max="8" width="23.75" customWidth="1"/>
    <col min="9" max="9" width="11.25" customWidth="1"/>
    <col min="10" max="10" width="15.33203125" customWidth="1"/>
  </cols>
  <sheetData>
    <row r="2" spans="2:10" x14ac:dyDescent="0.55000000000000004">
      <c r="B2" s="24" t="s">
        <v>8</v>
      </c>
      <c r="C2" s="24"/>
      <c r="D2" s="24"/>
      <c r="E2" s="24"/>
    </row>
    <row r="3" spans="2:10" x14ac:dyDescent="0.55000000000000004">
      <c r="B3" s="24"/>
      <c r="C3" s="24"/>
      <c r="D3" s="24"/>
      <c r="E3" s="24"/>
    </row>
    <row r="4" spans="2:10" ht="18.5" thickBot="1" x14ac:dyDescent="0.6"/>
    <row r="5" spans="2:10" ht="18.5" thickBot="1" x14ac:dyDescent="0.6">
      <c r="B5" t="s">
        <v>0</v>
      </c>
      <c r="C5">
        <v>100</v>
      </c>
      <c r="E5" s="11" t="s">
        <v>4</v>
      </c>
      <c r="F5" s="12" t="s">
        <v>5</v>
      </c>
      <c r="G5" s="13" t="s">
        <v>6</v>
      </c>
      <c r="H5" s="13" t="s">
        <v>7</v>
      </c>
      <c r="I5" s="13" t="s">
        <v>10</v>
      </c>
      <c r="J5" s="14" t="s">
        <v>11</v>
      </c>
    </row>
    <row r="6" spans="2:10" x14ac:dyDescent="0.55000000000000004">
      <c r="B6" t="s">
        <v>1</v>
      </c>
      <c r="C6">
        <v>5000</v>
      </c>
      <c r="E6" s="3">
        <v>10</v>
      </c>
      <c r="F6" s="4">
        <v>2.19</v>
      </c>
      <c r="G6" s="4">
        <f>($C$8*($C$7-F6))/F6</f>
        <v>506.84931506849307</v>
      </c>
      <c r="H6" s="4">
        <f>$C$6/G6</f>
        <v>9.8648648648648667</v>
      </c>
      <c r="I6" s="4">
        <f>E6-H6</f>
        <v>0.13513513513513331</v>
      </c>
      <c r="J6" s="5">
        <f>I6*I6</f>
        <v>1.826150474799074E-2</v>
      </c>
    </row>
    <row r="7" spans="2:10" x14ac:dyDescent="0.55000000000000004">
      <c r="B7" t="s">
        <v>2</v>
      </c>
      <c r="C7">
        <v>3.3</v>
      </c>
      <c r="E7" s="6">
        <v>9.3000000000000007</v>
      </c>
      <c r="F7" s="2">
        <v>2.0030000000000001</v>
      </c>
      <c r="G7" s="2">
        <f>($C$8*($C$7-F7))/F7</f>
        <v>647.52870693959051</v>
      </c>
      <c r="H7" s="2">
        <f>$C$6/G7</f>
        <v>7.721665381649963</v>
      </c>
      <c r="I7" s="2">
        <f>E7-H7</f>
        <v>1.5783346183500377</v>
      </c>
      <c r="J7" s="7">
        <f>I7*I7</f>
        <v>2.4911401674821594</v>
      </c>
    </row>
    <row r="8" spans="2:10" x14ac:dyDescent="0.55000000000000004">
      <c r="B8" t="s">
        <v>3</v>
      </c>
      <c r="C8" s="1">
        <f>1*10^3</f>
        <v>1000</v>
      </c>
      <c r="E8" s="6">
        <v>8.6999999999999993</v>
      </c>
      <c r="F8" s="2">
        <v>1.9930000000000001</v>
      </c>
      <c r="G8" s="2">
        <f t="shared" ref="G8:G23" si="0">($C$8*($C$7-F8))/F8</f>
        <v>655.79528349222267</v>
      </c>
      <c r="H8" s="2">
        <f t="shared" ref="H8:H23" si="1">$C$6/G8</f>
        <v>7.624330527926551</v>
      </c>
      <c r="I8" s="2">
        <f t="shared" ref="I8:I23" si="2">E8-H8</f>
        <v>1.0756694720734483</v>
      </c>
      <c r="J8" s="7">
        <f t="shared" ref="J8:J23" si="3">I8*I8</f>
        <v>1.157064813150771</v>
      </c>
    </row>
    <row r="9" spans="2:10" x14ac:dyDescent="0.55000000000000004">
      <c r="E9" s="6">
        <v>8.1999999999999993</v>
      </c>
      <c r="F9" s="2">
        <v>1.9970000000000001</v>
      </c>
      <c r="G9" s="2">
        <f t="shared" si="0"/>
        <v>652.47871807711556</v>
      </c>
      <c r="H9" s="2">
        <f t="shared" si="1"/>
        <v>7.6630851880276296</v>
      </c>
      <c r="I9" s="2">
        <f t="shared" si="2"/>
        <v>0.53691481197236968</v>
      </c>
      <c r="J9" s="7">
        <f t="shared" si="3"/>
        <v>0.28827751531532508</v>
      </c>
    </row>
    <row r="10" spans="2:10" x14ac:dyDescent="0.55000000000000004">
      <c r="B10" t="s">
        <v>12</v>
      </c>
      <c r="C10" t="e">
        <f>SUM(J6:J23)</f>
        <v>#DIV/0!</v>
      </c>
      <c r="E10" s="6">
        <v>7</v>
      </c>
      <c r="F10" s="2"/>
      <c r="G10" s="2" t="e">
        <f t="shared" si="0"/>
        <v>#DIV/0!</v>
      </c>
      <c r="H10" s="2" t="e">
        <f t="shared" si="1"/>
        <v>#DIV/0!</v>
      </c>
      <c r="I10" s="2" t="e">
        <f t="shared" si="2"/>
        <v>#DIV/0!</v>
      </c>
      <c r="J10" s="7" t="e">
        <f t="shared" si="3"/>
        <v>#DIV/0!</v>
      </c>
    </row>
    <row r="11" spans="2:10" x14ac:dyDescent="0.55000000000000004">
      <c r="E11" s="6"/>
      <c r="F11" s="2"/>
      <c r="G11" s="2" t="e">
        <f t="shared" si="0"/>
        <v>#DIV/0!</v>
      </c>
      <c r="H11" s="2" t="e">
        <f t="shared" si="1"/>
        <v>#DIV/0!</v>
      </c>
      <c r="I11" s="2" t="e">
        <f t="shared" si="2"/>
        <v>#DIV/0!</v>
      </c>
      <c r="J11" s="7" t="e">
        <f t="shared" si="3"/>
        <v>#DIV/0!</v>
      </c>
    </row>
    <row r="12" spans="2:10" x14ac:dyDescent="0.55000000000000004">
      <c r="E12" s="6"/>
      <c r="F12" s="2"/>
      <c r="G12" s="2" t="e">
        <f t="shared" si="0"/>
        <v>#DIV/0!</v>
      </c>
      <c r="H12" s="2" t="e">
        <f t="shared" si="1"/>
        <v>#DIV/0!</v>
      </c>
      <c r="I12" s="2" t="e">
        <f t="shared" si="2"/>
        <v>#DIV/0!</v>
      </c>
      <c r="J12" s="7" t="e">
        <f t="shared" si="3"/>
        <v>#DIV/0!</v>
      </c>
    </row>
    <row r="13" spans="2:10" x14ac:dyDescent="0.55000000000000004">
      <c r="E13" s="6"/>
      <c r="F13" s="2"/>
      <c r="G13" s="2" t="e">
        <f t="shared" si="0"/>
        <v>#DIV/0!</v>
      </c>
      <c r="H13" s="2" t="e">
        <f t="shared" si="1"/>
        <v>#DIV/0!</v>
      </c>
      <c r="I13" s="2" t="e">
        <f t="shared" si="2"/>
        <v>#DIV/0!</v>
      </c>
      <c r="J13" s="7" t="e">
        <f t="shared" si="3"/>
        <v>#DIV/0!</v>
      </c>
    </row>
    <row r="14" spans="2:10" x14ac:dyDescent="0.55000000000000004">
      <c r="E14" s="6"/>
      <c r="F14" s="2"/>
      <c r="G14" s="2" t="e">
        <f t="shared" si="0"/>
        <v>#DIV/0!</v>
      </c>
      <c r="H14" s="2" t="e">
        <f t="shared" si="1"/>
        <v>#DIV/0!</v>
      </c>
      <c r="I14" s="2" t="e">
        <f t="shared" si="2"/>
        <v>#DIV/0!</v>
      </c>
      <c r="J14" s="7" t="e">
        <f t="shared" si="3"/>
        <v>#DIV/0!</v>
      </c>
    </row>
    <row r="15" spans="2:10" x14ac:dyDescent="0.55000000000000004">
      <c r="E15" s="6"/>
      <c r="F15" s="2"/>
      <c r="G15" s="2" t="e">
        <f t="shared" si="0"/>
        <v>#DIV/0!</v>
      </c>
      <c r="H15" s="2" t="e">
        <f t="shared" si="1"/>
        <v>#DIV/0!</v>
      </c>
      <c r="I15" s="2" t="e">
        <f t="shared" si="2"/>
        <v>#DIV/0!</v>
      </c>
      <c r="J15" s="7" t="e">
        <f t="shared" si="3"/>
        <v>#DIV/0!</v>
      </c>
    </row>
    <row r="16" spans="2:10" x14ac:dyDescent="0.55000000000000004">
      <c r="E16" s="6"/>
      <c r="F16" s="2"/>
      <c r="G16" s="2" t="e">
        <f t="shared" si="0"/>
        <v>#DIV/0!</v>
      </c>
      <c r="H16" s="2" t="e">
        <f t="shared" si="1"/>
        <v>#DIV/0!</v>
      </c>
      <c r="I16" s="2" t="e">
        <f t="shared" si="2"/>
        <v>#DIV/0!</v>
      </c>
      <c r="J16" s="7" t="e">
        <f t="shared" si="3"/>
        <v>#DIV/0!</v>
      </c>
    </row>
    <row r="17" spans="5:10" x14ac:dyDescent="0.55000000000000004">
      <c r="E17" s="6"/>
      <c r="F17" s="2"/>
      <c r="G17" s="2" t="e">
        <f t="shared" si="0"/>
        <v>#DIV/0!</v>
      </c>
      <c r="H17" s="2" t="e">
        <f t="shared" si="1"/>
        <v>#DIV/0!</v>
      </c>
      <c r="I17" s="2" t="e">
        <f t="shared" si="2"/>
        <v>#DIV/0!</v>
      </c>
      <c r="J17" s="7" t="e">
        <f t="shared" si="3"/>
        <v>#DIV/0!</v>
      </c>
    </row>
    <row r="18" spans="5:10" x14ac:dyDescent="0.55000000000000004">
      <c r="E18" s="6"/>
      <c r="F18" s="2"/>
      <c r="G18" s="2" t="e">
        <f t="shared" si="0"/>
        <v>#DIV/0!</v>
      </c>
      <c r="H18" s="2" t="e">
        <f t="shared" si="1"/>
        <v>#DIV/0!</v>
      </c>
      <c r="I18" s="2" t="e">
        <f t="shared" si="2"/>
        <v>#DIV/0!</v>
      </c>
      <c r="J18" s="7" t="e">
        <f t="shared" si="3"/>
        <v>#DIV/0!</v>
      </c>
    </row>
    <row r="19" spans="5:10" x14ac:dyDescent="0.55000000000000004">
      <c r="E19" s="6"/>
      <c r="F19" s="2"/>
      <c r="G19" s="2" t="e">
        <f t="shared" si="0"/>
        <v>#DIV/0!</v>
      </c>
      <c r="H19" s="2" t="e">
        <f t="shared" si="1"/>
        <v>#DIV/0!</v>
      </c>
      <c r="I19" s="2" t="e">
        <f t="shared" si="2"/>
        <v>#DIV/0!</v>
      </c>
      <c r="J19" s="7" t="e">
        <f t="shared" si="3"/>
        <v>#DIV/0!</v>
      </c>
    </row>
    <row r="20" spans="5:10" x14ac:dyDescent="0.55000000000000004">
      <c r="E20" s="6"/>
      <c r="F20" s="2"/>
      <c r="G20" s="2" t="e">
        <f t="shared" si="0"/>
        <v>#DIV/0!</v>
      </c>
      <c r="H20" s="2" t="e">
        <f t="shared" si="1"/>
        <v>#DIV/0!</v>
      </c>
      <c r="I20" s="2" t="e">
        <f t="shared" si="2"/>
        <v>#DIV/0!</v>
      </c>
      <c r="J20" s="7" t="e">
        <f t="shared" si="3"/>
        <v>#DIV/0!</v>
      </c>
    </row>
    <row r="21" spans="5:10" x14ac:dyDescent="0.55000000000000004">
      <c r="E21" s="6"/>
      <c r="F21" s="2"/>
      <c r="G21" s="2" t="e">
        <f t="shared" si="0"/>
        <v>#DIV/0!</v>
      </c>
      <c r="H21" s="2" t="e">
        <f t="shared" si="1"/>
        <v>#DIV/0!</v>
      </c>
      <c r="I21" s="2" t="e">
        <f t="shared" si="2"/>
        <v>#DIV/0!</v>
      </c>
      <c r="J21" s="7" t="e">
        <f t="shared" si="3"/>
        <v>#DIV/0!</v>
      </c>
    </row>
    <row r="22" spans="5:10" x14ac:dyDescent="0.55000000000000004">
      <c r="E22" s="6"/>
      <c r="F22" s="2"/>
      <c r="G22" s="2" t="e">
        <f t="shared" si="0"/>
        <v>#DIV/0!</v>
      </c>
      <c r="H22" s="2" t="e">
        <f t="shared" si="1"/>
        <v>#DIV/0!</v>
      </c>
      <c r="I22" s="2" t="e">
        <f t="shared" si="2"/>
        <v>#DIV/0!</v>
      </c>
      <c r="J22" s="7" t="e">
        <f t="shared" si="3"/>
        <v>#DIV/0!</v>
      </c>
    </row>
    <row r="23" spans="5:10" ht="18.5" thickBot="1" x14ac:dyDescent="0.6">
      <c r="E23" s="8"/>
      <c r="F23" s="9"/>
      <c r="G23" s="9" t="e">
        <f t="shared" si="0"/>
        <v>#DIV/0!</v>
      </c>
      <c r="H23" s="9" t="e">
        <f t="shared" si="1"/>
        <v>#DIV/0!</v>
      </c>
      <c r="I23" s="9" t="e">
        <f t="shared" si="2"/>
        <v>#DIV/0!</v>
      </c>
      <c r="J23" s="10" t="e">
        <f t="shared" si="3"/>
        <v>#DIV/0!</v>
      </c>
    </row>
  </sheetData>
  <mergeCells count="1">
    <mergeCell ref="B2:E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239B-1904-4396-8423-1070EDE4975E}">
  <dimension ref="B2:J23"/>
  <sheetViews>
    <sheetView workbookViewId="0">
      <selection activeCell="G3" sqref="G3"/>
    </sheetView>
  </sheetViews>
  <sheetFormatPr defaultRowHeight="18" x14ac:dyDescent="0.55000000000000004"/>
  <cols>
    <col min="2" max="2" width="22.1640625" customWidth="1"/>
    <col min="3" max="3" width="9.1640625" bestFit="1" customWidth="1"/>
    <col min="5" max="5" width="11.33203125" customWidth="1"/>
    <col min="6" max="6" width="11.25" customWidth="1"/>
    <col min="7" max="7" width="14.6640625" customWidth="1"/>
    <col min="8" max="8" width="23.75" customWidth="1"/>
    <col min="9" max="9" width="11.25" customWidth="1"/>
    <col min="10" max="10" width="15.33203125" customWidth="1"/>
  </cols>
  <sheetData>
    <row r="2" spans="2:10" x14ac:dyDescent="0.55000000000000004">
      <c r="B2" s="24" t="s">
        <v>9</v>
      </c>
      <c r="C2" s="24"/>
      <c r="D2" s="24"/>
      <c r="E2" s="24"/>
    </row>
    <row r="3" spans="2:10" x14ac:dyDescent="0.55000000000000004">
      <c r="B3" s="24"/>
      <c r="C3" s="24"/>
      <c r="D3" s="24"/>
      <c r="E3" s="24"/>
    </row>
    <row r="4" spans="2:10" ht="18.5" thickBot="1" x14ac:dyDescent="0.6"/>
    <row r="5" spans="2:10" ht="18.5" thickBot="1" x14ac:dyDescent="0.6">
      <c r="B5" t="s">
        <v>0</v>
      </c>
      <c r="C5">
        <v>100</v>
      </c>
      <c r="E5" s="11" t="s">
        <v>4</v>
      </c>
      <c r="F5" s="12" t="s">
        <v>5</v>
      </c>
      <c r="G5" s="13" t="s">
        <v>6</v>
      </c>
      <c r="H5" s="13" t="s">
        <v>7</v>
      </c>
      <c r="I5" s="13" t="s">
        <v>10</v>
      </c>
      <c r="J5" s="14" t="s">
        <v>11</v>
      </c>
    </row>
    <row r="6" spans="2:10" x14ac:dyDescent="0.55000000000000004">
      <c r="B6" t="s">
        <v>1</v>
      </c>
      <c r="C6">
        <v>1</v>
      </c>
      <c r="E6" s="3"/>
      <c r="F6" s="4">
        <v>1.65</v>
      </c>
      <c r="G6" s="4">
        <f>($C$8*($C$7-F6))/F6</f>
        <v>1000</v>
      </c>
      <c r="H6" s="4">
        <f>$C$6/G6</f>
        <v>1E-3</v>
      </c>
      <c r="I6" s="4">
        <f>E6-H6</f>
        <v>-1E-3</v>
      </c>
      <c r="J6" s="5">
        <f>I6*I6</f>
        <v>9.9999999999999995E-7</v>
      </c>
    </row>
    <row r="7" spans="2:10" x14ac:dyDescent="0.55000000000000004">
      <c r="B7" t="s">
        <v>2</v>
      </c>
      <c r="C7">
        <v>3.3</v>
      </c>
      <c r="E7" s="6"/>
      <c r="F7" s="2"/>
      <c r="G7" s="2"/>
      <c r="H7" s="2"/>
      <c r="I7" s="2"/>
      <c r="J7" s="7"/>
    </row>
    <row r="8" spans="2:10" x14ac:dyDescent="0.55000000000000004">
      <c r="B8" t="s">
        <v>3</v>
      </c>
      <c r="C8" s="1">
        <f>1*10^3</f>
        <v>1000</v>
      </c>
      <c r="E8" s="6"/>
      <c r="F8" s="2"/>
      <c r="G8" s="2"/>
      <c r="H8" s="2"/>
      <c r="I8" s="2"/>
      <c r="J8" s="7"/>
    </row>
    <row r="9" spans="2:10" x14ac:dyDescent="0.55000000000000004">
      <c r="E9" s="6"/>
      <c r="F9" s="2"/>
      <c r="G9" s="2"/>
      <c r="H9" s="2"/>
      <c r="I9" s="2"/>
      <c r="J9" s="7"/>
    </row>
    <row r="10" spans="2:10" x14ac:dyDescent="0.55000000000000004">
      <c r="B10" t="s">
        <v>12</v>
      </c>
      <c r="C10">
        <f>SUM(J6:J23)</f>
        <v>9.9999999999999995E-7</v>
      </c>
      <c r="E10" s="6"/>
      <c r="F10" s="2"/>
      <c r="G10" s="2"/>
      <c r="H10" s="2"/>
      <c r="I10" s="2"/>
      <c r="J10" s="7"/>
    </row>
    <row r="11" spans="2:10" x14ac:dyDescent="0.55000000000000004">
      <c r="E11" s="6"/>
      <c r="F11" s="2"/>
      <c r="G11" s="2"/>
      <c r="H11" s="2"/>
      <c r="I11" s="2"/>
      <c r="J11" s="7"/>
    </row>
    <row r="12" spans="2:10" x14ac:dyDescent="0.55000000000000004">
      <c r="E12" s="6"/>
      <c r="F12" s="2"/>
      <c r="G12" s="2"/>
      <c r="H12" s="2"/>
      <c r="I12" s="2"/>
      <c r="J12" s="7"/>
    </row>
    <row r="13" spans="2:10" x14ac:dyDescent="0.55000000000000004">
      <c r="E13" s="6"/>
      <c r="F13" s="2"/>
      <c r="G13" s="2"/>
      <c r="H13" s="2"/>
      <c r="I13" s="2"/>
      <c r="J13" s="7"/>
    </row>
    <row r="14" spans="2:10" x14ac:dyDescent="0.55000000000000004">
      <c r="E14" s="6"/>
      <c r="F14" s="2"/>
      <c r="G14" s="2"/>
      <c r="H14" s="2"/>
      <c r="I14" s="2"/>
      <c r="J14" s="7"/>
    </row>
    <row r="15" spans="2:10" x14ac:dyDescent="0.55000000000000004">
      <c r="E15" s="6"/>
      <c r="F15" s="2"/>
      <c r="G15" s="2"/>
      <c r="H15" s="2"/>
      <c r="I15" s="2"/>
      <c r="J15" s="7"/>
    </row>
    <row r="16" spans="2:10" x14ac:dyDescent="0.55000000000000004">
      <c r="E16" s="6"/>
      <c r="F16" s="2"/>
      <c r="G16" s="2"/>
      <c r="H16" s="2"/>
      <c r="I16" s="2"/>
      <c r="J16" s="7"/>
    </row>
    <row r="17" spans="5:10" x14ac:dyDescent="0.55000000000000004">
      <c r="E17" s="6"/>
      <c r="F17" s="2"/>
      <c r="G17" s="2"/>
      <c r="H17" s="2"/>
      <c r="I17" s="2"/>
      <c r="J17" s="7"/>
    </row>
    <row r="18" spans="5:10" x14ac:dyDescent="0.55000000000000004">
      <c r="E18" s="6"/>
      <c r="F18" s="2"/>
      <c r="G18" s="2"/>
      <c r="H18" s="2"/>
      <c r="I18" s="2"/>
      <c r="J18" s="7"/>
    </row>
    <row r="19" spans="5:10" x14ac:dyDescent="0.55000000000000004">
      <c r="E19" s="6"/>
      <c r="F19" s="2"/>
      <c r="G19" s="2"/>
      <c r="H19" s="2"/>
      <c r="I19" s="2"/>
      <c r="J19" s="7"/>
    </row>
    <row r="20" spans="5:10" x14ac:dyDescent="0.55000000000000004">
      <c r="E20" s="6"/>
      <c r="F20" s="2"/>
      <c r="G20" s="2"/>
      <c r="H20" s="2"/>
      <c r="I20" s="2"/>
      <c r="J20" s="7"/>
    </row>
    <row r="21" spans="5:10" x14ac:dyDescent="0.55000000000000004">
      <c r="E21" s="6"/>
      <c r="F21" s="2"/>
      <c r="G21" s="2"/>
      <c r="H21" s="2"/>
      <c r="I21" s="2"/>
      <c r="J21" s="7"/>
    </row>
    <row r="22" spans="5:10" x14ac:dyDescent="0.55000000000000004">
      <c r="E22" s="6"/>
      <c r="F22" s="2"/>
      <c r="G22" s="2"/>
      <c r="H22" s="2"/>
      <c r="I22" s="2"/>
      <c r="J22" s="7"/>
    </row>
    <row r="23" spans="5:10" ht="18.5" thickBot="1" x14ac:dyDescent="0.6">
      <c r="E23" s="8"/>
      <c r="F23" s="9"/>
      <c r="G23" s="9"/>
      <c r="H23" s="9"/>
      <c r="I23" s="9"/>
      <c r="J23" s="10"/>
    </row>
  </sheetData>
  <mergeCells count="1">
    <mergeCell ref="B2:E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コンセント電極 (2)</vt:lpstr>
      <vt:lpstr>平均とるだけ</vt:lpstr>
      <vt:lpstr>コンセント電極</vt:lpstr>
      <vt:lpstr>ピンヘッダ電極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小濵 就＠沖縄高専学生</dc:creator>
  <cp:lastModifiedBy>小濵 就＠沖縄高専学生</cp:lastModifiedBy>
  <dcterms:created xsi:type="dcterms:W3CDTF">2024-01-25T03:13:18Z</dcterms:created>
  <dcterms:modified xsi:type="dcterms:W3CDTF">2024-02-22T01:08:22Z</dcterms:modified>
</cp:coreProperties>
</file>