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b62e9815c5ed5/Escritorio/4to Semestre/"/>
    </mc:Choice>
  </mc:AlternateContent>
  <xr:revisionPtr revIDLastSave="1" documentId="8_{3416168D-E1D9-45D0-9B4E-671B0B23228F}" xr6:coauthVersionLast="47" xr6:coauthVersionMax="47" xr10:uidLastSave="{9B73A91A-C871-4926-9EF7-237799067BE3}"/>
  <bookViews>
    <workbookView xWindow="-110" yWindow="-110" windowWidth="25820" windowHeight="15500" activeTab="1" xr2:uid="{9651FD1B-E497-4DA1-9E6A-B0F80E66F5A9}"/>
  </bookViews>
  <sheets>
    <sheet name="CHI_CUAD" sheetId="1" r:id="rId1"/>
    <sheet name="HUECOS" sheetId="4" r:id="rId2"/>
    <sheet name="SERI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4" l="1"/>
  <c r="H18" i="5"/>
  <c r="K18" i="5"/>
  <c r="K17" i="5"/>
  <c r="H25" i="5"/>
  <c r="F25" i="5"/>
  <c r="G17" i="5"/>
  <c r="G18" i="5"/>
  <c r="G19" i="5"/>
  <c r="G20" i="5"/>
  <c r="G21" i="5"/>
  <c r="G22" i="5"/>
  <c r="G23" i="5"/>
  <c r="G24" i="5"/>
  <c r="G16" i="5"/>
  <c r="I29" i="5"/>
  <c r="H18" i="4"/>
  <c r="H24" i="5" l="1"/>
  <c r="H23" i="5"/>
  <c r="H22" i="5"/>
  <c r="H21" i="5"/>
  <c r="H20" i="5"/>
  <c r="H19" i="5"/>
  <c r="H17" i="5"/>
  <c r="H16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17" i="5"/>
  <c r="B17" i="5"/>
  <c r="C16" i="5"/>
  <c r="B16" i="5"/>
  <c r="C15" i="5"/>
  <c r="B15" i="5"/>
  <c r="H26" i="4"/>
  <c r="M22" i="4"/>
  <c r="H19" i="4" s="1"/>
  <c r="B24" i="4"/>
  <c r="H22" i="4"/>
  <c r="H21" i="4"/>
  <c r="H20" i="4"/>
  <c r="F33" i="1"/>
  <c r="C22" i="1"/>
  <c r="F22" i="1" s="1"/>
  <c r="F32" i="1" s="1"/>
  <c r="F23" i="1"/>
  <c r="F24" i="1"/>
  <c r="F25" i="1"/>
  <c r="F26" i="1"/>
  <c r="F27" i="1"/>
  <c r="F28" i="1"/>
  <c r="F29" i="1"/>
  <c r="F30" i="1"/>
  <c r="F31" i="1"/>
  <c r="E23" i="1"/>
  <c r="E24" i="1"/>
  <c r="E25" i="1"/>
  <c r="E26" i="1"/>
  <c r="E27" i="1"/>
  <c r="E28" i="1"/>
  <c r="E29" i="1"/>
  <c r="E30" i="1"/>
  <c r="E31" i="1"/>
  <c r="E22" i="1"/>
  <c r="M24" i="4" l="1"/>
  <c r="H24" i="4"/>
  <c r="B24" i="1"/>
  <c r="B25" i="1"/>
  <c r="B26" i="1"/>
  <c r="B27" i="1"/>
  <c r="B28" i="1"/>
  <c r="B29" i="1"/>
  <c r="B30" i="1"/>
  <c r="B23" i="1"/>
  <c r="B22" i="1"/>
  <c r="C23" i="1"/>
  <c r="C24" i="1"/>
  <c r="C25" i="1"/>
  <c r="C26" i="1"/>
  <c r="C27" i="1"/>
  <c r="C28" i="1"/>
  <c r="C29" i="1"/>
  <c r="C30" i="1"/>
  <c r="C31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tc={3FC1AD57-DED8-4D84-BF16-F1F36D584E01}</author>
    <author>tc={C6922D6E-FB34-43B3-AA96-A8C532C11730}</author>
    <author>tc={60773162-CC0A-4187-90DD-21A62BC2B318}</author>
  </authors>
  <commentList>
    <comment ref="C21" authorId="0" shapeId="0" xr:uid="{3FC1AD57-DED8-4D84-BF16-F1F36D584E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Cuantos elementos de un cierto rango se encuentran en la tabla</t>
      </text>
    </comment>
    <comment ref="F32" authorId="1" shapeId="0" xr:uid="{C6922D6E-FB34-43B3-AA96-A8C532C117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este valor es menor a la Tabla de chi cuadrada, los datos tienen una distribución uniforme</t>
      </text>
    </comment>
    <comment ref="F33" authorId="2" shapeId="0" xr:uid="{60773162-CC0A-4187-90DD-21A62BC2B3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este valor es menor a la sumatoria de los valores, no tiene una distribución uniforme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tc={E7DAEFA7-D928-412D-AB66-108BD3597CBF}</author>
  </authors>
  <commentList>
    <comment ref="B17" authorId="0" shapeId="0" xr:uid="{E7DAEFA7-D928-412D-AB66-108BD3597C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observada</t>
      </text>
    </comment>
  </commentList>
</comments>
</file>

<file path=xl/sharedStrings.xml><?xml version="1.0" encoding="utf-8"?>
<sst xmlns="http://schemas.openxmlformats.org/spreadsheetml/2006/main" count="71" uniqueCount="62">
  <si>
    <t>PRUEBA DE UNIFORMIDAD. PRUEBA DE CHI-CUADRADA (KARL-PEARSON)</t>
  </si>
  <si>
    <t>PRUEBA DE INDEPENDENCIA. PRUEBA DE HUECOS</t>
  </si>
  <si>
    <t>Sean ri=</t>
  </si>
  <si>
    <r>
      <t>(</t>
    </r>
    <r>
      <rPr>
        <b/>
        <sz val="18"/>
        <color rgb="FF002060"/>
        <rFont val="Symbol"/>
        <family val="1"/>
        <charset val="2"/>
      </rPr>
      <t>a</t>
    </r>
    <r>
      <rPr>
        <b/>
        <sz val="18"/>
        <color rgb="FF002060"/>
        <rFont val="Century Gothic"/>
        <family val="2"/>
      </rPr>
      <t>,</t>
    </r>
    <r>
      <rPr>
        <b/>
        <sz val="18"/>
        <color rgb="FF002060"/>
        <rFont val="Symbol"/>
        <family val="1"/>
        <charset val="2"/>
      </rPr>
      <t>b</t>
    </r>
    <r>
      <rPr>
        <b/>
        <sz val="18"/>
        <color rgb="FF002060"/>
        <rFont val="Century Gothic"/>
        <family val="2"/>
      </rPr>
      <t>)</t>
    </r>
  </si>
  <si>
    <t>PRUEBA DE INDEPENDENCIA. PRUEBA DE SERIES</t>
  </si>
  <si>
    <t>Se tienen los siguientes valores aleatorios, y se desea saber si los numeros del conjunto tienen una distribucion uniforme. Lo anterior considerando un 90% de confianza</t>
  </si>
  <si>
    <t>Realice la prueba de series a los siguientes 40 numeros, con un nivel de confianza del 95%</t>
  </si>
  <si>
    <t>Realice una prueba de huevos con un 95% de confianza, a los siguientes ri, en un intervalo de 0.6 a 0.7.</t>
  </si>
  <si>
    <t xml:space="preserve">n= </t>
  </si>
  <si>
    <t>m=</t>
  </si>
  <si>
    <t>tamaño intervalo=</t>
  </si>
  <si>
    <t xml:space="preserve">INICIO </t>
  </si>
  <si>
    <t>INTERVALO</t>
  </si>
  <si>
    <t>Oi (FREC. OBSERVADA)</t>
  </si>
  <si>
    <t>Ei = n/m (FREC ESPERADA)</t>
  </si>
  <si>
    <t>((Ei-Oi)^2) / Ei</t>
  </si>
  <si>
    <t>Suma</t>
  </si>
  <si>
    <r>
      <t>Tabla x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,9</t>
    </r>
  </si>
  <si>
    <t xml:space="preserve"> </t>
  </si>
  <si>
    <t>X^2 = (0.1,9)</t>
  </si>
  <si>
    <t>gl = 10-1 = 9</t>
  </si>
  <si>
    <t xml:space="preserve">probabilidad = 0.1 = 10% </t>
  </si>
  <si>
    <t>Los datos tienen una districución uniforme</t>
  </si>
  <si>
    <t>S=</t>
  </si>
  <si>
    <t xml:space="preserve">Huecos: </t>
  </si>
  <si>
    <t>Calcular el tamaño de los huecos</t>
  </si>
  <si>
    <r>
      <t>h</t>
    </r>
    <r>
      <rPr>
        <b/>
        <vertAlign val="subscript"/>
        <sz val="14"/>
        <rFont val="Century Gothic"/>
        <family val="2"/>
      </rPr>
      <t>1</t>
    </r>
    <r>
      <rPr>
        <b/>
        <sz val="14"/>
        <rFont val="Century Gothic"/>
        <family val="2"/>
      </rPr>
      <t xml:space="preserve"> =</t>
    </r>
  </si>
  <si>
    <r>
      <t>h</t>
    </r>
    <r>
      <rPr>
        <b/>
        <vertAlign val="subscript"/>
        <sz val="14"/>
        <rFont val="Century Gothic"/>
        <family val="2"/>
      </rPr>
      <t>2</t>
    </r>
    <r>
      <rPr>
        <b/>
        <sz val="14"/>
        <rFont val="Century Gothic"/>
        <family val="2"/>
      </rPr>
      <t xml:space="preserve"> =</t>
    </r>
  </si>
  <si>
    <r>
      <t>h</t>
    </r>
    <r>
      <rPr>
        <b/>
        <vertAlign val="subscript"/>
        <sz val="14"/>
        <rFont val="Century Gothic"/>
        <family val="2"/>
      </rPr>
      <t>3</t>
    </r>
    <r>
      <rPr>
        <b/>
        <sz val="14"/>
        <rFont val="Century Gothic"/>
        <family val="2"/>
      </rPr>
      <t xml:space="preserve"> =</t>
    </r>
  </si>
  <si>
    <t>Tamaño del hueco</t>
  </si>
  <si>
    <t>Oi</t>
  </si>
  <si>
    <t xml:space="preserve">Ei = </t>
  </si>
  <si>
    <t>Ei</t>
  </si>
  <si>
    <t xml:space="preserve">h = huecos </t>
  </si>
  <si>
    <t xml:space="preserve">Beta </t>
  </si>
  <si>
    <t xml:space="preserve">Alfa </t>
  </si>
  <si>
    <t xml:space="preserve">Beta - alfa </t>
  </si>
  <si>
    <t>&gt;=5</t>
  </si>
  <si>
    <t>Total</t>
  </si>
  <si>
    <t xml:space="preserve">H = </t>
  </si>
  <si>
    <t xml:space="preserve">X^2 tablas: </t>
  </si>
  <si>
    <t>X2 (0.05,9)</t>
  </si>
  <si>
    <t>X2=(significancia, grados de libertad)</t>
  </si>
  <si>
    <t>gl=10-1=9</t>
  </si>
  <si>
    <t>significacia=1-0.95=0.05</t>
  </si>
  <si>
    <t>1-(Beta-alfa)</t>
  </si>
  <si>
    <t xml:space="preserve">conclusión: </t>
  </si>
  <si>
    <t>Como el valor calculado es menor al valor de tablas se acepta la hipotesis nula y se concluye que los numeros ri son independientes</t>
  </si>
  <si>
    <t>intervalo</t>
  </si>
  <si>
    <t>x2 calculado</t>
  </si>
  <si>
    <t>(3)(0.1)(0.9)^0</t>
  </si>
  <si>
    <t>(3)(0.1)(0.9)^1</t>
  </si>
  <si>
    <t>(3)(0.1)(0.9)^2</t>
  </si>
  <si>
    <t>(3)(0.1)(0.9)^3</t>
  </si>
  <si>
    <t>(3)(0.1)(0.9)^4</t>
  </si>
  <si>
    <t>(3)(0.1)(0.9)^5</t>
  </si>
  <si>
    <t xml:space="preserve">n= 40 - 1 = 39 </t>
  </si>
  <si>
    <t>m= 9</t>
  </si>
  <si>
    <t xml:space="preserve">Ei= </t>
  </si>
  <si>
    <t xml:space="preserve">x2 en tablas </t>
  </si>
  <si>
    <t xml:space="preserve">gl= 40-1 = 39 </t>
  </si>
  <si>
    <t>probilidad = 1- 0.95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</si>
</sst>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8"/>
      <color rgb="FF002060"/>
      <name val="Century Gothic"/>
      <family val="2"/>
    </font>
    <font>
      <b/>
      <sz val="18"/>
      <color rgb="FF002060"/>
      <name val="Symbol"/>
      <family val="1"/>
      <charset val="2"/>
    </font>
    <font>
      <sz val="12"/>
      <color theme="1"/>
      <name val="Century Gothic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entury Gothic"/>
    </font>
    <font>
      <sz val="11"/>
      <color theme="1"/>
      <name val="Symbol"/>
      <family val="1"/>
      <charset val="2"/>
    </font>
    <font>
      <b/>
      <sz val="10"/>
      <color theme="1"/>
      <name val="Century Gothic"/>
      <family val="2"/>
    </font>
    <font>
      <b/>
      <sz val="14"/>
      <name val="Century Gothic"/>
      <family val="2"/>
    </font>
    <font>
      <b/>
      <vertAlign val="subscript"/>
      <sz val="14"/>
      <name val="Century Gothic"/>
      <family val="2"/>
    </font>
    <font>
      <sz val="8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/>
    <xf numFmtId="0" fontId="6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0" xfId="0" applyFill="1"/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left" vertical="center"/>
    </xf>
    <xf numFmtId="164" fontId="2" fillId="4" borderId="0" xfId="0" applyNumberFormat="1" applyFont="1" applyFill="1"/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165" fontId="2" fillId="3" borderId="0" xfId="0" applyNumberFormat="1" applyFont="1" applyFill="1"/>
    <xf numFmtId="0" fontId="2" fillId="3" borderId="0" xfId="0" applyFont="1" applyFill="1"/>
    <xf numFmtId="164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SERIES!$B$15:$B$53</c:f>
              <c:numCache>
                <c:formatCode>0.000</c:formatCode>
                <c:ptCount val="39"/>
                <c:pt idx="0">
                  <c:v>4.8279867160940904E-2</c:v>
                </c:pt>
                <c:pt idx="1">
                  <c:v>0.60672721227370041</c:v>
                </c:pt>
                <c:pt idx="2">
                  <c:v>0.43633183638246464</c:v>
                </c:pt>
                <c:pt idx="3">
                  <c:v>0.45554545239856492</c:v>
                </c:pt>
                <c:pt idx="4">
                  <c:v>0.64765731761508905</c:v>
                </c:pt>
                <c:pt idx="5">
                  <c:v>0.83676296278079321</c:v>
                </c:pt>
                <c:pt idx="6">
                  <c:v>0.25242018237492825</c:v>
                </c:pt>
                <c:pt idx="7">
                  <c:v>0.56641538917426926</c:v>
                </c:pt>
                <c:pt idx="8">
                  <c:v>0.62312784497934803</c:v>
                </c:pt>
                <c:pt idx="9">
                  <c:v>0.70039936431385685</c:v>
                </c:pt>
                <c:pt idx="10">
                  <c:v>0.10775927301098553</c:v>
                </c:pt>
                <c:pt idx="11">
                  <c:v>0.30361306805416699</c:v>
                </c:pt>
                <c:pt idx="12">
                  <c:v>7.3921891748213397E-2</c:v>
                </c:pt>
                <c:pt idx="13">
                  <c:v>0.87857928795942397</c:v>
                </c:pt>
                <c:pt idx="14">
                  <c:v>0.4709381253869418</c:v>
                </c:pt>
                <c:pt idx="15">
                  <c:v>0.9479126681149268</c:v>
                </c:pt>
                <c:pt idx="16">
                  <c:v>0.66811994825933363</c:v>
                </c:pt>
                <c:pt idx="17">
                  <c:v>7.1758218255868478E-4</c:v>
                </c:pt>
                <c:pt idx="18">
                  <c:v>0.47950160030638223</c:v>
                </c:pt>
                <c:pt idx="19">
                  <c:v>0.71717724507633462</c:v>
                </c:pt>
                <c:pt idx="20">
                  <c:v>0.48224927620301927</c:v>
                </c:pt>
                <c:pt idx="21">
                  <c:v>0.68296898592713906</c:v>
                </c:pt>
                <c:pt idx="22">
                  <c:v>0.53185959652422066</c:v>
                </c:pt>
                <c:pt idx="23">
                  <c:v>0.80189877950020994</c:v>
                </c:pt>
                <c:pt idx="24">
                  <c:v>0.29052586717872797</c:v>
                </c:pt>
                <c:pt idx="25">
                  <c:v>0.16135564973317673</c:v>
                </c:pt>
                <c:pt idx="26">
                  <c:v>4.5168810662913339E-2</c:v>
                </c:pt>
                <c:pt idx="27">
                  <c:v>0.48651825582114894</c:v>
                </c:pt>
                <c:pt idx="28">
                  <c:v>9.1012410159621693E-2</c:v>
                </c:pt>
                <c:pt idx="29">
                  <c:v>0.73619391055924621</c:v>
                </c:pt>
                <c:pt idx="30">
                  <c:v>0.76213246312323113</c:v>
                </c:pt>
                <c:pt idx="31">
                  <c:v>0.28579094144815265</c:v>
                </c:pt>
                <c:pt idx="32">
                  <c:v>0.29049634841421978</c:v>
                </c:pt>
                <c:pt idx="33">
                  <c:v>0.26135938799643343</c:v>
                </c:pt>
                <c:pt idx="34">
                  <c:v>0.47842517240838622</c:v>
                </c:pt>
                <c:pt idx="35">
                  <c:v>0.76761358412088854</c:v>
                </c:pt>
                <c:pt idx="36">
                  <c:v>0.90708857888649075</c:v>
                </c:pt>
                <c:pt idx="37">
                  <c:v>0.63016626989291602</c:v>
                </c:pt>
                <c:pt idx="38">
                  <c:v>0.15436525018173597</c:v>
                </c:pt>
              </c:numCache>
            </c:numRef>
          </c:xVal>
          <c:yVal>
            <c:numRef>
              <c:f>SERIES!$C$15:$C$53</c:f>
              <c:numCache>
                <c:formatCode>0.000</c:formatCode>
                <c:ptCount val="39"/>
                <c:pt idx="0">
                  <c:v>0.60672721227370041</c:v>
                </c:pt>
                <c:pt idx="1">
                  <c:v>0.43633183638246464</c:v>
                </c:pt>
                <c:pt idx="2">
                  <c:v>0.45554545239856492</c:v>
                </c:pt>
                <c:pt idx="3">
                  <c:v>0.64765731761508905</c:v>
                </c:pt>
                <c:pt idx="4">
                  <c:v>0.83676296278079321</c:v>
                </c:pt>
                <c:pt idx="5">
                  <c:v>0.25242018237492825</c:v>
                </c:pt>
                <c:pt idx="6">
                  <c:v>0.56641538917426926</c:v>
                </c:pt>
                <c:pt idx="7">
                  <c:v>0.62312784497934803</c:v>
                </c:pt>
                <c:pt idx="8">
                  <c:v>0.70039936431385685</c:v>
                </c:pt>
                <c:pt idx="9">
                  <c:v>0.10775927301098553</c:v>
                </c:pt>
                <c:pt idx="10">
                  <c:v>0.30361306805416699</c:v>
                </c:pt>
                <c:pt idx="11">
                  <c:v>7.3921891748213397E-2</c:v>
                </c:pt>
                <c:pt idx="12">
                  <c:v>0.87857928795942397</c:v>
                </c:pt>
                <c:pt idx="13">
                  <c:v>0.4709381253869418</c:v>
                </c:pt>
                <c:pt idx="14">
                  <c:v>0.9479126681149268</c:v>
                </c:pt>
                <c:pt idx="15">
                  <c:v>0.66811994825933363</c:v>
                </c:pt>
                <c:pt idx="16">
                  <c:v>7.1758218255868478E-4</c:v>
                </c:pt>
                <c:pt idx="17">
                  <c:v>0.47950160030638223</c:v>
                </c:pt>
                <c:pt idx="18">
                  <c:v>0.71717724507633462</c:v>
                </c:pt>
                <c:pt idx="19">
                  <c:v>0.48224927620301927</c:v>
                </c:pt>
                <c:pt idx="20">
                  <c:v>0.68296898592713906</c:v>
                </c:pt>
                <c:pt idx="21">
                  <c:v>0.53185959652422066</c:v>
                </c:pt>
                <c:pt idx="22">
                  <c:v>0.80189877950020994</c:v>
                </c:pt>
                <c:pt idx="23">
                  <c:v>0.29052586717872797</c:v>
                </c:pt>
                <c:pt idx="24">
                  <c:v>0.16135564973317673</c:v>
                </c:pt>
                <c:pt idx="25">
                  <c:v>4.5168810662913339E-2</c:v>
                </c:pt>
                <c:pt idx="26">
                  <c:v>0.48651825582114894</c:v>
                </c:pt>
                <c:pt idx="27">
                  <c:v>9.1012410159621693E-2</c:v>
                </c:pt>
                <c:pt idx="28">
                  <c:v>0.73619391055924621</c:v>
                </c:pt>
                <c:pt idx="29">
                  <c:v>0.76213246312323113</c:v>
                </c:pt>
                <c:pt idx="30">
                  <c:v>0.28579094144815265</c:v>
                </c:pt>
                <c:pt idx="31">
                  <c:v>0.29049634841421978</c:v>
                </c:pt>
                <c:pt idx="32">
                  <c:v>0.26135938799643343</c:v>
                </c:pt>
                <c:pt idx="33">
                  <c:v>0.47842517240838622</c:v>
                </c:pt>
                <c:pt idx="34">
                  <c:v>0.76761358412088854</c:v>
                </c:pt>
                <c:pt idx="35">
                  <c:v>0.90708857888649075</c:v>
                </c:pt>
                <c:pt idx="36">
                  <c:v>0.63016626989291602</c:v>
                </c:pt>
                <c:pt idx="37">
                  <c:v>0.15436525018173597</c:v>
                </c:pt>
                <c:pt idx="38">
                  <c:v>0.17212227563880078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7-489A-AF87-A9DE573B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76400"/>
        <c:axId val="1140379280"/>
      </c:scatterChart>
      <c:valAx>
        <c:axId val="11403764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0379280"/>
        <c:crosses val="autoZero"/>
        <c:crossBetween val="midCat"/>
        <c:minorUnit val="0.3333000000000001"/>
      </c:valAx>
      <c:valAx>
        <c:axId val="1140379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0376400"/>
        <c:crosses val="autoZero"/>
        <c:crossBetween val="midCat"/>
        <c:minorUnit val="0.3333300000000000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15</xdr:row>
      <xdr:rowOff>0</xdr:rowOff>
    </xdr:from>
    <xdr:to>
      <xdr:col>7</xdr:col>
      <xdr:colOff>223715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949C0D-8C2A-451F-95DD-64069F1F4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38"/>
        <a:stretch/>
      </xdr:blipFill>
      <xdr:spPr>
        <a:xfrm>
          <a:off x="1346201" y="3175000"/>
          <a:ext cx="2509714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66897</xdr:colOff>
      <xdr:row>14</xdr:row>
      <xdr:rowOff>14028</xdr:rowOff>
    </xdr:from>
    <xdr:to>
      <xdr:col>8</xdr:col>
      <xdr:colOff>95027</xdr:colOff>
      <xdr:row>15</xdr:row>
      <xdr:rowOff>7312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C0BBC-C7AA-42BA-A3C4-60971E3D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1047" y="4687628"/>
          <a:ext cx="828230" cy="16473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26</xdr:row>
      <xdr:rowOff>25401</xdr:rowOff>
    </xdr:from>
    <xdr:to>
      <xdr:col>6</xdr:col>
      <xdr:colOff>30958</xdr:colOff>
      <xdr:row>29</xdr:row>
      <xdr:rowOff>76201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2D18B0-DE1D-4FA1-B789-074DA906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3206750" y="4527551"/>
          <a:ext cx="1624808" cy="565150"/>
        </a:xfrm>
        <a:prstGeom prst="rect">
          <a:avLst/>
        </a:prstGeom>
      </xdr:spPr>
    </xdr:pic>
    <xdr:clientData/>
  </xdr:twoCellAnchor>
  <xdr:twoCellAnchor>
    <xdr:from>
      <xdr:col>4</xdr:col>
      <xdr:colOff>7519</xdr:colOff>
      <xdr:row>30</xdr:row>
      <xdr:rowOff>123992</xdr:rowOff>
    </xdr:from>
    <xdr:to>
      <xdr:col>11</xdr:col>
      <xdr:colOff>75196</xdr:colOff>
      <xdr:row>54</xdr:row>
      <xdr:rowOff>142039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102F61-853F-FE81-02D3-35A14806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ZETH NALLELY LOPEZ GARCIA" id="{0ABF0ADA-CF6C-4C67-B9B0-5292C26E6C85}" userId="50ab62e9815c5ed5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5-02-17T13:48:25.83" personId="{0ABF0ADA-CF6C-4C67-B9B0-5292C26E6C85}" id="{3FC1AD57-DED8-4D84-BF16-F1F36D584E01}">
    <text>Cuantos elementos de un cierto rango se encuentran en la tabla</text>
  </threadedComment>
  <threadedComment ref="F32" dT="2025-02-17T14:15:30.20" personId="{0ABF0ADA-CF6C-4C67-B9B0-5292C26E6C85}" id="{C6922D6E-FB34-43B3-AA96-A8C532C11730}">
    <text>Si este valor es menor a la Tabla de chi cuadrada, los datos tienen una distribución uniforme</text>
  </threadedComment>
  <threadedComment ref="F33" dT="2025-02-17T14:16:19.71" personId="{0ABF0ADA-CF6C-4C67-B9B0-5292C26E6C85}" id="{60773162-CC0A-4187-90DD-21A62BC2B318}">
    <text>Si este valor es menor a la sumatoria de los valores, no tiene una distribución uniforme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7" dT="2025-02-27T13:25:49.08" personId="{0ABF0ADA-CF6C-4C67-B9B0-5292C26E6C85}" id="{E7DAEFA7-D928-412D-AB66-108BD3597CBF}">
    <text>Frecuencia observada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6D97-21CB-4E1D-BFFC-633A3A9F0916}">
  <dimension ref="A1:J38"/>
  <sheetViews>
    <sheetView topLeftCell="A12" zoomScaleNormal="100" workbookViewId="0">
      <selection activeCell="H34" sqref="H34"/>
    </sheetView>
  </sheetViews>
  <sheetFormatPr baseColWidth="10" defaultRowHeight="14.5" x14ac:dyDescent="0.35"/>
  <cols>
    <col min="1" max="10" width="12.81640625" customWidth="1"/>
  </cols>
  <sheetData>
    <row r="1" spans="1:10" s="1" customFormat="1" ht="15" x14ac:dyDescent="0.35">
      <c r="B1" s="6" t="s">
        <v>0</v>
      </c>
    </row>
    <row r="2" spans="1:10" s="2" customFormat="1" ht="13.5" x14ac:dyDescent="0.35"/>
    <row r="3" spans="1:10" s="2" customFormat="1" ht="42" customHeight="1" x14ac:dyDescent="0.35">
      <c r="A3" s="32" t="s">
        <v>5</v>
      </c>
      <c r="B3" s="32"/>
      <c r="C3" s="32"/>
      <c r="D3" s="32"/>
      <c r="E3" s="32"/>
      <c r="F3" s="32"/>
      <c r="G3" s="32"/>
    </row>
    <row r="4" spans="1:10" s="2" customFormat="1" ht="13.5" x14ac:dyDescent="0.35"/>
    <row r="5" spans="1:10" s="2" customFormat="1" ht="13.5" x14ac:dyDescent="0.35">
      <c r="A5" s="31">
        <v>0.48515835343393476</v>
      </c>
      <c r="B5" s="31">
        <v>0.7942994434104288</v>
      </c>
      <c r="C5" s="31">
        <v>0.93902288411395074</v>
      </c>
      <c r="D5" s="31">
        <v>0.5951151000203927</v>
      </c>
      <c r="E5" s="31">
        <v>1.1035701045920332E-2</v>
      </c>
      <c r="F5" s="31">
        <v>0.18978332341445869</v>
      </c>
      <c r="G5" s="31">
        <v>8.5686804372287484E-2</v>
      </c>
      <c r="H5" s="31">
        <v>0.9143481105320258</v>
      </c>
      <c r="I5" s="31">
        <v>0.39221164464503144</v>
      </c>
      <c r="J5" s="31">
        <v>0.99642166606738869</v>
      </c>
    </row>
    <row r="6" spans="1:10" s="2" customFormat="1" ht="13.5" x14ac:dyDescent="0.35">
      <c r="A6" s="31">
        <v>0.8467116374832544</v>
      </c>
      <c r="B6" s="31">
        <v>8.4647174965249317E-2</v>
      </c>
      <c r="C6" s="31">
        <v>0.65067127936715641</v>
      </c>
      <c r="D6" s="31">
        <v>0.87971303118225175</v>
      </c>
      <c r="E6" s="31">
        <v>0.36779882288934929</v>
      </c>
      <c r="F6" s="31">
        <v>0.21433905516289209</v>
      </c>
      <c r="G6" s="31">
        <v>0.24845737316445604</v>
      </c>
      <c r="H6" s="31">
        <v>0.64413068428047426</v>
      </c>
      <c r="I6" s="31">
        <v>0.16320014463973809</v>
      </c>
      <c r="J6" s="31">
        <v>0.94323375673090692</v>
      </c>
    </row>
    <row r="7" spans="1:10" s="2" customFormat="1" ht="13.5" x14ac:dyDescent="0.35">
      <c r="A7" s="31">
        <v>9.124071815197321E-2</v>
      </c>
      <c r="B7" s="31">
        <v>7.3958801758534976E-2</v>
      </c>
      <c r="C7" s="31">
        <v>0.68751518110732468</v>
      </c>
      <c r="D7" s="31">
        <v>0.53728536438364882</v>
      </c>
      <c r="E7" s="31">
        <v>0.13962740402773322</v>
      </c>
      <c r="F7" s="31">
        <v>0.14134957958027849</v>
      </c>
      <c r="G7" s="31">
        <v>0.30229169517881838</v>
      </c>
      <c r="H7" s="31">
        <v>0.3347743627523837</v>
      </c>
      <c r="I7" s="31">
        <v>0.93266280661767031</v>
      </c>
      <c r="J7" s="31">
        <v>0.73653274219014031</v>
      </c>
    </row>
    <row r="8" spans="1:10" s="2" customFormat="1" ht="13.5" x14ac:dyDescent="0.35">
      <c r="A8" s="31">
        <v>2.5622559712065174E-2</v>
      </c>
      <c r="B8" s="31">
        <v>0.4351356427770402</v>
      </c>
      <c r="C8" s="31">
        <v>0.69762535351237331</v>
      </c>
      <c r="D8" s="31">
        <v>0.94289404470860239</v>
      </c>
      <c r="E8" s="31">
        <v>0.85696472884858987</v>
      </c>
      <c r="F8" s="31">
        <v>0.12763728441387512</v>
      </c>
      <c r="G8" s="31">
        <v>0.21784342677452939</v>
      </c>
      <c r="H8" s="31">
        <v>0.92112641704489329</v>
      </c>
      <c r="I8" s="31">
        <v>0.26319391470032272</v>
      </c>
      <c r="J8" s="31">
        <v>0.47822391645510942</v>
      </c>
    </row>
    <row r="9" spans="1:10" s="2" customFormat="1" ht="13.5" x14ac:dyDescent="0.35">
      <c r="A9" s="31">
        <v>0.70334178430158012</v>
      </c>
      <c r="B9" s="31">
        <v>3.3004342196824799E-2</v>
      </c>
      <c r="C9" s="31">
        <v>0.88702740339271469</v>
      </c>
      <c r="D9" s="31">
        <v>0.29539548380762459</v>
      </c>
      <c r="E9" s="31">
        <v>0.47916338384659052</v>
      </c>
      <c r="F9" s="31">
        <v>0.79006175858119732</v>
      </c>
      <c r="G9" s="31">
        <v>0.72210642300193317</v>
      </c>
      <c r="H9" s="31">
        <v>0.84329752172517303</v>
      </c>
      <c r="I9" s="31">
        <v>0.44103121287973612</v>
      </c>
      <c r="J9" s="31">
        <v>0.55402050269717262</v>
      </c>
    </row>
    <row r="10" spans="1:10" s="2" customFormat="1" ht="13.5" x14ac:dyDescent="0.35">
      <c r="A10" s="31">
        <v>9.7239565403764772E-2</v>
      </c>
      <c r="B10" s="31">
        <v>0.17323223436941682</v>
      </c>
      <c r="C10" s="31">
        <v>0.735157663112468</v>
      </c>
      <c r="D10" s="31">
        <v>0.12312469781244628</v>
      </c>
      <c r="E10" s="31">
        <v>0.20540958635310536</v>
      </c>
      <c r="F10" s="31">
        <v>7.0483678082128298E-3</v>
      </c>
      <c r="G10" s="31">
        <v>0.20049642119416466</v>
      </c>
      <c r="H10" s="31">
        <v>0.86080420600869223</v>
      </c>
      <c r="I10" s="31">
        <v>0.36719664228868976</v>
      </c>
      <c r="J10" s="31">
        <v>0.37725356220214734</v>
      </c>
    </row>
    <row r="11" spans="1:10" s="2" customFormat="1" ht="13.5" x14ac:dyDescent="0.35">
      <c r="A11" s="31">
        <v>0.90594584498141006</v>
      </c>
      <c r="B11" s="31">
        <v>0.1752539163557707</v>
      </c>
      <c r="C11" s="31">
        <v>0.47404599527051117</v>
      </c>
      <c r="D11" s="31">
        <v>0.57040575890004619</v>
      </c>
      <c r="E11" s="31">
        <v>0.42917525038020665</v>
      </c>
      <c r="F11" s="31">
        <v>0.4201489276899909</v>
      </c>
      <c r="G11" s="31">
        <v>0.49908669221196367</v>
      </c>
      <c r="H11" s="31">
        <v>0.89047825006451786</v>
      </c>
      <c r="I11" s="31">
        <v>0.75020295320613117</v>
      </c>
      <c r="J11" s="31">
        <v>0.17570489251465604</v>
      </c>
    </row>
    <row r="12" spans="1:10" s="2" customFormat="1" ht="13.5" x14ac:dyDescent="0.35">
      <c r="A12" s="31">
        <v>0.54672824888644334</v>
      </c>
      <c r="B12" s="31">
        <v>0.9261172840641817</v>
      </c>
      <c r="C12" s="31">
        <v>0.88676813951666178</v>
      </c>
      <c r="D12" s="31">
        <v>0.23607429011512315</v>
      </c>
      <c r="E12" s="31">
        <v>0.61921443520267472</v>
      </c>
      <c r="F12" s="31">
        <v>0.43206008306486221</v>
      </c>
      <c r="G12" s="31">
        <v>0.14092238236743737</v>
      </c>
      <c r="H12" s="31">
        <v>8.3982090987972269E-2</v>
      </c>
      <c r="I12" s="31">
        <v>0.39927105006585017</v>
      </c>
      <c r="J12" s="31">
        <v>0.23323887138433352</v>
      </c>
    </row>
    <row r="13" spans="1:10" s="2" customFormat="1" ht="13.5" x14ac:dyDescent="0.35">
      <c r="A13" s="31">
        <v>0.34229975989132766</v>
      </c>
      <c r="B13" s="31">
        <v>0.71018645215522802</v>
      </c>
      <c r="C13" s="31">
        <v>0.19537425799828367</v>
      </c>
      <c r="D13" s="31">
        <v>0.6289363718650699</v>
      </c>
      <c r="E13" s="31">
        <v>0.94431124565265434</v>
      </c>
      <c r="F13" s="31">
        <v>0.90249162919912307</v>
      </c>
      <c r="G13" s="31">
        <v>0.88429984288173369</v>
      </c>
      <c r="H13" s="31">
        <v>5.0136103358166206E-2</v>
      </c>
      <c r="I13" s="31">
        <v>0.23905265607079962</v>
      </c>
      <c r="J13" s="31">
        <v>3.400333180632098E-2</v>
      </c>
    </row>
    <row r="14" spans="1:10" s="2" customFormat="1" ht="13.5" x14ac:dyDescent="0.35">
      <c r="A14" s="31">
        <v>0.86592366015313038</v>
      </c>
      <c r="B14" s="31">
        <v>0.61633465001978882</v>
      </c>
      <c r="C14" s="31">
        <v>2.3546159327845761E-2</v>
      </c>
      <c r="D14" s="31">
        <v>0.37753060689695517</v>
      </c>
      <c r="E14" s="31">
        <v>0.90096233936535952</v>
      </c>
      <c r="F14" s="31">
        <v>0.58731575422764282</v>
      </c>
      <c r="G14" s="31">
        <v>0.44883512336155096</v>
      </c>
      <c r="H14" s="31">
        <v>0.338720535228204</v>
      </c>
      <c r="I14" s="31">
        <v>0.41288860327895394</v>
      </c>
      <c r="J14" s="31">
        <v>0.83897454805321714</v>
      </c>
    </row>
    <row r="17" spans="1:6" x14ac:dyDescent="0.35">
      <c r="A17" t="s">
        <v>8</v>
      </c>
      <c r="B17" s="9">
        <v>100</v>
      </c>
    </row>
    <row r="18" spans="1:6" x14ac:dyDescent="0.35">
      <c r="A18" t="s">
        <v>9</v>
      </c>
      <c r="B18">
        <f>B17/10</f>
        <v>10</v>
      </c>
    </row>
    <row r="19" spans="1:6" x14ac:dyDescent="0.35">
      <c r="A19" s="10" t="s">
        <v>10</v>
      </c>
      <c r="B19">
        <v>0.1</v>
      </c>
    </row>
    <row r="21" spans="1:6" ht="37.5" x14ac:dyDescent="0.35">
      <c r="A21" s="11" t="s">
        <v>11</v>
      </c>
      <c r="B21" s="11" t="s">
        <v>12</v>
      </c>
      <c r="C21" s="12" t="s">
        <v>13</v>
      </c>
      <c r="E21" s="15" t="s">
        <v>14</v>
      </c>
      <c r="F21" s="15" t="s">
        <v>15</v>
      </c>
    </row>
    <row r="22" spans="1:6" x14ac:dyDescent="0.35">
      <c r="A22" s="13">
        <v>0</v>
      </c>
      <c r="B22" s="13">
        <f t="shared" ref="B22:B30" si="0">A23</f>
        <v>0.1</v>
      </c>
      <c r="C22" s="13">
        <f>COUNTIFS($A$5:$J$14,"&gt;.00",$A$5:$J$14,"&lt;0.1")</f>
        <v>13</v>
      </c>
      <c r="E22" s="13">
        <f>$B$17/$B$18</f>
        <v>10</v>
      </c>
      <c r="F22" s="13">
        <f>((E22-C22)^2)/E22</f>
        <v>0.9</v>
      </c>
    </row>
    <row r="23" spans="1:6" x14ac:dyDescent="0.35">
      <c r="A23" s="13">
        <v>0.1</v>
      </c>
      <c r="B23" s="13">
        <f t="shared" si="0"/>
        <v>0.2</v>
      </c>
      <c r="C23" s="13">
        <f>COUNTIFS($A$5:$J$14,"&gt;.1",$A$5:$J$14,"&lt;0.2")</f>
        <v>11</v>
      </c>
      <c r="E23" s="13">
        <f t="shared" ref="E23:E31" si="1">$B$17/$B$18</f>
        <v>10</v>
      </c>
      <c r="F23" s="13">
        <f t="shared" ref="F23:F31" si="2">((E23-C23)^2)/E23</f>
        <v>0.1</v>
      </c>
    </row>
    <row r="24" spans="1:6" x14ac:dyDescent="0.35">
      <c r="A24" s="13">
        <v>0.2</v>
      </c>
      <c r="B24" s="13">
        <f t="shared" si="0"/>
        <v>0.3</v>
      </c>
      <c r="C24" s="13">
        <f>COUNTIFS($A$5:$J$14,"&gt;.2",$A$5:$J$14,"&lt;0.3")</f>
        <v>10</v>
      </c>
      <c r="E24" s="13">
        <f t="shared" si="1"/>
        <v>10</v>
      </c>
      <c r="F24" s="13">
        <f t="shared" si="2"/>
        <v>0</v>
      </c>
    </row>
    <row r="25" spans="1:6" x14ac:dyDescent="0.35">
      <c r="A25" s="13">
        <v>0.3</v>
      </c>
      <c r="B25" s="13">
        <f t="shared" si="0"/>
        <v>0.4</v>
      </c>
      <c r="C25" s="13">
        <f>COUNTIFS($A$5:$J$14,"&gt;.3",$A$5:$J$14,"&lt;0.4")</f>
        <v>10</v>
      </c>
      <c r="E25" s="13">
        <f t="shared" si="1"/>
        <v>10</v>
      </c>
      <c r="F25" s="13">
        <f t="shared" si="2"/>
        <v>0</v>
      </c>
    </row>
    <row r="26" spans="1:6" x14ac:dyDescent="0.35">
      <c r="A26" s="13">
        <v>0.4</v>
      </c>
      <c r="B26" s="13">
        <f t="shared" si="0"/>
        <v>0.5</v>
      </c>
      <c r="C26" s="13">
        <f>COUNTIFS($A$5:$J$14,"&gt;.4",$A$5:$J$14,"&lt;0.5")</f>
        <v>12</v>
      </c>
      <c r="D26" t="s">
        <v>18</v>
      </c>
      <c r="E26" s="13">
        <f t="shared" si="1"/>
        <v>10</v>
      </c>
      <c r="F26" s="13">
        <f t="shared" si="2"/>
        <v>0.4</v>
      </c>
    </row>
    <row r="27" spans="1:6" x14ac:dyDescent="0.35">
      <c r="A27" s="13">
        <v>0.5</v>
      </c>
      <c r="B27" s="13">
        <f t="shared" si="0"/>
        <v>0.6</v>
      </c>
      <c r="C27" s="13">
        <f>COUNTIFS($A$5:$J$14,"&gt;.5",$A$5:$J$14,"&lt;0.6")</f>
        <v>6</v>
      </c>
      <c r="E27" s="13">
        <f t="shared" si="1"/>
        <v>10</v>
      </c>
      <c r="F27" s="13">
        <f t="shared" si="2"/>
        <v>1.6</v>
      </c>
    </row>
    <row r="28" spans="1:6" x14ac:dyDescent="0.35">
      <c r="A28" s="13">
        <v>0.6</v>
      </c>
      <c r="B28" s="13">
        <f t="shared" si="0"/>
        <v>0.7</v>
      </c>
      <c r="C28" s="13">
        <f>COUNTIFS($A$5:$J$14,"&gt;.6",$A$5:$J$14,"&lt;0.7")</f>
        <v>7</v>
      </c>
      <c r="E28" s="13">
        <f t="shared" si="1"/>
        <v>10</v>
      </c>
      <c r="F28" s="13">
        <f t="shared" si="2"/>
        <v>0.9</v>
      </c>
    </row>
    <row r="29" spans="1:6" x14ac:dyDescent="0.35">
      <c r="A29" s="13">
        <v>0.7</v>
      </c>
      <c r="B29" s="13">
        <f t="shared" si="0"/>
        <v>0.8</v>
      </c>
      <c r="C29" s="13">
        <f>COUNTIFS($A$5:$J$14,"&gt;.7",$A$5:$J$14,"&lt;0.8")</f>
        <v>8</v>
      </c>
      <c r="E29" s="13">
        <f t="shared" si="1"/>
        <v>10</v>
      </c>
      <c r="F29" s="13">
        <f t="shared" si="2"/>
        <v>0.4</v>
      </c>
    </row>
    <row r="30" spans="1:6" x14ac:dyDescent="0.35">
      <c r="A30" s="13">
        <v>0.8</v>
      </c>
      <c r="B30" s="13">
        <f t="shared" si="0"/>
        <v>0.9</v>
      </c>
      <c r="C30" s="13">
        <f>COUNTIFS($A$5:$J$14,"&gt;.8",$A$5:$J$14,"&lt;0.9")</f>
        <v>11</v>
      </c>
      <c r="E30" s="13">
        <f t="shared" si="1"/>
        <v>10</v>
      </c>
      <c r="F30" s="13">
        <f t="shared" si="2"/>
        <v>0.1</v>
      </c>
    </row>
    <row r="31" spans="1:6" x14ac:dyDescent="0.35">
      <c r="A31" s="13">
        <v>0.9</v>
      </c>
      <c r="B31" s="13">
        <v>1</v>
      </c>
      <c r="C31" s="13">
        <f>COUNTIFS($A$5:$J$14,"&gt;.9",$A$5:$J$14,"&lt;1")</f>
        <v>12</v>
      </c>
      <c r="E31" s="13">
        <f t="shared" si="1"/>
        <v>10</v>
      </c>
      <c r="F31" s="13">
        <f t="shared" si="2"/>
        <v>0.4</v>
      </c>
    </row>
    <row r="32" spans="1:6" x14ac:dyDescent="0.35">
      <c r="E32" t="s">
        <v>16</v>
      </c>
      <c r="F32" s="14">
        <f>SUM(F22:F31)</f>
        <v>4.8</v>
      </c>
    </row>
    <row r="33" spans="5:7" x14ac:dyDescent="0.35">
      <c r="E33" t="s">
        <v>17</v>
      </c>
      <c r="F33">
        <f>CHIINV(0.1,9)</f>
        <v>14.683656573259835</v>
      </c>
      <c r="G33" s="16" t="s">
        <v>22</v>
      </c>
    </row>
    <row r="35" spans="5:7" x14ac:dyDescent="0.35">
      <c r="E35" t="s">
        <v>19</v>
      </c>
    </row>
    <row r="37" spans="5:7" x14ac:dyDescent="0.35">
      <c r="E37" t="s">
        <v>20</v>
      </c>
    </row>
    <row r="38" spans="5:7" x14ac:dyDescent="0.35">
      <c r="E38" t="s">
        <v>21</v>
      </c>
    </row>
  </sheetData>
  <mergeCells count="1">
    <mergeCell ref="A3:G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E3B3-6EAE-4739-99C9-9D8641A41E33}">
  <dimension ref="A1:N36"/>
  <sheetViews>
    <sheetView tabSelected="1" topLeftCell="A13" workbookViewId="0">
      <selection activeCell="L28" sqref="L28"/>
    </sheetView>
  </sheetViews>
  <sheetFormatPr baseColWidth="10" defaultColWidth="11.453125" defaultRowHeight="13.5" x14ac:dyDescent="0.35"/>
  <cols>
    <col min="1" max="1" width="12.7265625" style="2" customWidth="1"/>
    <col min="2" max="7" width="6.54296875" style="2" customWidth="1"/>
    <col min="8" max="8" width="9.26953125" style="2" customWidth="1"/>
    <col min="9" max="11" width="6.54296875" style="2" customWidth="1"/>
    <col min="12" max="16384" width="11.453125" style="2"/>
  </cols>
  <sheetData>
    <row r="1" spans="1:14" s="1" customFormat="1" ht="17.25" customHeight="1" x14ac:dyDescent="0.35">
      <c r="A1" s="6" t="s">
        <v>1</v>
      </c>
    </row>
    <row r="2" spans="1:14" ht="17.25" customHeight="1" x14ac:dyDescent="0.35">
      <c r="A2" s="8"/>
    </row>
    <row r="3" spans="1:14" ht="34.5" customHeight="1" x14ac:dyDescent="0.35">
      <c r="A3" s="33" t="s">
        <v>7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5" spans="1:14" ht="19.5" customHeight="1" x14ac:dyDescent="0.35">
      <c r="A5" s="4" t="s">
        <v>2</v>
      </c>
      <c r="B5" s="2">
        <v>0.67</v>
      </c>
      <c r="C5" s="2">
        <v>0.62</v>
      </c>
      <c r="D5" s="2">
        <v>0.05</v>
      </c>
      <c r="E5" s="2">
        <v>0.49</v>
      </c>
      <c r="F5" s="2">
        <v>0.57999999999999996</v>
      </c>
      <c r="G5" s="2">
        <v>0.41</v>
      </c>
      <c r="H5" s="2">
        <v>0.63</v>
      </c>
      <c r="I5" s="2">
        <v>7.0000000000000007E-2</v>
      </c>
      <c r="J5" s="2">
        <v>0.73</v>
      </c>
      <c r="K5" s="2">
        <v>0.67</v>
      </c>
    </row>
    <row r="6" spans="1:14" ht="19.5" customHeight="1" x14ac:dyDescent="0.35">
      <c r="A6" s="5" t="s">
        <v>3</v>
      </c>
      <c r="B6" s="2">
        <v>0.6</v>
      </c>
      <c r="C6" s="2">
        <v>0.7</v>
      </c>
    </row>
    <row r="7" spans="1:14" ht="19.5" customHeight="1" x14ac:dyDescent="0.35">
      <c r="A7" s="4" t="s">
        <v>23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</row>
    <row r="8" spans="1:14" ht="19.5" customHeight="1" x14ac:dyDescent="0.35">
      <c r="A8" s="1" t="s">
        <v>24</v>
      </c>
      <c r="C8" s="2">
        <v>0</v>
      </c>
      <c r="H8" s="2">
        <v>4</v>
      </c>
      <c r="K8" s="2">
        <v>2</v>
      </c>
    </row>
    <row r="10" spans="1:14" x14ac:dyDescent="0.35">
      <c r="A10" s="2" t="s">
        <v>25</v>
      </c>
    </row>
    <row r="11" spans="1:14" ht="20.5" x14ac:dyDescent="0.35">
      <c r="A11" s="17" t="s">
        <v>26</v>
      </c>
      <c r="B11" s="2">
        <v>0</v>
      </c>
    </row>
    <row r="12" spans="1:14" ht="20.5" x14ac:dyDescent="0.35">
      <c r="A12" s="17" t="s">
        <v>27</v>
      </c>
      <c r="B12" s="2">
        <v>4</v>
      </c>
    </row>
    <row r="13" spans="1:14" ht="20.5" x14ac:dyDescent="0.35">
      <c r="A13" s="17" t="s">
        <v>28</v>
      </c>
      <c r="B13" s="2">
        <v>2</v>
      </c>
      <c r="G13" s="2" t="s">
        <v>18</v>
      </c>
    </row>
    <row r="14" spans="1:14" ht="14" x14ac:dyDescent="0.35">
      <c r="M14" s="18"/>
      <c r="N14" s="18"/>
    </row>
    <row r="17" spans="1:14" ht="28" x14ac:dyDescent="0.35">
      <c r="A17" s="18" t="s">
        <v>29</v>
      </c>
      <c r="B17" s="18" t="s">
        <v>30</v>
      </c>
      <c r="C17" s="34" t="s">
        <v>31</v>
      </c>
      <c r="D17" s="34"/>
      <c r="E17" s="34"/>
      <c r="F17" s="34"/>
      <c r="G17" s="34"/>
      <c r="H17" s="18" t="s">
        <v>32</v>
      </c>
      <c r="I17" s="18"/>
      <c r="J17" s="18"/>
      <c r="K17" s="18"/>
      <c r="L17" s="18"/>
      <c r="M17" s="18"/>
      <c r="N17" s="18"/>
    </row>
    <row r="18" spans="1:14" x14ac:dyDescent="0.35">
      <c r="A18" s="19">
        <v>0</v>
      </c>
      <c r="B18" s="20">
        <v>1</v>
      </c>
      <c r="C18" s="35" t="s">
        <v>50</v>
      </c>
      <c r="D18" s="35"/>
      <c r="E18" s="35"/>
      <c r="F18" s="35"/>
      <c r="G18" s="35"/>
      <c r="H18" s="20">
        <f>$M$18*($M$19-$M$20)*(1-$M$22)^0</f>
        <v>0.29999999999999993</v>
      </c>
      <c r="L18" s="2" t="s">
        <v>33</v>
      </c>
      <c r="M18" s="2">
        <v>3</v>
      </c>
    </row>
    <row r="19" spans="1:14" x14ac:dyDescent="0.35">
      <c r="A19" s="19">
        <v>1</v>
      </c>
      <c r="B19" s="20">
        <v>0</v>
      </c>
      <c r="C19" s="36" t="s">
        <v>51</v>
      </c>
      <c r="D19" s="37"/>
      <c r="E19" s="37"/>
      <c r="F19" s="37"/>
      <c r="G19" s="38"/>
      <c r="H19" s="20">
        <f>$M$18*($M$19-$M$20)*(1-$M$22)^1</f>
        <v>0.26999999999999996</v>
      </c>
      <c r="L19" s="2" t="s">
        <v>34</v>
      </c>
      <c r="M19" s="2">
        <v>0.7</v>
      </c>
    </row>
    <row r="20" spans="1:14" x14ac:dyDescent="0.35">
      <c r="A20" s="19">
        <v>2</v>
      </c>
      <c r="B20" s="20">
        <v>1</v>
      </c>
      <c r="C20" s="36" t="s">
        <v>52</v>
      </c>
      <c r="D20" s="37"/>
      <c r="E20" s="37"/>
      <c r="F20" s="37"/>
      <c r="G20" s="38"/>
      <c r="H20" s="20">
        <f>$M$18*($M$19-$M$20)*(1-$M$22)^2</f>
        <v>0.24299999999999997</v>
      </c>
      <c r="L20" s="2" t="s">
        <v>35</v>
      </c>
      <c r="M20" s="2">
        <v>0.6</v>
      </c>
    </row>
    <row r="21" spans="1:14" x14ac:dyDescent="0.35">
      <c r="A21" s="19">
        <v>3</v>
      </c>
      <c r="B21" s="20">
        <v>0</v>
      </c>
      <c r="C21" s="36" t="s">
        <v>53</v>
      </c>
      <c r="D21" s="37"/>
      <c r="E21" s="37"/>
      <c r="F21" s="37"/>
      <c r="G21" s="38"/>
      <c r="H21" s="20">
        <f>$M$18*($M$19-$M$20)*(1-$M$22)^3</f>
        <v>0.21869999999999998</v>
      </c>
    </row>
    <row r="22" spans="1:14" x14ac:dyDescent="0.35">
      <c r="A22" s="19">
        <v>4</v>
      </c>
      <c r="B22" s="20">
        <v>1</v>
      </c>
      <c r="C22" s="36" t="s">
        <v>54</v>
      </c>
      <c r="D22" s="37"/>
      <c r="E22" s="37"/>
      <c r="F22" s="37"/>
      <c r="G22" s="38"/>
      <c r="H22" s="20">
        <f>$M$18*($M$19-$M$20)*(1-$M$22)^4</f>
        <v>0.19683</v>
      </c>
      <c r="L22" s="2" t="s">
        <v>36</v>
      </c>
      <c r="M22" s="2">
        <f>M19-M20</f>
        <v>9.9999999999999978E-2</v>
      </c>
    </row>
    <row r="23" spans="1:14" x14ac:dyDescent="0.35">
      <c r="A23" s="19" t="s">
        <v>37</v>
      </c>
      <c r="B23" s="20">
        <v>0</v>
      </c>
      <c r="C23" s="36" t="s">
        <v>55</v>
      </c>
      <c r="D23" s="37"/>
      <c r="E23" s="37"/>
      <c r="F23" s="37"/>
      <c r="G23" s="38"/>
      <c r="H23" s="20">
        <f>$M$18*($M$19-$M$20)*(1-$M$22)^5</f>
        <v>0.17714700000000003</v>
      </c>
    </row>
    <row r="24" spans="1:14" x14ac:dyDescent="0.35">
      <c r="A24" s="2" t="s">
        <v>38</v>
      </c>
      <c r="B24" s="2">
        <f>SUM(B18:B23)</f>
        <v>3</v>
      </c>
      <c r="C24" s="40" t="s">
        <v>39</v>
      </c>
      <c r="D24" s="40"/>
      <c r="E24" s="40"/>
      <c r="F24" s="40"/>
      <c r="G24" s="40"/>
      <c r="H24" s="22">
        <f>SUM(H18:H23)</f>
        <v>1.4056769999999998</v>
      </c>
      <c r="L24" s="21" t="s">
        <v>45</v>
      </c>
      <c r="M24" s="2">
        <f>1-M22</f>
        <v>0.9</v>
      </c>
    </row>
    <row r="26" spans="1:14" x14ac:dyDescent="0.35">
      <c r="F26" s="39" t="s">
        <v>40</v>
      </c>
      <c r="G26" s="39"/>
      <c r="H26" s="23">
        <f>CHIINV(0.05,9)</f>
        <v>16.918977604620451</v>
      </c>
    </row>
    <row r="28" spans="1:14" x14ac:dyDescent="0.35">
      <c r="C28" s="39" t="s">
        <v>41</v>
      </c>
      <c r="D28" s="39"/>
    </row>
    <row r="29" spans="1:14" x14ac:dyDescent="0.35">
      <c r="C29" s="2" t="s">
        <v>42</v>
      </c>
      <c r="K29" s="2" t="s">
        <v>18</v>
      </c>
    </row>
    <row r="31" spans="1:14" x14ac:dyDescent="0.35">
      <c r="C31" s="2" t="s">
        <v>43</v>
      </c>
    </row>
    <row r="32" spans="1:14" x14ac:dyDescent="0.35">
      <c r="C32" s="2" t="s">
        <v>44</v>
      </c>
    </row>
    <row r="35" spans="1:13" x14ac:dyDescent="0.35">
      <c r="A35" s="2" t="s">
        <v>46</v>
      </c>
      <c r="B35" s="2" t="s">
        <v>47</v>
      </c>
    </row>
    <row r="36" spans="1:13" x14ac:dyDescent="0.35">
      <c r="M36" s="2" t="s">
        <v>18</v>
      </c>
    </row>
  </sheetData>
  <mergeCells count="11">
    <mergeCell ref="C28:D28"/>
    <mergeCell ref="C21:G21"/>
    <mergeCell ref="C22:G22"/>
    <mergeCell ref="C23:G23"/>
    <mergeCell ref="C24:G24"/>
    <mergeCell ref="F26:G26"/>
    <mergeCell ref="A3:K3"/>
    <mergeCell ref="C17:G17"/>
    <mergeCell ref="C18:G18"/>
    <mergeCell ref="C19:G19"/>
    <mergeCell ref="C20:G20"/>
  </mergeCells>
  <phoneticPr fontId="14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3967-62CC-4581-9F3E-640C03CEF302}">
  <dimension ref="A1:P56"/>
  <sheetViews>
    <sheetView workbookViewId="0">
      <selection activeCell="L23" sqref="L23"/>
    </sheetView>
  </sheetViews>
  <sheetFormatPr baseColWidth="10" defaultColWidth="11.453125" defaultRowHeight="13.5" x14ac:dyDescent="0.25"/>
  <cols>
    <col min="1" max="8" width="11.453125" style="3"/>
    <col min="9" max="9" width="14.1796875" style="3" customWidth="1"/>
    <col min="10" max="16384" width="11.453125" style="3"/>
  </cols>
  <sheetData>
    <row r="1" spans="1:8" s="1" customFormat="1" ht="17.25" customHeight="1" x14ac:dyDescent="0.35">
      <c r="A1" s="6" t="s">
        <v>4</v>
      </c>
    </row>
    <row r="3" spans="1:8" x14ac:dyDescent="0.25">
      <c r="A3" s="3" t="s">
        <v>6</v>
      </c>
    </row>
    <row r="5" spans="1:8" x14ac:dyDescent="0.25">
      <c r="A5" s="26">
        <v>4.8279867160940904E-2</v>
      </c>
      <c r="B5" s="26">
        <v>0.60672721227370041</v>
      </c>
      <c r="C5" s="26">
        <v>0.43633183638246464</v>
      </c>
      <c r="D5" s="26">
        <v>0.45554545239856492</v>
      </c>
      <c r="E5" s="26">
        <v>0.64765731761508905</v>
      </c>
    </row>
    <row r="6" spans="1:8" x14ac:dyDescent="0.25">
      <c r="A6" s="26">
        <v>0.83676296278079321</v>
      </c>
      <c r="B6" s="26">
        <v>0.25242018237492825</v>
      </c>
      <c r="C6" s="26">
        <v>0.56641538917426926</v>
      </c>
      <c r="D6" s="26">
        <v>0.62312784497934803</v>
      </c>
      <c r="E6" s="26">
        <v>0.70039936431385685</v>
      </c>
    </row>
    <row r="7" spans="1:8" x14ac:dyDescent="0.25">
      <c r="A7" s="26">
        <v>0.10775927301098553</v>
      </c>
      <c r="B7" s="26">
        <v>0.30361306805416699</v>
      </c>
      <c r="C7" s="26">
        <v>7.3921891748213397E-2</v>
      </c>
      <c r="D7" s="26">
        <v>0.87857928795942397</v>
      </c>
      <c r="E7" s="26">
        <v>0.4709381253869418</v>
      </c>
    </row>
    <row r="8" spans="1:8" x14ac:dyDescent="0.25">
      <c r="A8" s="26">
        <v>0.9479126681149268</v>
      </c>
      <c r="B8" s="26">
        <v>0.66811994825933363</v>
      </c>
      <c r="C8" s="26">
        <v>7.1758218255868478E-4</v>
      </c>
      <c r="D8" s="26">
        <v>0.47950160030638223</v>
      </c>
      <c r="E8" s="26">
        <v>0.71717724507633462</v>
      </c>
    </row>
    <row r="9" spans="1:8" x14ac:dyDescent="0.25">
      <c r="A9" s="26">
        <v>0.48224927620301927</v>
      </c>
      <c r="B9" s="26">
        <v>0.68296898592713906</v>
      </c>
      <c r="C9" s="26">
        <v>0.53185959652422066</v>
      </c>
      <c r="D9" s="26">
        <v>0.80189877950020994</v>
      </c>
      <c r="E9" s="26">
        <v>0.29052586717872797</v>
      </c>
    </row>
    <row r="10" spans="1:8" x14ac:dyDescent="0.25">
      <c r="A10" s="26">
        <v>0.16135564973317673</v>
      </c>
      <c r="B10" s="26">
        <v>4.5168810662913339E-2</v>
      </c>
      <c r="C10" s="26">
        <v>0.48651825582114894</v>
      </c>
      <c r="D10" s="26">
        <v>9.1012410159621693E-2</v>
      </c>
      <c r="E10" s="26">
        <v>0.73619391055924621</v>
      </c>
    </row>
    <row r="11" spans="1:8" x14ac:dyDescent="0.25">
      <c r="A11" s="26">
        <v>0.76213246312323113</v>
      </c>
      <c r="B11" s="26">
        <v>0.28579094144815265</v>
      </c>
      <c r="C11" s="26">
        <v>0.29049634841421978</v>
      </c>
      <c r="D11" s="26">
        <v>0.26135938799643343</v>
      </c>
      <c r="E11" s="26">
        <v>0.47842517240838622</v>
      </c>
    </row>
    <row r="12" spans="1:8" x14ac:dyDescent="0.25">
      <c r="A12" s="26">
        <v>0.76761358412088854</v>
      </c>
      <c r="B12" s="26">
        <v>0.90708857888649075</v>
      </c>
      <c r="C12" s="26">
        <v>0.63016626989291602</v>
      </c>
      <c r="D12" s="26">
        <v>0.15436525018173597</v>
      </c>
      <c r="E12" s="26">
        <v>0.17212227563880078</v>
      </c>
    </row>
    <row r="15" spans="1:8" x14ac:dyDescent="0.25">
      <c r="A15" s="24">
        <v>1</v>
      </c>
      <c r="B15" s="7">
        <f>A5</f>
        <v>4.8279867160940904E-2</v>
      </c>
      <c r="C15" s="7">
        <f>B5</f>
        <v>0.60672721227370041</v>
      </c>
      <c r="E15" s="19" t="s">
        <v>48</v>
      </c>
      <c r="F15" s="19" t="s">
        <v>30</v>
      </c>
      <c r="G15" s="19" t="s">
        <v>32</v>
      </c>
      <c r="H15" s="19"/>
    </row>
    <row r="16" spans="1:8" x14ac:dyDescent="0.25">
      <c r="A16" s="24">
        <v>2</v>
      </c>
      <c r="B16" s="7">
        <f>C15</f>
        <v>0.60672721227370041</v>
      </c>
      <c r="C16" s="7">
        <f>C5</f>
        <v>0.43633183638246464</v>
      </c>
      <c r="E16" s="19">
        <v>1</v>
      </c>
      <c r="F16" s="19">
        <v>7</v>
      </c>
      <c r="G16" s="19">
        <f>$I$29</f>
        <v>4.333333333333333</v>
      </c>
      <c r="H16" s="25">
        <f>((G16-F16)^2)/G16</f>
        <v>1.6410256410256414</v>
      </c>
    </row>
    <row r="17" spans="1:12" ht="14" x14ac:dyDescent="0.3">
      <c r="A17" s="24">
        <v>3</v>
      </c>
      <c r="B17" s="7">
        <f>C16</f>
        <v>0.43633183638246464</v>
      </c>
      <c r="C17" s="7">
        <f>D5</f>
        <v>0.45554545239856492</v>
      </c>
      <c r="E17" s="19">
        <v>2</v>
      </c>
      <c r="F17" s="19">
        <v>2</v>
      </c>
      <c r="G17" s="19">
        <f t="shared" ref="G17:G24" si="0">$I$29</f>
        <v>4.333333333333333</v>
      </c>
      <c r="H17" s="25">
        <f t="shared" ref="H17:H24" si="1">((G17-F17)^2)/G17</f>
        <v>1.2564102564102562</v>
      </c>
      <c r="J17" s="28" t="s">
        <v>49</v>
      </c>
      <c r="K17" s="29">
        <f>H25</f>
        <v>7.384615384615385</v>
      </c>
    </row>
    <row r="18" spans="1:12" ht="14" x14ac:dyDescent="0.3">
      <c r="A18" s="24">
        <v>4</v>
      </c>
      <c r="B18" s="7">
        <f t="shared" ref="B18:B53" si="2">C17</f>
        <v>0.45554545239856492</v>
      </c>
      <c r="C18" s="7">
        <f>E5</f>
        <v>0.64765731761508905</v>
      </c>
      <c r="E18" s="19">
        <v>3</v>
      </c>
      <c r="F18" s="19">
        <v>5</v>
      </c>
      <c r="G18" s="19">
        <f t="shared" si="0"/>
        <v>4.333333333333333</v>
      </c>
      <c r="H18" s="25">
        <f>((G18-F18)^2)/G18</f>
        <v>0.10256410256410267</v>
      </c>
      <c r="J18" s="28" t="s">
        <v>59</v>
      </c>
      <c r="K18" s="30">
        <f>CHIINV(0.05,39)</f>
        <v>54.572227758941729</v>
      </c>
    </row>
    <row r="19" spans="1:12" x14ac:dyDescent="0.25">
      <c r="A19" s="24">
        <v>5</v>
      </c>
      <c r="B19" s="7">
        <f t="shared" si="2"/>
        <v>0.64765731761508905</v>
      </c>
      <c r="C19" s="7">
        <f>A6</f>
        <v>0.83676296278079321</v>
      </c>
      <c r="E19" s="19">
        <v>4</v>
      </c>
      <c r="F19" s="19">
        <v>5</v>
      </c>
      <c r="G19" s="19">
        <f t="shared" si="0"/>
        <v>4.333333333333333</v>
      </c>
      <c r="H19" s="25">
        <f t="shared" si="1"/>
        <v>0.10256410256410267</v>
      </c>
    </row>
    <row r="20" spans="1:12" x14ac:dyDescent="0.25">
      <c r="A20" s="24">
        <v>6</v>
      </c>
      <c r="B20" s="7">
        <f t="shared" si="2"/>
        <v>0.83676296278079321</v>
      </c>
      <c r="C20" s="7">
        <f>B6</f>
        <v>0.25242018237492825</v>
      </c>
      <c r="E20" s="19">
        <v>5</v>
      </c>
      <c r="F20" s="19">
        <v>4</v>
      </c>
      <c r="G20" s="19">
        <f t="shared" si="0"/>
        <v>4.333333333333333</v>
      </c>
      <c r="H20" s="25">
        <f t="shared" si="1"/>
        <v>2.5641025641025595E-2</v>
      </c>
      <c r="J20" s="3" t="s">
        <v>60</v>
      </c>
    </row>
    <row r="21" spans="1:12" x14ac:dyDescent="0.25">
      <c r="A21" s="24">
        <v>7</v>
      </c>
      <c r="B21" s="7">
        <f t="shared" si="2"/>
        <v>0.25242018237492825</v>
      </c>
      <c r="C21" s="7">
        <f>C6</f>
        <v>0.56641538917426926</v>
      </c>
      <c r="E21" s="19">
        <v>6</v>
      </c>
      <c r="F21" s="19">
        <v>5</v>
      </c>
      <c r="G21" s="19">
        <f t="shared" si="0"/>
        <v>4.333333333333333</v>
      </c>
      <c r="H21" s="25">
        <f t="shared" si="1"/>
        <v>0.10256410256410267</v>
      </c>
      <c r="J21" s="41" t="s">
        <v>61</v>
      </c>
      <c r="K21" s="41"/>
      <c r="L21" s="41"/>
    </row>
    <row r="22" spans="1:12" x14ac:dyDescent="0.25">
      <c r="A22" s="24">
        <v>8</v>
      </c>
      <c r="B22" s="7">
        <f t="shared" si="2"/>
        <v>0.56641538917426926</v>
      </c>
      <c r="C22" s="7">
        <f>D6</f>
        <v>0.62312784497934803</v>
      </c>
      <c r="E22" s="19">
        <v>7</v>
      </c>
      <c r="F22" s="19">
        <v>2</v>
      </c>
      <c r="G22" s="19">
        <f t="shared" si="0"/>
        <v>4.333333333333333</v>
      </c>
      <c r="H22" s="25">
        <f t="shared" si="1"/>
        <v>1.2564102564102562</v>
      </c>
    </row>
    <row r="23" spans="1:12" x14ac:dyDescent="0.25">
      <c r="A23" s="24">
        <v>9</v>
      </c>
      <c r="B23" s="7">
        <f t="shared" si="2"/>
        <v>0.62312784497934803</v>
      </c>
      <c r="C23" s="7">
        <f>E6</f>
        <v>0.70039936431385685</v>
      </c>
      <c r="E23" s="19">
        <v>8</v>
      </c>
      <c r="F23" s="19">
        <v>7</v>
      </c>
      <c r="G23" s="19">
        <f t="shared" si="0"/>
        <v>4.333333333333333</v>
      </c>
      <c r="H23" s="25">
        <f t="shared" si="1"/>
        <v>1.6410256410256414</v>
      </c>
    </row>
    <row r="24" spans="1:12" x14ac:dyDescent="0.25">
      <c r="A24" s="24">
        <v>10</v>
      </c>
      <c r="B24" s="7">
        <f t="shared" si="2"/>
        <v>0.70039936431385685</v>
      </c>
      <c r="C24" s="7">
        <f>A7</f>
        <v>0.10775927301098553</v>
      </c>
      <c r="E24" s="19">
        <v>9</v>
      </c>
      <c r="F24" s="19">
        <v>2</v>
      </c>
      <c r="G24" s="19">
        <f t="shared" si="0"/>
        <v>4.333333333333333</v>
      </c>
      <c r="H24" s="25">
        <f t="shared" si="1"/>
        <v>1.2564102564102562</v>
      </c>
    </row>
    <row r="25" spans="1:12" ht="14" x14ac:dyDescent="0.3">
      <c r="A25" s="24">
        <v>11</v>
      </c>
      <c r="B25" s="7">
        <f t="shared" si="2"/>
        <v>0.10775927301098553</v>
      </c>
      <c r="C25" s="7">
        <f>B7</f>
        <v>0.30361306805416699</v>
      </c>
      <c r="F25" s="3">
        <f>SUM(F16:F24)</f>
        <v>39</v>
      </c>
      <c r="G25" s="27" t="s">
        <v>49</v>
      </c>
      <c r="H25" s="29">
        <f>SUM(H16:H24)</f>
        <v>7.384615384615385</v>
      </c>
    </row>
    <row r="26" spans="1:12" x14ac:dyDescent="0.25">
      <c r="A26" s="24">
        <v>12</v>
      </c>
      <c r="B26" s="7">
        <f t="shared" si="2"/>
        <v>0.30361306805416699</v>
      </c>
      <c r="C26" s="7">
        <f>C7</f>
        <v>7.3921891748213397E-2</v>
      </c>
    </row>
    <row r="27" spans="1:12" x14ac:dyDescent="0.25">
      <c r="A27" s="24">
        <v>13</v>
      </c>
      <c r="B27" s="7">
        <f t="shared" si="2"/>
        <v>7.3921891748213397E-2</v>
      </c>
      <c r="C27" s="7">
        <f>D7</f>
        <v>0.87857928795942397</v>
      </c>
      <c r="H27" s="3" t="s">
        <v>56</v>
      </c>
      <c r="J27" s="3" t="s">
        <v>18</v>
      </c>
    </row>
    <row r="28" spans="1:12" x14ac:dyDescent="0.25">
      <c r="A28" s="24">
        <v>14</v>
      </c>
      <c r="B28" s="7">
        <f t="shared" si="2"/>
        <v>0.87857928795942397</v>
      </c>
      <c r="C28" s="7">
        <f>E7</f>
        <v>0.4709381253869418</v>
      </c>
      <c r="H28" s="3" t="s">
        <v>57</v>
      </c>
    </row>
    <row r="29" spans="1:12" x14ac:dyDescent="0.25">
      <c r="A29" s="24">
        <v>15</v>
      </c>
      <c r="B29" s="7">
        <f t="shared" si="2"/>
        <v>0.4709381253869418</v>
      </c>
      <c r="C29" s="7">
        <f>A8</f>
        <v>0.9479126681149268</v>
      </c>
      <c r="H29" s="3" t="s">
        <v>58</v>
      </c>
      <c r="I29" s="3">
        <f>39/9</f>
        <v>4.333333333333333</v>
      </c>
    </row>
    <row r="30" spans="1:12" x14ac:dyDescent="0.25">
      <c r="A30" s="24">
        <v>16</v>
      </c>
      <c r="B30" s="7">
        <f t="shared" si="2"/>
        <v>0.9479126681149268</v>
      </c>
      <c r="C30" s="7">
        <f>B8</f>
        <v>0.66811994825933363</v>
      </c>
    </row>
    <row r="31" spans="1:12" x14ac:dyDescent="0.25">
      <c r="A31" s="24">
        <v>17</v>
      </c>
      <c r="B31" s="7">
        <f t="shared" si="2"/>
        <v>0.66811994825933363</v>
      </c>
      <c r="C31" s="7">
        <f>C8</f>
        <v>7.1758218255868478E-4</v>
      </c>
    </row>
    <row r="32" spans="1:12" x14ac:dyDescent="0.25">
      <c r="A32" s="24">
        <v>18</v>
      </c>
      <c r="B32" s="7">
        <f t="shared" si="2"/>
        <v>7.1758218255868478E-4</v>
      </c>
      <c r="C32" s="7">
        <f>D8</f>
        <v>0.47950160030638223</v>
      </c>
      <c r="G32" s="3" t="s">
        <v>18</v>
      </c>
    </row>
    <row r="33" spans="1:3" x14ac:dyDescent="0.25">
      <c r="A33" s="24">
        <v>19</v>
      </c>
      <c r="B33" s="7">
        <f t="shared" si="2"/>
        <v>0.47950160030638223</v>
      </c>
      <c r="C33" s="7">
        <f>E8</f>
        <v>0.71717724507633462</v>
      </c>
    </row>
    <row r="34" spans="1:3" x14ac:dyDescent="0.25">
      <c r="A34" s="24">
        <v>20</v>
      </c>
      <c r="B34" s="7">
        <f t="shared" si="2"/>
        <v>0.71717724507633462</v>
      </c>
      <c r="C34" s="7">
        <f>A9</f>
        <v>0.48224927620301927</v>
      </c>
    </row>
    <row r="35" spans="1:3" x14ac:dyDescent="0.25">
      <c r="A35" s="24">
        <v>21</v>
      </c>
      <c r="B35" s="7">
        <f t="shared" si="2"/>
        <v>0.48224927620301927</v>
      </c>
      <c r="C35" s="7">
        <f>B9</f>
        <v>0.68296898592713906</v>
      </c>
    </row>
    <row r="36" spans="1:3" x14ac:dyDescent="0.25">
      <c r="A36" s="24">
        <v>22</v>
      </c>
      <c r="B36" s="7">
        <f t="shared" si="2"/>
        <v>0.68296898592713906</v>
      </c>
      <c r="C36" s="7">
        <f>C9</f>
        <v>0.53185959652422066</v>
      </c>
    </row>
    <row r="37" spans="1:3" x14ac:dyDescent="0.25">
      <c r="A37" s="24">
        <v>23</v>
      </c>
      <c r="B37" s="7">
        <f t="shared" si="2"/>
        <v>0.53185959652422066</v>
      </c>
      <c r="C37" s="7">
        <f>D9</f>
        <v>0.80189877950020994</v>
      </c>
    </row>
    <row r="38" spans="1:3" x14ac:dyDescent="0.25">
      <c r="A38" s="24">
        <v>24</v>
      </c>
      <c r="B38" s="7">
        <f t="shared" si="2"/>
        <v>0.80189877950020994</v>
      </c>
      <c r="C38" s="7">
        <f>E9</f>
        <v>0.29052586717872797</v>
      </c>
    </row>
    <row r="39" spans="1:3" x14ac:dyDescent="0.25">
      <c r="A39" s="24">
        <v>25</v>
      </c>
      <c r="B39" s="7">
        <f t="shared" si="2"/>
        <v>0.29052586717872797</v>
      </c>
      <c r="C39" s="7">
        <f>A10</f>
        <v>0.16135564973317673</v>
      </c>
    </row>
    <row r="40" spans="1:3" x14ac:dyDescent="0.25">
      <c r="A40" s="24">
        <v>26</v>
      </c>
      <c r="B40" s="7">
        <f t="shared" si="2"/>
        <v>0.16135564973317673</v>
      </c>
      <c r="C40" s="7">
        <f>B10</f>
        <v>4.5168810662913339E-2</v>
      </c>
    </row>
    <row r="41" spans="1:3" x14ac:dyDescent="0.25">
      <c r="A41" s="24">
        <v>27</v>
      </c>
      <c r="B41" s="7">
        <f t="shared" si="2"/>
        <v>4.5168810662913339E-2</v>
      </c>
      <c r="C41" s="7">
        <f>C10</f>
        <v>0.48651825582114894</v>
      </c>
    </row>
    <row r="42" spans="1:3" x14ac:dyDescent="0.25">
      <c r="A42" s="24">
        <v>28</v>
      </c>
      <c r="B42" s="7">
        <f t="shared" si="2"/>
        <v>0.48651825582114894</v>
      </c>
      <c r="C42" s="7">
        <f>D10</f>
        <v>9.1012410159621693E-2</v>
      </c>
    </row>
    <row r="43" spans="1:3" x14ac:dyDescent="0.25">
      <c r="A43" s="24">
        <v>29</v>
      </c>
      <c r="B43" s="7">
        <f t="shared" si="2"/>
        <v>9.1012410159621693E-2</v>
      </c>
      <c r="C43" s="7">
        <f>E10</f>
        <v>0.73619391055924621</v>
      </c>
    </row>
    <row r="44" spans="1:3" x14ac:dyDescent="0.25">
      <c r="A44" s="24">
        <v>30</v>
      </c>
      <c r="B44" s="7">
        <f t="shared" si="2"/>
        <v>0.73619391055924621</v>
      </c>
      <c r="C44" s="7">
        <f>A11</f>
        <v>0.76213246312323113</v>
      </c>
    </row>
    <row r="45" spans="1:3" x14ac:dyDescent="0.25">
      <c r="A45" s="24">
        <v>31</v>
      </c>
      <c r="B45" s="7">
        <f t="shared" si="2"/>
        <v>0.76213246312323113</v>
      </c>
      <c r="C45" s="7">
        <f>B11</f>
        <v>0.28579094144815265</v>
      </c>
    </row>
    <row r="46" spans="1:3" x14ac:dyDescent="0.25">
      <c r="A46" s="24">
        <v>32</v>
      </c>
      <c r="B46" s="7">
        <f t="shared" si="2"/>
        <v>0.28579094144815265</v>
      </c>
      <c r="C46" s="7">
        <f>C11</f>
        <v>0.29049634841421978</v>
      </c>
    </row>
    <row r="47" spans="1:3" x14ac:dyDescent="0.25">
      <c r="A47" s="24">
        <v>33</v>
      </c>
      <c r="B47" s="7">
        <f t="shared" si="2"/>
        <v>0.29049634841421978</v>
      </c>
      <c r="C47" s="7">
        <f>D11</f>
        <v>0.26135938799643343</v>
      </c>
    </row>
    <row r="48" spans="1:3" x14ac:dyDescent="0.25">
      <c r="A48" s="24">
        <v>34</v>
      </c>
      <c r="B48" s="7">
        <f t="shared" si="2"/>
        <v>0.26135938799643343</v>
      </c>
      <c r="C48" s="7">
        <f>E11</f>
        <v>0.47842517240838622</v>
      </c>
    </row>
    <row r="49" spans="1:16" x14ac:dyDescent="0.25">
      <c r="A49" s="24">
        <v>35</v>
      </c>
      <c r="B49" s="7">
        <f t="shared" si="2"/>
        <v>0.47842517240838622</v>
      </c>
      <c r="C49" s="7">
        <f>A12</f>
        <v>0.76761358412088854</v>
      </c>
    </row>
    <row r="50" spans="1:16" x14ac:dyDescent="0.25">
      <c r="A50" s="24">
        <v>36</v>
      </c>
      <c r="B50" s="7">
        <f t="shared" si="2"/>
        <v>0.76761358412088854</v>
      </c>
      <c r="C50" s="7">
        <f>B12</f>
        <v>0.90708857888649075</v>
      </c>
    </row>
    <row r="51" spans="1:16" x14ac:dyDescent="0.25">
      <c r="A51" s="24">
        <v>37</v>
      </c>
      <c r="B51" s="7">
        <f t="shared" si="2"/>
        <v>0.90708857888649075</v>
      </c>
      <c r="C51" s="7">
        <f>C12</f>
        <v>0.63016626989291602</v>
      </c>
    </row>
    <row r="52" spans="1:16" x14ac:dyDescent="0.25">
      <c r="A52" s="24">
        <v>38</v>
      </c>
      <c r="B52" s="7">
        <f t="shared" si="2"/>
        <v>0.63016626989291602</v>
      </c>
      <c r="C52" s="7">
        <f>D12</f>
        <v>0.15436525018173597</v>
      </c>
    </row>
    <row r="53" spans="1:16" x14ac:dyDescent="0.25">
      <c r="A53" s="24">
        <v>39</v>
      </c>
      <c r="B53" s="7">
        <f t="shared" si="2"/>
        <v>0.15436525018173597</v>
      </c>
      <c r="C53" s="7">
        <f>E12</f>
        <v>0.17212227563880078</v>
      </c>
      <c r="P53" s="3" t="s">
        <v>18</v>
      </c>
    </row>
    <row r="54" spans="1:16" x14ac:dyDescent="0.25">
      <c r="A54" s="24"/>
      <c r="B54" s="7"/>
    </row>
    <row r="55" spans="1:16" x14ac:dyDescent="0.25">
      <c r="B55" s="7"/>
    </row>
    <row r="56" spans="1:16" x14ac:dyDescent="0.25">
      <c r="B56" s="7"/>
    </row>
  </sheetData>
  <mergeCells count="1">
    <mergeCell ref="J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CHI_CUAD</vt:lpstr>
      <vt:lpstr>HUECOS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Salcedo Juárez</dc:creator>
  <cp:lastModifiedBy>LIZETH NALLELY LOPEZ GARCIA</cp:lastModifiedBy>
  <dcterms:created xsi:type="dcterms:W3CDTF">2025-02-17T07:00:22Z</dcterms:created>
  <dcterms:modified xsi:type="dcterms:W3CDTF">2025-03-03T03:28:15Z</dcterms:modified>
</cp:coreProperties>
</file>