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I10" i="15" l="1"/>
  <c r="I9" i="15"/>
  <c r="H10" i="15"/>
  <c r="G10" i="15"/>
  <c r="F10" i="15"/>
  <c r="CY171" i="9"/>
  <c r="CY172" i="9"/>
  <c r="CY173" i="9"/>
  <c r="CY174" i="9"/>
  <c r="CY175" i="9"/>
  <c r="CY176" i="9"/>
  <c r="CQ169" i="9"/>
  <c r="CQ170" i="9"/>
  <c r="CQ171" i="9"/>
  <c r="CQ173" i="9"/>
  <c r="U105" i="12"/>
  <c r="T105" i="12"/>
  <c r="S105" i="12"/>
  <c r="R105" i="12"/>
  <c r="Q105" i="12"/>
  <c r="P105" i="12"/>
  <c r="N105" i="12"/>
  <c r="O105" i="12" s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7" i="12"/>
  <c r="N38" i="12"/>
  <c r="N39" i="12"/>
  <c r="N40" i="12"/>
  <c r="N35" i="12"/>
  <c r="N36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7" i="12"/>
  <c r="N58" i="12"/>
  <c r="N59" i="12"/>
  <c r="N56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7" i="12"/>
  <c r="N76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30" i="12"/>
  <c r="N131" i="12"/>
  <c r="N132" i="12"/>
  <c r="N133" i="12"/>
  <c r="N134" i="12"/>
  <c r="N135" i="12"/>
  <c r="N136" i="12"/>
  <c r="N137" i="12"/>
  <c r="N129" i="12"/>
  <c r="N138" i="12"/>
  <c r="N139" i="12"/>
  <c r="N141" i="12"/>
  <c r="N142" i="12"/>
  <c r="N143" i="12"/>
  <c r="N140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7" i="12"/>
  <c r="P38" i="12"/>
  <c r="P39" i="12"/>
  <c r="P40" i="12"/>
  <c r="P35" i="12"/>
  <c r="P36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7" i="12"/>
  <c r="P58" i="12"/>
  <c r="P59" i="12"/>
  <c r="P56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7" i="12"/>
  <c r="P76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30" i="12"/>
  <c r="P131" i="12"/>
  <c r="P132" i="12"/>
  <c r="P133" i="12"/>
  <c r="P134" i="12"/>
  <c r="P135" i="12"/>
  <c r="P136" i="12"/>
  <c r="P137" i="12"/>
  <c r="P129" i="12"/>
  <c r="T129" i="12" s="1"/>
  <c r="P138" i="12"/>
  <c r="P139" i="12"/>
  <c r="P141" i="12"/>
  <c r="P142" i="12"/>
  <c r="P143" i="12"/>
  <c r="P140" i="12"/>
  <c r="T140" i="12" s="1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7" i="12"/>
  <c r="R38" i="12"/>
  <c r="R39" i="12"/>
  <c r="R40" i="12"/>
  <c r="R35" i="12"/>
  <c r="R36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7" i="12"/>
  <c r="R58" i="12"/>
  <c r="R59" i="12"/>
  <c r="R56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7" i="12"/>
  <c r="R76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30" i="12"/>
  <c r="R131" i="12"/>
  <c r="R132" i="12"/>
  <c r="R133" i="12"/>
  <c r="R134" i="12"/>
  <c r="R135" i="12"/>
  <c r="R136" i="12"/>
  <c r="R137" i="12"/>
  <c r="R129" i="12"/>
  <c r="R138" i="12"/>
  <c r="R139" i="12"/>
  <c r="R141" i="12"/>
  <c r="R142" i="12"/>
  <c r="R143" i="12"/>
  <c r="R140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7" i="12"/>
  <c r="T38" i="12"/>
  <c r="T39" i="12"/>
  <c r="T40" i="12"/>
  <c r="T35" i="12"/>
  <c r="T36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7" i="12"/>
  <c r="T58" i="12"/>
  <c r="T59" i="12"/>
  <c r="T56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7" i="12"/>
  <c r="T76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30" i="12"/>
  <c r="T131" i="12"/>
  <c r="T132" i="12"/>
  <c r="T133" i="12"/>
  <c r="T134" i="12"/>
  <c r="T135" i="12"/>
  <c r="T136" i="12"/>
  <c r="T137" i="12"/>
  <c r="T138" i="12"/>
  <c r="T139" i="12"/>
  <c r="T141" i="12"/>
  <c r="T142" i="12"/>
  <c r="T143" i="12"/>
  <c r="F415" i="9"/>
  <c r="F416" i="9"/>
  <c r="F422" i="9"/>
  <c r="F417" i="9"/>
  <c r="F423" i="9"/>
  <c r="F418" i="9"/>
  <c r="F424" i="9"/>
  <c r="F419" i="9"/>
  <c r="F425" i="9"/>
  <c r="F420" i="9"/>
  <c r="F421" i="9"/>
  <c r="CX127" i="9"/>
  <c r="CX196" i="9"/>
  <c r="CX161" i="9"/>
  <c r="CX35" i="9"/>
  <c r="CX239" i="9"/>
  <c r="CX209" i="9"/>
  <c r="CX233" i="9"/>
  <c r="CX228" i="9"/>
  <c r="CX42" i="9"/>
  <c r="CX144" i="9"/>
  <c r="CX44" i="9"/>
  <c r="CX47" i="9"/>
  <c r="CX229" i="9"/>
  <c r="CX111" i="9"/>
  <c r="CX49" i="9"/>
  <c r="CX121" i="9"/>
  <c r="CX53" i="9"/>
  <c r="CX55" i="9"/>
  <c r="CX149" i="9"/>
  <c r="CX60" i="9"/>
  <c r="CX62" i="9"/>
  <c r="CX64" i="9"/>
  <c r="CX97" i="9"/>
  <c r="CX123" i="9"/>
  <c r="CX274" i="9"/>
  <c r="CX107" i="9"/>
  <c r="CX276" i="9"/>
  <c r="CX134" i="9"/>
  <c r="CX189" i="9"/>
  <c r="CX278" i="9"/>
  <c r="CX230" i="9"/>
  <c r="CX101" i="9"/>
  <c r="CX244" i="9"/>
  <c r="CX80" i="9"/>
  <c r="CX212" i="9"/>
  <c r="CX205" i="9"/>
  <c r="CX85" i="9"/>
  <c r="CX118" i="9"/>
  <c r="CX224" i="9"/>
  <c r="CX103" i="9"/>
  <c r="CX237" i="9"/>
  <c r="CX28" i="9"/>
  <c r="CX94" i="9"/>
  <c r="CX245" i="9"/>
  <c r="CX89" i="9"/>
  <c r="CX183" i="9"/>
  <c r="CX225" i="9"/>
  <c r="CX93" i="9"/>
  <c r="CX29" i="9"/>
  <c r="CX258" i="9"/>
  <c r="CX259" i="9"/>
  <c r="CX261" i="9"/>
  <c r="CX232" i="9"/>
  <c r="CX22" i="9"/>
  <c r="CX142" i="9"/>
  <c r="CX187" i="9"/>
  <c r="CX23" i="9"/>
  <c r="CX215" i="9"/>
  <c r="CX265" i="9"/>
  <c r="CX267" i="9"/>
  <c r="CX234" i="9"/>
  <c r="CX268" i="9"/>
  <c r="CX48" i="9"/>
  <c r="CX129" i="9"/>
  <c r="CX147" i="9"/>
  <c r="CX132" i="9"/>
  <c r="CX56" i="9"/>
  <c r="CX57" i="9"/>
  <c r="CX246" i="9"/>
  <c r="CX151" i="9"/>
  <c r="CX65" i="9"/>
  <c r="CX66" i="9"/>
  <c r="CX137" i="9"/>
  <c r="CX275" i="9"/>
  <c r="CX24" i="9"/>
  <c r="CX116" i="9"/>
  <c r="CX219" i="9"/>
  <c r="CX100" i="9"/>
  <c r="CX139" i="9"/>
  <c r="CX76" i="9"/>
  <c r="CX102" i="9"/>
  <c r="CX194" i="9"/>
  <c r="CX81" i="9"/>
  <c r="CX251" i="9"/>
  <c r="CX206" i="9"/>
  <c r="CX249" i="9"/>
  <c r="CX104" i="9"/>
  <c r="CX86" i="9"/>
  <c r="CX195" i="9"/>
  <c r="CX30" i="9"/>
  <c r="CX32" i="9"/>
  <c r="CX36" i="9"/>
  <c r="CX253" i="9"/>
  <c r="CX162" i="9"/>
  <c r="CX214" i="9"/>
  <c r="CX262" i="9"/>
  <c r="CX143" i="9"/>
  <c r="CX181" i="9"/>
  <c r="CX45" i="9"/>
  <c r="CX145" i="9"/>
  <c r="CX269" i="9"/>
  <c r="CX270" i="9"/>
  <c r="CX50" i="9"/>
  <c r="CX52" i="9"/>
  <c r="CX240" i="9"/>
  <c r="CX255" i="9"/>
  <c r="CX210" i="9"/>
  <c r="CX61" i="9"/>
  <c r="CX63" i="9"/>
  <c r="CX243" i="9"/>
  <c r="CX153" i="9"/>
  <c r="CX67" i="9"/>
  <c r="CX247" i="9"/>
  <c r="CX70" i="9"/>
  <c r="CX71" i="9"/>
  <c r="CX124" i="9"/>
  <c r="CX73" i="9"/>
  <c r="CX112" i="9"/>
  <c r="CX155" i="9"/>
  <c r="CX193" i="9"/>
  <c r="CX125" i="9"/>
  <c r="CX221" i="9"/>
  <c r="CX222" i="9"/>
  <c r="CX207" i="9"/>
  <c r="CX159" i="9"/>
  <c r="CX169" i="9"/>
  <c r="CX170" i="9"/>
  <c r="CX177" i="9"/>
  <c r="CX141" i="9"/>
  <c r="CX260" i="9"/>
  <c r="CX37" i="9"/>
  <c r="CX197" i="9"/>
  <c r="CX39" i="9"/>
  <c r="CX180" i="9"/>
  <c r="CX135" i="9"/>
  <c r="CX43" i="9"/>
  <c r="CX264" i="9"/>
  <c r="CX136" i="9"/>
  <c r="CX95" i="9"/>
  <c r="CX115" i="9"/>
  <c r="CX146" i="9"/>
  <c r="CX235" i="9"/>
  <c r="CX130" i="9"/>
  <c r="CX226" i="9"/>
  <c r="CX217" i="9"/>
  <c r="CX58" i="9"/>
  <c r="CX150" i="9"/>
  <c r="CX168" i="9"/>
  <c r="CX152" i="9"/>
  <c r="CX273" i="9"/>
  <c r="CX122" i="9"/>
  <c r="CX99" i="9"/>
  <c r="CX117" i="9"/>
  <c r="CX72" i="9"/>
  <c r="CX165" i="9"/>
  <c r="CX248" i="9"/>
  <c r="CX77" i="9"/>
  <c r="CX140" i="9"/>
  <c r="CX157" i="9"/>
  <c r="CX166" i="9"/>
  <c r="CX158" i="9"/>
  <c r="CX223" i="9"/>
  <c r="CX279" i="9"/>
  <c r="CX90" i="9"/>
  <c r="CX128" i="9"/>
  <c r="CX31" i="9"/>
  <c r="CX33" i="9"/>
  <c r="CX213" i="9"/>
  <c r="CX110" i="9"/>
  <c r="CX113" i="9"/>
  <c r="CX167" i="9"/>
  <c r="CX138" i="9"/>
  <c r="CX263" i="9"/>
  <c r="CX252" i="9"/>
  <c r="CX266" i="9"/>
  <c r="CX185" i="9"/>
  <c r="CX199" i="9"/>
  <c r="CX120" i="9"/>
  <c r="CX201" i="9"/>
  <c r="CX51" i="9"/>
  <c r="CX216" i="9"/>
  <c r="CX54" i="9"/>
  <c r="CX250" i="9"/>
  <c r="CX236" i="9"/>
  <c r="CX133" i="9"/>
  <c r="CX164" i="9"/>
  <c r="CX271" i="9"/>
  <c r="CX272" i="9"/>
  <c r="CX211" i="9"/>
  <c r="CX68" i="9"/>
  <c r="CX202" i="9"/>
  <c r="CX25" i="9"/>
  <c r="CX277" i="9"/>
  <c r="CX74" i="9"/>
  <c r="CX75" i="9"/>
  <c r="CX108" i="9"/>
  <c r="CX79" i="9"/>
  <c r="CX190" i="9"/>
  <c r="CX220" i="9"/>
  <c r="CX26" i="9"/>
  <c r="CX83" i="9"/>
  <c r="CX27" i="9"/>
  <c r="CX87" i="9"/>
  <c r="CX109" i="9"/>
  <c r="CX280" i="9"/>
  <c r="CX186" i="9"/>
  <c r="CX105" i="9"/>
  <c r="CX208" i="9"/>
  <c r="CX160" i="9"/>
  <c r="CX238" i="9"/>
  <c r="CX178" i="9"/>
  <c r="CX34" i="9"/>
  <c r="CX38" i="9"/>
  <c r="CX179" i="9"/>
  <c r="CX40" i="9"/>
  <c r="CX163" i="9"/>
  <c r="CX41" i="9"/>
  <c r="CX198" i="9"/>
  <c r="CX114" i="9"/>
  <c r="CX254" i="9"/>
  <c r="CX46" i="9"/>
  <c r="CX200" i="9"/>
  <c r="CX188" i="9"/>
  <c r="CX96" i="9"/>
  <c r="CX192" i="9"/>
  <c r="CX131" i="9"/>
  <c r="CX148" i="9"/>
  <c r="CX106" i="9"/>
  <c r="CX59" i="9"/>
  <c r="CX241" i="9"/>
  <c r="CX242" i="9"/>
  <c r="CX182" i="9"/>
  <c r="CX98" i="9"/>
  <c r="CX218" i="9"/>
  <c r="CX69" i="9"/>
  <c r="CX154" i="9"/>
  <c r="CX256" i="9"/>
  <c r="CX227" i="9"/>
  <c r="CX203" i="9"/>
  <c r="CX78" i="9"/>
  <c r="CX156" i="9"/>
  <c r="CX204" i="9"/>
  <c r="CX82" i="9"/>
  <c r="CX191" i="9"/>
  <c r="CX84" i="9"/>
  <c r="CX126" i="9"/>
  <c r="CX88" i="9"/>
  <c r="CX91" i="9"/>
  <c r="CX184" i="9"/>
  <c r="CX119" i="9"/>
  <c r="CX231" i="9"/>
  <c r="CX92" i="9"/>
  <c r="CX257" i="9"/>
  <c r="CP34" i="9"/>
  <c r="CP36" i="9"/>
  <c r="CP108" i="9"/>
  <c r="CP257" i="9"/>
  <c r="CP25" i="9"/>
  <c r="CP227" i="9"/>
  <c r="CP309" i="9"/>
  <c r="CP228" i="9"/>
  <c r="CP262" i="9"/>
  <c r="CP41" i="9"/>
  <c r="CP194" i="9"/>
  <c r="CP218" i="9"/>
  <c r="CP127" i="9"/>
  <c r="CP219" i="9"/>
  <c r="CP313" i="9"/>
  <c r="CP160" i="9"/>
  <c r="CP165" i="9"/>
  <c r="CP154" i="9"/>
  <c r="CP176" i="9"/>
  <c r="CP81" i="9"/>
  <c r="CP211" i="9"/>
  <c r="CP28" i="9"/>
  <c r="CP147" i="9"/>
  <c r="CP272" i="9"/>
  <c r="CP274" i="9"/>
  <c r="CP275" i="9"/>
  <c r="CP246" i="9"/>
  <c r="CP276" i="9"/>
  <c r="CP248" i="9"/>
  <c r="CP180" i="9"/>
  <c r="CP111" i="9"/>
  <c r="CP104" i="9"/>
  <c r="CP201" i="9"/>
  <c r="CP305" i="9"/>
  <c r="CP57" i="9"/>
  <c r="CP166" i="9"/>
  <c r="CP106" i="9"/>
  <c r="CP284" i="9"/>
  <c r="CP213" i="9"/>
  <c r="CP250" i="9"/>
  <c r="CP32" i="9"/>
  <c r="CP306" i="9"/>
  <c r="CP234" i="9"/>
  <c r="CP96" i="9"/>
  <c r="CP288" i="9"/>
  <c r="CP68" i="9"/>
  <c r="CP167" i="9"/>
  <c r="CP209" i="9"/>
  <c r="CP255" i="9"/>
  <c r="CP113" i="9"/>
  <c r="CP256" i="9"/>
  <c r="CP37" i="9"/>
  <c r="CP138" i="9"/>
  <c r="CP183" i="9"/>
  <c r="CP123" i="9"/>
  <c r="CP156" i="9"/>
  <c r="CP40" i="9"/>
  <c r="CP261" i="9"/>
  <c r="CP109" i="9"/>
  <c r="CP42" i="9"/>
  <c r="CP239" i="9"/>
  <c r="CP240" i="9"/>
  <c r="CP159" i="9"/>
  <c r="CP195" i="9"/>
  <c r="CP110" i="9"/>
  <c r="CP314" i="9"/>
  <c r="CP220" i="9"/>
  <c r="CP45" i="9"/>
  <c r="CP268" i="9"/>
  <c r="CP303" i="9"/>
  <c r="CP269" i="9"/>
  <c r="CP49" i="9"/>
  <c r="CP168" i="9"/>
  <c r="CP273" i="9"/>
  <c r="CP178" i="9"/>
  <c r="CP148" i="9"/>
  <c r="CP188" i="9"/>
  <c r="CP121" i="9"/>
  <c r="CP86" i="9"/>
  <c r="CP87" i="9"/>
  <c r="CP191" i="9"/>
  <c r="CP143" i="9"/>
  <c r="CP132" i="9"/>
  <c r="CP31" i="9"/>
  <c r="CP58" i="9"/>
  <c r="CP60" i="9"/>
  <c r="CP62" i="9"/>
  <c r="CP225" i="9"/>
  <c r="CP135" i="9"/>
  <c r="CP136" i="9"/>
  <c r="CP205" i="9"/>
  <c r="CP93" i="9"/>
  <c r="CP33" i="9"/>
  <c r="CP207" i="9"/>
  <c r="CP289" i="9"/>
  <c r="CP98" i="9"/>
  <c r="CP99" i="9"/>
  <c r="CP307" i="9"/>
  <c r="CP69" i="9"/>
  <c r="CP235" i="9"/>
  <c r="CP182" i="9"/>
  <c r="CP291" i="9"/>
  <c r="CP23" i="9"/>
  <c r="CP24" i="9"/>
  <c r="CP74" i="9"/>
  <c r="CP260" i="9"/>
  <c r="CP76" i="9"/>
  <c r="CP174" i="9"/>
  <c r="CP146" i="9"/>
  <c r="CP295" i="9"/>
  <c r="CP263" i="9"/>
  <c r="CP229" i="9"/>
  <c r="CP241" i="9"/>
  <c r="CP311" i="9"/>
  <c r="CP312" i="9"/>
  <c r="CP196" i="9"/>
  <c r="CP267" i="9"/>
  <c r="CP27" i="9"/>
  <c r="CP46" i="9"/>
  <c r="CP48" i="9"/>
  <c r="CP82" i="9"/>
  <c r="CP300" i="9"/>
  <c r="CP316" i="9"/>
  <c r="CP131" i="9"/>
  <c r="CP140" i="9"/>
  <c r="CP179" i="9"/>
  <c r="CP142" i="9"/>
  <c r="CP51" i="9"/>
  <c r="CP185" i="9"/>
  <c r="CP199" i="9"/>
  <c r="CP163" i="9"/>
  <c r="CP151" i="9"/>
  <c r="CP279" i="9"/>
  <c r="CP297" i="9"/>
  <c r="CP232" i="9"/>
  <c r="CP317" i="9"/>
  <c r="CP61" i="9"/>
  <c r="CP112" i="9"/>
  <c r="CP285" i="9"/>
  <c r="CP145" i="9"/>
  <c r="CP214" i="9"/>
  <c r="CP251" i="9"/>
  <c r="CP215" i="9"/>
  <c r="CP94" i="9"/>
  <c r="CP22" i="9"/>
  <c r="CP66" i="9"/>
  <c r="CP290" i="9"/>
  <c r="CP117" i="9"/>
  <c r="CP186" i="9"/>
  <c r="CP164" i="9"/>
  <c r="CP100" i="9"/>
  <c r="CP70" i="9"/>
  <c r="CP216" i="9"/>
  <c r="CP152" i="9"/>
  <c r="CP72" i="9"/>
  <c r="CP258" i="9"/>
  <c r="CP192" i="9"/>
  <c r="CP102" i="9"/>
  <c r="CP293" i="9"/>
  <c r="CP77" i="9"/>
  <c r="CP78" i="9"/>
  <c r="CP301" i="9"/>
  <c r="CP184" i="9"/>
  <c r="CP217" i="9"/>
  <c r="CP230" i="9"/>
  <c r="CP103" i="9"/>
  <c r="CP265" i="9"/>
  <c r="CP43" i="9"/>
  <c r="CP302" i="9"/>
  <c r="CP114" i="9"/>
  <c r="CP296" i="9"/>
  <c r="CP161" i="9"/>
  <c r="CP83" i="9"/>
  <c r="CP129" i="9"/>
  <c r="CP271" i="9"/>
  <c r="CP162" i="9"/>
  <c r="CP177" i="9"/>
  <c r="CP244" i="9"/>
  <c r="CP30" i="9"/>
  <c r="CP221" i="9"/>
  <c r="CP277" i="9"/>
  <c r="CP155" i="9"/>
  <c r="CP55" i="9"/>
  <c r="CP200" i="9"/>
  <c r="CP56" i="9"/>
  <c r="CP105" i="9"/>
  <c r="CP133" i="9"/>
  <c r="CP59" i="9"/>
  <c r="CP115" i="9"/>
  <c r="CP204" i="9"/>
  <c r="CP89" i="9"/>
  <c r="CP319" i="9"/>
  <c r="CP91" i="9"/>
  <c r="CP65" i="9"/>
  <c r="CP206" i="9"/>
  <c r="CP252" i="9"/>
  <c r="CP116" i="9"/>
  <c r="CP67" i="9"/>
  <c r="CP322" i="9"/>
  <c r="CP308" i="9"/>
  <c r="CP71" i="9"/>
  <c r="CP107" i="9"/>
  <c r="CP38" i="9"/>
  <c r="CP259" i="9"/>
  <c r="CP292" i="9"/>
  <c r="CP75" i="9"/>
  <c r="CP124" i="9"/>
  <c r="CP157" i="9"/>
  <c r="CP139" i="9"/>
  <c r="CP175" i="9"/>
  <c r="CP125" i="9"/>
  <c r="CP126" i="9"/>
  <c r="CP141" i="9"/>
  <c r="CP79" i="9"/>
  <c r="CP266" i="9"/>
  <c r="CP242" i="9"/>
  <c r="CP118" i="9"/>
  <c r="CP120" i="9"/>
  <c r="CP47" i="9"/>
  <c r="CP315" i="9"/>
  <c r="CP243" i="9"/>
  <c r="CP130" i="9"/>
  <c r="CP29" i="9"/>
  <c r="CP197" i="9"/>
  <c r="CP50" i="9"/>
  <c r="CP245" i="9"/>
  <c r="CP187" i="9"/>
  <c r="CP52" i="9"/>
  <c r="CP222" i="9"/>
  <c r="CP53" i="9"/>
  <c r="CP278" i="9"/>
  <c r="CP181" i="9"/>
  <c r="CP280" i="9"/>
  <c r="CP88" i="9"/>
  <c r="CP223" i="9"/>
  <c r="CP224" i="9"/>
  <c r="CP249" i="9"/>
  <c r="CP318" i="9"/>
  <c r="CP90" i="9"/>
  <c r="CP63" i="9"/>
  <c r="CP320" i="9"/>
  <c r="CP286" i="9"/>
  <c r="CP287" i="9"/>
  <c r="CP321" i="9"/>
  <c r="CP298" i="9"/>
  <c r="CP253" i="9"/>
  <c r="CP122" i="9"/>
  <c r="CP299" i="9"/>
  <c r="CP35" i="9"/>
  <c r="CP236" i="9"/>
  <c r="CP73" i="9"/>
  <c r="CP39" i="9"/>
  <c r="CP237" i="9"/>
  <c r="CP193" i="9"/>
  <c r="CP310" i="9"/>
  <c r="CP238" i="9"/>
  <c r="CP158" i="9"/>
  <c r="CP264" i="9"/>
  <c r="CP153" i="9"/>
  <c r="CP189" i="9"/>
  <c r="CP26" i="9"/>
  <c r="CP231" i="9"/>
  <c r="CP44" i="9"/>
  <c r="CP119" i="9"/>
  <c r="CP128" i="9"/>
  <c r="CP80" i="9"/>
  <c r="CP210" i="9"/>
  <c r="CP294" i="9"/>
  <c r="CP270" i="9"/>
  <c r="CP212" i="9"/>
  <c r="CP84" i="9"/>
  <c r="CP85" i="9"/>
  <c r="CP190" i="9"/>
  <c r="CP150" i="9"/>
  <c r="CP247" i="9"/>
  <c r="CP198" i="9"/>
  <c r="CP54" i="9"/>
  <c r="CP304" i="9"/>
  <c r="CP149" i="9"/>
  <c r="CP281" i="9"/>
  <c r="CP202" i="9"/>
  <c r="CP203" i="9"/>
  <c r="CP282" i="9"/>
  <c r="CP283" i="9"/>
  <c r="CP144" i="9"/>
  <c r="CP134" i="9"/>
  <c r="CP64" i="9"/>
  <c r="CP233" i="9"/>
  <c r="CP92" i="9"/>
  <c r="CP95" i="9"/>
  <c r="CP208" i="9"/>
  <c r="CP97" i="9"/>
  <c r="CP226" i="9"/>
  <c r="CP323" i="9"/>
  <c r="CP254" i="9"/>
  <c r="CP101" i="9"/>
  <c r="CP137" i="9"/>
  <c r="CY257" i="9" l="1"/>
  <c r="CY92" i="9"/>
  <c r="CY231" i="9"/>
  <c r="CY119" i="9"/>
  <c r="CY184" i="9"/>
  <c r="CY91" i="9"/>
  <c r="CY88" i="9"/>
  <c r="CY126" i="9"/>
  <c r="CY84" i="9"/>
  <c r="CY191" i="9"/>
  <c r="CY82" i="9"/>
  <c r="CY204" i="9"/>
  <c r="CY156" i="9"/>
  <c r="CY78" i="9"/>
  <c r="CY203" i="9"/>
  <c r="CY227" i="9"/>
  <c r="CY256" i="9"/>
  <c r="CY154" i="9"/>
  <c r="CY69" i="9"/>
  <c r="CY218" i="9"/>
  <c r="CY98" i="9"/>
  <c r="CY182" i="9"/>
  <c r="CY242" i="9"/>
  <c r="CY241" i="9"/>
  <c r="CY59" i="9"/>
  <c r="CY106" i="9"/>
  <c r="CY148" i="9"/>
  <c r="CY131" i="9"/>
  <c r="CY192" i="9"/>
  <c r="CY96" i="9"/>
  <c r="CY188" i="9"/>
  <c r="CY200" i="9"/>
  <c r="CY46" i="9"/>
  <c r="CY254" i="9"/>
  <c r="CY114" i="9"/>
  <c r="CY198" i="9"/>
  <c r="CY41" i="9"/>
  <c r="CY163" i="9"/>
  <c r="CY40" i="9"/>
  <c r="CY179" i="9"/>
  <c r="CY38" i="9"/>
  <c r="CY34" i="9"/>
  <c r="CY178" i="9"/>
  <c r="CY238" i="9"/>
  <c r="CY160" i="9"/>
  <c r="CY208" i="9"/>
  <c r="CY105" i="9"/>
  <c r="CY186" i="9"/>
  <c r="CY280" i="9"/>
  <c r="CY109" i="9"/>
  <c r="CY87" i="9"/>
  <c r="CY27" i="9"/>
  <c r="CY83" i="9"/>
  <c r="CY26" i="9"/>
  <c r="CY220" i="9"/>
  <c r="CY190" i="9"/>
  <c r="CY79" i="9"/>
  <c r="CY108" i="9"/>
  <c r="CY75" i="9"/>
  <c r="CY74" i="9"/>
  <c r="CY277" i="9"/>
  <c r="CY25" i="9"/>
  <c r="CY202" i="9"/>
  <c r="CY68" i="9"/>
  <c r="CY211" i="9"/>
  <c r="CY272" i="9"/>
  <c r="CY271" i="9"/>
  <c r="CY164" i="9"/>
  <c r="CY133" i="9"/>
  <c r="CY236" i="9"/>
  <c r="CY250" i="9"/>
  <c r="CY54" i="9"/>
  <c r="CY216" i="9"/>
  <c r="CY51" i="9"/>
  <c r="CY201" i="9"/>
  <c r="CY120" i="9"/>
  <c r="CY199" i="9"/>
  <c r="CY185" i="9"/>
  <c r="CY266" i="9"/>
  <c r="CY252" i="9"/>
  <c r="CY263" i="9"/>
  <c r="CY138" i="9"/>
  <c r="CY167" i="9"/>
  <c r="CY113" i="9"/>
  <c r="CY110" i="9"/>
  <c r="CY213" i="9"/>
  <c r="CY33" i="9"/>
  <c r="CY31" i="9"/>
  <c r="CY128" i="9"/>
  <c r="CY90" i="9"/>
  <c r="CY279" i="9"/>
  <c r="CY223" i="9"/>
  <c r="CY158" i="9"/>
  <c r="CY166" i="9"/>
  <c r="CY157" i="9"/>
  <c r="CY140" i="9"/>
  <c r="CY77" i="9"/>
  <c r="CY248" i="9"/>
  <c r="CY165" i="9"/>
  <c r="CY72" i="9"/>
  <c r="CY117" i="9"/>
  <c r="CY99" i="9"/>
  <c r="CY122" i="9"/>
  <c r="CY273" i="9"/>
  <c r="CY152" i="9"/>
  <c r="CY168" i="9"/>
  <c r="CY150" i="9"/>
  <c r="CY58" i="9"/>
  <c r="CY217" i="9"/>
  <c r="CY226" i="9"/>
  <c r="CY130" i="9"/>
  <c r="CY235" i="9"/>
  <c r="CY146" i="9"/>
  <c r="CY115" i="9"/>
  <c r="CY95" i="9"/>
  <c r="CY136" i="9"/>
  <c r="CY264" i="9"/>
  <c r="CY43" i="9"/>
  <c r="CY135" i="9"/>
  <c r="CY180" i="9"/>
  <c r="CY39" i="9"/>
  <c r="CY197" i="9"/>
  <c r="CY37" i="9"/>
  <c r="CY260" i="9"/>
  <c r="CY141" i="9"/>
  <c r="CY177" i="9"/>
  <c r="CY170" i="9"/>
  <c r="CY169" i="9"/>
  <c r="CY159" i="9"/>
  <c r="CY207" i="9"/>
  <c r="CY222" i="9"/>
  <c r="CY221" i="9"/>
  <c r="CY125" i="9"/>
  <c r="CY193" i="9"/>
  <c r="CY155" i="9"/>
  <c r="CY112" i="9"/>
  <c r="CY73" i="9"/>
  <c r="CY124" i="9"/>
  <c r="CY71" i="9"/>
  <c r="CY70" i="9"/>
  <c r="CY247" i="9"/>
  <c r="CY67" i="9"/>
  <c r="CY153" i="9"/>
  <c r="CY243" i="9"/>
  <c r="CY63" i="9"/>
  <c r="CY61" i="9"/>
  <c r="CY210" i="9"/>
  <c r="CY255" i="9"/>
  <c r="CY240" i="9"/>
  <c r="CY52" i="9"/>
  <c r="CY50" i="9"/>
  <c r="CY270" i="9"/>
  <c r="CY269" i="9"/>
  <c r="CY145" i="9"/>
  <c r="CY45" i="9"/>
  <c r="CY181" i="9"/>
  <c r="CY143" i="9"/>
  <c r="CY262" i="9"/>
  <c r="CY214" i="9"/>
  <c r="CY162" i="9"/>
  <c r="CY253" i="9"/>
  <c r="CY36" i="9"/>
  <c r="CY32" i="9"/>
  <c r="CY30" i="9"/>
  <c r="CY195" i="9"/>
  <c r="CY86" i="9"/>
  <c r="CY104" i="9"/>
  <c r="CY249" i="9"/>
  <c r="CY206" i="9"/>
  <c r="CY251" i="9"/>
  <c r="CY81" i="9"/>
  <c r="CY194" i="9"/>
  <c r="CY102" i="9"/>
  <c r="CY76" i="9"/>
  <c r="CY139" i="9"/>
  <c r="CY100" i="9"/>
  <c r="CY219" i="9"/>
  <c r="CY116" i="9"/>
  <c r="CY24" i="9"/>
  <c r="CY275" i="9"/>
  <c r="CY137" i="9"/>
  <c r="CY66" i="9"/>
  <c r="CY65" i="9"/>
  <c r="CY151" i="9"/>
  <c r="CY246" i="9"/>
  <c r="CY57" i="9"/>
  <c r="CY56" i="9"/>
  <c r="CY132" i="9"/>
  <c r="CY147" i="9"/>
  <c r="CY129" i="9"/>
  <c r="CY48" i="9"/>
  <c r="CY268" i="9"/>
  <c r="CY234" i="9"/>
  <c r="CY267" i="9"/>
  <c r="CY265" i="9"/>
  <c r="CY215" i="9"/>
  <c r="CY23" i="9"/>
  <c r="CY187" i="9"/>
  <c r="CY142" i="9"/>
  <c r="CY22" i="9"/>
  <c r="CY232" i="9"/>
  <c r="CY261" i="9"/>
  <c r="CY259" i="9"/>
  <c r="CY258" i="9"/>
  <c r="CY29" i="9"/>
  <c r="CY93" i="9"/>
  <c r="CY225" i="9"/>
  <c r="CY183" i="9"/>
  <c r="CY89" i="9"/>
  <c r="CY245" i="9"/>
  <c r="CY94" i="9"/>
  <c r="CY28" i="9"/>
  <c r="CY237" i="9"/>
  <c r="CY103" i="9"/>
  <c r="CY224" i="9"/>
  <c r="CY118" i="9"/>
  <c r="CY85" i="9"/>
  <c r="CY205" i="9"/>
  <c r="CY212" i="9"/>
  <c r="CY80" i="9"/>
  <c r="CY244" i="9"/>
  <c r="CY101" i="9"/>
  <c r="CY230" i="9"/>
  <c r="CY278" i="9"/>
  <c r="CY189" i="9"/>
  <c r="CY134" i="9"/>
  <c r="CY276" i="9"/>
  <c r="CY107" i="9"/>
  <c r="CY274" i="9"/>
  <c r="CY123" i="9"/>
  <c r="CY97" i="9"/>
  <c r="CY64" i="9"/>
  <c r="CY62" i="9"/>
  <c r="CY60" i="9"/>
  <c r="CY149" i="9"/>
  <c r="CY55" i="9"/>
  <c r="CY53" i="9"/>
  <c r="CY121" i="9"/>
  <c r="CY49" i="9"/>
  <c r="CY111" i="9"/>
  <c r="CY229" i="9"/>
  <c r="CY47" i="9"/>
  <c r="CY44" i="9"/>
  <c r="CY144" i="9"/>
  <c r="CY42" i="9"/>
  <c r="CY228" i="9"/>
  <c r="CY233" i="9"/>
  <c r="CY209" i="9"/>
  <c r="CY239" i="9"/>
  <c r="CY35" i="9"/>
  <c r="CY161" i="9"/>
  <c r="CY196" i="9"/>
  <c r="CY127" i="9"/>
  <c r="CQ137" i="9"/>
  <c r="CQ101" i="9"/>
  <c r="CQ254" i="9"/>
  <c r="CQ323" i="9"/>
  <c r="CQ226" i="9"/>
  <c r="CQ97" i="9"/>
  <c r="CQ208" i="9"/>
  <c r="CQ95" i="9"/>
  <c r="CQ172" i="9"/>
  <c r="CQ92" i="9"/>
  <c r="CQ233" i="9"/>
  <c r="CQ64" i="9"/>
  <c r="CQ134" i="9"/>
  <c r="CQ144" i="9"/>
  <c r="CQ283" i="9"/>
  <c r="CQ282" i="9"/>
  <c r="CQ203" i="9"/>
  <c r="CQ202" i="9"/>
  <c r="CQ281" i="9"/>
  <c r="CQ149" i="9"/>
  <c r="CQ304" i="9"/>
  <c r="CQ54" i="9"/>
  <c r="CQ198" i="9"/>
  <c r="CQ247" i="9"/>
  <c r="CQ150" i="9"/>
  <c r="CQ190" i="9"/>
  <c r="CQ85" i="9"/>
  <c r="CQ84" i="9"/>
  <c r="CQ212" i="9"/>
  <c r="CQ270" i="9"/>
  <c r="CQ294" i="9"/>
  <c r="CQ210" i="9"/>
  <c r="CQ80" i="9"/>
  <c r="CQ128" i="9"/>
  <c r="CQ119" i="9"/>
  <c r="CQ44" i="9"/>
  <c r="CQ231" i="9"/>
  <c r="CQ26" i="9"/>
  <c r="CQ189" i="9"/>
  <c r="CQ153" i="9"/>
  <c r="CQ264" i="9"/>
  <c r="CQ158" i="9"/>
  <c r="CQ238" i="9"/>
  <c r="CQ310" i="9"/>
  <c r="CQ193" i="9"/>
  <c r="CQ237" i="9"/>
  <c r="CQ39" i="9"/>
  <c r="CQ73" i="9"/>
  <c r="CQ236" i="9"/>
  <c r="CQ35" i="9"/>
  <c r="CQ299" i="9"/>
  <c r="CQ122" i="9"/>
  <c r="CQ253" i="9"/>
  <c r="CQ298" i="9"/>
  <c r="CQ321" i="9"/>
  <c r="CQ287" i="9"/>
  <c r="CQ286" i="9"/>
  <c r="CQ320" i="9"/>
  <c r="CQ63" i="9"/>
  <c r="CQ90" i="9"/>
  <c r="CQ318" i="9"/>
  <c r="CQ249" i="9"/>
  <c r="CQ224" i="9"/>
  <c r="CQ223" i="9"/>
  <c r="CQ88" i="9"/>
  <c r="CQ280" i="9"/>
  <c r="CQ181" i="9"/>
  <c r="CQ278" i="9"/>
  <c r="CQ53" i="9"/>
  <c r="CQ222" i="9"/>
  <c r="CQ52" i="9"/>
  <c r="CQ187" i="9"/>
  <c r="CQ245" i="9"/>
  <c r="CQ50" i="9"/>
  <c r="CQ197" i="9"/>
  <c r="CQ29" i="9"/>
  <c r="CQ130" i="9"/>
  <c r="CQ243" i="9"/>
  <c r="CQ315" i="9"/>
  <c r="CQ47" i="9"/>
  <c r="CQ120" i="9"/>
  <c r="CQ118" i="9"/>
  <c r="CQ242" i="9"/>
  <c r="CQ266" i="9"/>
  <c r="CQ79" i="9"/>
  <c r="CQ141" i="9"/>
  <c r="CQ126" i="9"/>
  <c r="CQ125" i="9"/>
  <c r="CQ175" i="9"/>
  <c r="CQ139" i="9"/>
  <c r="CQ157" i="9"/>
  <c r="CQ124" i="9"/>
  <c r="CQ75" i="9"/>
  <c r="CQ292" i="9"/>
  <c r="CQ259" i="9"/>
  <c r="CQ38" i="9"/>
  <c r="CQ107" i="9"/>
  <c r="CQ71" i="9"/>
  <c r="CQ308" i="9"/>
  <c r="CQ322" i="9"/>
  <c r="CQ67" i="9"/>
  <c r="CQ116" i="9"/>
  <c r="CQ252" i="9"/>
  <c r="CQ206" i="9"/>
  <c r="CQ65" i="9"/>
  <c r="CQ91" i="9"/>
  <c r="CQ319" i="9"/>
  <c r="CQ89" i="9"/>
  <c r="CQ204" i="9"/>
  <c r="CQ115" i="9"/>
  <c r="CQ59" i="9"/>
  <c r="CQ133" i="9"/>
  <c r="CQ105" i="9"/>
  <c r="CQ56" i="9"/>
  <c r="CQ200" i="9"/>
  <c r="CQ55" i="9"/>
  <c r="CQ155" i="9"/>
  <c r="CQ277" i="9"/>
  <c r="CQ221" i="9"/>
  <c r="CQ30" i="9"/>
  <c r="CQ244" i="9"/>
  <c r="CQ177" i="9"/>
  <c r="CQ162" i="9"/>
  <c r="CQ271" i="9"/>
  <c r="CQ129" i="9"/>
  <c r="CQ83" i="9"/>
  <c r="CQ161" i="9"/>
  <c r="CQ296" i="9"/>
  <c r="CQ114" i="9"/>
  <c r="CQ302" i="9"/>
  <c r="CQ43" i="9"/>
  <c r="CQ265" i="9"/>
  <c r="CQ103" i="9"/>
  <c r="CQ230" i="9"/>
  <c r="CQ217" i="9"/>
  <c r="CQ184" i="9"/>
  <c r="CQ301" i="9"/>
  <c r="CQ78" i="9"/>
  <c r="CQ77" i="9"/>
  <c r="CQ293" i="9"/>
  <c r="CQ102" i="9"/>
  <c r="CQ192" i="9"/>
  <c r="CQ258" i="9"/>
  <c r="CQ72" i="9"/>
  <c r="CQ152" i="9"/>
  <c r="CQ216" i="9"/>
  <c r="CQ70" i="9"/>
  <c r="CQ100" i="9"/>
  <c r="CQ164" i="9"/>
  <c r="CQ186" i="9"/>
  <c r="CQ117" i="9"/>
  <c r="CQ290" i="9"/>
  <c r="CQ66" i="9"/>
  <c r="CQ22" i="9"/>
  <c r="CQ94" i="9"/>
  <c r="CQ215" i="9"/>
  <c r="CQ251" i="9"/>
  <c r="CQ214" i="9"/>
  <c r="CQ145" i="9"/>
  <c r="CQ285" i="9"/>
  <c r="CQ112" i="9"/>
  <c r="CQ61" i="9"/>
  <c r="CQ317" i="9"/>
  <c r="CQ232" i="9"/>
  <c r="CQ297" i="9"/>
  <c r="CQ279" i="9"/>
  <c r="CQ151" i="9"/>
  <c r="CQ163" i="9"/>
  <c r="CQ199" i="9"/>
  <c r="CQ185" i="9"/>
  <c r="CQ51" i="9"/>
  <c r="CQ142" i="9"/>
  <c r="CQ179" i="9"/>
  <c r="CQ140" i="9"/>
  <c r="CQ131" i="9"/>
  <c r="CQ316" i="9"/>
  <c r="CQ300" i="9"/>
  <c r="CQ82" i="9"/>
  <c r="CQ48" i="9"/>
  <c r="CQ46" i="9"/>
  <c r="CQ27" i="9"/>
  <c r="CQ267" i="9"/>
  <c r="CQ196" i="9"/>
  <c r="CQ312" i="9"/>
  <c r="CQ311" i="9"/>
  <c r="CQ241" i="9"/>
  <c r="CQ229" i="9"/>
  <c r="CQ263" i="9"/>
  <c r="CQ295" i="9"/>
  <c r="CQ146" i="9"/>
  <c r="CQ174" i="9"/>
  <c r="CQ76" i="9"/>
  <c r="CQ260" i="9"/>
  <c r="CQ74" i="9"/>
  <c r="CQ24" i="9"/>
  <c r="CQ23" i="9"/>
  <c r="CQ291" i="9"/>
  <c r="CQ182" i="9"/>
  <c r="CQ235" i="9"/>
  <c r="CQ69" i="9"/>
  <c r="CQ307" i="9"/>
  <c r="CQ99" i="9"/>
  <c r="CQ98" i="9"/>
  <c r="CQ289" i="9"/>
  <c r="CQ207" i="9"/>
  <c r="CQ33" i="9"/>
  <c r="CQ93" i="9"/>
  <c r="CQ205" i="9"/>
  <c r="CQ136" i="9"/>
  <c r="CQ135" i="9"/>
  <c r="CQ225" i="9"/>
  <c r="CQ62" i="9"/>
  <c r="CQ60" i="9"/>
  <c r="CQ58" i="9"/>
  <c r="CQ31" i="9"/>
  <c r="CQ132" i="9"/>
  <c r="CQ143" i="9"/>
  <c r="CQ191" i="9"/>
  <c r="CQ87" i="9"/>
  <c r="CQ86" i="9"/>
  <c r="CQ121" i="9"/>
  <c r="CQ188" i="9"/>
  <c r="CQ148" i="9"/>
  <c r="CQ178" i="9"/>
  <c r="CQ273" i="9"/>
  <c r="CQ168" i="9"/>
  <c r="CQ49" i="9"/>
  <c r="CQ269" i="9"/>
  <c r="CQ303" i="9"/>
  <c r="CQ268" i="9"/>
  <c r="CQ45" i="9"/>
  <c r="CQ220" i="9"/>
  <c r="CQ314" i="9"/>
  <c r="CQ110" i="9"/>
  <c r="CQ195" i="9"/>
  <c r="CQ159" i="9"/>
  <c r="CQ240" i="9"/>
  <c r="CQ239" i="9"/>
  <c r="CQ42" i="9"/>
  <c r="CQ109" i="9"/>
  <c r="CQ261" i="9"/>
  <c r="CQ40" i="9"/>
  <c r="CQ156" i="9"/>
  <c r="CQ123" i="9"/>
  <c r="CQ183" i="9"/>
  <c r="CQ138" i="9"/>
  <c r="CQ37" i="9"/>
  <c r="CQ256" i="9"/>
  <c r="CQ113" i="9"/>
  <c r="CQ255" i="9"/>
  <c r="CQ209" i="9"/>
  <c r="CQ167" i="9"/>
  <c r="CQ68" i="9"/>
  <c r="CQ288" i="9"/>
  <c r="CQ96" i="9"/>
  <c r="CQ234" i="9"/>
  <c r="CQ306" i="9"/>
  <c r="CQ32" i="9"/>
  <c r="CQ250" i="9"/>
  <c r="CQ213" i="9"/>
  <c r="CQ284" i="9"/>
  <c r="CQ106" i="9"/>
  <c r="CQ166" i="9"/>
  <c r="CQ57" i="9"/>
  <c r="CQ305" i="9"/>
  <c r="CQ201" i="9"/>
  <c r="CQ104" i="9"/>
  <c r="CQ111" i="9"/>
  <c r="CQ180" i="9"/>
  <c r="CQ248" i="9"/>
  <c r="CQ276" i="9"/>
  <c r="CQ246" i="9"/>
  <c r="CQ275" i="9"/>
  <c r="CQ274" i="9"/>
  <c r="CQ272" i="9"/>
  <c r="CQ147" i="9"/>
  <c r="CQ28" i="9"/>
  <c r="CQ211" i="9"/>
  <c r="CQ81" i="9"/>
  <c r="CQ176" i="9"/>
  <c r="CQ154" i="9"/>
  <c r="CQ165" i="9"/>
  <c r="CQ160" i="9"/>
  <c r="CQ313" i="9"/>
  <c r="CQ219" i="9"/>
  <c r="CQ127" i="9"/>
  <c r="CQ218" i="9"/>
  <c r="CQ194" i="9"/>
  <c r="CQ41" i="9"/>
  <c r="CQ262" i="9"/>
  <c r="CQ228" i="9"/>
  <c r="CQ309" i="9"/>
  <c r="CQ227" i="9"/>
  <c r="CQ25" i="9"/>
  <c r="CQ257" i="9"/>
  <c r="CQ108" i="9"/>
  <c r="CQ36" i="9"/>
  <c r="CQ34" i="9"/>
  <c r="S99" i="12"/>
  <c r="Q127" i="12"/>
  <c r="AP9" i="13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P11" i="9" s="1"/>
  <c r="CM9" i="9"/>
  <c r="CM7" i="9"/>
  <c r="CP7" i="9" s="1"/>
  <c r="CM8" i="9"/>
  <c r="DF25" i="9"/>
  <c r="DF22" i="9"/>
  <c r="DF24" i="9"/>
  <c r="DN23" i="9"/>
  <c r="DN24" i="9"/>
  <c r="DN22" i="9"/>
  <c r="DN25" i="9"/>
  <c r="DF23" i="9"/>
  <c r="CM15" i="9" l="1"/>
  <c r="Q135" i="12"/>
  <c r="Q116" i="12"/>
  <c r="S136" i="12"/>
  <c r="S130" i="12"/>
  <c r="Q139" i="12"/>
  <c r="S15" i="12"/>
  <c r="S131" i="12"/>
  <c r="Q122" i="12"/>
  <c r="S142" i="12"/>
  <c r="S51" i="12"/>
  <c r="S27" i="12"/>
  <c r="S132" i="12"/>
  <c r="S118" i="12"/>
  <c r="Q128" i="12"/>
  <c r="S92" i="12"/>
  <c r="S69" i="12"/>
  <c r="S45" i="12"/>
  <c r="S129" i="12"/>
  <c r="S81" i="12"/>
  <c r="Q140" i="12"/>
  <c r="S98" i="12"/>
  <c r="S93" i="12"/>
  <c r="S58" i="12"/>
  <c r="S140" i="12"/>
  <c r="S138" i="12"/>
  <c r="S14" i="12"/>
  <c r="S20" i="12"/>
  <c r="S26" i="12"/>
  <c r="S32" i="12"/>
  <c r="S40" i="12"/>
  <c r="S44" i="12"/>
  <c r="S50" i="12"/>
  <c r="S57" i="12"/>
  <c r="S62" i="12"/>
  <c r="S68" i="12"/>
  <c r="S74" i="12"/>
  <c r="S80" i="12"/>
  <c r="S86" i="12"/>
  <c r="S18" i="12"/>
  <c r="S25" i="12"/>
  <c r="S33" i="12"/>
  <c r="S36" i="12"/>
  <c r="S47" i="12"/>
  <c r="S54" i="12"/>
  <c r="S61" i="12"/>
  <c r="S77" i="12"/>
  <c r="S83" i="12"/>
  <c r="S90" i="12"/>
  <c r="S97" i="12"/>
  <c r="S113" i="12"/>
  <c r="S120" i="12"/>
  <c r="S127" i="12"/>
  <c r="S135" i="12"/>
  <c r="S17" i="12"/>
  <c r="S24" i="12"/>
  <c r="S31" i="12"/>
  <c r="S35" i="12"/>
  <c r="S46" i="12"/>
  <c r="S53" i="12"/>
  <c r="S60" i="12"/>
  <c r="S75" i="12"/>
  <c r="S82" i="12"/>
  <c r="S96" i="12"/>
  <c r="S103" i="12"/>
  <c r="S126" i="12"/>
  <c r="S141" i="12"/>
  <c r="S12" i="12"/>
  <c r="S19" i="12"/>
  <c r="S34" i="12"/>
  <c r="S41" i="12"/>
  <c r="S48" i="12"/>
  <c r="S55" i="12"/>
  <c r="S70" i="12"/>
  <c r="S76" i="12"/>
  <c r="S84" i="12"/>
  <c r="S91" i="12"/>
  <c r="S107" i="12"/>
  <c r="S114" i="12"/>
  <c r="S121" i="12"/>
  <c r="S128" i="12"/>
  <c r="S13" i="12"/>
  <c r="S21" i="12"/>
  <c r="S28" i="12"/>
  <c r="S37" i="12"/>
  <c r="S42" i="12"/>
  <c r="S49" i="12"/>
  <c r="S64" i="12"/>
  <c r="S71" i="12"/>
  <c r="S78" i="12"/>
  <c r="S85" i="12"/>
  <c r="S100" i="12"/>
  <c r="S108" i="12"/>
  <c r="S115" i="12"/>
  <c r="S122" i="12"/>
  <c r="S119" i="12"/>
  <c r="S16" i="12"/>
  <c r="S23" i="12"/>
  <c r="S30" i="12"/>
  <c r="S39" i="12"/>
  <c r="S52" i="12"/>
  <c r="S56" i="12"/>
  <c r="S66" i="12"/>
  <c r="S73" i="12"/>
  <c r="S88" i="12"/>
  <c r="S95" i="12"/>
  <c r="S102" i="12"/>
  <c r="S110" i="12"/>
  <c r="S125" i="12"/>
  <c r="S133" i="12"/>
  <c r="S139" i="12"/>
  <c r="S22" i="12"/>
  <c r="S29" i="12"/>
  <c r="S38" i="12"/>
  <c r="S43" i="12"/>
  <c r="S59" i="12"/>
  <c r="S65" i="12"/>
  <c r="S72" i="12"/>
  <c r="S79" i="12"/>
  <c r="S94" i="12"/>
  <c r="S101" i="12"/>
  <c r="S109" i="12"/>
  <c r="S116" i="12"/>
  <c r="S67" i="12"/>
  <c r="S89" i="12"/>
  <c r="S112" i="12"/>
  <c r="S134" i="12"/>
  <c r="S111" i="12"/>
  <c r="S104" i="12"/>
  <c r="S106" i="12"/>
  <c r="S63" i="12"/>
  <c r="S124" i="12"/>
  <c r="Q15" i="12"/>
  <c r="Q21" i="12"/>
  <c r="Q27" i="12"/>
  <c r="Q33" i="12"/>
  <c r="Q35" i="12"/>
  <c r="Q45" i="12"/>
  <c r="Q51" i="12"/>
  <c r="Q58" i="12"/>
  <c r="Q63" i="12"/>
  <c r="Q69" i="12"/>
  <c r="Q75" i="12"/>
  <c r="Q81" i="12"/>
  <c r="Q87" i="12"/>
  <c r="Q93" i="12"/>
  <c r="Q99" i="12"/>
  <c r="Q106" i="12"/>
  <c r="Q112" i="12"/>
  <c r="Q118" i="12"/>
  <c r="Q124" i="12"/>
  <c r="Q131" i="12"/>
  <c r="Q137" i="12"/>
  <c r="Q143" i="12"/>
  <c r="Q16" i="12"/>
  <c r="Q22" i="12"/>
  <c r="Q28" i="12"/>
  <c r="Q34" i="12"/>
  <c r="Q36" i="12"/>
  <c r="Q46" i="12"/>
  <c r="Q52" i="12"/>
  <c r="Q59" i="12"/>
  <c r="Q64" i="12"/>
  <c r="Q70" i="12"/>
  <c r="Q77" i="12"/>
  <c r="Q82" i="12"/>
  <c r="Q88" i="12"/>
  <c r="Q94" i="12"/>
  <c r="Q100" i="12"/>
  <c r="Q107" i="12"/>
  <c r="Q113" i="12"/>
  <c r="Q119" i="12"/>
  <c r="Q125" i="12"/>
  <c r="Q132" i="12"/>
  <c r="Q129" i="12"/>
  <c r="Q17" i="12"/>
  <c r="Q23" i="12"/>
  <c r="Q29" i="12"/>
  <c r="Q37" i="12"/>
  <c r="Q41" i="12"/>
  <c r="Q47" i="12"/>
  <c r="Q53" i="12"/>
  <c r="Q56" i="12"/>
  <c r="Q65" i="12"/>
  <c r="Q71" i="12"/>
  <c r="Q76" i="12"/>
  <c r="Q83" i="12"/>
  <c r="Q89" i="12"/>
  <c r="Q95" i="12"/>
  <c r="Q101" i="12"/>
  <c r="Q108" i="12"/>
  <c r="Q114" i="12"/>
  <c r="Q120" i="12"/>
  <c r="Q126" i="12"/>
  <c r="Q133" i="12"/>
  <c r="Q138" i="12"/>
  <c r="Q12" i="12"/>
  <c r="Q18" i="12"/>
  <c r="Q24" i="12"/>
  <c r="Q30" i="12"/>
  <c r="Q38" i="12"/>
  <c r="Q42" i="12"/>
  <c r="Q48" i="12"/>
  <c r="Q54" i="12"/>
  <c r="Q60" i="12"/>
  <c r="Q66" i="12"/>
  <c r="Q72" i="12"/>
  <c r="Q78" i="12"/>
  <c r="Q84" i="12"/>
  <c r="Q90" i="12"/>
  <c r="Q96" i="12"/>
  <c r="Q102" i="12"/>
  <c r="Q109" i="12"/>
  <c r="Q115" i="12"/>
  <c r="Q121" i="12"/>
  <c r="Q13" i="12"/>
  <c r="Q19" i="12"/>
  <c r="Q25" i="12"/>
  <c r="Q31" i="12"/>
  <c r="Q39" i="12"/>
  <c r="Q43" i="12"/>
  <c r="Q49" i="12"/>
  <c r="Q55" i="12"/>
  <c r="Q61" i="12"/>
  <c r="Q67" i="12"/>
  <c r="Q73" i="12"/>
  <c r="Q79" i="12"/>
  <c r="Q85" i="12"/>
  <c r="Q91" i="12"/>
  <c r="Q97" i="12"/>
  <c r="Q103" i="12"/>
  <c r="Q26" i="12"/>
  <c r="Q62" i="12"/>
  <c r="Q98" i="12"/>
  <c r="Q136" i="12"/>
  <c r="Q32" i="12"/>
  <c r="Q68" i="12"/>
  <c r="Q104" i="12"/>
  <c r="Q142" i="12"/>
  <c r="Q40" i="12"/>
  <c r="Q74" i="12"/>
  <c r="Q111" i="12"/>
  <c r="Q44" i="12"/>
  <c r="Q80" i="12"/>
  <c r="Q117" i="12"/>
  <c r="Q14" i="12"/>
  <c r="Q50" i="12"/>
  <c r="Q86" i="12"/>
  <c r="Q123" i="12"/>
  <c r="Q20" i="12"/>
  <c r="Q57" i="12"/>
  <c r="Q92" i="12"/>
  <c r="Q130" i="12"/>
  <c r="Q141" i="12"/>
  <c r="Q110" i="12"/>
  <c r="S123" i="12"/>
  <c r="S117" i="12"/>
  <c r="Q134" i="12"/>
  <c r="S143" i="12"/>
  <c r="S87" i="12"/>
  <c r="S137" i="12"/>
  <c r="CM14" i="9"/>
  <c r="CM16" i="9"/>
  <c r="CM13" i="9"/>
  <c r="CU13" i="9"/>
  <c r="CU15" i="9"/>
  <c r="CU16" i="9"/>
  <c r="DC14" i="9"/>
  <c r="DC15" i="9"/>
  <c r="DN7" i="9"/>
  <c r="AP10" i="13"/>
  <c r="DO23" i="9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AP11" i="13" s="1"/>
  <c r="CU14" i="9"/>
  <c r="DK6" i="9" l="1"/>
  <c r="DN6" i="9" s="1"/>
  <c r="DC6" i="9"/>
  <c r="AN12" i="13"/>
  <c r="AP12" i="13" s="1"/>
  <c r="CU6" i="9"/>
  <c r="E11" i="16" l="1"/>
  <c r="DF6" i="9"/>
  <c r="E10" i="16"/>
  <c r="CX6" i="9"/>
  <c r="E9" i="16"/>
  <c r="AN13" i="13"/>
  <c r="AP13" i="13" s="1"/>
  <c r="AN14" i="13" l="1"/>
  <c r="AP14" i="13" s="1"/>
  <c r="AN15" i="13" l="1"/>
  <c r="AP15" i="13" s="1"/>
  <c r="AN16" i="13" l="1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Q55" i="3" l="1"/>
  <c r="Q56" i="3"/>
  <c r="Q57" i="3"/>
  <c r="Q58" i="3"/>
  <c r="Q59" i="3"/>
  <c r="Q51" i="3"/>
  <c r="Q52" i="3"/>
  <c r="Q53" i="3"/>
  <c r="S53" i="3" s="1"/>
  <c r="Q54" i="3"/>
  <c r="S54" i="3" s="1"/>
  <c r="Q50" i="3"/>
  <c r="L50" i="3"/>
  <c r="S52" i="3"/>
  <c r="S59" i="3" l="1"/>
  <c r="S58" i="3"/>
  <c r="S57" i="3"/>
  <c r="S56" i="3"/>
  <c r="S55" i="3"/>
  <c r="S51" i="3"/>
  <c r="U50" i="3"/>
  <c r="O13" i="12" l="1"/>
  <c r="O19" i="12"/>
  <c r="O25" i="12"/>
  <c r="O31" i="12"/>
  <c r="O39" i="12"/>
  <c r="O43" i="12"/>
  <c r="O49" i="12"/>
  <c r="O55" i="12"/>
  <c r="O61" i="12"/>
  <c r="O67" i="12"/>
  <c r="O73" i="12"/>
  <c r="O79" i="12"/>
  <c r="O85" i="12"/>
  <c r="O91" i="12"/>
  <c r="O97" i="12"/>
  <c r="O103" i="12"/>
  <c r="O110" i="12"/>
  <c r="O116" i="12"/>
  <c r="O122" i="12"/>
  <c r="O128" i="12"/>
  <c r="O135" i="12"/>
  <c r="O14" i="12"/>
  <c r="O20" i="12"/>
  <c r="O26" i="12"/>
  <c r="O32" i="12"/>
  <c r="O40" i="12"/>
  <c r="O44" i="12"/>
  <c r="O50" i="12"/>
  <c r="O57" i="12"/>
  <c r="O62" i="12"/>
  <c r="O68" i="12"/>
  <c r="O74" i="12"/>
  <c r="O80" i="12"/>
  <c r="O86" i="12"/>
  <c r="O92" i="12"/>
  <c r="O98" i="12"/>
  <c r="O104" i="12"/>
  <c r="O111" i="12"/>
  <c r="O117" i="12"/>
  <c r="O123" i="12"/>
  <c r="O130" i="12"/>
  <c r="O136" i="12"/>
  <c r="O15" i="12"/>
  <c r="O21" i="12"/>
  <c r="O27" i="12"/>
  <c r="O33" i="12"/>
  <c r="O35" i="12"/>
  <c r="O45" i="12"/>
  <c r="O51" i="12"/>
  <c r="O58" i="12"/>
  <c r="O63" i="12"/>
  <c r="O69" i="12"/>
  <c r="O75" i="12"/>
  <c r="O81" i="12"/>
  <c r="O87" i="12"/>
  <c r="O93" i="12"/>
  <c r="O99" i="12"/>
  <c r="O106" i="12"/>
  <c r="O112" i="12"/>
  <c r="O118" i="12"/>
  <c r="O124" i="12"/>
  <c r="O131" i="12"/>
  <c r="O137" i="12"/>
  <c r="O143" i="12"/>
  <c r="O16" i="12"/>
  <c r="O22" i="12"/>
  <c r="O28" i="12"/>
  <c r="O34" i="12"/>
  <c r="O36" i="12"/>
  <c r="O46" i="12"/>
  <c r="O52" i="12"/>
  <c r="O59" i="12"/>
  <c r="O64" i="12"/>
  <c r="O70" i="12"/>
  <c r="O77" i="12"/>
  <c r="O82" i="12"/>
  <c r="O88" i="12"/>
  <c r="O94" i="12"/>
  <c r="O100" i="12"/>
  <c r="O107" i="12"/>
  <c r="O113" i="12"/>
  <c r="O119" i="12"/>
  <c r="O125" i="12"/>
  <c r="O132" i="12"/>
  <c r="O129" i="12"/>
  <c r="O17" i="12"/>
  <c r="O23" i="12"/>
  <c r="O29" i="12"/>
  <c r="O37" i="12"/>
  <c r="O41" i="12"/>
  <c r="O47" i="12"/>
  <c r="O53" i="12"/>
  <c r="O56" i="12"/>
  <c r="O65" i="12"/>
  <c r="O71" i="12"/>
  <c r="O76" i="12"/>
  <c r="O83" i="12"/>
  <c r="O89" i="12"/>
  <c r="O95" i="12"/>
  <c r="O101" i="12"/>
  <c r="O108" i="12"/>
  <c r="O114" i="12"/>
  <c r="O120" i="12"/>
  <c r="O12" i="12"/>
  <c r="O18" i="12"/>
  <c r="O24" i="12"/>
  <c r="O30" i="12"/>
  <c r="O38" i="12"/>
  <c r="O42" i="12"/>
  <c r="O48" i="12"/>
  <c r="O54" i="12"/>
  <c r="O60" i="12"/>
  <c r="O66" i="12"/>
  <c r="O72" i="12"/>
  <c r="O78" i="12"/>
  <c r="O84" i="12"/>
  <c r="O90" i="12"/>
  <c r="O96" i="12"/>
  <c r="O102" i="12"/>
  <c r="O109" i="12"/>
  <c r="O115" i="12"/>
  <c r="O121" i="12"/>
  <c r="O127" i="12"/>
  <c r="O134" i="12"/>
  <c r="O139" i="12"/>
  <c r="O138" i="12"/>
  <c r="O133" i="12"/>
  <c r="O142" i="12"/>
  <c r="O126" i="12"/>
  <c r="O140" i="12"/>
  <c r="O141" i="12"/>
  <c r="CM6" i="9"/>
  <c r="E10" i="15" s="1"/>
  <c r="U18" i="12" l="1"/>
  <c r="U25" i="12"/>
  <c r="U32" i="12"/>
  <c r="U35" i="12"/>
  <c r="U47" i="12"/>
  <c r="U54" i="12"/>
  <c r="U61" i="12"/>
  <c r="U68" i="12"/>
  <c r="U75" i="12"/>
  <c r="U83" i="12"/>
  <c r="U90" i="12"/>
  <c r="U97" i="12"/>
  <c r="U104" i="12"/>
  <c r="U112" i="12"/>
  <c r="U120" i="12"/>
  <c r="U127" i="12"/>
  <c r="U134" i="12"/>
  <c r="U139" i="12"/>
  <c r="U17" i="12"/>
  <c r="U40" i="12"/>
  <c r="U45" i="12"/>
  <c r="U67" i="12"/>
  <c r="U81" i="12"/>
  <c r="U103" i="12"/>
  <c r="U19" i="12"/>
  <c r="U33" i="12"/>
  <c r="U41" i="12"/>
  <c r="U55" i="12"/>
  <c r="U69" i="12"/>
  <c r="U76" i="12"/>
  <c r="U91" i="12"/>
  <c r="U106" i="12"/>
  <c r="U114" i="12"/>
  <c r="U128" i="12"/>
  <c r="U135" i="12"/>
  <c r="U141" i="12"/>
  <c r="U13" i="12"/>
  <c r="U27" i="12"/>
  <c r="U37" i="12"/>
  <c r="U42" i="12"/>
  <c r="U49" i="12"/>
  <c r="U63" i="12"/>
  <c r="U71" i="12"/>
  <c r="U78" i="12"/>
  <c r="U85" i="12"/>
  <c r="U99" i="12"/>
  <c r="U108" i="12"/>
  <c r="U115" i="12"/>
  <c r="U122" i="12"/>
  <c r="U24" i="12"/>
  <c r="U60" i="12"/>
  <c r="U89" i="12"/>
  <c r="U15" i="12"/>
  <c r="U30" i="12"/>
  <c r="U44" i="12"/>
  <c r="U56" i="12"/>
  <c r="U66" i="12"/>
  <c r="U80" i="12"/>
  <c r="U95" i="12"/>
  <c r="U110" i="12"/>
  <c r="U124" i="12"/>
  <c r="U21" i="12"/>
  <c r="U43" i="12"/>
  <c r="U58" i="12"/>
  <c r="U79" i="12"/>
  <c r="U93" i="12"/>
  <c r="U116" i="12"/>
  <c r="U131" i="12"/>
  <c r="U137" i="12"/>
  <c r="U143" i="12"/>
  <c r="U23" i="12"/>
  <c r="U39" i="12"/>
  <c r="U51" i="12"/>
  <c r="U73" i="12"/>
  <c r="U87" i="12"/>
  <c r="U102" i="12"/>
  <c r="U117" i="12"/>
  <c r="U31" i="12"/>
  <c r="U53" i="12"/>
  <c r="U74" i="12"/>
  <c r="U96" i="12"/>
  <c r="U138" i="12"/>
  <c r="U111" i="12"/>
  <c r="U118" i="12"/>
  <c r="U126" i="12"/>
  <c r="U133" i="12"/>
  <c r="U129" i="12"/>
  <c r="U130" i="12"/>
  <c r="U57" i="12"/>
  <c r="U38" i="12"/>
  <c r="U65" i="12"/>
  <c r="U125" i="12"/>
  <c r="U88" i="12"/>
  <c r="U52" i="12"/>
  <c r="U16" i="12"/>
  <c r="U123" i="12"/>
  <c r="U50" i="12"/>
  <c r="U121" i="12"/>
  <c r="U12" i="12"/>
  <c r="U29" i="12"/>
  <c r="U119" i="12"/>
  <c r="U82" i="12"/>
  <c r="U46" i="12"/>
  <c r="U98" i="12"/>
  <c r="U26" i="12"/>
  <c r="U109" i="12"/>
  <c r="U113" i="12"/>
  <c r="U77" i="12"/>
  <c r="U36" i="12"/>
  <c r="U92" i="12"/>
  <c r="U20" i="12"/>
  <c r="U84" i="12"/>
  <c r="U132" i="12"/>
  <c r="U107" i="12"/>
  <c r="U70" i="12"/>
  <c r="U34" i="12"/>
  <c r="U142" i="12"/>
  <c r="U86" i="12"/>
  <c r="U14" i="12"/>
  <c r="U72" i="12"/>
  <c r="U100" i="12"/>
  <c r="U64" i="12"/>
  <c r="U28" i="12"/>
  <c r="U136" i="12"/>
  <c r="U62" i="12"/>
  <c r="U140" i="12"/>
  <c r="U48" i="12"/>
  <c r="U101" i="12"/>
  <c r="U94" i="12"/>
  <c r="U59" i="12"/>
  <c r="U22" i="12"/>
  <c r="CP6" i="9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H783" i="9"/>
  <c r="CH591" i="9"/>
  <c r="CH54" i="9"/>
  <c r="CH39" i="9"/>
  <c r="BJ268" i="9"/>
  <c r="BJ168" i="9"/>
  <c r="CH385" i="9"/>
  <c r="BJ305" i="9"/>
  <c r="CH658" i="9"/>
  <c r="CH525" i="9"/>
  <c r="CH605" i="9"/>
  <c r="BJ150" i="9"/>
  <c r="BJ262" i="9"/>
  <c r="BJ78" i="9"/>
  <c r="BJ233" i="9"/>
  <c r="BJ209" i="9"/>
  <c r="CH38" i="9"/>
  <c r="BJ251" i="9"/>
  <c r="BJ105" i="9"/>
  <c r="CH652" i="9"/>
  <c r="CH827" i="9"/>
  <c r="CH134" i="9"/>
  <c r="BJ36" i="9"/>
  <c r="CH135" i="9"/>
  <c r="BJ65" i="9"/>
  <c r="CH437" i="9"/>
  <c r="CH639" i="9"/>
  <c r="BJ240" i="9"/>
  <c r="CH353" i="9"/>
  <c r="BJ104" i="9"/>
  <c r="CH717" i="9"/>
  <c r="BJ97" i="9"/>
  <c r="BJ48" i="9"/>
  <c r="CH270" i="9"/>
  <c r="BJ137" i="9"/>
  <c r="BJ68" i="9"/>
  <c r="CH291" i="9"/>
  <c r="BJ259" i="9"/>
  <c r="CH749" i="9"/>
  <c r="CH249" i="9"/>
  <c r="CH604" i="9"/>
  <c r="CH402" i="9"/>
  <c r="CH161" i="9"/>
  <c r="BJ349" i="9"/>
  <c r="CH725" i="9"/>
  <c r="CH621" i="9"/>
  <c r="CH113" i="9"/>
  <c r="CH306" i="9"/>
  <c r="CH615" i="9"/>
  <c r="CH98" i="9"/>
  <c r="CH123" i="9"/>
  <c r="CH564" i="9"/>
  <c r="BJ144" i="9"/>
  <c r="CH23" i="9"/>
  <c r="CH130" i="9"/>
  <c r="CH45" i="9"/>
  <c r="CH540" i="9"/>
  <c r="CH508" i="9"/>
  <c r="BJ316" i="9"/>
  <c r="CH606" i="9"/>
  <c r="CH403" i="9"/>
  <c r="BJ284" i="9"/>
  <c r="CH545" i="9"/>
  <c r="CH40" i="9"/>
  <c r="CH210" i="9"/>
  <c r="CH500" i="9"/>
  <c r="CH188" i="9"/>
  <c r="BJ135" i="9"/>
  <c r="CH184" i="9"/>
  <c r="BJ263" i="9"/>
  <c r="BJ341" i="9"/>
  <c r="CH445" i="9"/>
  <c r="CH724" i="9"/>
  <c r="CH392" i="9"/>
  <c r="CH318" i="9"/>
  <c r="CH73" i="9"/>
  <c r="CH235" i="9"/>
  <c r="CH308" i="9"/>
  <c r="CH451" i="9"/>
  <c r="BJ42" i="9"/>
  <c r="BJ115" i="9"/>
  <c r="CH110" i="9"/>
  <c r="CH547" i="9"/>
  <c r="CH687" i="9"/>
  <c r="CH189" i="9"/>
  <c r="BJ210" i="9"/>
  <c r="CH610" i="9"/>
  <c r="CH518" i="9"/>
  <c r="CH496" i="9"/>
  <c r="BJ235" i="9"/>
  <c r="CH229" i="9"/>
  <c r="CH201" i="9"/>
  <c r="CH583" i="9"/>
  <c r="CH815" i="9"/>
  <c r="BJ51" i="9"/>
  <c r="CH175" i="9"/>
  <c r="CH266" i="9"/>
  <c r="BJ265" i="9"/>
  <c r="BJ212" i="9"/>
  <c r="CH756" i="9"/>
  <c r="BJ216" i="9"/>
  <c r="CH528" i="9"/>
  <c r="CH798" i="9"/>
  <c r="BJ207" i="9"/>
  <c r="CH754" i="9"/>
  <c r="CH666" i="9"/>
  <c r="BJ124" i="9"/>
  <c r="BJ325" i="9"/>
  <c r="BJ256" i="9"/>
  <c r="CH414" i="9"/>
  <c r="CH738" i="9"/>
  <c r="CH259" i="9"/>
  <c r="CH241" i="9"/>
  <c r="CH344" i="9"/>
  <c r="CH191" i="9"/>
  <c r="CH371" i="9"/>
  <c r="CH206" i="9"/>
  <c r="BJ41" i="9"/>
  <c r="BJ337" i="9"/>
  <c r="CH853" i="9"/>
  <c r="CH374" i="9"/>
  <c r="BJ330" i="9"/>
  <c r="CH464" i="9"/>
  <c r="CH139" i="9"/>
  <c r="CH393" i="9"/>
  <c r="CH138" i="9"/>
  <c r="BJ82" i="9"/>
  <c r="CH345" i="9"/>
  <c r="CH221" i="9"/>
  <c r="CH101" i="9"/>
  <c r="CH648" i="9"/>
  <c r="BJ134" i="9"/>
  <c r="BJ270" i="9"/>
  <c r="CH265" i="9"/>
  <c r="CH608" i="9"/>
  <c r="BJ317" i="9"/>
  <c r="BJ180" i="9"/>
  <c r="CH476" i="9"/>
  <c r="CH169" i="9"/>
  <c r="CH774" i="9"/>
  <c r="CH296" i="9"/>
  <c r="CH305" i="9"/>
  <c r="BJ187" i="9"/>
  <c r="CH443" i="9"/>
  <c r="CH165" i="9"/>
  <c r="CH405" i="9"/>
  <c r="CH495" i="9"/>
  <c r="BJ304" i="9"/>
  <c r="CH327" i="9"/>
  <c r="CH429" i="9"/>
  <c r="CH202" i="9"/>
  <c r="BJ298" i="9"/>
  <c r="CH223" i="9"/>
  <c r="BJ39" i="9"/>
  <c r="BJ162" i="9"/>
  <c r="BJ158" i="9"/>
  <c r="BJ91" i="9"/>
  <c r="CH839" i="9"/>
  <c r="CH387" i="9"/>
  <c r="CH66" i="9"/>
  <c r="CH515" i="9"/>
  <c r="BJ272" i="9"/>
  <c r="BJ75" i="9"/>
  <c r="BJ177" i="9"/>
  <c r="BJ74" i="9"/>
  <c r="CH434" i="9"/>
  <c r="CH821" i="9"/>
  <c r="BJ166" i="9"/>
  <c r="CH789" i="9"/>
  <c r="CH468" i="9"/>
  <c r="BJ201" i="9"/>
  <c r="BJ348" i="9"/>
  <c r="BJ343" i="9"/>
  <c r="CH759" i="9"/>
  <c r="BJ277" i="9"/>
  <c r="BJ93" i="9"/>
  <c r="BJ195" i="9"/>
  <c r="CH418" i="9"/>
  <c r="CH620" i="9"/>
  <c r="CH488" i="9"/>
  <c r="BJ241" i="9"/>
  <c r="CH679" i="9"/>
  <c r="CH665" i="9"/>
  <c r="CH708" i="9"/>
  <c r="CH460" i="9"/>
  <c r="BJ226" i="9"/>
  <c r="BJ220" i="9"/>
  <c r="BJ157" i="9"/>
  <c r="BJ146" i="9"/>
  <c r="CH670" i="9"/>
  <c r="BJ192" i="9"/>
  <c r="BJ319" i="9"/>
  <c r="CH62" i="9"/>
  <c r="CH505" i="9"/>
  <c r="CH613" i="9"/>
  <c r="CH35" i="9"/>
  <c r="CH651" i="9"/>
  <c r="BJ202" i="9"/>
  <c r="BJ165" i="9"/>
  <c r="CH218" i="9"/>
  <c r="CH744" i="9"/>
  <c r="BJ314" i="9"/>
  <c r="CH737" i="9"/>
  <c r="CH732" i="9"/>
  <c r="CH129" i="9"/>
  <c r="CH109" i="9"/>
  <c r="CH197" i="9"/>
  <c r="CH370" i="9"/>
  <c r="CH199" i="9"/>
  <c r="BJ276" i="9"/>
  <c r="CH33" i="9"/>
  <c r="CH56" i="9"/>
  <c r="CH728" i="9"/>
  <c r="CH511" i="9"/>
  <c r="BJ88" i="9"/>
  <c r="BJ99" i="9"/>
  <c r="BJ61" i="9"/>
  <c r="BJ138" i="9"/>
  <c r="BJ107" i="9"/>
  <c r="CH693" i="9"/>
  <c r="CH459" i="9"/>
  <c r="BJ27" i="9"/>
  <c r="BJ254" i="9"/>
  <c r="CH635" i="9"/>
  <c r="BJ248" i="9"/>
  <c r="CH245" i="9"/>
  <c r="CH462" i="9"/>
  <c r="CH298" i="9"/>
  <c r="BJ66" i="9"/>
  <c r="CH807" i="9"/>
  <c r="CH787" i="9"/>
  <c r="BJ336" i="9"/>
  <c r="CH654" i="9"/>
  <c r="CH185" i="9"/>
  <c r="BJ149" i="9"/>
  <c r="CH287" i="9"/>
  <c r="CH857" i="9"/>
  <c r="CH818" i="9"/>
  <c r="CH475" i="9"/>
  <c r="BJ186" i="9"/>
  <c r="CH715" i="9"/>
  <c r="BJ242" i="9"/>
  <c r="BJ113" i="9"/>
  <c r="CH322" i="9"/>
  <c r="CH357" i="9"/>
  <c r="CH340" i="9"/>
  <c r="BJ294" i="9"/>
  <c r="BJ179" i="9"/>
  <c r="CH862" i="9"/>
  <c r="CH164" i="9"/>
  <c r="CH676" i="9"/>
  <c r="CH808" i="9"/>
  <c r="CH478" i="9"/>
  <c r="BJ257" i="9"/>
  <c r="BJ63" i="9"/>
  <c r="BJ204" i="9"/>
  <c r="BJ121" i="9"/>
  <c r="CH53" i="9"/>
  <c r="CH694" i="9"/>
  <c r="CH849" i="9"/>
  <c r="CH534" i="9"/>
  <c r="CH433" i="9"/>
  <c r="BJ237" i="9"/>
  <c r="CH416" i="9"/>
  <c r="CH120" i="9"/>
  <c r="CH746" i="9"/>
  <c r="BJ320" i="9"/>
  <c r="CH30" i="9"/>
  <c r="CH743" i="9"/>
  <c r="BJ340" i="9"/>
  <c r="CH196" i="9"/>
  <c r="BJ295" i="9"/>
  <c r="CH351" i="9"/>
  <c r="BJ223" i="9"/>
  <c r="CH681" i="9"/>
  <c r="CH778" i="9"/>
  <c r="CH771" i="9"/>
  <c r="BJ203" i="9"/>
  <c r="BJ49" i="9"/>
  <c r="CH856" i="9"/>
  <c r="CH82" i="9"/>
  <c r="BJ23" i="9"/>
  <c r="CH118" i="9"/>
  <c r="CH814" i="9"/>
  <c r="BJ215" i="9"/>
  <c r="BJ112" i="9"/>
  <c r="CH541" i="9"/>
  <c r="BJ218" i="9"/>
  <c r="CH268" i="9"/>
  <c r="CH251" i="9"/>
  <c r="CH407" i="9"/>
  <c r="BJ332" i="9"/>
  <c r="CH350" i="9"/>
  <c r="BJ282" i="9"/>
  <c r="CH647" i="9"/>
  <c r="CH726" i="9"/>
  <c r="CH609" i="9"/>
  <c r="CH193" i="9"/>
  <c r="CH791" i="9"/>
  <c r="BJ40" i="9"/>
  <c r="CH837" i="9"/>
  <c r="CH823" i="9"/>
  <c r="CH507" i="9"/>
  <c r="BJ76" i="9"/>
  <c r="CH380" i="9"/>
  <c r="CH742" i="9"/>
  <c r="BJ227" i="9"/>
  <c r="CH94" i="9"/>
  <c r="BJ199" i="9"/>
  <c r="BJ52" i="9"/>
  <c r="BJ108" i="9"/>
  <c r="BJ133" i="9"/>
  <c r="CH431" i="9"/>
  <c r="CH274" i="9"/>
  <c r="CH811" i="9"/>
  <c r="CH734" i="9"/>
  <c r="BJ329" i="9"/>
  <c r="CH675" i="9"/>
  <c r="CH297" i="9"/>
  <c r="CH719" i="9"/>
  <c r="BJ346" i="9"/>
  <c r="BJ182" i="9"/>
  <c r="CH427" i="9"/>
  <c r="CH121" i="9"/>
  <c r="BJ264" i="9"/>
  <c r="CH279" i="9"/>
  <c r="CH691" i="9"/>
  <c r="CH280" i="9"/>
  <c r="BJ123" i="9"/>
  <c r="CH242" i="9"/>
  <c r="CH452" i="9"/>
  <c r="CH822" i="9"/>
  <c r="CH766" i="9"/>
  <c r="BJ342" i="9"/>
  <c r="CH601" i="9"/>
  <c r="CH426" i="9"/>
  <c r="BJ167" i="9"/>
  <c r="CH533" i="9"/>
  <c r="BJ170" i="9"/>
  <c r="BJ60" i="9"/>
  <c r="CH226" i="9"/>
  <c r="CH448" i="9"/>
  <c r="CH75" i="9"/>
  <c r="CH313" i="9"/>
  <c r="CH84" i="9"/>
  <c r="CH425" i="9"/>
  <c r="BJ46" i="9"/>
  <c r="BJ260" i="9"/>
  <c r="CH747" i="9"/>
  <c r="CH72" i="9"/>
  <c r="CH132" i="9"/>
  <c r="CH295" i="9"/>
  <c r="CH160" i="9"/>
  <c r="CH824" i="9"/>
  <c r="CH661" i="9"/>
  <c r="CH375" i="9"/>
  <c r="BJ141" i="9"/>
  <c r="BJ58" i="9"/>
  <c r="BJ292" i="9"/>
  <c r="CH25" i="9"/>
  <c r="CH216" i="9"/>
  <c r="BJ171" i="9"/>
  <c r="BJ156" i="9"/>
  <c r="CH510" i="9"/>
  <c r="CH819" i="9"/>
  <c r="BJ279" i="9"/>
  <c r="CH491" i="9"/>
  <c r="CH286" i="9"/>
  <c r="BJ303" i="9"/>
  <c r="BJ129" i="9"/>
  <c r="CH331" i="9"/>
  <c r="CH501" i="9"/>
  <c r="BJ286" i="9"/>
  <c r="CH776" i="9"/>
  <c r="CH325" i="9"/>
  <c r="CH831" i="9"/>
  <c r="CH383" i="9"/>
  <c r="BJ116" i="9"/>
  <c r="CH486" i="9"/>
  <c r="CH492" i="9"/>
  <c r="CH784" i="9"/>
  <c r="CH211" i="9"/>
  <c r="CH234" i="9"/>
  <c r="CH560" i="9"/>
  <c r="CH74" i="9"/>
  <c r="CH79" i="9"/>
  <c r="CH642" i="9"/>
  <c r="BJ184" i="9"/>
  <c r="BJ155" i="9"/>
  <c r="CH347" i="9"/>
  <c r="BJ350" i="9"/>
  <c r="BJ140" i="9"/>
  <c r="BJ79" i="9"/>
  <c r="CH256" i="9"/>
  <c r="BJ273" i="9"/>
  <c r="BJ128" i="9"/>
  <c r="CH59" i="9"/>
  <c r="CH575" i="9"/>
  <c r="CH489" i="9"/>
  <c r="CH859" i="9"/>
  <c r="CH372" i="9"/>
  <c r="CH323" i="9"/>
  <c r="CH772" i="9"/>
  <c r="CH529" i="9"/>
  <c r="CH172" i="9"/>
  <c r="CH176" i="9"/>
  <c r="CH363" i="9"/>
  <c r="CH170" i="9"/>
  <c r="BJ281" i="9"/>
  <c r="CH131" i="9"/>
  <c r="CH320" i="9"/>
  <c r="CH125" i="9"/>
  <c r="CH339" i="9"/>
  <c r="CH532" i="9"/>
  <c r="CH163" i="9"/>
  <c r="BJ77" i="9"/>
  <c r="BJ85" i="9"/>
  <c r="CH278" i="9"/>
  <c r="BJ249" i="9"/>
  <c r="CH381" i="9"/>
  <c r="CH364" i="9"/>
  <c r="BJ228" i="9"/>
  <c r="CH626" i="9"/>
  <c r="BJ266" i="9"/>
  <c r="CH548" i="9"/>
  <c r="CH312" i="9"/>
  <c r="BJ285" i="9"/>
  <c r="CH794" i="9"/>
  <c r="BJ246" i="9"/>
  <c r="CH490" i="9"/>
  <c r="CH729" i="9"/>
  <c r="BJ55" i="9"/>
  <c r="CH806" i="9"/>
  <c r="CH378" i="9"/>
  <c r="BJ37" i="9"/>
  <c r="CH70" i="9"/>
  <c r="CH136" i="9"/>
  <c r="BJ38" i="9"/>
  <c r="BJ161" i="9"/>
  <c r="CH653" i="9"/>
  <c r="CH258" i="9"/>
  <c r="BJ147" i="9"/>
  <c r="BJ312" i="9"/>
  <c r="CH752" i="9"/>
  <c r="BJ34" i="9"/>
  <c r="CH866" i="9"/>
  <c r="CH637" i="9"/>
  <c r="BJ176" i="9"/>
  <c r="BJ47" i="9"/>
  <c r="CH430" i="9"/>
  <c r="CH456" i="9"/>
  <c r="CH417" i="9"/>
  <c r="CH851" i="9"/>
  <c r="BJ225" i="9"/>
  <c r="CH51" i="9"/>
  <c r="BJ178" i="9"/>
  <c r="BJ139" i="9"/>
  <c r="BJ109" i="9"/>
  <c r="CH273" i="9"/>
  <c r="BJ258" i="9"/>
  <c r="BJ119" i="9"/>
  <c r="CH379" i="9"/>
  <c r="CH27" i="9"/>
  <c r="CH127" i="9"/>
  <c r="CH544" i="9"/>
  <c r="CH435" i="9"/>
  <c r="BJ117" i="9"/>
  <c r="BJ151" i="9"/>
  <c r="CH775" i="9"/>
  <c r="CH512" i="9"/>
  <c r="BJ106" i="9"/>
  <c r="CH334" i="9"/>
  <c r="CH760" i="9"/>
  <c r="CH685" i="9"/>
  <c r="CH208" i="9"/>
  <c r="BJ175" i="9"/>
  <c r="CH767" i="9"/>
  <c r="CH487" i="9"/>
  <c r="CH409" i="9"/>
  <c r="CH396" i="9"/>
  <c r="BJ236" i="9"/>
  <c r="CH150" i="9"/>
  <c r="BJ50" i="9"/>
  <c r="CH174" i="9"/>
  <c r="BJ250" i="9"/>
  <c r="BJ125" i="9"/>
  <c r="BJ174" i="9"/>
  <c r="BJ306" i="9"/>
  <c r="BJ300" i="9"/>
  <c r="CH180" i="9"/>
  <c r="CH243" i="9"/>
  <c r="CH614" i="9"/>
  <c r="CH861" i="9"/>
  <c r="BJ35" i="9"/>
  <c r="BJ299" i="9"/>
  <c r="CH633" i="9"/>
  <c r="CH316" i="9"/>
  <c r="CH240" i="9"/>
  <c r="CH302" i="9"/>
  <c r="BJ69" i="9"/>
  <c r="BJ57" i="9"/>
  <c r="CH745" i="9"/>
  <c r="BJ173" i="9"/>
  <c r="CH494" i="9"/>
  <c r="CH394" i="9"/>
  <c r="CH565" i="9"/>
  <c r="CH137" i="9"/>
  <c r="CH469" i="9"/>
  <c r="CH537" i="9"/>
  <c r="CH453" i="9"/>
  <c r="CH557" i="9"/>
  <c r="CH763" i="9"/>
  <c r="BJ230" i="9"/>
  <c r="BJ33" i="9"/>
  <c r="CH224" i="9"/>
  <c r="CH355" i="9"/>
  <c r="CH275" i="9"/>
  <c r="CH782" i="9"/>
  <c r="CH664" i="9"/>
  <c r="BJ301" i="9"/>
  <c r="CH855" i="9"/>
  <c r="CH568" i="9"/>
  <c r="BJ153" i="9"/>
  <c r="BJ53" i="9"/>
  <c r="BJ28" i="9"/>
  <c r="CH497" i="9"/>
  <c r="CH267" i="9"/>
  <c r="BJ234" i="9"/>
  <c r="BJ290" i="9"/>
  <c r="CH455" i="9"/>
  <c r="CH632" i="9"/>
  <c r="CH60" i="9"/>
  <c r="BJ22" i="9"/>
  <c r="CH751" i="9"/>
  <c r="CH829" i="9"/>
  <c r="CH710" i="9"/>
  <c r="CH108" i="9"/>
  <c r="BJ224" i="9"/>
  <c r="CH253" i="9"/>
  <c r="CH248" i="9"/>
  <c r="CH373" i="9"/>
  <c r="CH765" i="9"/>
  <c r="CH290" i="9"/>
  <c r="CH450" i="9"/>
  <c r="CH761" i="9"/>
  <c r="CH735" i="9"/>
  <c r="CH228" i="9"/>
  <c r="BJ45" i="9"/>
  <c r="CH554" i="9"/>
  <c r="BJ89" i="9"/>
  <c r="BJ44" i="9"/>
  <c r="CH660" i="9"/>
  <c r="CH190" i="9"/>
  <c r="CH145" i="9"/>
  <c r="CH473" i="9"/>
  <c r="CH90" i="9"/>
  <c r="CH362" i="9"/>
  <c r="BJ131" i="9"/>
  <c r="BJ208" i="9"/>
  <c r="BJ239" i="9"/>
  <c r="CH753" i="9"/>
  <c r="CH397" i="9"/>
  <c r="CH159" i="9"/>
  <c r="CH834" i="9"/>
  <c r="CH99" i="9"/>
  <c r="CH493" i="9"/>
  <c r="BJ255" i="9"/>
  <c r="BJ347" i="9"/>
  <c r="CH31" i="9"/>
  <c r="CH76" i="9"/>
  <c r="CH181" i="9"/>
  <c r="CH222" i="9"/>
  <c r="BJ296" i="9"/>
  <c r="CH36" i="9"/>
  <c r="BJ333" i="9"/>
  <c r="BJ193" i="9"/>
  <c r="BJ324" i="9"/>
  <c r="BJ219" i="9"/>
  <c r="BJ92" i="9"/>
  <c r="BJ327" i="9"/>
  <c r="CH391" i="9"/>
  <c r="BJ98" i="9"/>
  <c r="CH78" i="9"/>
  <c r="BJ110" i="9"/>
  <c r="BJ118" i="9"/>
  <c r="CH750" i="9"/>
  <c r="CH720" i="9"/>
  <c r="CH587" i="9"/>
  <c r="CH722" i="9"/>
  <c r="BJ59" i="9"/>
  <c r="CH602" i="9"/>
  <c r="CH667" i="9"/>
  <c r="CH629" i="9"/>
  <c r="CH155" i="9"/>
  <c r="CH352" i="9"/>
  <c r="CH779" i="9"/>
  <c r="CH341" i="9"/>
  <c r="CH848" i="9"/>
  <c r="CH438" i="9"/>
  <c r="CH230" i="9"/>
  <c r="CH467" i="9"/>
  <c r="CH755" i="9"/>
  <c r="CH786" i="9"/>
  <c r="BJ275" i="9"/>
  <c r="CH703" i="9"/>
  <c r="CH358" i="9"/>
  <c r="CH531" i="9"/>
  <c r="CH698" i="9"/>
  <c r="CH91" i="9"/>
  <c r="CH556" i="9"/>
  <c r="CH103" i="9"/>
  <c r="CH415" i="9"/>
  <c r="BJ243" i="9"/>
  <c r="BJ222" i="9"/>
  <c r="CH569" i="9"/>
  <c r="CH773" i="9"/>
  <c r="CH813" i="9"/>
  <c r="CH447" i="9"/>
  <c r="BJ56" i="9"/>
  <c r="CH623" i="9"/>
  <c r="CH536" i="9"/>
  <c r="CH843" i="9"/>
  <c r="BJ160" i="9"/>
  <c r="CH699" i="9"/>
  <c r="CH276" i="9"/>
  <c r="CH607" i="9"/>
  <c r="CH61" i="9"/>
  <c r="CH42" i="9"/>
  <c r="BJ197" i="9"/>
  <c r="CH701" i="9"/>
  <c r="CH769" i="9"/>
  <c r="CH627" i="9"/>
  <c r="CH271" i="9"/>
  <c r="BJ132" i="9"/>
  <c r="CH307" i="9"/>
  <c r="BJ80" i="9"/>
  <c r="CH301" i="9"/>
  <c r="CH71" i="9"/>
  <c r="BJ198" i="9"/>
  <c r="CH860" i="9"/>
  <c r="CH257" i="9"/>
  <c r="CH24" i="9"/>
  <c r="CH570" i="9"/>
  <c r="CH483" i="9"/>
  <c r="BJ86" i="9"/>
  <c r="CH140" i="9"/>
  <c r="CH684" i="9"/>
  <c r="CH741" i="9"/>
  <c r="BJ293" i="9"/>
  <c r="CH748" i="9"/>
  <c r="BJ278" i="9"/>
  <c r="BJ190" i="9"/>
  <c r="CH516" i="9"/>
  <c r="CH636" i="9"/>
  <c r="CH826" i="9"/>
  <c r="CH346" i="9"/>
  <c r="CH795" i="9"/>
  <c r="BJ101" i="9"/>
  <c r="BJ231" i="9"/>
  <c r="BJ313" i="9"/>
  <c r="BJ127" i="9"/>
  <c r="BJ143" i="9"/>
  <c r="CH503" i="9"/>
  <c r="BJ145" i="9"/>
  <c r="BJ183" i="9"/>
  <c r="CH865" i="9"/>
  <c r="CH543" i="9"/>
  <c r="CH398" i="9"/>
  <c r="CH520" i="9"/>
  <c r="CH499" i="9"/>
  <c r="CH215" i="9"/>
  <c r="CH559" i="9"/>
  <c r="BJ311" i="9"/>
  <c r="CH599" i="9"/>
  <c r="BJ196" i="9"/>
  <c r="CH205" i="9"/>
  <c r="BJ54" i="9"/>
  <c r="CH85" i="9"/>
  <c r="BJ351" i="9"/>
  <c r="BJ94" i="9"/>
  <c r="CH246" i="9"/>
  <c r="BJ232" i="9"/>
  <c r="BJ90" i="9"/>
  <c r="CH207" i="9"/>
  <c r="BJ159" i="9"/>
  <c r="BJ252" i="9"/>
  <c r="CH530" i="9"/>
  <c r="CH757" i="9"/>
  <c r="BJ221" i="9"/>
  <c r="CH236" i="9"/>
  <c r="BJ289" i="9"/>
  <c r="CH539" i="9"/>
  <c r="CH524" i="9"/>
  <c r="BJ71" i="9"/>
  <c r="BJ211" i="9"/>
  <c r="CH321" i="9"/>
  <c r="CH104" i="9"/>
  <c r="BJ122" i="9"/>
  <c r="CH690" i="9"/>
  <c r="CH86" i="9"/>
  <c r="CH573" i="9"/>
  <c r="CH342" i="9"/>
  <c r="CH457" i="9"/>
  <c r="CH697" i="9"/>
  <c r="CH770" i="9"/>
  <c r="CH404" i="9"/>
  <c r="CH192" i="9"/>
  <c r="BJ103" i="9"/>
  <c r="BJ345" i="9"/>
  <c r="CH578" i="9"/>
  <c r="CH731" i="9"/>
  <c r="BJ164" i="9"/>
  <c r="BJ189" i="9"/>
  <c r="BJ271" i="9"/>
  <c r="CH502" i="9"/>
  <c r="BJ318" i="9"/>
  <c r="BJ291" i="9"/>
  <c r="CH412" i="9"/>
  <c r="CH126" i="9"/>
  <c r="CH566" i="9"/>
  <c r="CH77" i="9"/>
  <c r="BJ30" i="9"/>
  <c r="BJ287" i="9"/>
  <c r="BJ114" i="9"/>
  <c r="CH195" i="9"/>
  <c r="CH269" i="9"/>
  <c r="BJ238" i="9"/>
  <c r="CH92" i="9"/>
  <c r="BJ206" i="9"/>
  <c r="BJ130" i="9"/>
  <c r="BJ323" i="9"/>
  <c r="BJ64" i="9"/>
  <c r="CH466" i="9"/>
  <c r="CH805" i="9"/>
  <c r="CH399" i="9"/>
  <c r="CH440" i="9"/>
  <c r="BJ302" i="9"/>
  <c r="BJ83" i="9"/>
  <c r="BJ43" i="9"/>
  <c r="CH844" i="9"/>
  <c r="CH41" i="9"/>
  <c r="CH474" i="9"/>
  <c r="CH542" i="9"/>
  <c r="CH400" i="9"/>
  <c r="CH171" i="9"/>
  <c r="CH672" i="9"/>
  <c r="CH395" i="9"/>
  <c r="CH622" i="9"/>
  <c r="CH482" i="9"/>
  <c r="CH553" i="9"/>
  <c r="CH509" i="9"/>
  <c r="CH349" i="9"/>
  <c r="BJ188" i="9"/>
  <c r="CH463" i="9"/>
  <c r="CH617" i="9"/>
  <c r="CH833" i="9"/>
  <c r="CH589" i="9"/>
  <c r="CH151" i="9"/>
  <c r="CH149" i="9"/>
  <c r="CH713" i="9"/>
  <c r="CH709" i="9"/>
  <c r="BJ72" i="9"/>
  <c r="CH93" i="9"/>
  <c r="CH436" i="9"/>
  <c r="CH329" i="9"/>
  <c r="CH707" i="9"/>
  <c r="CH311" i="9"/>
  <c r="CH319" i="9"/>
  <c r="CH802" i="9"/>
  <c r="CH739" i="9"/>
  <c r="CH799" i="9"/>
  <c r="CH781" i="9"/>
  <c r="BJ315" i="9"/>
  <c r="CH580" i="9"/>
  <c r="CH852" i="9"/>
  <c r="CH793" i="9"/>
  <c r="CH255" i="9"/>
  <c r="BJ217" i="9"/>
  <c r="CH841" i="9"/>
  <c r="CH48" i="9"/>
  <c r="CH850" i="9"/>
  <c r="CH107" i="9"/>
  <c r="CH551" i="9"/>
  <c r="CH100" i="9"/>
  <c r="CH668" i="9"/>
  <c r="CH563" i="9"/>
  <c r="CH555" i="9"/>
  <c r="BJ148" i="9"/>
  <c r="CH792" i="9"/>
  <c r="CH432" i="9"/>
  <c r="CH214" i="9"/>
  <c r="CH178" i="9"/>
  <c r="CH239" i="9"/>
  <c r="BJ185" i="9"/>
  <c r="CH29" i="9"/>
  <c r="CH603" i="9"/>
  <c r="CH854" i="9"/>
  <c r="BJ70" i="9"/>
  <c r="CH272" i="9"/>
  <c r="CH504" i="9"/>
  <c r="CH428" i="9"/>
  <c r="CH803" i="9"/>
  <c r="BJ253" i="9"/>
  <c r="CH692" i="9"/>
  <c r="BJ307" i="9"/>
  <c r="CH582" i="9"/>
  <c r="BJ154" i="9"/>
  <c r="CH97" i="9"/>
  <c r="CH419" i="9"/>
  <c r="CH338" i="9"/>
  <c r="CH461" i="9"/>
  <c r="BJ96" i="9"/>
  <c r="CH128" i="9"/>
  <c r="CH498" i="9"/>
  <c r="CH247" i="9"/>
  <c r="CH152" i="9"/>
  <c r="BJ81" i="9"/>
  <c r="CH420" i="9"/>
  <c r="CH538" i="9"/>
  <c r="CH634" i="9"/>
  <c r="CH840" i="9"/>
  <c r="BJ247" i="9"/>
  <c r="CH577" i="9"/>
  <c r="BJ244" i="9"/>
  <c r="CH663" i="9"/>
  <c r="CH446" i="9"/>
  <c r="CH250" i="9"/>
  <c r="CH423" i="9"/>
  <c r="CH115" i="9"/>
  <c r="CH630" i="9"/>
  <c r="CH384" i="9"/>
  <c r="CH34" i="9"/>
  <c r="CH58" i="9"/>
  <c r="CH57" i="9"/>
  <c r="BJ338" i="9"/>
  <c r="CH262" i="9"/>
  <c r="CH549" i="9"/>
  <c r="CH454" i="9"/>
  <c r="CH330" i="9"/>
  <c r="CH689" i="9"/>
  <c r="CH238" i="9"/>
  <c r="CH144" i="9"/>
  <c r="CH656" i="9"/>
  <c r="CH762" i="9"/>
  <c r="CH317" i="9"/>
  <c r="CH64" i="9"/>
  <c r="CH593" i="9"/>
  <c r="BJ95" i="9"/>
  <c r="CH356" i="9"/>
  <c r="CH212" i="9"/>
  <c r="BJ169" i="9"/>
  <c r="CH44" i="9"/>
  <c r="CH514" i="9"/>
  <c r="CH688" i="9"/>
  <c r="CH106" i="9"/>
  <c r="CH597" i="9"/>
  <c r="CH177" i="9"/>
  <c r="CH343" i="9"/>
  <c r="CH863" i="9"/>
  <c r="CH281" i="9"/>
  <c r="CH442" i="9"/>
  <c r="CH727" i="9"/>
  <c r="CH260" i="9"/>
  <c r="BJ309" i="9"/>
  <c r="CH662" i="9"/>
  <c r="BJ163" i="9"/>
  <c r="CH680" i="9"/>
  <c r="BJ191" i="9"/>
  <c r="CH571" i="9"/>
  <c r="BJ283" i="9"/>
  <c r="CH764" i="9"/>
  <c r="CH702" i="9"/>
  <c r="CH326" i="9"/>
  <c r="CH683" i="9"/>
  <c r="CH477" i="9"/>
  <c r="CH219" i="9"/>
  <c r="CH711" i="9"/>
  <c r="CH46" i="9"/>
  <c r="BJ100" i="9"/>
  <c r="CH858" i="9"/>
  <c r="CH204" i="9"/>
  <c r="CH37" i="9"/>
  <c r="CH173" i="9"/>
  <c r="CH736" i="9"/>
  <c r="CH213" i="9"/>
  <c r="CH361" i="9"/>
  <c r="CH141" i="9"/>
  <c r="CH696" i="9"/>
  <c r="CH596" i="9"/>
  <c r="CH293" i="9"/>
  <c r="CH712" i="9"/>
  <c r="CH366" i="9"/>
  <c r="CH631" i="9"/>
  <c r="CH389" i="9"/>
  <c r="CH673" i="9"/>
  <c r="CH812" i="9"/>
  <c r="BJ102" i="9"/>
  <c r="CH332" i="9"/>
  <c r="CH485" i="9"/>
  <c r="CH521" i="9"/>
  <c r="CH721" i="9"/>
  <c r="CH768" i="9"/>
  <c r="CH368" i="9"/>
  <c r="CH252" i="9"/>
  <c r="CH32" i="9"/>
  <c r="CH650" i="9"/>
  <c r="CH263" i="9"/>
  <c r="CH157" i="9"/>
  <c r="CH69" i="9"/>
  <c r="CH561" i="9"/>
  <c r="CH825" i="9"/>
  <c r="CH119" i="9"/>
  <c r="CH671" i="9"/>
  <c r="BJ152" i="9"/>
  <c r="CH147" i="9"/>
  <c r="CH471" i="9"/>
  <c r="BJ111" i="9"/>
  <c r="CH367" i="9"/>
  <c r="CH484" i="9"/>
  <c r="CH200" i="9"/>
  <c r="CH146" i="9"/>
  <c r="CH89" i="9"/>
  <c r="CH83" i="9"/>
  <c r="CH360" i="9"/>
  <c r="CH705" i="9"/>
  <c r="CH581" i="9"/>
  <c r="CH153" i="9"/>
  <c r="CH830" i="9"/>
  <c r="CH619" i="9"/>
  <c r="CH52" i="9"/>
  <c r="CH624" i="9"/>
  <c r="BJ29" i="9"/>
  <c r="CH695" i="9"/>
  <c r="CH655" i="9"/>
  <c r="CH847" i="9"/>
  <c r="CH616" i="9"/>
  <c r="BJ136" i="9"/>
  <c r="CH714" i="9"/>
  <c r="CH527" i="9"/>
  <c r="CH156" i="9"/>
  <c r="CH643" i="9"/>
  <c r="CH124" i="9"/>
  <c r="CH143" i="9"/>
  <c r="CH359" i="9"/>
  <c r="BJ274" i="9"/>
  <c r="BJ339" i="9"/>
  <c r="CH628" i="9"/>
  <c r="CH261" i="9"/>
  <c r="BJ31" i="9"/>
  <c r="CH657" i="9"/>
  <c r="CH102" i="9"/>
  <c r="BJ288" i="9"/>
  <c r="BJ321" i="9"/>
  <c r="CH809" i="9"/>
  <c r="CH105" i="9"/>
  <c r="CH845" i="9"/>
  <c r="CH227" i="9"/>
  <c r="CH723" i="9"/>
  <c r="CH659" i="9"/>
  <c r="CH801" i="9"/>
  <c r="BJ26" i="9"/>
  <c r="CH567" i="9"/>
  <c r="CH481" i="9"/>
  <c r="CH81" i="9"/>
  <c r="CH588" i="9"/>
  <c r="CH612" i="9"/>
  <c r="CH299" i="9"/>
  <c r="CH618" i="9"/>
  <c r="CH300" i="9"/>
  <c r="CH95" i="9"/>
  <c r="CH788" i="9"/>
  <c r="CH162" i="9"/>
  <c r="CH369" i="9"/>
  <c r="CH154" i="9"/>
  <c r="CH65" i="9"/>
  <c r="BJ326" i="9"/>
  <c r="CH576" i="9"/>
  <c r="CH158" i="9"/>
  <c r="CH780" i="9"/>
  <c r="CH706" i="9"/>
  <c r="CH579" i="9"/>
  <c r="CH283" i="9"/>
  <c r="BJ84" i="9"/>
  <c r="CH28" i="9"/>
  <c r="CH674" i="9"/>
  <c r="BJ62" i="9"/>
  <c r="CH638" i="9"/>
  <c r="CH846" i="9"/>
  <c r="BJ344" i="9"/>
  <c r="CH718" i="9"/>
  <c r="BJ280" i="9"/>
  <c r="BJ67" i="9"/>
  <c r="CH198" i="9"/>
  <c r="CH167" i="9"/>
  <c r="CH309" i="9"/>
  <c r="CH590" i="9"/>
  <c r="BJ24" i="9"/>
  <c r="CH111" i="9"/>
  <c r="CH413" i="9"/>
  <c r="CH519" i="9"/>
  <c r="CH730" i="9"/>
  <c r="BJ194" i="9"/>
  <c r="CH117" i="9"/>
  <c r="CH401" i="9"/>
  <c r="CH22" i="9"/>
  <c r="CH203" i="9"/>
  <c r="CH797" i="9"/>
  <c r="CH328" i="9"/>
  <c r="BJ32" i="9"/>
  <c r="BJ245" i="9"/>
  <c r="CH550" i="9"/>
  <c r="CH641" i="9"/>
  <c r="CH114" i="9"/>
  <c r="CH55" i="9"/>
  <c r="CH777" i="9"/>
  <c r="CH303" i="9"/>
  <c r="CH377" i="9"/>
  <c r="CH804" i="9"/>
  <c r="BJ120" i="9"/>
  <c r="CH390" i="9"/>
  <c r="CH649" i="9"/>
  <c r="CH790" i="9"/>
  <c r="CH182" i="9"/>
  <c r="BJ87" i="9"/>
  <c r="CH835" i="9"/>
  <c r="CH592" i="9"/>
  <c r="CH644" i="9"/>
  <c r="CH598" i="9"/>
  <c r="CH133" i="9"/>
  <c r="CH678" i="9"/>
  <c r="CH244" i="9"/>
  <c r="CH439" i="9"/>
  <c r="CH87" i="9"/>
  <c r="CH231" i="9"/>
  <c r="CH406" i="9"/>
  <c r="CH50" i="9"/>
  <c r="BJ334" i="9"/>
  <c r="CH586" i="9"/>
  <c r="BJ331" i="9"/>
  <c r="CH26" i="9"/>
  <c r="CH458" i="9"/>
  <c r="BJ213" i="9"/>
  <c r="CH304" i="9"/>
  <c r="CH465" i="9"/>
  <c r="CH333" i="9"/>
  <c r="CH277" i="9"/>
  <c r="CH233" i="9"/>
  <c r="BJ73" i="9"/>
  <c r="CH254" i="9"/>
  <c r="BJ142" i="9"/>
  <c r="BJ269" i="9"/>
  <c r="CH348" i="9"/>
  <c r="CH365" i="9"/>
  <c r="CH669" i="9"/>
  <c r="CH796" i="9"/>
  <c r="BJ126" i="9"/>
  <c r="CH237" i="9"/>
  <c r="CH700" i="9"/>
  <c r="CH546" i="9"/>
  <c r="CH640" i="9"/>
  <c r="CH646" i="9"/>
  <c r="CH264" i="9"/>
  <c r="CH67" i="9"/>
  <c r="CH220" i="9"/>
  <c r="CH838" i="9"/>
  <c r="CH285" i="9"/>
  <c r="BJ261" i="9"/>
  <c r="CH335" i="9"/>
  <c r="CH116" i="9"/>
  <c r="BJ214" i="9"/>
  <c r="CH288" i="9"/>
  <c r="CH166" i="9"/>
  <c r="CH704" i="9"/>
  <c r="CH716" i="9"/>
  <c r="CH310" i="9"/>
  <c r="CH595" i="9"/>
  <c r="CH96" i="9"/>
  <c r="CH584" i="9"/>
  <c r="CH284" i="9"/>
  <c r="CH289" i="9"/>
  <c r="BJ200" i="9"/>
  <c r="BJ297" i="9"/>
  <c r="BJ267" i="9"/>
  <c r="CH336" i="9"/>
  <c r="BJ310" i="9"/>
  <c r="CH611" i="9"/>
  <c r="CH388" i="9"/>
  <c r="CH645" i="9"/>
  <c r="CH513" i="9"/>
  <c r="CH225" i="9"/>
  <c r="CH677" i="9"/>
  <c r="CH194" i="9"/>
  <c r="CH816" i="9"/>
  <c r="CH758" i="9"/>
  <c r="CH810" i="9"/>
  <c r="CH470" i="9"/>
  <c r="BJ205" i="9"/>
  <c r="CH600" i="9"/>
  <c r="CH142" i="9"/>
  <c r="CH186" i="9"/>
  <c r="CH740" i="9"/>
  <c r="CH422" i="9"/>
  <c r="CH526" i="9"/>
  <c r="CH594" i="9"/>
  <c r="CH217" i="9"/>
  <c r="BJ181" i="9"/>
  <c r="CH68" i="9"/>
  <c r="CH112" i="9"/>
  <c r="CH424" i="9"/>
  <c r="CH572" i="9"/>
  <c r="CH562" i="9"/>
  <c r="CH785" i="9"/>
  <c r="CH168" i="9"/>
  <c r="CH836" i="9"/>
  <c r="CH282" i="9"/>
  <c r="CH441" i="9"/>
  <c r="CH410" i="9"/>
  <c r="CH864" i="9"/>
  <c r="CH574" i="9"/>
  <c r="BJ25" i="9"/>
  <c r="CH386" i="9"/>
  <c r="BJ308" i="9"/>
  <c r="CH183" i="9"/>
  <c r="CH820" i="9"/>
  <c r="CH479" i="9"/>
  <c r="CH558" i="9"/>
  <c r="CH682" i="9"/>
  <c r="CH47" i="9"/>
  <c r="CH408" i="9"/>
  <c r="BJ229" i="9"/>
  <c r="CH63" i="9"/>
  <c r="CH315" i="9"/>
  <c r="CH314" i="9"/>
  <c r="CH88" i="9"/>
  <c r="CH444" i="9"/>
  <c r="CH552" i="9"/>
  <c r="CH517" i="9"/>
  <c r="CH523" i="9"/>
  <c r="CH686" i="9"/>
  <c r="CH480" i="9"/>
  <c r="CH209" i="9"/>
  <c r="CH122" i="9"/>
  <c r="CH472" i="9"/>
  <c r="CH232" i="9"/>
  <c r="CH506" i="9"/>
  <c r="CH294" i="9"/>
  <c r="CH411" i="9"/>
  <c r="CH449" i="9"/>
  <c r="CH187" i="9"/>
  <c r="CH179" i="9"/>
  <c r="CH800" i="9"/>
  <c r="CH376" i="9"/>
  <c r="CH148" i="9"/>
  <c r="CH292" i="9"/>
  <c r="CH832" i="9"/>
  <c r="CH522" i="9"/>
  <c r="CH733" i="9"/>
  <c r="CH382" i="9"/>
  <c r="CH828" i="9"/>
  <c r="CH421" i="9"/>
  <c r="CH43" i="9"/>
  <c r="CH535" i="9"/>
  <c r="BJ322" i="9"/>
  <c r="CH49" i="9"/>
  <c r="CH817" i="9"/>
  <c r="CH80" i="9"/>
  <c r="CH354" i="9"/>
  <c r="BJ335" i="9"/>
  <c r="CH337" i="9"/>
  <c r="CH842" i="9"/>
  <c r="BJ172" i="9"/>
  <c r="CH625" i="9"/>
  <c r="BJ328" i="9"/>
  <c r="CH867" i="9"/>
  <c r="CH324" i="9"/>
  <c r="CH585" i="9"/>
  <c r="CI585" i="9" l="1"/>
  <c r="CI324" i="9"/>
  <c r="CI867" i="9"/>
  <c r="BK328" i="9"/>
  <c r="CI625" i="9"/>
  <c r="BK172" i="9"/>
  <c r="CI842" i="9"/>
  <c r="CI337" i="9"/>
  <c r="BK335" i="9"/>
  <c r="CI354" i="9"/>
  <c r="CI80" i="9"/>
  <c r="CI817" i="9"/>
  <c r="CI49" i="9"/>
  <c r="BK322" i="9"/>
  <c r="CI535" i="9"/>
  <c r="CI43" i="9"/>
  <c r="CI421" i="9"/>
  <c r="CI828" i="9"/>
  <c r="CI382" i="9"/>
  <c r="CI733" i="9"/>
  <c r="CI522" i="9"/>
  <c r="CI832" i="9"/>
  <c r="CI292" i="9"/>
  <c r="CI148" i="9"/>
  <c r="CI376" i="9"/>
  <c r="CI800" i="9"/>
  <c r="CI179" i="9"/>
  <c r="CI187" i="9"/>
  <c r="CI449" i="9"/>
  <c r="CI411" i="9"/>
  <c r="CI294" i="9"/>
  <c r="CI506" i="9"/>
  <c r="CI232" i="9"/>
  <c r="CI472" i="9"/>
  <c r="CI122" i="9"/>
  <c r="CI209" i="9"/>
  <c r="CI480" i="9"/>
  <c r="CI686" i="9"/>
  <c r="CI523" i="9"/>
  <c r="CI517" i="9"/>
  <c r="CI552" i="9"/>
  <c r="CI444" i="9"/>
  <c r="CI88" i="9"/>
  <c r="CI314" i="9"/>
  <c r="CI315" i="9"/>
  <c r="CI63" i="9"/>
  <c r="BK229" i="9"/>
  <c r="CI408" i="9"/>
  <c r="CI47" i="9"/>
  <c r="CI682" i="9"/>
  <c r="CI558" i="9"/>
  <c r="CI479" i="9"/>
  <c r="CI820" i="9"/>
  <c r="CI183" i="9"/>
  <c r="BK308" i="9"/>
  <c r="CI386" i="9"/>
  <c r="BK25" i="9"/>
  <c r="CI574" i="9"/>
  <c r="CI864" i="9"/>
  <c r="CI410" i="9"/>
  <c r="CI441" i="9"/>
  <c r="CI282" i="9"/>
  <c r="CI836" i="9"/>
  <c r="CI168" i="9"/>
  <c r="CI785" i="9"/>
  <c r="CI562" i="9"/>
  <c r="CI572" i="9"/>
  <c r="CI424" i="9"/>
  <c r="CI112" i="9"/>
  <c r="CI68" i="9"/>
  <c r="BK181" i="9"/>
  <c r="CI217" i="9"/>
  <c r="CI594" i="9"/>
  <c r="CI526" i="9"/>
  <c r="CI422" i="9"/>
  <c r="CI740" i="9"/>
  <c r="CI186" i="9"/>
  <c r="CI142" i="9"/>
  <c r="CI600" i="9"/>
  <c r="BK205" i="9"/>
  <c r="CI470" i="9"/>
  <c r="CI810" i="9"/>
  <c r="CI758" i="9"/>
  <c r="CI816" i="9"/>
  <c r="CI194" i="9"/>
  <c r="CI677" i="9"/>
  <c r="CI225" i="9"/>
  <c r="CI513" i="9"/>
  <c r="CI645" i="9"/>
  <c r="CI388" i="9"/>
  <c r="CI611" i="9"/>
  <c r="BK310" i="9"/>
  <c r="CI336" i="9"/>
  <c r="BK267" i="9"/>
  <c r="BK297" i="9"/>
  <c r="BK200" i="9"/>
  <c r="CI289" i="9"/>
  <c r="CI284" i="9"/>
  <c r="CI584" i="9"/>
  <c r="CI96" i="9"/>
  <c r="CI595" i="9"/>
  <c r="CI310" i="9"/>
  <c r="CI716" i="9"/>
  <c r="CI704" i="9"/>
  <c r="CI166" i="9"/>
  <c r="CI288" i="9"/>
  <c r="BK214" i="9"/>
  <c r="CI116" i="9"/>
  <c r="CI335" i="9"/>
  <c r="BK261" i="9"/>
  <c r="CI285" i="9"/>
  <c r="CI838" i="9"/>
  <c r="CI220" i="9"/>
  <c r="CI67" i="9"/>
  <c r="CI264" i="9"/>
  <c r="CI646" i="9"/>
  <c r="CI640" i="9"/>
  <c r="CI546" i="9"/>
  <c r="CI700" i="9"/>
  <c r="CI237" i="9"/>
  <c r="BK126" i="9"/>
  <c r="CI796" i="9"/>
  <c r="CI669" i="9"/>
  <c r="CI365" i="9"/>
  <c r="CI348" i="9"/>
  <c r="BK269" i="9"/>
  <c r="BK142" i="9"/>
  <c r="CI254" i="9"/>
  <c r="BK73" i="9"/>
  <c r="CI233" i="9"/>
  <c r="CI277" i="9"/>
  <c r="CI333" i="9"/>
  <c r="CI465" i="9"/>
  <c r="CI304" i="9"/>
  <c r="BK213" i="9"/>
  <c r="CI458" i="9"/>
  <c r="CI26" i="9"/>
  <c r="BK331" i="9"/>
  <c r="CI586" i="9"/>
  <c r="BK334" i="9"/>
  <c r="CI50" i="9"/>
  <c r="CI406" i="9"/>
  <c r="CI231" i="9"/>
  <c r="CI87" i="9"/>
  <c r="CI439" i="9"/>
  <c r="CI244" i="9"/>
  <c r="CI678" i="9"/>
  <c r="CI133" i="9"/>
  <c r="CI598" i="9"/>
  <c r="CI644" i="9"/>
  <c r="CI592" i="9"/>
  <c r="CI835" i="9"/>
  <c r="BK87" i="9"/>
  <c r="CI182" i="9"/>
  <c r="CI790" i="9"/>
  <c r="CI649" i="9"/>
  <c r="CI390" i="9"/>
  <c r="BK120" i="9"/>
  <c r="CI804" i="9"/>
  <c r="CI377" i="9"/>
  <c r="CI303" i="9"/>
  <c r="CI777" i="9"/>
  <c r="CI55" i="9"/>
  <c r="CI114" i="9"/>
  <c r="CI641" i="9"/>
  <c r="CI550" i="9"/>
  <c r="BK245" i="9"/>
  <c r="BK32" i="9"/>
  <c r="CI328" i="9"/>
  <c r="CI797" i="9"/>
  <c r="CI203" i="9"/>
  <c r="CI22" i="9"/>
  <c r="CI401" i="9"/>
  <c r="CI117" i="9"/>
  <c r="BK194" i="9"/>
  <c r="CI730" i="9"/>
  <c r="CI519" i="9"/>
  <c r="CI413" i="9"/>
  <c r="CI111" i="9"/>
  <c r="BK24" i="9"/>
  <c r="CI590" i="9"/>
  <c r="CI309" i="9"/>
  <c r="CI167" i="9"/>
  <c r="CI198" i="9"/>
  <c r="BK67" i="9"/>
  <c r="BK280" i="9"/>
  <c r="CI718" i="9"/>
  <c r="BK344" i="9"/>
  <c r="CI846" i="9"/>
  <c r="CI638" i="9"/>
  <c r="BK62" i="9"/>
  <c r="CI674" i="9"/>
  <c r="CI28" i="9"/>
  <c r="BK84" i="9"/>
  <c r="CI283" i="9"/>
  <c r="CI579" i="9"/>
  <c r="CI706" i="9"/>
  <c r="CI780" i="9"/>
  <c r="CI158" i="9"/>
  <c r="CI576" i="9"/>
  <c r="BK326" i="9"/>
  <c r="CI65" i="9"/>
  <c r="CI154" i="9"/>
  <c r="CI369" i="9"/>
  <c r="CI162" i="9"/>
  <c r="CI788" i="9"/>
  <c r="CI95" i="9"/>
  <c r="CI300" i="9"/>
  <c r="CI618" i="9"/>
  <c r="CI299" i="9"/>
  <c r="CI612" i="9"/>
  <c r="CI588" i="9"/>
  <c r="CI81" i="9"/>
  <c r="CI481" i="9"/>
  <c r="CI567" i="9"/>
  <c r="BK26" i="9"/>
  <c r="CI801" i="9"/>
  <c r="CI659" i="9"/>
  <c r="CI723" i="9"/>
  <c r="CI227" i="9"/>
  <c r="CI845" i="9"/>
  <c r="CI105" i="9"/>
  <c r="CI809" i="9"/>
  <c r="BK321" i="9"/>
  <c r="BK288" i="9"/>
  <c r="CI102" i="9"/>
  <c r="CI657" i="9"/>
  <c r="BK31" i="9"/>
  <c r="CI261" i="9"/>
  <c r="CI628" i="9"/>
  <c r="BK339" i="9"/>
  <c r="BK274" i="9"/>
  <c r="CI359" i="9"/>
  <c r="CI143" i="9"/>
  <c r="CI124" i="9"/>
  <c r="CI643" i="9"/>
  <c r="CI156" i="9"/>
  <c r="CI527" i="9"/>
  <c r="CI714" i="9"/>
  <c r="BK136" i="9"/>
  <c r="CI616" i="9"/>
  <c r="CI847" i="9"/>
  <c r="CI655" i="9"/>
  <c r="CI695" i="9"/>
  <c r="BK29" i="9"/>
  <c r="CI624" i="9"/>
  <c r="CI52" i="9"/>
  <c r="CI619" i="9"/>
  <c r="CI830" i="9"/>
  <c r="CI153" i="9"/>
  <c r="CI581" i="9"/>
  <c r="CI705" i="9"/>
  <c r="CI360" i="9"/>
  <c r="CI83" i="9"/>
  <c r="CI89" i="9"/>
  <c r="CI146" i="9"/>
  <c r="CI200" i="9"/>
  <c r="CI484" i="9"/>
  <c r="CI367" i="9"/>
  <c r="BK111" i="9"/>
  <c r="CI471" i="9"/>
  <c r="CI147" i="9"/>
  <c r="BK152" i="9"/>
  <c r="CI671" i="9"/>
  <c r="CI119" i="9"/>
  <c r="CI825" i="9"/>
  <c r="CI561" i="9"/>
  <c r="CI69" i="9"/>
  <c r="CI157" i="9"/>
  <c r="CI263" i="9"/>
  <c r="CI650" i="9"/>
  <c r="CI32" i="9"/>
  <c r="CI252" i="9"/>
  <c r="CI368" i="9"/>
  <c r="CI768" i="9"/>
  <c r="CI721" i="9"/>
  <c r="CI521" i="9"/>
  <c r="CI485" i="9"/>
  <c r="CI332" i="9"/>
  <c r="BK102" i="9"/>
  <c r="CI812" i="9"/>
  <c r="CI673" i="9"/>
  <c r="CI389" i="9"/>
  <c r="CI631" i="9"/>
  <c r="CI366" i="9"/>
  <c r="CI712" i="9"/>
  <c r="CI293" i="9"/>
  <c r="CI596" i="9"/>
  <c r="CI696" i="9"/>
  <c r="CI141" i="9"/>
  <c r="CI361" i="9"/>
  <c r="CI213" i="9"/>
  <c r="CI736" i="9"/>
  <c r="CI173" i="9"/>
  <c r="CI37" i="9"/>
  <c r="CI204" i="9"/>
  <c r="CI858" i="9"/>
  <c r="BK100" i="9"/>
  <c r="CI46" i="9"/>
  <c r="CI711" i="9"/>
  <c r="CI219" i="9"/>
  <c r="CI477" i="9"/>
  <c r="CI683" i="9"/>
  <c r="CI326" i="9"/>
  <c r="CI702" i="9"/>
  <c r="CI764" i="9"/>
  <c r="BK283" i="9"/>
  <c r="CI571" i="9"/>
  <c r="BK191" i="9"/>
  <c r="CI680" i="9"/>
  <c r="BK163" i="9"/>
  <c r="CI662" i="9"/>
  <c r="BK309" i="9"/>
  <c r="CI260" i="9"/>
  <c r="CI727" i="9"/>
  <c r="CI442" i="9"/>
  <c r="CI281" i="9"/>
  <c r="CI863" i="9"/>
  <c r="CI343" i="9"/>
  <c r="CI177" i="9"/>
  <c r="CI597" i="9"/>
  <c r="CI106" i="9"/>
  <c r="CI688" i="9"/>
  <c r="CI514" i="9"/>
  <c r="CI44" i="9"/>
  <c r="BK169" i="9"/>
  <c r="CI212" i="9"/>
  <c r="CI356" i="9"/>
  <c r="BK95" i="9"/>
  <c r="CI593" i="9"/>
  <c r="CI64" i="9"/>
  <c r="CI317" i="9"/>
  <c r="CI762" i="9"/>
  <c r="CI656" i="9"/>
  <c r="CI144" i="9"/>
  <c r="CI238" i="9"/>
  <c r="CI689" i="9"/>
  <c r="CI330" i="9"/>
  <c r="CI454" i="9"/>
  <c r="CI549" i="9"/>
  <c r="CI262" i="9"/>
  <c r="BK338" i="9"/>
  <c r="CI57" i="9"/>
  <c r="CI58" i="9"/>
  <c r="CI34" i="9"/>
  <c r="CI384" i="9"/>
  <c r="CI630" i="9"/>
  <c r="CI115" i="9"/>
  <c r="CI423" i="9"/>
  <c r="CI250" i="9"/>
  <c r="CI446" i="9"/>
  <c r="CI663" i="9"/>
  <c r="BK244" i="9"/>
  <c r="CI577" i="9"/>
  <c r="BK247" i="9"/>
  <c r="CI840" i="9"/>
  <c r="CI634" i="9"/>
  <c r="CI538" i="9"/>
  <c r="CI420" i="9"/>
  <c r="BK81" i="9"/>
  <c r="CI152" i="9"/>
  <c r="CI247" i="9"/>
  <c r="CI498" i="9"/>
  <c r="CI128" i="9"/>
  <c r="BK96" i="9"/>
  <c r="CI461" i="9"/>
  <c r="CI338" i="9"/>
  <c r="CI419" i="9"/>
  <c r="CI97" i="9"/>
  <c r="BK154" i="9"/>
  <c r="CI582" i="9"/>
  <c r="BK307" i="9"/>
  <c r="CI692" i="9"/>
  <c r="BK253" i="9"/>
  <c r="CI803" i="9"/>
  <c r="CI428" i="9"/>
  <c r="CI504" i="9"/>
  <c r="CI272" i="9"/>
  <c r="BK70" i="9"/>
  <c r="CI854" i="9"/>
  <c r="CI603" i="9"/>
  <c r="CI29" i="9"/>
  <c r="BK185" i="9"/>
  <c r="CI239" i="9"/>
  <c r="CI178" i="9"/>
  <c r="CI214" i="9"/>
  <c r="CI432" i="9"/>
  <c r="CI792" i="9"/>
  <c r="BK148" i="9"/>
  <c r="CI555" i="9"/>
  <c r="CI563" i="9"/>
  <c r="CI668" i="9"/>
  <c r="CI100" i="9"/>
  <c r="CI551" i="9"/>
  <c r="CI107" i="9"/>
  <c r="CI850" i="9"/>
  <c r="CI48" i="9"/>
  <c r="CI841" i="9"/>
  <c r="BK217" i="9"/>
  <c r="CI255" i="9"/>
  <c r="CI793" i="9"/>
  <c r="CI852" i="9"/>
  <c r="CI580" i="9"/>
  <c r="BK315" i="9"/>
  <c r="CI781" i="9"/>
  <c r="CI799" i="9"/>
  <c r="CI739" i="9"/>
  <c r="CI802" i="9"/>
  <c r="CI319" i="9"/>
  <c r="CI311" i="9"/>
  <c r="CI707" i="9"/>
  <c r="CI329" i="9"/>
  <c r="CI436" i="9"/>
  <c r="CI93" i="9"/>
  <c r="BK72" i="9"/>
  <c r="CI709" i="9"/>
  <c r="CI713" i="9"/>
  <c r="CI149" i="9"/>
  <c r="CI151" i="9"/>
  <c r="CI589" i="9"/>
  <c r="CI833" i="9"/>
  <c r="CI617" i="9"/>
  <c r="CI463" i="9"/>
  <c r="BK188" i="9"/>
  <c r="CI349" i="9"/>
  <c r="CI509" i="9"/>
  <c r="CI553" i="9"/>
  <c r="CI482" i="9"/>
  <c r="CI622" i="9"/>
  <c r="CI395" i="9"/>
  <c r="CI672" i="9"/>
  <c r="CI171" i="9"/>
  <c r="CI400" i="9"/>
  <c r="CI542" i="9"/>
  <c r="CI474" i="9"/>
  <c r="CI41" i="9"/>
  <c r="CI844" i="9"/>
  <c r="BK43" i="9"/>
  <c r="BK83" i="9"/>
  <c r="BK302" i="9"/>
  <c r="CI440" i="9"/>
  <c r="CI399" i="9"/>
  <c r="CI805" i="9"/>
  <c r="CI466" i="9"/>
  <c r="BK64" i="9"/>
  <c r="BK323" i="9"/>
  <c r="BK130" i="9"/>
  <c r="BK206" i="9"/>
  <c r="CI92" i="9"/>
  <c r="BK238" i="9"/>
  <c r="CI269" i="9"/>
  <c r="CI195" i="9"/>
  <c r="BK114" i="9"/>
  <c r="BK287" i="9"/>
  <c r="BK30" i="9"/>
  <c r="CI77" i="9"/>
  <c r="CI566" i="9"/>
  <c r="CI126" i="9"/>
  <c r="CI412" i="9"/>
  <c r="BK291" i="9"/>
  <c r="BK318" i="9"/>
  <c r="CI502" i="9"/>
  <c r="BK271" i="9"/>
  <c r="BK189" i="9"/>
  <c r="BK164" i="9"/>
  <c r="CI731" i="9"/>
  <c r="CI578" i="9"/>
  <c r="BK345" i="9"/>
  <c r="BK103" i="9"/>
  <c r="CI192" i="9"/>
  <c r="CI404" i="9"/>
  <c r="CI770" i="9"/>
  <c r="CI697" i="9"/>
  <c r="CI457" i="9"/>
  <c r="CI342" i="9"/>
  <c r="CI573" i="9"/>
  <c r="CI86" i="9"/>
  <c r="CI690" i="9"/>
  <c r="BK122" i="9"/>
  <c r="CI104" i="9"/>
  <c r="CI321" i="9"/>
  <c r="BK211" i="9"/>
  <c r="BK71" i="9"/>
  <c r="CI524" i="9"/>
  <c r="CI539" i="9"/>
  <c r="BK289" i="9"/>
  <c r="CI236" i="9"/>
  <c r="BK221" i="9"/>
  <c r="CI757" i="9"/>
  <c r="CI530" i="9"/>
  <c r="BK252" i="9"/>
  <c r="BK159" i="9"/>
  <c r="CI207" i="9"/>
  <c r="BK90" i="9"/>
  <c r="BK232" i="9"/>
  <c r="CI246" i="9"/>
  <c r="BK94" i="9"/>
  <c r="BK351" i="9"/>
  <c r="CI85" i="9"/>
  <c r="BK54" i="9"/>
  <c r="CI205" i="9"/>
  <c r="BK196" i="9"/>
  <c r="CI599" i="9"/>
  <c r="BK311" i="9"/>
  <c r="CI559" i="9"/>
  <c r="CI215" i="9"/>
  <c r="CI499" i="9"/>
  <c r="CI520" i="9"/>
  <c r="CI398" i="9"/>
  <c r="CI543" i="9"/>
  <c r="CI865" i="9"/>
  <c r="BK183" i="9"/>
  <c r="BK145" i="9"/>
  <c r="CI503" i="9"/>
  <c r="BK143" i="9"/>
  <c r="BK127" i="9"/>
  <c r="BK313" i="9"/>
  <c r="BK231" i="9"/>
  <c r="BK101" i="9"/>
  <c r="CI795" i="9"/>
  <c r="CI346" i="9"/>
  <c r="CI826" i="9"/>
  <c r="CI636" i="9"/>
  <c r="CI516" i="9"/>
  <c r="BK190" i="9"/>
  <c r="BK278" i="9"/>
  <c r="CI748" i="9"/>
  <c r="BK293" i="9"/>
  <c r="CI741" i="9"/>
  <c r="CI684" i="9"/>
  <c r="CI140" i="9"/>
  <c r="BK86" i="9"/>
  <c r="CI483" i="9"/>
  <c r="CI570" i="9"/>
  <c r="CI24" i="9"/>
  <c r="CI257" i="9"/>
  <c r="CI860" i="9"/>
  <c r="BK198" i="9"/>
  <c r="CI71" i="9"/>
  <c r="CI301" i="9"/>
  <c r="BK80" i="9"/>
  <c r="CI307" i="9"/>
  <c r="BK132" i="9"/>
  <c r="CI271" i="9"/>
  <c r="CI627" i="9"/>
  <c r="CI769" i="9"/>
  <c r="CI701" i="9"/>
  <c r="BK197" i="9"/>
  <c r="CI42" i="9"/>
  <c r="CI61" i="9"/>
  <c r="CI607" i="9"/>
  <c r="CI276" i="9"/>
  <c r="CI699" i="9"/>
  <c r="BK160" i="9"/>
  <c r="CI843" i="9"/>
  <c r="CI536" i="9"/>
  <c r="CI623" i="9"/>
  <c r="BK56" i="9"/>
  <c r="CI447" i="9"/>
  <c r="CI813" i="9"/>
  <c r="CI773" i="9"/>
  <c r="CI569" i="9"/>
  <c r="BK222" i="9"/>
  <c r="BK243" i="9"/>
  <c r="CI415" i="9"/>
  <c r="CI103" i="9"/>
  <c r="CI556" i="9"/>
  <c r="CI91" i="9"/>
  <c r="CI698" i="9"/>
  <c r="CI531" i="9"/>
  <c r="CI358" i="9"/>
  <c r="CI703" i="9"/>
  <c r="BK275" i="9"/>
  <c r="CI786" i="9"/>
  <c r="CI755" i="9"/>
  <c r="CI467" i="9"/>
  <c r="CI230" i="9"/>
  <c r="CI438" i="9"/>
  <c r="CI848" i="9"/>
  <c r="CI341" i="9"/>
  <c r="CI779" i="9"/>
  <c r="CI352" i="9"/>
  <c r="CI155" i="9"/>
  <c r="CI629" i="9"/>
  <c r="CI667" i="9"/>
  <c r="CI602" i="9"/>
  <c r="BK59" i="9"/>
  <c r="CI722" i="9"/>
  <c r="CI587" i="9"/>
  <c r="CI720" i="9"/>
  <c r="CI750" i="9"/>
  <c r="BK118" i="9"/>
  <c r="BK110" i="9"/>
  <c r="CI78" i="9"/>
  <c r="BK98" i="9"/>
  <c r="CI391" i="9"/>
  <c r="BK327" i="9"/>
  <c r="BK92" i="9"/>
  <c r="BK219" i="9"/>
  <c r="BK324" i="9"/>
  <c r="BK193" i="9"/>
  <c r="BK333" i="9"/>
  <c r="CI36" i="9"/>
  <c r="BK296" i="9"/>
  <c r="CI222" i="9"/>
  <c r="CI181" i="9"/>
  <c r="CI76" i="9"/>
  <c r="CI31" i="9"/>
  <c r="BK347" i="9"/>
  <c r="BK255" i="9"/>
  <c r="CI493" i="9"/>
  <c r="CI99" i="9"/>
  <c r="CI834" i="9"/>
  <c r="CI159" i="9"/>
  <c r="CI397" i="9"/>
  <c r="CI753" i="9"/>
  <c r="BK239" i="9"/>
  <c r="BK208" i="9"/>
  <c r="BK131" i="9"/>
  <c r="CI362" i="9"/>
  <c r="CI90" i="9"/>
  <c r="CI473" i="9"/>
  <c r="CI145" i="9"/>
  <c r="CI190" i="9"/>
  <c r="CI660" i="9"/>
  <c r="BK44" i="9"/>
  <c r="BK89" i="9"/>
  <c r="CI554" i="9"/>
  <c r="BK45" i="9"/>
  <c r="CI228" i="9"/>
  <c r="CI735" i="9"/>
  <c r="CI761" i="9"/>
  <c r="CI450" i="9"/>
  <c r="CI290" i="9"/>
  <c r="CI765" i="9"/>
  <c r="CI373" i="9"/>
  <c r="CI248" i="9"/>
  <c r="CI253" i="9"/>
  <c r="BK224" i="9"/>
  <c r="CI108" i="9"/>
  <c r="CI710" i="9"/>
  <c r="CI829" i="9"/>
  <c r="CI751" i="9"/>
  <c r="BK22" i="9"/>
  <c r="CI60" i="9"/>
  <c r="CI632" i="9"/>
  <c r="CI455" i="9"/>
  <c r="BK290" i="9"/>
  <c r="BK234" i="9"/>
  <c r="CI267" i="9"/>
  <c r="CI497" i="9"/>
  <c r="BK28" i="9"/>
  <c r="BK53" i="9"/>
  <c r="BK153" i="9"/>
  <c r="CI568" i="9"/>
  <c r="CI855" i="9"/>
  <c r="BK301" i="9"/>
  <c r="CI664" i="9"/>
  <c r="CI782" i="9"/>
  <c r="CI275" i="9"/>
  <c r="CI355" i="9"/>
  <c r="CI224" i="9"/>
  <c r="BK33" i="9"/>
  <c r="BK230" i="9"/>
  <c r="CI763" i="9"/>
  <c r="CI557" i="9"/>
  <c r="CI453" i="9"/>
  <c r="CI537" i="9"/>
  <c r="CI469" i="9"/>
  <c r="CI137" i="9"/>
  <c r="CI565" i="9"/>
  <c r="CI394" i="9"/>
  <c r="CI494" i="9"/>
  <c r="BK173" i="9"/>
  <c r="CI745" i="9"/>
  <c r="BK57" i="9"/>
  <c r="BK69" i="9"/>
  <c r="CI302" i="9"/>
  <c r="CI240" i="9"/>
  <c r="CI316" i="9"/>
  <c r="CI633" i="9"/>
  <c r="BK299" i="9"/>
  <c r="BK35" i="9"/>
  <c r="CI861" i="9"/>
  <c r="CI614" i="9"/>
  <c r="CI243" i="9"/>
  <c r="CI180" i="9"/>
  <c r="BK300" i="9"/>
  <c r="BK306" i="9"/>
  <c r="BK174" i="9"/>
  <c r="BK125" i="9"/>
  <c r="BK250" i="9"/>
  <c r="CI174" i="9"/>
  <c r="BK50" i="9"/>
  <c r="CI150" i="9"/>
  <c r="BK236" i="9"/>
  <c r="CI396" i="9"/>
  <c r="CI409" i="9"/>
  <c r="CI487" i="9"/>
  <c r="CI767" i="9"/>
  <c r="BK175" i="9"/>
  <c r="CI208" i="9"/>
  <c r="CI685" i="9"/>
  <c r="CI760" i="9"/>
  <c r="CI334" i="9"/>
  <c r="BK106" i="9"/>
  <c r="CI512" i="9"/>
  <c r="CI775" i="9"/>
  <c r="BK151" i="9"/>
  <c r="BK117" i="9"/>
  <c r="CI435" i="9"/>
  <c r="CI544" i="9"/>
  <c r="CI127" i="9"/>
  <c r="CI27" i="9"/>
  <c r="CI379" i="9"/>
  <c r="BK119" i="9"/>
  <c r="BK258" i="9"/>
  <c r="CI273" i="9"/>
  <c r="BK109" i="9"/>
  <c r="BK139" i="9"/>
  <c r="BK178" i="9"/>
  <c r="CI51" i="9"/>
  <c r="BK225" i="9"/>
  <c r="CI851" i="9"/>
  <c r="CI417" i="9"/>
  <c r="CI456" i="9"/>
  <c r="CI430" i="9"/>
  <c r="BK47" i="9"/>
  <c r="BK176" i="9"/>
  <c r="CI637" i="9"/>
  <c r="CI866" i="9"/>
  <c r="BK34" i="9"/>
  <c r="CI752" i="9"/>
  <c r="BK312" i="9"/>
  <c r="BK147" i="9"/>
  <c r="CI258" i="9"/>
  <c r="CI653" i="9"/>
  <c r="BK161" i="9"/>
  <c r="BK38" i="9"/>
  <c r="CI136" i="9"/>
  <c r="CI70" i="9"/>
  <c r="BK37" i="9"/>
  <c r="CI378" i="9"/>
  <c r="CI806" i="9"/>
  <c r="BK55" i="9"/>
  <c r="CI729" i="9"/>
  <c r="CI490" i="9"/>
  <c r="BK246" i="9"/>
  <c r="CI794" i="9"/>
  <c r="BK285" i="9"/>
  <c r="CI312" i="9"/>
  <c r="CI548" i="9"/>
  <c r="BK266" i="9"/>
  <c r="CI626" i="9"/>
  <c r="BK228" i="9"/>
  <c r="CI364" i="9"/>
  <c r="CI381" i="9"/>
  <c r="BK249" i="9"/>
  <c r="CI278" i="9"/>
  <c r="BK85" i="9"/>
  <c r="BK77" i="9"/>
  <c r="CI163" i="9"/>
  <c r="CI532" i="9"/>
  <c r="CI339" i="9"/>
  <c r="CI125" i="9"/>
  <c r="CI320" i="9"/>
  <c r="CI131" i="9"/>
  <c r="BK281" i="9"/>
  <c r="CI170" i="9"/>
  <c r="CI363" i="9"/>
  <c r="CI176" i="9"/>
  <c r="CI172" i="9"/>
  <c r="CI529" i="9"/>
  <c r="CI772" i="9"/>
  <c r="CI323" i="9"/>
  <c r="CI372" i="9"/>
  <c r="CI859" i="9"/>
  <c r="CI489" i="9"/>
  <c r="CI575" i="9"/>
  <c r="CI59" i="9"/>
  <c r="BK128" i="9"/>
  <c r="BK273" i="9"/>
  <c r="CI256" i="9"/>
  <c r="BK79" i="9"/>
  <c r="BK140" i="9"/>
  <c r="BK350" i="9"/>
  <c r="CI347" i="9"/>
  <c r="BK155" i="9"/>
  <c r="BK184" i="9"/>
  <c r="CI642" i="9"/>
  <c r="CI79" i="9"/>
  <c r="CI74" i="9"/>
  <c r="CI560" i="9"/>
  <c r="CI234" i="9"/>
  <c r="CI211" i="9"/>
  <c r="CI784" i="9"/>
  <c r="CI492" i="9"/>
  <c r="CI486" i="9"/>
  <c r="BK116" i="9"/>
  <c r="CI383" i="9"/>
  <c r="CI831" i="9"/>
  <c r="CI325" i="9"/>
  <c r="CI776" i="9"/>
  <c r="BK286" i="9"/>
  <c r="CI501" i="9"/>
  <c r="CI331" i="9"/>
  <c r="BK129" i="9"/>
  <c r="BK303" i="9"/>
  <c r="CI286" i="9"/>
  <c r="CI491" i="9"/>
  <c r="BK279" i="9"/>
  <c r="CI819" i="9"/>
  <c r="CI510" i="9"/>
  <c r="BK156" i="9"/>
  <c r="BK171" i="9"/>
  <c r="CI216" i="9"/>
  <c r="CI25" i="9"/>
  <c r="BK292" i="9"/>
  <c r="BK58" i="9"/>
  <c r="BK141" i="9"/>
  <c r="CI375" i="9"/>
  <c r="CI661" i="9"/>
  <c r="CI824" i="9"/>
  <c r="CI160" i="9"/>
  <c r="CI295" i="9"/>
  <c r="CI132" i="9"/>
  <c r="CI72" i="9"/>
  <c r="CI747" i="9"/>
  <c r="BK260" i="9"/>
  <c r="BK46" i="9"/>
  <c r="CI425" i="9"/>
  <c r="CI84" i="9"/>
  <c r="CI313" i="9"/>
  <c r="CI75" i="9"/>
  <c r="CI448" i="9"/>
  <c r="CI226" i="9"/>
  <c r="BK60" i="9"/>
  <c r="BK170" i="9"/>
  <c r="CI533" i="9"/>
  <c r="BK167" i="9"/>
  <c r="CI426" i="9"/>
  <c r="CI601" i="9"/>
  <c r="BK342" i="9"/>
  <c r="CI766" i="9"/>
  <c r="CI822" i="9"/>
  <c r="CI452" i="9"/>
  <c r="CI242" i="9"/>
  <c r="BK123" i="9"/>
  <c r="CI280" i="9"/>
  <c r="CI691" i="9"/>
  <c r="CI279" i="9"/>
  <c r="BK264" i="9"/>
  <c r="CI121" i="9"/>
  <c r="CI427" i="9"/>
  <c r="BK182" i="9"/>
  <c r="BK346" i="9"/>
  <c r="CI719" i="9"/>
  <c r="CI297" i="9"/>
  <c r="CI675" i="9"/>
  <c r="BK329" i="9"/>
  <c r="CI734" i="9"/>
  <c r="CI811" i="9"/>
  <c r="CI274" i="9"/>
  <c r="CI431" i="9"/>
  <c r="BK133" i="9"/>
  <c r="BK108" i="9"/>
  <c r="BK52" i="9"/>
  <c r="BK199" i="9"/>
  <c r="CI94" i="9"/>
  <c r="BK227" i="9"/>
  <c r="CI742" i="9"/>
  <c r="CI380" i="9"/>
  <c r="BK76" i="9"/>
  <c r="CI507" i="9"/>
  <c r="CI823" i="9"/>
  <c r="CI837" i="9"/>
  <c r="BK40" i="9"/>
  <c r="CI791" i="9"/>
  <c r="CI193" i="9"/>
  <c r="CI609" i="9"/>
  <c r="CI726" i="9"/>
  <c r="CI647" i="9"/>
  <c r="BK282" i="9"/>
  <c r="CI350" i="9"/>
  <c r="BK332" i="9"/>
  <c r="CI407" i="9"/>
  <c r="CI251" i="9"/>
  <c r="CI268" i="9"/>
  <c r="BK218" i="9"/>
  <c r="CI541" i="9"/>
  <c r="BK112" i="9"/>
  <c r="BK215" i="9"/>
  <c r="CI814" i="9"/>
  <c r="CI118" i="9"/>
  <c r="BK23" i="9"/>
  <c r="CI82" i="9"/>
  <c r="CI856" i="9"/>
  <c r="BK49" i="9"/>
  <c r="BK203" i="9"/>
  <c r="CI771" i="9"/>
  <c r="CI778" i="9"/>
  <c r="CI681" i="9"/>
  <c r="BK223" i="9"/>
  <c r="CI351" i="9"/>
  <c r="BK295" i="9"/>
  <c r="CI196" i="9"/>
  <c r="BK340" i="9"/>
  <c r="CI743" i="9"/>
  <c r="CI30" i="9"/>
  <c r="BK320" i="9"/>
  <c r="CI746" i="9"/>
  <c r="CI120" i="9"/>
  <c r="CI416" i="9"/>
  <c r="BK237" i="9"/>
  <c r="CI433" i="9"/>
  <c r="CI534" i="9"/>
  <c r="CI849" i="9"/>
  <c r="CI694" i="9"/>
  <c r="CI53" i="9"/>
  <c r="BK121" i="9"/>
  <c r="BK204" i="9"/>
  <c r="BK63" i="9"/>
  <c r="BK257" i="9"/>
  <c r="CI478" i="9"/>
  <c r="CI808" i="9"/>
  <c r="CI676" i="9"/>
  <c r="CI164" i="9"/>
  <c r="CI862" i="9"/>
  <c r="BK179" i="9"/>
  <c r="BK294" i="9"/>
  <c r="CI340" i="9"/>
  <c r="CI357" i="9"/>
  <c r="CI322" i="9"/>
  <c r="BK113" i="9"/>
  <c r="BK242" i="9"/>
  <c r="CI715" i="9"/>
  <c r="BK186" i="9"/>
  <c r="CI475" i="9"/>
  <c r="CI818" i="9"/>
  <c r="CI857" i="9"/>
  <c r="CI287" i="9"/>
  <c r="BK149" i="9"/>
  <c r="CI185" i="9"/>
  <c r="CI654" i="9"/>
  <c r="BK336" i="9"/>
  <c r="CI787" i="9"/>
  <c r="CI807" i="9"/>
  <c r="BK66" i="9"/>
  <c r="CI298" i="9"/>
  <c r="CI462" i="9"/>
  <c r="CI245" i="9"/>
  <c r="BK248" i="9"/>
  <c r="CI635" i="9"/>
  <c r="BK254" i="9"/>
  <c r="BK27" i="9"/>
  <c r="CI459" i="9"/>
  <c r="CI693" i="9"/>
  <c r="BK107" i="9"/>
  <c r="BK138" i="9"/>
  <c r="BK61" i="9"/>
  <c r="BK99" i="9"/>
  <c r="BK88" i="9"/>
  <c r="CI511" i="9"/>
  <c r="CI728" i="9"/>
  <c r="CI56" i="9"/>
  <c r="CI33" i="9"/>
  <c r="BK276" i="9"/>
  <c r="CI199" i="9"/>
  <c r="CI370" i="9"/>
  <c r="CI197" i="9"/>
  <c r="CI109" i="9"/>
  <c r="CI129" i="9"/>
  <c r="CI732" i="9"/>
  <c r="CI737" i="9"/>
  <c r="BK314" i="9"/>
  <c r="CI744" i="9"/>
  <c r="CI218" i="9"/>
  <c r="BK165" i="9"/>
  <c r="BK202" i="9"/>
  <c r="CI651" i="9"/>
  <c r="CI35" i="9"/>
  <c r="CI613" i="9"/>
  <c r="CI505" i="9"/>
  <c r="CI62" i="9"/>
  <c r="BK319" i="9"/>
  <c r="BK192" i="9"/>
  <c r="CI670" i="9"/>
  <c r="BK146" i="9"/>
  <c r="BK157" i="9"/>
  <c r="BK220" i="9"/>
  <c r="BK226" i="9"/>
  <c r="CI460" i="9"/>
  <c r="CI708" i="9"/>
  <c r="CI665" i="9"/>
  <c r="CI679" i="9"/>
  <c r="BK241" i="9"/>
  <c r="CI488" i="9"/>
  <c r="CI620" i="9"/>
  <c r="CI418" i="9"/>
  <c r="BK195" i="9"/>
  <c r="BK93" i="9"/>
  <c r="BK277" i="9"/>
  <c r="CI759" i="9"/>
  <c r="BK343" i="9"/>
  <c r="BK348" i="9"/>
  <c r="BK201" i="9"/>
  <c r="CI468" i="9"/>
  <c r="CI789" i="9"/>
  <c r="BK166" i="9"/>
  <c r="CI821" i="9"/>
  <c r="CI434" i="9"/>
  <c r="BK74" i="9"/>
  <c r="BK177" i="9"/>
  <c r="BK75" i="9"/>
  <c r="BK272" i="9"/>
  <c r="CI515" i="9"/>
  <c r="CI66" i="9"/>
  <c r="CI387" i="9"/>
  <c r="CI839" i="9"/>
  <c r="BK91" i="9"/>
  <c r="BK158" i="9"/>
  <c r="BK162" i="9"/>
  <c r="BK39" i="9"/>
  <c r="CI223" i="9"/>
  <c r="BK298" i="9"/>
  <c r="CI202" i="9"/>
  <c r="CI429" i="9"/>
  <c r="CI327" i="9"/>
  <c r="BK304" i="9"/>
  <c r="CI495" i="9"/>
  <c r="CI405" i="9"/>
  <c r="CI165" i="9"/>
  <c r="CI443" i="9"/>
  <c r="BK187" i="9"/>
  <c r="CI305" i="9"/>
  <c r="CI296" i="9"/>
  <c r="CI774" i="9"/>
  <c r="CI169" i="9"/>
  <c r="CI476" i="9"/>
  <c r="BK180" i="9"/>
  <c r="BK317" i="9"/>
  <c r="CI608" i="9"/>
  <c r="CI265" i="9"/>
  <c r="BK270" i="9"/>
  <c r="BK134" i="9"/>
  <c r="CI648" i="9"/>
  <c r="CI101" i="9"/>
  <c r="CI221" i="9"/>
  <c r="CI345" i="9"/>
  <c r="BK82" i="9"/>
  <c r="CI138" i="9"/>
  <c r="CI393" i="9"/>
  <c r="CI139" i="9"/>
  <c r="CI464" i="9"/>
  <c r="BK330" i="9"/>
  <c r="CI374" i="9"/>
  <c r="CI853" i="9"/>
  <c r="BK337" i="9"/>
  <c r="BK41" i="9"/>
  <c r="CI206" i="9"/>
  <c r="CI371" i="9"/>
  <c r="CI191" i="9"/>
  <c r="CI344" i="9"/>
  <c r="CI241" i="9"/>
  <c r="CI259" i="9"/>
  <c r="CI738" i="9"/>
  <c r="CI414" i="9"/>
  <c r="BK256" i="9"/>
  <c r="BK325" i="9"/>
  <c r="BK124" i="9"/>
  <c r="CI666" i="9"/>
  <c r="CI754" i="9"/>
  <c r="BK207" i="9"/>
  <c r="CI798" i="9"/>
  <c r="CI528" i="9"/>
  <c r="BK216" i="9"/>
  <c r="CI756" i="9"/>
  <c r="BK212" i="9"/>
  <c r="BK265" i="9"/>
  <c r="CI266" i="9"/>
  <c r="CI175" i="9"/>
  <c r="BK51" i="9"/>
  <c r="CI815" i="9"/>
  <c r="CI583" i="9"/>
  <c r="CI201" i="9"/>
  <c r="CI229" i="9"/>
  <c r="BK235" i="9"/>
  <c r="CI496" i="9"/>
  <c r="CI518" i="9"/>
  <c r="CI610" i="9"/>
  <c r="BK210" i="9"/>
  <c r="CI189" i="9"/>
  <c r="CI687" i="9"/>
  <c r="CI547" i="9"/>
  <c r="CI110" i="9"/>
  <c r="BK115" i="9"/>
  <c r="BK42" i="9"/>
  <c r="CI451" i="9"/>
  <c r="CI308" i="9"/>
  <c r="CI235" i="9"/>
  <c r="CI73" i="9"/>
  <c r="CI318" i="9"/>
  <c r="CI392" i="9"/>
  <c r="CI724" i="9"/>
  <c r="CI445" i="9"/>
  <c r="BK341" i="9"/>
  <c r="BK263" i="9"/>
  <c r="CI184" i="9"/>
  <c r="BK135" i="9"/>
  <c r="CI188" i="9"/>
  <c r="CI500" i="9"/>
  <c r="CI210" i="9"/>
  <c r="CI40" i="9"/>
  <c r="CI545" i="9"/>
  <c r="BK284" i="9"/>
  <c r="CI403" i="9"/>
  <c r="CI606" i="9"/>
  <c r="BK316" i="9"/>
  <c r="CI508" i="9"/>
  <c r="CI540" i="9"/>
  <c r="CI45" i="9"/>
  <c r="CI130" i="9"/>
  <c r="CI23" i="9"/>
  <c r="BK144" i="9"/>
  <c r="CI564" i="9"/>
  <c r="CI123" i="9"/>
  <c r="CI98" i="9"/>
  <c r="CI615" i="9"/>
  <c r="CI306" i="9"/>
  <c r="CI113" i="9"/>
  <c r="CI621" i="9"/>
  <c r="CI725" i="9"/>
  <c r="BK349" i="9"/>
  <c r="CI161" i="9"/>
  <c r="CI402" i="9"/>
  <c r="CI604" i="9"/>
  <c r="CI249" i="9"/>
  <c r="CI749" i="9"/>
  <c r="BK259" i="9"/>
  <c r="CI291" i="9"/>
  <c r="BK68" i="9"/>
  <c r="BK137" i="9"/>
  <c r="CI270" i="9"/>
  <c r="BK48" i="9"/>
  <c r="BK97" i="9"/>
  <c r="CI717" i="9"/>
  <c r="BK104" i="9"/>
  <c r="CI353" i="9"/>
  <c r="BK240" i="9"/>
  <c r="CI639" i="9"/>
  <c r="CI437" i="9"/>
  <c r="BK65" i="9"/>
  <c r="CI135" i="9"/>
  <c r="BK36" i="9"/>
  <c r="CI134" i="9"/>
  <c r="CI827" i="9"/>
  <c r="CI652" i="9"/>
  <c r="BK105" i="9"/>
  <c r="BK251" i="9"/>
  <c r="CI38" i="9"/>
  <c r="BK209" i="9"/>
  <c r="BK233" i="9"/>
  <c r="BK78" i="9"/>
  <c r="BK262" i="9"/>
  <c r="BK150" i="9"/>
  <c r="CI605" i="9"/>
  <c r="CI525" i="9"/>
  <c r="CI658" i="9"/>
  <c r="BK305" i="9"/>
  <c r="CI385" i="9"/>
  <c r="BK168" i="9"/>
  <c r="BK268" i="9"/>
  <c r="CI39" i="9"/>
  <c r="CI54" i="9"/>
  <c r="CI591" i="9"/>
  <c r="CI783" i="9"/>
  <c r="CE14" i="9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H9" i="15" l="1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BZ266" i="9"/>
  <c r="BZ273" i="9"/>
  <c r="BR69" i="9"/>
  <c r="BZ75" i="9"/>
  <c r="BZ196" i="9"/>
  <c r="BB307" i="9"/>
  <c r="BZ96" i="9"/>
  <c r="BZ258" i="9"/>
  <c r="BR87" i="9"/>
  <c r="BR203" i="9"/>
  <c r="BB264" i="9"/>
  <c r="BR212" i="9"/>
  <c r="BB106" i="9"/>
  <c r="BZ139" i="9"/>
  <c r="BB38" i="9"/>
  <c r="BZ214" i="9"/>
  <c r="BZ164" i="9"/>
  <c r="BZ220" i="9"/>
  <c r="BR164" i="9"/>
  <c r="BZ177" i="9"/>
  <c r="BB139" i="9"/>
  <c r="BB251" i="9"/>
  <c r="BR218" i="9"/>
  <c r="BZ27" i="9"/>
  <c r="BB474" i="9"/>
  <c r="BZ88" i="9"/>
  <c r="BZ123" i="9"/>
  <c r="BB69" i="9"/>
  <c r="BZ171" i="9"/>
  <c r="BZ51" i="9"/>
  <c r="BZ155" i="9"/>
  <c r="BZ140" i="9"/>
  <c r="BZ189" i="9"/>
  <c r="BB68" i="9"/>
  <c r="BR214" i="9"/>
  <c r="BZ90" i="9"/>
  <c r="BR193" i="9"/>
  <c r="BZ313" i="9"/>
  <c r="BR76" i="9"/>
  <c r="BZ310" i="9"/>
  <c r="AD125" i="9"/>
  <c r="BB288" i="9"/>
  <c r="BR207" i="9"/>
  <c r="BZ304" i="9"/>
  <c r="BB153" i="9"/>
  <c r="BZ99" i="9"/>
  <c r="BZ145" i="9"/>
  <c r="BR40" i="9"/>
  <c r="BR210" i="9"/>
  <c r="BZ73" i="9"/>
  <c r="BR141" i="9"/>
  <c r="BB248" i="9"/>
  <c r="BR158" i="9"/>
  <c r="BB347" i="9"/>
  <c r="BB244" i="9"/>
  <c r="BR90" i="9"/>
  <c r="BR172" i="9"/>
  <c r="BB109" i="9"/>
  <c r="BB421" i="9"/>
  <c r="BR205" i="9"/>
  <c r="BB122" i="9"/>
  <c r="AT60" i="9"/>
  <c r="BZ76" i="9"/>
  <c r="BB391" i="9"/>
  <c r="BZ331" i="9"/>
  <c r="BZ131" i="9"/>
  <c r="BB183" i="9"/>
  <c r="BZ55" i="9"/>
  <c r="BZ208" i="9"/>
  <c r="BB308" i="9"/>
  <c r="BB231" i="9"/>
  <c r="BB96" i="9"/>
  <c r="BR171" i="9"/>
  <c r="BZ137" i="9"/>
  <c r="BZ211" i="9"/>
  <c r="BR132" i="9"/>
  <c r="BB172" i="9"/>
  <c r="BZ264" i="9"/>
  <c r="BZ340" i="9"/>
  <c r="BZ339" i="9"/>
  <c r="BR97" i="9"/>
  <c r="BB283" i="9"/>
  <c r="BR48" i="9"/>
  <c r="BZ197" i="9"/>
  <c r="BR129" i="9"/>
  <c r="BZ292" i="9"/>
  <c r="BB315" i="9"/>
  <c r="BZ30" i="9"/>
  <c r="BZ297" i="9"/>
  <c r="BB169" i="9"/>
  <c r="BZ357" i="9"/>
  <c r="BZ179" i="9"/>
  <c r="BZ147" i="9"/>
  <c r="BR31" i="9"/>
  <c r="BZ105" i="9"/>
  <c r="BR88" i="9"/>
  <c r="BZ149" i="9"/>
  <c r="BZ222" i="9"/>
  <c r="BR100" i="9"/>
  <c r="BR72" i="9"/>
  <c r="BB216" i="9"/>
  <c r="BZ328" i="9"/>
  <c r="BB226" i="9"/>
  <c r="BZ223" i="9"/>
  <c r="BZ228" i="9"/>
  <c r="BZ89" i="9"/>
  <c r="BR124" i="9"/>
  <c r="BB314" i="9"/>
  <c r="BR169" i="9"/>
  <c r="BR91" i="9"/>
  <c r="BR117" i="9"/>
  <c r="BR99" i="9"/>
  <c r="BR215" i="9"/>
  <c r="BZ263" i="9"/>
  <c r="BZ80" i="9"/>
  <c r="BZ336" i="9"/>
  <c r="BB495" i="9"/>
  <c r="BZ59" i="9"/>
  <c r="BZ314" i="9"/>
  <c r="BB242" i="9"/>
  <c r="BR204" i="9"/>
  <c r="AT69" i="9"/>
  <c r="BZ351" i="9"/>
  <c r="AD292" i="9"/>
  <c r="AL124" i="9"/>
  <c r="AL53" i="9"/>
  <c r="V33" i="9"/>
  <c r="AD201" i="9"/>
  <c r="F579" i="9"/>
  <c r="BB42" i="9"/>
  <c r="BZ102" i="9"/>
  <c r="BZ241" i="9"/>
  <c r="BB348" i="9"/>
  <c r="BZ115" i="9"/>
  <c r="BZ234" i="9"/>
  <c r="BR110" i="9"/>
  <c r="BB232" i="9"/>
  <c r="BZ146" i="9"/>
  <c r="BR111" i="9"/>
  <c r="BZ289" i="9"/>
  <c r="BB175" i="9"/>
  <c r="BR133" i="9"/>
  <c r="BZ239" i="9"/>
  <c r="BZ184" i="9"/>
  <c r="BZ50" i="9"/>
  <c r="BB46" i="9"/>
  <c r="BR197" i="9"/>
  <c r="BZ98" i="9"/>
  <c r="BR102" i="9"/>
  <c r="BZ192" i="9"/>
  <c r="BZ359" i="9"/>
  <c r="BZ113" i="9"/>
  <c r="BZ195" i="9"/>
  <c r="BR213" i="9"/>
  <c r="BR209" i="9"/>
  <c r="AL36" i="9"/>
  <c r="BR188" i="9"/>
  <c r="BR75" i="9"/>
  <c r="BB388" i="9"/>
  <c r="BZ161" i="9"/>
  <c r="BR152" i="9"/>
  <c r="BZ270" i="9"/>
  <c r="BZ33" i="9"/>
  <c r="BR92" i="9"/>
  <c r="BB301" i="9"/>
  <c r="BZ323" i="9"/>
  <c r="BB55" i="9"/>
  <c r="BZ213" i="9"/>
  <c r="BB196" i="9"/>
  <c r="AD334" i="9"/>
  <c r="BZ54" i="9"/>
  <c r="BR26" i="9"/>
  <c r="BB490" i="9"/>
  <c r="BZ276" i="9"/>
  <c r="BZ61" i="9"/>
  <c r="BB502" i="9"/>
  <c r="BZ37" i="9"/>
  <c r="BZ318" i="9"/>
  <c r="BR162" i="9"/>
  <c r="AT148" i="9"/>
  <c r="AT112" i="9"/>
  <c r="BB32" i="9"/>
  <c r="BZ275" i="9"/>
  <c r="BZ29" i="9"/>
  <c r="BR35" i="9"/>
  <c r="BZ210" i="9"/>
  <c r="BZ260" i="9"/>
  <c r="BZ107" i="9"/>
  <c r="BB188" i="9"/>
  <c r="BB505" i="9"/>
  <c r="BB432" i="9"/>
  <c r="BR68" i="9"/>
  <c r="BR177" i="9"/>
  <c r="BZ25" i="9"/>
  <c r="BB132" i="9"/>
  <c r="BZ110" i="9"/>
  <c r="BZ134" i="9"/>
  <c r="BB451" i="9"/>
  <c r="BZ286" i="9"/>
  <c r="BR58" i="9"/>
  <c r="BZ108" i="9"/>
  <c r="BR148" i="9"/>
  <c r="BB72" i="9"/>
  <c r="BZ248" i="9"/>
  <c r="BZ23" i="9"/>
  <c r="BZ303" i="9"/>
  <c r="BR151" i="9"/>
  <c r="BZ84" i="9"/>
  <c r="BB65" i="9"/>
  <c r="BZ231" i="9"/>
  <c r="BZ126" i="9"/>
  <c r="BB125" i="9"/>
  <c r="BR176" i="9"/>
  <c r="BR56" i="9"/>
  <c r="BZ299" i="9"/>
  <c r="BZ60" i="9"/>
  <c r="BR161" i="9"/>
  <c r="BZ187" i="9"/>
  <c r="BZ337" i="9"/>
  <c r="BR155" i="9"/>
  <c r="BB279" i="9"/>
  <c r="BZ322" i="9"/>
  <c r="BB354" i="9"/>
  <c r="BZ186" i="9"/>
  <c r="BB394" i="9"/>
  <c r="BZ277" i="9"/>
  <c r="BB126" i="9"/>
  <c r="BB352" i="9"/>
  <c r="BB417" i="9"/>
  <c r="BR196" i="9"/>
  <c r="BZ358" i="9"/>
  <c r="BB252" i="9"/>
  <c r="BZ300" i="9"/>
  <c r="BR81" i="9"/>
  <c r="BR104" i="9"/>
  <c r="BZ344" i="9"/>
  <c r="BR128" i="9"/>
  <c r="BZ38" i="9"/>
  <c r="BB321" i="9"/>
  <c r="BZ346" i="9"/>
  <c r="BZ44" i="9"/>
  <c r="BZ199" i="9"/>
  <c r="AT24" i="9"/>
  <c r="BB142" i="9"/>
  <c r="BZ257" i="9"/>
  <c r="BZ224" i="9"/>
  <c r="BR54" i="9"/>
  <c r="BB161" i="9"/>
  <c r="BR146" i="9"/>
  <c r="BZ333" i="9"/>
  <c r="AT204" i="9"/>
  <c r="BB336" i="9"/>
  <c r="BB218" i="9"/>
  <c r="AD317" i="9"/>
  <c r="AT160" i="9"/>
  <c r="BZ198" i="9"/>
  <c r="BZ58" i="9"/>
  <c r="BZ85" i="9"/>
  <c r="BR53" i="9"/>
  <c r="BB395" i="9"/>
  <c r="BZ217" i="9"/>
  <c r="BR47" i="9"/>
  <c r="BZ269" i="9"/>
  <c r="BZ245" i="9"/>
  <c r="AT144" i="9"/>
  <c r="BR143" i="9"/>
  <c r="BZ101" i="9"/>
  <c r="BR103" i="9"/>
  <c r="BR121" i="9"/>
  <c r="BZ200" i="9"/>
  <c r="AD274" i="9"/>
  <c r="AT178" i="9"/>
  <c r="BZ176" i="9"/>
  <c r="BR195" i="9"/>
  <c r="BR62" i="9"/>
  <c r="BZ361" i="9"/>
  <c r="BZ232" i="9"/>
  <c r="BB135" i="9"/>
  <c r="BZ67" i="9"/>
  <c r="BZ159" i="9"/>
  <c r="BB390" i="9"/>
  <c r="BR101" i="9"/>
  <c r="BZ69" i="9"/>
  <c r="BB74" i="9"/>
  <c r="BR131" i="9"/>
  <c r="BB295" i="9"/>
  <c r="BR138" i="9"/>
  <c r="BB179" i="9"/>
  <c r="BB192" i="9"/>
  <c r="BB381" i="9"/>
  <c r="BZ317" i="9"/>
  <c r="BR42" i="9"/>
  <c r="BZ272" i="9"/>
  <c r="BR178" i="9"/>
  <c r="BB131" i="9"/>
  <c r="BB429" i="9"/>
  <c r="BB289" i="9"/>
  <c r="BB174" i="9"/>
  <c r="BR180" i="9"/>
  <c r="BB385" i="9"/>
  <c r="BB407" i="9"/>
  <c r="BZ320" i="9"/>
  <c r="BZ306" i="9"/>
  <c r="BB85" i="9"/>
  <c r="BZ242" i="9"/>
  <c r="BR70" i="9"/>
  <c r="BR93" i="9"/>
  <c r="BR170" i="9"/>
  <c r="BZ302" i="9"/>
  <c r="BR24" i="9"/>
  <c r="BR114" i="9"/>
  <c r="BR184" i="9"/>
  <c r="BB212" i="9"/>
  <c r="BZ77" i="9"/>
  <c r="BB464" i="9"/>
  <c r="BZ154" i="9"/>
  <c r="BZ72" i="9"/>
  <c r="BR73" i="9"/>
  <c r="BB59" i="9"/>
  <c r="BZ355" i="9"/>
  <c r="BZ82" i="9"/>
  <c r="BZ32" i="9"/>
  <c r="BZ279" i="9"/>
  <c r="BZ338" i="9"/>
  <c r="BR36" i="9"/>
  <c r="BB458" i="9"/>
  <c r="BZ207" i="9"/>
  <c r="BZ288" i="9"/>
  <c r="BB467" i="9"/>
  <c r="BB460" i="9"/>
  <c r="BZ250" i="9"/>
  <c r="BR179" i="9"/>
  <c r="BB238" i="9"/>
  <c r="BB215" i="9"/>
  <c r="BZ261" i="9"/>
  <c r="BZ293" i="9"/>
  <c r="AT167" i="9"/>
  <c r="BR120" i="9"/>
  <c r="BB245" i="9"/>
  <c r="BB235" i="9"/>
  <c r="BB426" i="9"/>
  <c r="BB180" i="9"/>
  <c r="BB478" i="9"/>
  <c r="BZ202" i="9"/>
  <c r="BR74" i="9"/>
  <c r="BB162" i="9"/>
  <c r="AD25" i="9"/>
  <c r="BB465" i="9"/>
  <c r="BZ315" i="9"/>
  <c r="BZ106" i="9"/>
  <c r="BR64" i="9"/>
  <c r="BZ111" i="9"/>
  <c r="BZ122" i="9"/>
  <c r="BZ119" i="9"/>
  <c r="BR163" i="9"/>
  <c r="BR113" i="9"/>
  <c r="AT136" i="9"/>
  <c r="BR83" i="9"/>
  <c r="BZ174" i="9"/>
  <c r="AD58" i="9"/>
  <c r="BR71" i="9"/>
  <c r="AT143" i="9"/>
  <c r="BR144" i="9"/>
  <c r="BR154" i="9"/>
  <c r="BR118" i="9"/>
  <c r="BZ235" i="9"/>
  <c r="BZ165" i="9"/>
  <c r="BB58" i="9"/>
  <c r="BZ91" i="9"/>
  <c r="BZ259" i="9"/>
  <c r="BR160" i="9"/>
  <c r="BZ162" i="9"/>
  <c r="BR57" i="9"/>
  <c r="BZ326" i="9"/>
  <c r="BR123" i="9"/>
  <c r="BB292" i="9"/>
  <c r="BB413" i="9"/>
  <c r="AD213" i="9"/>
  <c r="BB127" i="9"/>
  <c r="AT138" i="9"/>
  <c r="F188" i="9"/>
  <c r="AL141" i="9"/>
  <c r="BZ347" i="9"/>
  <c r="BZ298" i="9"/>
  <c r="BB405" i="9"/>
  <c r="BR186" i="9"/>
  <c r="BR32" i="9"/>
  <c r="BZ141" i="9"/>
  <c r="BZ132" i="9"/>
  <c r="BR142" i="9"/>
  <c r="BZ63" i="9"/>
  <c r="BB178" i="9"/>
  <c r="BR140" i="9"/>
  <c r="BZ247" i="9"/>
  <c r="BZ97" i="9"/>
  <c r="BB358" i="9"/>
  <c r="BB369" i="9"/>
  <c r="BB480" i="9"/>
  <c r="BZ180" i="9"/>
  <c r="BZ278" i="9"/>
  <c r="BB22" i="9"/>
  <c r="BR181" i="9"/>
  <c r="BR84" i="9"/>
  <c r="BB428" i="9"/>
  <c r="BR96" i="9"/>
  <c r="BZ215" i="9"/>
  <c r="BB191" i="9"/>
  <c r="BZ124" i="9"/>
  <c r="BZ343" i="9"/>
  <c r="BB149" i="9"/>
  <c r="AT77" i="9"/>
  <c r="BR50" i="9"/>
  <c r="BR190" i="9"/>
  <c r="BZ79" i="9"/>
  <c r="BB342" i="9"/>
  <c r="BR183" i="9"/>
  <c r="BR149" i="9"/>
  <c r="BZ172" i="9"/>
  <c r="BZ243" i="9"/>
  <c r="BR55" i="9"/>
  <c r="BR59" i="9"/>
  <c r="BB294" i="9"/>
  <c r="BZ238" i="9"/>
  <c r="F295" i="9"/>
  <c r="BZ152" i="9"/>
  <c r="BZ125" i="9"/>
  <c r="BZ120" i="9"/>
  <c r="BZ274" i="9"/>
  <c r="BZ353" i="9"/>
  <c r="BR107" i="9"/>
  <c r="BB205" i="9"/>
  <c r="BZ225" i="9"/>
  <c r="BZ212" i="9"/>
  <c r="BB271" i="9"/>
  <c r="BZ168" i="9"/>
  <c r="BR130" i="9"/>
  <c r="BR122" i="9"/>
  <c r="BB94" i="9"/>
  <c r="BZ229" i="9"/>
  <c r="BB73" i="9"/>
  <c r="BR216" i="9"/>
  <c r="BB281" i="9"/>
  <c r="BZ56" i="9"/>
  <c r="BB457" i="9"/>
  <c r="BR168" i="9"/>
  <c r="BB222" i="9"/>
  <c r="BR175" i="9"/>
  <c r="BR38" i="9"/>
  <c r="BZ170" i="9"/>
  <c r="BB443" i="9"/>
  <c r="BZ95" i="9"/>
  <c r="BR94" i="9"/>
  <c r="BB158" i="9"/>
  <c r="BR153" i="9"/>
  <c r="BB328" i="9"/>
  <c r="BR217" i="9"/>
  <c r="BZ118" i="9"/>
  <c r="BR137" i="9"/>
  <c r="BB449" i="9"/>
  <c r="BZ130" i="9"/>
  <c r="BZ24" i="9"/>
  <c r="BZ194" i="9"/>
  <c r="BR116" i="9"/>
  <c r="BB325" i="9"/>
  <c r="BZ166" i="9"/>
  <c r="BB454" i="9"/>
  <c r="BR189" i="9"/>
  <c r="BB71" i="9"/>
  <c r="BZ66" i="9"/>
  <c r="BZ65" i="9"/>
  <c r="BZ163" i="9"/>
  <c r="BZ221" i="9"/>
  <c r="BB497" i="9"/>
  <c r="BR211" i="9"/>
  <c r="BZ178" i="9"/>
  <c r="BR28" i="9"/>
  <c r="BZ28" i="9"/>
  <c r="BB224" i="9"/>
  <c r="BZ319" i="9"/>
  <c r="BB98" i="9"/>
  <c r="BZ295" i="9"/>
  <c r="BZ341" i="9"/>
  <c r="BZ83" i="9"/>
  <c r="BR63" i="9"/>
  <c r="BR89" i="9"/>
  <c r="BZ204" i="9"/>
  <c r="BB78" i="9"/>
  <c r="BR192" i="9"/>
  <c r="BB254" i="9"/>
  <c r="BR30" i="9"/>
  <c r="BZ53" i="9"/>
  <c r="BB424" i="9"/>
  <c r="BR60" i="9"/>
  <c r="BZ70" i="9"/>
  <c r="BZ294" i="9"/>
  <c r="BR206" i="9"/>
  <c r="BZ254" i="9"/>
  <c r="BR80" i="9"/>
  <c r="BZ156" i="9"/>
  <c r="BR119" i="9"/>
  <c r="BB211" i="9"/>
  <c r="BZ296" i="9"/>
  <c r="BB444" i="9"/>
  <c r="BR150" i="9"/>
  <c r="AD88" i="9"/>
  <c r="F224" i="9"/>
  <c r="BB99" i="9"/>
  <c r="BB447" i="9"/>
  <c r="BR134" i="9"/>
  <c r="BZ237" i="9"/>
  <c r="BB278" i="9"/>
  <c r="BZ350" i="9"/>
  <c r="BB63" i="9"/>
  <c r="AT46" i="9"/>
  <c r="BZ182" i="9"/>
  <c r="BB129" i="9"/>
  <c r="BZ133" i="9"/>
  <c r="BZ312" i="9"/>
  <c r="BR198" i="9"/>
  <c r="BZ173" i="9"/>
  <c r="BR200" i="9"/>
  <c r="BZ282" i="9"/>
  <c r="BR194" i="9"/>
  <c r="BZ64" i="9"/>
  <c r="BZ114" i="9"/>
  <c r="BZ291" i="9"/>
  <c r="BZ287" i="9"/>
  <c r="BZ175" i="9"/>
  <c r="BZ151" i="9"/>
  <c r="BB494" i="9"/>
  <c r="BR112" i="9"/>
  <c r="BZ267" i="9"/>
  <c r="BZ57" i="9"/>
  <c r="BR65" i="9"/>
  <c r="BZ81" i="9"/>
  <c r="BZ35" i="9"/>
  <c r="BB448" i="9"/>
  <c r="BZ327" i="9"/>
  <c r="BZ136" i="9"/>
  <c r="BZ160" i="9"/>
  <c r="BR201" i="9"/>
  <c r="BR78" i="9"/>
  <c r="BB194" i="9"/>
  <c r="BB378" i="9"/>
  <c r="BZ201" i="9"/>
  <c r="BR199" i="9"/>
  <c r="BZ112" i="9"/>
  <c r="BB371" i="9"/>
  <c r="BR44" i="9"/>
  <c r="BB487" i="9"/>
  <c r="BZ335" i="9"/>
  <c r="BZ87" i="9"/>
  <c r="BZ342" i="9"/>
  <c r="BB201" i="9"/>
  <c r="BR173" i="9"/>
  <c r="BZ218" i="9"/>
  <c r="BB440" i="9"/>
  <c r="BZ104" i="9"/>
  <c r="BB121" i="9"/>
  <c r="BR159" i="9"/>
  <c r="AT76" i="9"/>
  <c r="BR167" i="9"/>
  <c r="BB227" i="9"/>
  <c r="BZ121" i="9"/>
  <c r="BZ183" i="9"/>
  <c r="BZ244" i="9"/>
  <c r="BR61" i="9"/>
  <c r="BR165" i="9"/>
  <c r="BB374" i="9"/>
  <c r="BZ52" i="9"/>
  <c r="BZ227" i="9"/>
  <c r="BB33" i="9"/>
  <c r="BZ301" i="9"/>
  <c r="BZ150" i="9"/>
  <c r="BR51" i="9"/>
  <c r="BB79" i="9"/>
  <c r="BZ62" i="9"/>
  <c r="BB313" i="9"/>
  <c r="BR166" i="9"/>
  <c r="BR187" i="9"/>
  <c r="BB285" i="9"/>
  <c r="BZ226" i="9"/>
  <c r="BZ31" i="9"/>
  <c r="BZ362" i="9"/>
  <c r="BZ262" i="9"/>
  <c r="BZ329" i="9"/>
  <c r="BB221" i="9"/>
  <c r="BZ128" i="9"/>
  <c r="BR191" i="9"/>
  <c r="BR185" i="9"/>
  <c r="BZ283" i="9"/>
  <c r="BZ316" i="9"/>
  <c r="BZ71" i="9"/>
  <c r="BZ193" i="9"/>
  <c r="BB491" i="9"/>
  <c r="BZ334" i="9"/>
  <c r="BZ117" i="9"/>
  <c r="BZ167" i="9"/>
  <c r="BZ39" i="9"/>
  <c r="BZ142" i="9"/>
  <c r="BB401" i="9"/>
  <c r="BB431" i="9"/>
  <c r="BB233" i="9"/>
  <c r="BZ219" i="9"/>
  <c r="BZ332" i="9"/>
  <c r="BB76" i="9"/>
  <c r="BZ253" i="9"/>
  <c r="BZ153" i="9"/>
  <c r="BR43" i="9"/>
  <c r="BZ41" i="9"/>
  <c r="BZ34" i="9"/>
  <c r="BR139" i="9"/>
  <c r="BZ48" i="9"/>
  <c r="BR23" i="9"/>
  <c r="BZ49" i="9"/>
  <c r="BR45" i="9"/>
  <c r="BR52" i="9"/>
  <c r="AD244" i="9"/>
  <c r="BZ255" i="9"/>
  <c r="BB249" i="9"/>
  <c r="BZ46" i="9"/>
  <c r="BB189" i="9"/>
  <c r="BZ360" i="9"/>
  <c r="BB438" i="9"/>
  <c r="BB322" i="9"/>
  <c r="BB128" i="9"/>
  <c r="BZ188" i="9"/>
  <c r="BB87" i="9"/>
  <c r="BB445" i="9"/>
  <c r="BR98" i="9"/>
  <c r="AD371" i="9"/>
  <c r="BB404" i="9"/>
  <c r="AD94" i="9"/>
  <c r="V43" i="9"/>
  <c r="AD158" i="9"/>
  <c r="BB304" i="9"/>
  <c r="AT202" i="9"/>
  <c r="AD253" i="9"/>
  <c r="AD92" i="9"/>
  <c r="AD31" i="9"/>
  <c r="AT190" i="9"/>
  <c r="BB334" i="9"/>
  <c r="BB47" i="9"/>
  <c r="AT35" i="9"/>
  <c r="F394" i="9"/>
  <c r="AT28" i="9"/>
  <c r="AT104" i="9"/>
  <c r="BB115" i="9"/>
  <c r="AT185" i="9"/>
  <c r="BZ330" i="9"/>
  <c r="BB345" i="9"/>
  <c r="BZ349" i="9"/>
  <c r="AT98" i="9"/>
  <c r="BR82" i="9"/>
  <c r="BZ116" i="9"/>
  <c r="BZ26" i="9"/>
  <c r="BB28" i="9"/>
  <c r="AT107" i="9"/>
  <c r="BZ284" i="9"/>
  <c r="BZ181" i="9"/>
  <c r="BR39" i="9"/>
  <c r="BZ109" i="9"/>
  <c r="AT72" i="9"/>
  <c r="BR77" i="9"/>
  <c r="BB112" i="9"/>
  <c r="BR106" i="9"/>
  <c r="BB380" i="9"/>
  <c r="BZ285" i="9"/>
  <c r="BB197" i="9"/>
  <c r="BZ40" i="9"/>
  <c r="BZ251" i="9"/>
  <c r="BB344" i="9"/>
  <c r="BZ43" i="9"/>
  <c r="BR27" i="9"/>
  <c r="BZ290" i="9"/>
  <c r="BZ325" i="9"/>
  <c r="BR25" i="9"/>
  <c r="BR29" i="9"/>
  <c r="BZ249" i="9"/>
  <c r="BR147" i="9"/>
  <c r="AL49" i="9"/>
  <c r="BR85" i="9"/>
  <c r="BZ265" i="9"/>
  <c r="AT41" i="9"/>
  <c r="BB260" i="9"/>
  <c r="BZ135" i="9"/>
  <c r="BR66" i="9"/>
  <c r="BB408" i="9"/>
  <c r="BR46" i="9"/>
  <c r="BZ157" i="9"/>
  <c r="BZ305" i="9"/>
  <c r="BB355" i="9"/>
  <c r="BZ271" i="9"/>
  <c r="BB100" i="9"/>
  <c r="BB468" i="9"/>
  <c r="AT179" i="9"/>
  <c r="BZ143" i="9"/>
  <c r="BB338" i="9"/>
  <c r="BZ352" i="9"/>
  <c r="BR49" i="9"/>
  <c r="BR126" i="9"/>
  <c r="BZ205" i="9"/>
  <c r="BZ42" i="9"/>
  <c r="BZ100" i="9"/>
  <c r="BR208" i="9"/>
  <c r="BZ45" i="9"/>
  <c r="BZ354" i="9"/>
  <c r="BZ209" i="9"/>
  <c r="BZ68" i="9"/>
  <c r="BR41" i="9"/>
  <c r="BZ86" i="9"/>
  <c r="BR34" i="9"/>
  <c r="BZ190" i="9"/>
  <c r="BZ308" i="9"/>
  <c r="BZ281" i="9"/>
  <c r="BZ216" i="9"/>
  <c r="BB26" i="9"/>
  <c r="BZ203" i="9"/>
  <c r="BZ129" i="9"/>
  <c r="BZ36" i="9"/>
  <c r="BZ22" i="9"/>
  <c r="BR157" i="9"/>
  <c r="BB262" i="9"/>
  <c r="BR79" i="9"/>
  <c r="BB148" i="9"/>
  <c r="BB275" i="9"/>
  <c r="BR108" i="9"/>
  <c r="BB475" i="9"/>
  <c r="BR67" i="9"/>
  <c r="BR33" i="9"/>
  <c r="AL103" i="9"/>
  <c r="BB105" i="9"/>
  <c r="BR86" i="9"/>
  <c r="BB165" i="9"/>
  <c r="BB410" i="9"/>
  <c r="BZ138" i="9"/>
  <c r="AT100" i="9"/>
  <c r="BZ74" i="9"/>
  <c r="BZ311" i="9"/>
  <c r="BB199" i="9"/>
  <c r="BZ268" i="9"/>
  <c r="BB29" i="9"/>
  <c r="BB64" i="9"/>
  <c r="BR37" i="9"/>
  <c r="BZ246" i="9"/>
  <c r="BB461" i="9"/>
  <c r="BZ206" i="9"/>
  <c r="BB341" i="9"/>
  <c r="BZ240" i="9"/>
  <c r="BB316" i="9"/>
  <c r="BB185" i="9"/>
  <c r="BZ348" i="9"/>
  <c r="BB365" i="9"/>
  <c r="BB333" i="9"/>
  <c r="BB44" i="9"/>
  <c r="BZ191" i="9"/>
  <c r="BZ78" i="9"/>
  <c r="AL23" i="9"/>
  <c r="BR109" i="9"/>
  <c r="BB312" i="9"/>
  <c r="BZ324" i="9"/>
  <c r="BB412" i="9"/>
  <c r="BZ148" i="9"/>
  <c r="BZ230" i="9"/>
  <c r="BZ185" i="9"/>
  <c r="BZ103" i="9"/>
  <c r="BB337" i="9"/>
  <c r="BZ94" i="9"/>
  <c r="BR125" i="9"/>
  <c r="BR174" i="9"/>
  <c r="BB350" i="9"/>
  <c r="AT73" i="9"/>
  <c r="BB420" i="9"/>
  <c r="AL72" i="9"/>
  <c r="AD283" i="9"/>
  <c r="AD202" i="9"/>
  <c r="AL28" i="9"/>
  <c r="BB256" i="9"/>
  <c r="N46" i="9"/>
  <c r="AD304" i="9"/>
  <c r="AD370" i="9"/>
  <c r="AL97" i="9"/>
  <c r="AD255" i="9"/>
  <c r="BB489" i="9"/>
  <c r="BB173" i="9"/>
  <c r="AL115" i="9"/>
  <c r="BB442" i="9"/>
  <c r="BB48" i="9"/>
  <c r="AL22" i="9"/>
  <c r="BB425" i="9"/>
  <c r="BB177" i="9"/>
  <c r="F574" i="9"/>
  <c r="BB124" i="9"/>
  <c r="BZ47" i="9"/>
  <c r="V80" i="9"/>
  <c r="BB31" i="9"/>
  <c r="AD194" i="9"/>
  <c r="F298" i="9"/>
  <c r="AL128" i="9"/>
  <c r="N92" i="9"/>
  <c r="BB253" i="9"/>
  <c r="AD211" i="9"/>
  <c r="AD420" i="9"/>
  <c r="F341" i="9"/>
  <c r="AL98" i="9"/>
  <c r="BB30" i="9"/>
  <c r="AT39" i="9"/>
  <c r="AD49" i="9"/>
  <c r="F51" i="9"/>
  <c r="BB372" i="9"/>
  <c r="AD36" i="9"/>
  <c r="AL152" i="9"/>
  <c r="BB287" i="9"/>
  <c r="BZ158" i="9"/>
  <c r="N177" i="9"/>
  <c r="BB113" i="9"/>
  <c r="BB88" i="9"/>
  <c r="BB311" i="9"/>
  <c r="AD99" i="9"/>
  <c r="BB484" i="9"/>
  <c r="AL113" i="9"/>
  <c r="AD425" i="9"/>
  <c r="BB293" i="9"/>
  <c r="F263" i="9"/>
  <c r="BB239" i="9"/>
  <c r="AD234" i="9"/>
  <c r="BB257" i="9"/>
  <c r="AT165" i="9"/>
  <c r="BB485" i="9"/>
  <c r="AD394" i="9"/>
  <c r="AL99" i="9"/>
  <c r="AD53" i="9"/>
  <c r="AT64" i="9"/>
  <c r="BB89" i="9"/>
  <c r="BB39" i="9"/>
  <c r="F195" i="9"/>
  <c r="AT52" i="9"/>
  <c r="V61" i="9"/>
  <c r="BZ356" i="9"/>
  <c r="AD152" i="9"/>
  <c r="AD207" i="9"/>
  <c r="AD107" i="9"/>
  <c r="AD340" i="9"/>
  <c r="BB359" i="9"/>
  <c r="F137" i="9"/>
  <c r="BB54" i="9"/>
  <c r="AL50" i="9"/>
  <c r="AL125" i="9"/>
  <c r="AD310" i="9"/>
  <c r="AT182" i="9"/>
  <c r="F540" i="9"/>
  <c r="AD138" i="9"/>
  <c r="AD113" i="9"/>
  <c r="BB503" i="9"/>
  <c r="F444" i="9"/>
  <c r="BB290" i="9"/>
  <c r="BB306" i="9"/>
  <c r="BB203" i="9"/>
  <c r="BB298" i="9"/>
  <c r="AL30" i="9"/>
  <c r="AD45" i="9"/>
  <c r="AL154" i="9"/>
  <c r="V55" i="9"/>
  <c r="AD72" i="9"/>
  <c r="BB84" i="9"/>
  <c r="AD131" i="9"/>
  <c r="BB130" i="9"/>
  <c r="BB34" i="9"/>
  <c r="BR95" i="9"/>
  <c r="AL29" i="9"/>
  <c r="F238" i="9"/>
  <c r="AL60" i="9"/>
  <c r="AD102" i="9"/>
  <c r="AD97" i="9"/>
  <c r="BB107" i="9"/>
  <c r="BB214" i="9"/>
  <c r="F47" i="9"/>
  <c r="AL34" i="9"/>
  <c r="F548" i="9"/>
  <c r="AT128" i="9"/>
  <c r="AD271" i="9"/>
  <c r="BB37" i="9"/>
  <c r="BB80" i="9"/>
  <c r="F133" i="9"/>
  <c r="BB229" i="9"/>
  <c r="BB276" i="9"/>
  <c r="AL42" i="9"/>
  <c r="F289" i="9"/>
  <c r="AD354" i="9"/>
  <c r="BR115" i="9"/>
  <c r="AD398" i="9"/>
  <c r="AD348" i="9"/>
  <c r="BB237" i="9"/>
  <c r="F395" i="9"/>
  <c r="AT26" i="9"/>
  <c r="AT68" i="9"/>
  <c r="AT189" i="9"/>
  <c r="F607" i="9"/>
  <c r="AD405" i="9"/>
  <c r="F648" i="9"/>
  <c r="AD135" i="9"/>
  <c r="AD332" i="9"/>
  <c r="AT199" i="9"/>
  <c r="AD266" i="9"/>
  <c r="BB267" i="9"/>
  <c r="AD43" i="9"/>
  <c r="F508" i="9"/>
  <c r="BB296" i="9"/>
  <c r="N76" i="9"/>
  <c r="AT125" i="9"/>
  <c r="BB123" i="9"/>
  <c r="N42" i="9"/>
  <c r="AD328" i="9"/>
  <c r="AD206" i="9"/>
  <c r="N84" i="9"/>
  <c r="AD233" i="9"/>
  <c r="AD270" i="9"/>
  <c r="AT50" i="9"/>
  <c r="BB268" i="9"/>
  <c r="AT184" i="9"/>
  <c r="AD147" i="9"/>
  <c r="AL92" i="9"/>
  <c r="AD415" i="9"/>
  <c r="AT198" i="9"/>
  <c r="AD258" i="9"/>
  <c r="AL148" i="9"/>
  <c r="AT130" i="9"/>
  <c r="BB349" i="9"/>
  <c r="BB60" i="9"/>
  <c r="BB138" i="9"/>
  <c r="BB400" i="9"/>
  <c r="N142" i="9"/>
  <c r="AD264" i="9"/>
  <c r="AD181" i="9"/>
  <c r="AD124" i="9"/>
  <c r="AT23" i="9"/>
  <c r="AT196" i="9"/>
  <c r="AD238" i="9"/>
  <c r="BB223" i="9"/>
  <c r="BB504" i="9"/>
  <c r="AT124" i="9"/>
  <c r="F63" i="9"/>
  <c r="AD37" i="9"/>
  <c r="BB318" i="9"/>
  <c r="BB437" i="9"/>
  <c r="BB496" i="9"/>
  <c r="AT147" i="9"/>
  <c r="AD351" i="9"/>
  <c r="AD288" i="9"/>
  <c r="AL170" i="9"/>
  <c r="BB206" i="9"/>
  <c r="F89" i="9"/>
  <c r="AD319" i="9"/>
  <c r="AD184" i="9"/>
  <c r="BB52" i="9"/>
  <c r="AL159" i="9"/>
  <c r="AL151" i="9"/>
  <c r="N121" i="9"/>
  <c r="AD87" i="9"/>
  <c r="AD298" i="9"/>
  <c r="AD279" i="9"/>
  <c r="F368" i="9"/>
  <c r="BB234" i="9"/>
  <c r="BB258" i="9"/>
  <c r="AT118" i="9"/>
  <c r="AD123" i="9"/>
  <c r="F28" i="9"/>
  <c r="AD93" i="9"/>
  <c r="AL47" i="9"/>
  <c r="AL157" i="9"/>
  <c r="AT154" i="9"/>
  <c r="BB329" i="9"/>
  <c r="BZ280" i="9"/>
  <c r="AL121" i="9"/>
  <c r="AD67" i="9"/>
  <c r="AL82" i="9"/>
  <c r="BB95" i="9"/>
  <c r="BB327" i="9"/>
  <c r="F269" i="9"/>
  <c r="BB386" i="9"/>
  <c r="BB56" i="9"/>
  <c r="AT30" i="9"/>
  <c r="BB476" i="9"/>
  <c r="AD254" i="9"/>
  <c r="F604" i="9"/>
  <c r="BZ127" i="9"/>
  <c r="BB501" i="9"/>
  <c r="AD379" i="9"/>
  <c r="AD293" i="9"/>
  <c r="AD347" i="9"/>
  <c r="AL73" i="9"/>
  <c r="AL62" i="9"/>
  <c r="BB382" i="9"/>
  <c r="AT157" i="9"/>
  <c r="AL64" i="9"/>
  <c r="AL156" i="9"/>
  <c r="AD386" i="9"/>
  <c r="AD62" i="9"/>
  <c r="AD309" i="9"/>
  <c r="AL105" i="9"/>
  <c r="AD287" i="9"/>
  <c r="BZ321" i="9"/>
  <c r="BB159" i="9"/>
  <c r="AD103" i="9"/>
  <c r="BB225" i="9"/>
  <c r="AT207" i="9"/>
  <c r="BZ233" i="9"/>
  <c r="AL174" i="9"/>
  <c r="AD358" i="9"/>
  <c r="BB119" i="9"/>
  <c r="F360" i="9"/>
  <c r="BB346" i="9"/>
  <c r="AD284" i="9"/>
  <c r="AD127" i="9"/>
  <c r="AD74" i="9"/>
  <c r="BB160" i="9"/>
  <c r="AL74" i="9"/>
  <c r="AD22" i="9"/>
  <c r="AL133" i="9"/>
  <c r="BB284" i="9"/>
  <c r="BB379" i="9"/>
  <c r="F180" i="9"/>
  <c r="V59" i="9"/>
  <c r="AD345" i="9"/>
  <c r="BB137" i="9"/>
  <c r="AD122" i="9"/>
  <c r="BB103" i="9"/>
  <c r="AL153" i="9"/>
  <c r="BB436" i="9"/>
  <c r="F449" i="9"/>
  <c r="AD220" i="9"/>
  <c r="F252" i="9"/>
  <c r="AL33" i="9"/>
  <c r="V28" i="9"/>
  <c r="N117" i="9"/>
  <c r="F660" i="9"/>
  <c r="N137" i="9"/>
  <c r="BB23" i="9"/>
  <c r="BR145" i="9"/>
  <c r="F115" i="9"/>
  <c r="AD364" i="9"/>
  <c r="BB403" i="9"/>
  <c r="BB370" i="9"/>
  <c r="BZ309" i="9"/>
  <c r="AD90" i="9"/>
  <c r="V69" i="9"/>
  <c r="BZ345" i="9"/>
  <c r="AT163" i="9"/>
  <c r="BB86" i="9"/>
  <c r="AL38" i="9"/>
  <c r="AT29" i="9"/>
  <c r="V97" i="9"/>
  <c r="AD290" i="9"/>
  <c r="BZ169" i="9"/>
  <c r="BB136" i="9"/>
  <c r="F378" i="9"/>
  <c r="AD335" i="9"/>
  <c r="AL94" i="9"/>
  <c r="V46" i="9"/>
  <c r="BB364" i="9"/>
  <c r="BB309" i="9"/>
  <c r="AD83" i="9"/>
  <c r="BB399" i="9"/>
  <c r="BB297" i="9"/>
  <c r="BB110" i="9"/>
  <c r="AT88" i="9"/>
  <c r="BB114" i="9"/>
  <c r="AL59" i="9"/>
  <c r="AT126" i="9"/>
  <c r="BB303" i="9"/>
  <c r="BB152" i="9"/>
  <c r="AD306" i="9"/>
  <c r="AD243" i="9"/>
  <c r="AT145" i="9"/>
  <c r="BB302" i="9"/>
  <c r="V51" i="9"/>
  <c r="BB220" i="9"/>
  <c r="BB305" i="9"/>
  <c r="BB500" i="9"/>
  <c r="BB43" i="9"/>
  <c r="AL39" i="9"/>
  <c r="AD366" i="9"/>
  <c r="BB419" i="9"/>
  <c r="AD393" i="9"/>
  <c r="BB368" i="9"/>
  <c r="BB176" i="9"/>
  <c r="BB488" i="9"/>
  <c r="BB70" i="9"/>
  <c r="BB462" i="9"/>
  <c r="AT142" i="9"/>
  <c r="BR182" i="9"/>
  <c r="F339" i="9"/>
  <c r="AD323" i="9"/>
  <c r="BB265" i="9"/>
  <c r="AL134" i="9"/>
  <c r="BB111" i="9"/>
  <c r="AT181" i="9"/>
  <c r="BB82" i="9"/>
  <c r="BB332" i="9"/>
  <c r="AD41" i="9"/>
  <c r="F504" i="9"/>
  <c r="AD383" i="9"/>
  <c r="AD59" i="9"/>
  <c r="BB434" i="9"/>
  <c r="AT71" i="9"/>
  <c r="BB452" i="9"/>
  <c r="AD342" i="9"/>
  <c r="BB473" i="9"/>
  <c r="BB402" i="9"/>
  <c r="AT158" i="9"/>
  <c r="AD133" i="9"/>
  <c r="V87" i="9"/>
  <c r="AD112" i="9"/>
  <c r="AD189" i="9"/>
  <c r="V53" i="9"/>
  <c r="F553" i="9"/>
  <c r="BB393" i="9"/>
  <c r="BB243" i="9"/>
  <c r="AT48" i="9"/>
  <c r="AD239" i="9"/>
  <c r="BB92" i="9"/>
  <c r="AD357" i="9"/>
  <c r="AT186" i="9"/>
  <c r="AD263" i="9"/>
  <c r="BB263" i="9"/>
  <c r="BB375" i="9"/>
  <c r="F376" i="9"/>
  <c r="AT70" i="9"/>
  <c r="BZ93" i="9"/>
  <c r="BB387" i="9"/>
  <c r="BB25" i="9"/>
  <c r="AL83" i="9"/>
  <c r="V31" i="9"/>
  <c r="AD54" i="9"/>
  <c r="BB41" i="9"/>
  <c r="BB150" i="9"/>
  <c r="BB277" i="9"/>
  <c r="F161" i="9"/>
  <c r="AT58" i="9"/>
  <c r="BZ92" i="9"/>
  <c r="AT159" i="9"/>
  <c r="AD327" i="9"/>
  <c r="BB193" i="9"/>
  <c r="BB317" i="9"/>
  <c r="BB83" i="9"/>
  <c r="F58" i="9"/>
  <c r="BB51" i="9"/>
  <c r="BB198" i="9"/>
  <c r="AL57" i="9"/>
  <c r="BR22" i="9"/>
  <c r="AD217" i="9"/>
  <c r="AT66" i="9"/>
  <c r="AL46" i="9"/>
  <c r="F232" i="9"/>
  <c r="AD50" i="9"/>
  <c r="F356" i="9"/>
  <c r="N91" i="9"/>
  <c r="AT162" i="9"/>
  <c r="F664" i="9"/>
  <c r="AL77" i="9"/>
  <c r="AD100" i="9"/>
  <c r="AD190" i="9"/>
  <c r="F279" i="9"/>
  <c r="BZ236" i="9"/>
  <c r="AL173" i="9"/>
  <c r="BB154" i="9"/>
  <c r="AD409" i="9"/>
  <c r="AT109" i="9"/>
  <c r="F74" i="9"/>
  <c r="BB416" i="9"/>
  <c r="BB291" i="9"/>
  <c r="BB141" i="9"/>
  <c r="BB411" i="9"/>
  <c r="F640" i="9"/>
  <c r="AT83" i="9"/>
  <c r="AD137" i="9"/>
  <c r="BB397" i="9"/>
  <c r="BB261" i="9"/>
  <c r="AD228" i="9"/>
  <c r="AD167" i="9"/>
  <c r="AD265" i="9"/>
  <c r="BB50" i="9"/>
  <c r="AL81" i="9"/>
  <c r="F326" i="9"/>
  <c r="AL107" i="9"/>
  <c r="BB230" i="9"/>
  <c r="BB35" i="9"/>
  <c r="AT108" i="9"/>
  <c r="AD229" i="9"/>
  <c r="N82" i="9"/>
  <c r="AD392" i="9"/>
  <c r="AD313" i="9"/>
  <c r="AL165" i="9"/>
  <c r="F299" i="9"/>
  <c r="AD218" i="9"/>
  <c r="N66" i="9"/>
  <c r="AL122" i="9"/>
  <c r="BB470" i="9"/>
  <c r="AL145" i="9"/>
  <c r="AD170" i="9"/>
  <c r="BB477" i="9"/>
  <c r="AD241" i="9"/>
  <c r="AD300" i="9"/>
  <c r="V39" i="9"/>
  <c r="V94" i="9"/>
  <c r="BB406" i="9"/>
  <c r="BB335" i="9"/>
  <c r="BB108" i="9"/>
  <c r="AT175" i="9"/>
  <c r="N51" i="9"/>
  <c r="BB184" i="9"/>
  <c r="BB250" i="9"/>
  <c r="BB483" i="9"/>
  <c r="BR202" i="9"/>
  <c r="N62" i="9"/>
  <c r="BB259" i="9"/>
  <c r="AD174" i="9"/>
  <c r="BB339" i="9"/>
  <c r="BB27" i="9"/>
  <c r="F317" i="9"/>
  <c r="N49" i="9"/>
  <c r="BB269" i="9"/>
  <c r="AT133" i="9"/>
  <c r="AL139" i="9"/>
  <c r="F202" i="9"/>
  <c r="BB240" i="9"/>
  <c r="BB104" i="9"/>
  <c r="BB182" i="9"/>
  <c r="AL102" i="9"/>
  <c r="BB204" i="9"/>
  <c r="V75" i="9"/>
  <c r="BB168" i="9"/>
  <c r="AD380" i="9"/>
  <c r="AD214" i="9"/>
  <c r="F561" i="9"/>
  <c r="BB202" i="9"/>
  <c r="F393" i="9"/>
  <c r="F361" i="9"/>
  <c r="F518" i="9"/>
  <c r="AT101" i="9"/>
  <c r="F201" i="9"/>
  <c r="N165" i="9"/>
  <c r="F64" i="9"/>
  <c r="BB133" i="9"/>
  <c r="AD38" i="9"/>
  <c r="AD210" i="9"/>
  <c r="AT62" i="9"/>
  <c r="AT82" i="9"/>
  <c r="BB45" i="9"/>
  <c r="V65" i="9"/>
  <c r="AL171" i="9"/>
  <c r="BB389" i="9"/>
  <c r="AD119" i="9"/>
  <c r="AT74" i="9"/>
  <c r="AD428" i="9"/>
  <c r="AD235" i="9"/>
  <c r="AD48" i="9"/>
  <c r="AL32" i="9"/>
  <c r="BB61" i="9"/>
  <c r="AL158" i="9"/>
  <c r="BB331" i="9"/>
  <c r="N48" i="9"/>
  <c r="AD252" i="9"/>
  <c r="AT205" i="9"/>
  <c r="BB93" i="9"/>
  <c r="BB499" i="9"/>
  <c r="BB367" i="9"/>
  <c r="AL162" i="9"/>
  <c r="AT90" i="9"/>
  <c r="AL119" i="9"/>
  <c r="AD166" i="9"/>
  <c r="AD27" i="9"/>
  <c r="F169" i="9"/>
  <c r="AD187" i="9"/>
  <c r="AD96" i="9"/>
  <c r="BB90" i="9"/>
  <c r="BB282" i="9"/>
  <c r="AD34" i="9"/>
  <c r="F123" i="9"/>
  <c r="AD129" i="9"/>
  <c r="F322" i="9"/>
  <c r="F158" i="9"/>
  <c r="AD247" i="9"/>
  <c r="F76" i="9"/>
  <c r="F644" i="9"/>
  <c r="AT171" i="9"/>
  <c r="AL70" i="9"/>
  <c r="AT114" i="9"/>
  <c r="AT40" i="9"/>
  <c r="F558" i="9"/>
  <c r="BB118" i="9"/>
  <c r="AT164" i="9"/>
  <c r="BB343" i="9"/>
  <c r="BB471" i="9"/>
  <c r="BB66" i="9"/>
  <c r="AD154" i="9"/>
  <c r="AD55" i="9"/>
  <c r="AT139" i="9"/>
  <c r="AD389" i="9"/>
  <c r="AD28" i="9"/>
  <c r="AD312" i="9"/>
  <c r="AD175" i="9"/>
  <c r="BB77" i="9"/>
  <c r="BB455" i="9"/>
  <c r="F196" i="9"/>
  <c r="AT49" i="9"/>
  <c r="BB481" i="9"/>
  <c r="BB300" i="9"/>
  <c r="BB299" i="9"/>
  <c r="AD143" i="9"/>
  <c r="AL177" i="9"/>
  <c r="AT193" i="9"/>
  <c r="BB117" i="9"/>
  <c r="BB377" i="9"/>
  <c r="AL120" i="9"/>
  <c r="BB228" i="9"/>
  <c r="AD259" i="9"/>
  <c r="BB323" i="9"/>
  <c r="BB435" i="9"/>
  <c r="AT78" i="9"/>
  <c r="AT93" i="9"/>
  <c r="F154" i="9"/>
  <c r="AL169" i="9"/>
  <c r="AD132" i="9"/>
  <c r="F102" i="9"/>
  <c r="BB482" i="9"/>
  <c r="AD162" i="9"/>
  <c r="BB376" i="9"/>
  <c r="AD417" i="9"/>
  <c r="BB171" i="9"/>
  <c r="F334" i="9"/>
  <c r="F197" i="9"/>
  <c r="N85" i="9"/>
  <c r="AD356" i="9"/>
  <c r="AT119" i="9"/>
  <c r="BB57" i="9"/>
  <c r="AD242" i="9"/>
  <c r="AD338" i="9"/>
  <c r="AD98" i="9"/>
  <c r="AD343" i="9"/>
  <c r="AD352" i="9"/>
  <c r="BB384" i="9"/>
  <c r="F42" i="9"/>
  <c r="AL150" i="9"/>
  <c r="AD33" i="9"/>
  <c r="AD269" i="9"/>
  <c r="AT127" i="9"/>
  <c r="AD183" i="9"/>
  <c r="AT206" i="9"/>
  <c r="BZ256" i="9"/>
  <c r="AD84" i="9"/>
  <c r="F138" i="9"/>
  <c r="AD101" i="9"/>
  <c r="AD108" i="9"/>
  <c r="AL88" i="9"/>
  <c r="AD374" i="9"/>
  <c r="AD61" i="9"/>
  <c r="AL147" i="9"/>
  <c r="AD193" i="9"/>
  <c r="AL144" i="9"/>
  <c r="F406" i="9"/>
  <c r="F667" i="9"/>
  <c r="BB498" i="9"/>
  <c r="BB353" i="9"/>
  <c r="BZ307" i="9"/>
  <c r="AL116" i="9"/>
  <c r="AL65" i="9"/>
  <c r="BB357" i="9"/>
  <c r="AD388" i="9"/>
  <c r="BB120" i="9"/>
  <c r="AL131" i="9"/>
  <c r="AT113" i="9"/>
  <c r="AD410" i="9"/>
  <c r="AD341" i="9"/>
  <c r="AD320" i="9"/>
  <c r="F111" i="9"/>
  <c r="AL126" i="9"/>
  <c r="AL136" i="9"/>
  <c r="AT32" i="9"/>
  <c r="BB190" i="9"/>
  <c r="AD104" i="9"/>
  <c r="AT156" i="9"/>
  <c r="F84" i="9"/>
  <c r="N151" i="9"/>
  <c r="AD403" i="9"/>
  <c r="BB414" i="9"/>
  <c r="AL85" i="9"/>
  <c r="BB116" i="9"/>
  <c r="AD307" i="9"/>
  <c r="AT134" i="9"/>
  <c r="F23" i="9"/>
  <c r="AD294" i="9"/>
  <c r="BB209" i="9"/>
  <c r="AT57" i="9"/>
  <c r="N54" i="9"/>
  <c r="BB210" i="9"/>
  <c r="AT22" i="9"/>
  <c r="BB463" i="9"/>
  <c r="AT180" i="9"/>
  <c r="AT166" i="9"/>
  <c r="AD134" i="9"/>
  <c r="BB164" i="9"/>
  <c r="AT43" i="9"/>
  <c r="BB396" i="9"/>
  <c r="F543" i="9"/>
  <c r="AT97" i="9"/>
  <c r="F33" i="9"/>
  <c r="BB422" i="9"/>
  <c r="AL180" i="9"/>
  <c r="BR105" i="9"/>
  <c r="AT106" i="9"/>
  <c r="BB286" i="9"/>
  <c r="AT201" i="9"/>
  <c r="BB151" i="9"/>
  <c r="AD64" i="9"/>
  <c r="AL143" i="9"/>
  <c r="F567" i="9"/>
  <c r="AT194" i="9"/>
  <c r="AT61" i="9"/>
  <c r="AT183" i="9"/>
  <c r="AT59" i="9"/>
  <c r="BB40" i="9"/>
  <c r="BB492" i="9"/>
  <c r="BB446" i="9"/>
  <c r="BB398" i="9"/>
  <c r="AL27" i="9"/>
  <c r="BZ144" i="9"/>
  <c r="AL100" i="9"/>
  <c r="F673" i="9"/>
  <c r="BR156" i="9"/>
  <c r="AD128" i="9"/>
  <c r="AD424" i="9"/>
  <c r="AL176" i="9"/>
  <c r="AT137" i="9"/>
  <c r="BB170" i="9"/>
  <c r="BB310" i="9"/>
  <c r="BB274" i="9"/>
  <c r="BB247" i="9"/>
  <c r="F183" i="9"/>
  <c r="AD117" i="9"/>
  <c r="AT103" i="9"/>
  <c r="AL58" i="9"/>
  <c r="BZ252" i="9"/>
  <c r="BB143" i="9"/>
  <c r="AL55" i="9"/>
  <c r="AD377" i="9"/>
  <c r="BB167" i="9"/>
  <c r="BB270" i="9"/>
  <c r="N188" i="9"/>
  <c r="AT152" i="9"/>
  <c r="BB145" i="9"/>
  <c r="AT195" i="9"/>
  <c r="BR135" i="9"/>
  <c r="BB67" i="9"/>
  <c r="AT37" i="9"/>
  <c r="AD237" i="9"/>
  <c r="AL108" i="9"/>
  <c r="AT129" i="9"/>
  <c r="BB441" i="9"/>
  <c r="V23" i="9"/>
  <c r="AL66" i="9"/>
  <c r="AD182" i="9"/>
  <c r="BB146" i="9"/>
  <c r="F54" i="9"/>
  <c r="BB469" i="9"/>
  <c r="AL146" i="9"/>
  <c r="BB415" i="9"/>
  <c r="BB493" i="9"/>
  <c r="BB409" i="9"/>
  <c r="BB433" i="9"/>
  <c r="N163" i="9"/>
  <c r="V37" i="9"/>
  <c r="AD47" i="9"/>
  <c r="F522" i="9"/>
  <c r="BB166" i="9"/>
  <c r="BB53" i="9"/>
  <c r="AT149" i="9"/>
  <c r="AD419" i="9"/>
  <c r="F556" i="9"/>
  <c r="BB361" i="9"/>
  <c r="BB200" i="9"/>
  <c r="AT120" i="9"/>
  <c r="F589" i="9"/>
  <c r="V40" i="9"/>
  <c r="F493" i="9"/>
  <c r="BB360" i="9"/>
  <c r="BB186" i="9"/>
  <c r="AD176" i="9"/>
  <c r="N124" i="9"/>
  <c r="BB320" i="9"/>
  <c r="BB217" i="9"/>
  <c r="AT95" i="9"/>
  <c r="F381" i="9"/>
  <c r="AT169" i="9"/>
  <c r="BB147" i="9"/>
  <c r="BR136" i="9"/>
  <c r="AT38" i="9"/>
  <c r="AD227" i="9"/>
  <c r="BB439" i="9"/>
  <c r="F460" i="9"/>
  <c r="AL90" i="9"/>
  <c r="AD130" i="9"/>
  <c r="BB356" i="9"/>
  <c r="BB236" i="9"/>
  <c r="BB324" i="9"/>
  <c r="AD223" i="9"/>
  <c r="N28" i="9"/>
  <c r="BB427" i="9"/>
  <c r="F321" i="9"/>
  <c r="F364" i="9"/>
  <c r="F599" i="9"/>
  <c r="F496" i="9"/>
  <c r="N176" i="9"/>
  <c r="F112" i="9"/>
  <c r="AT79" i="9"/>
  <c r="AD150" i="9"/>
  <c r="AD355" i="9"/>
  <c r="F505" i="9"/>
  <c r="AD289" i="9"/>
  <c r="AD51" i="9"/>
  <c r="V66" i="9"/>
  <c r="F633" i="9"/>
  <c r="V29" i="9"/>
  <c r="BB351" i="9"/>
  <c r="F537" i="9"/>
  <c r="AD80" i="9"/>
  <c r="AD350" i="9"/>
  <c r="AD106" i="9"/>
  <c r="F310" i="9"/>
  <c r="N189" i="9"/>
  <c r="AD368" i="9"/>
  <c r="AL166" i="9"/>
  <c r="F511" i="9"/>
  <c r="BB362" i="9"/>
  <c r="F320" i="9"/>
  <c r="AL155" i="9"/>
  <c r="AD418" i="9"/>
  <c r="AL31" i="9"/>
  <c r="F474" i="9"/>
  <c r="F131" i="9"/>
  <c r="F207" i="9"/>
  <c r="N147" i="9"/>
  <c r="F60" i="9"/>
  <c r="AL96" i="9"/>
  <c r="F144" i="9"/>
  <c r="N99" i="9"/>
  <c r="AL138" i="9"/>
  <c r="F643" i="9"/>
  <c r="N40" i="9"/>
  <c r="F596" i="9"/>
  <c r="V26" i="9"/>
  <c r="V101" i="9"/>
  <c r="F426" i="9"/>
  <c r="AT132" i="9"/>
  <c r="F73" i="9"/>
  <c r="N159" i="9"/>
  <c r="N26" i="9"/>
  <c r="AT123" i="9"/>
  <c r="F256" i="9"/>
  <c r="F452" i="9"/>
  <c r="AL109" i="9"/>
  <c r="AD52" i="9"/>
  <c r="F200" i="9"/>
  <c r="F544" i="9"/>
  <c r="BB81" i="9"/>
  <c r="AT25" i="9"/>
  <c r="F520" i="9"/>
  <c r="AD225" i="9"/>
  <c r="F67" i="9"/>
  <c r="F546" i="9"/>
  <c r="F363" i="9"/>
  <c r="AD46" i="9"/>
  <c r="F234" i="9"/>
  <c r="V92" i="9"/>
  <c r="BB102" i="9"/>
  <c r="AL76" i="9"/>
  <c r="F142" i="9"/>
  <c r="BB466" i="9"/>
  <c r="N36" i="9"/>
  <c r="N89" i="9"/>
  <c r="F542" i="9"/>
  <c r="AD109" i="9"/>
  <c r="N156" i="9"/>
  <c r="F656" i="9"/>
  <c r="F344" i="9"/>
  <c r="BB62" i="9"/>
  <c r="F25" i="9"/>
  <c r="F619" i="9"/>
  <c r="F205" i="9"/>
  <c r="F120" i="9"/>
  <c r="AD250" i="9"/>
  <c r="AD180" i="9"/>
  <c r="AD277" i="9"/>
  <c r="F79" i="9"/>
  <c r="F461" i="9"/>
  <c r="AT36" i="9"/>
  <c r="N157" i="9"/>
  <c r="F226" i="9"/>
  <c r="F27" i="9"/>
  <c r="N135" i="9"/>
  <c r="F199" i="9"/>
  <c r="AD149" i="9"/>
  <c r="F481" i="9"/>
  <c r="N133" i="9"/>
  <c r="AT56" i="9"/>
  <c r="AD70" i="9"/>
  <c r="BB392" i="9"/>
  <c r="N58" i="9"/>
  <c r="F657" i="9"/>
  <c r="F245" i="9"/>
  <c r="F429" i="9"/>
  <c r="AL101" i="9"/>
  <c r="F437" i="9"/>
  <c r="BB24" i="9"/>
  <c r="N185" i="9"/>
  <c r="F267" i="9"/>
  <c r="F399" i="9"/>
  <c r="F78" i="9"/>
  <c r="F677" i="9"/>
  <c r="F602" i="9"/>
  <c r="F219" i="9"/>
  <c r="AT110" i="9"/>
  <c r="AD145" i="9"/>
  <c r="F666" i="9"/>
  <c r="AD216" i="9"/>
  <c r="V49" i="9"/>
  <c r="N194" i="9"/>
  <c r="F379" i="9"/>
  <c r="F191" i="9"/>
  <c r="F551" i="9"/>
  <c r="F385" i="9"/>
  <c r="N38" i="9"/>
  <c r="F488" i="9"/>
  <c r="F212" i="9"/>
  <c r="N161" i="9"/>
  <c r="AL91" i="9"/>
  <c r="AD197" i="9"/>
  <c r="F216" i="9"/>
  <c r="V50" i="9"/>
  <c r="F83" i="9"/>
  <c r="F665" i="9"/>
  <c r="BB273" i="9"/>
  <c r="N119" i="9"/>
  <c r="F621" i="9"/>
  <c r="AD333" i="9"/>
  <c r="F627" i="9"/>
  <c r="N172" i="9"/>
  <c r="V100" i="9"/>
  <c r="F235" i="9"/>
  <c r="AL63" i="9"/>
  <c r="F582" i="9"/>
  <c r="F369" i="9"/>
  <c r="F62" i="9"/>
  <c r="AD273" i="9"/>
  <c r="F555" i="9"/>
  <c r="F93" i="9"/>
  <c r="AD282" i="9"/>
  <c r="F392" i="9"/>
  <c r="V72" i="9"/>
  <c r="F345" i="9"/>
  <c r="F538" i="9"/>
  <c r="F623" i="9"/>
  <c r="AL87" i="9"/>
  <c r="F622" i="9"/>
  <c r="F300" i="9"/>
  <c r="F163" i="9"/>
  <c r="V34" i="9"/>
  <c r="F192" i="9"/>
  <c r="AD224" i="9"/>
  <c r="F409" i="9"/>
  <c r="AD144" i="9"/>
  <c r="N146" i="9"/>
  <c r="AL104" i="9"/>
  <c r="F606" i="9"/>
  <c r="F50" i="9"/>
  <c r="F528" i="9"/>
  <c r="AD268" i="9"/>
  <c r="F472" i="9"/>
  <c r="AL25" i="9"/>
  <c r="F221" i="9"/>
  <c r="V36" i="9"/>
  <c r="AT192" i="9"/>
  <c r="F324" i="9"/>
  <c r="F571" i="9"/>
  <c r="AD30" i="9"/>
  <c r="AD57" i="9"/>
  <c r="F152" i="9"/>
  <c r="N168" i="9"/>
  <c r="AD222" i="9"/>
  <c r="F118" i="9"/>
  <c r="F533" i="9"/>
  <c r="AD172" i="9"/>
  <c r="AD272" i="9"/>
  <c r="F273" i="9"/>
  <c r="AD121" i="9"/>
  <c r="F618" i="9"/>
  <c r="AD56" i="9"/>
  <c r="F615" i="9"/>
  <c r="F625" i="9"/>
  <c r="BB430" i="9"/>
  <c r="F516" i="9"/>
  <c r="F270" i="9"/>
  <c r="BB266" i="9"/>
  <c r="N158" i="9"/>
  <c r="F507" i="9"/>
  <c r="BB91" i="9"/>
  <c r="AT117" i="9"/>
  <c r="F646" i="9"/>
  <c r="N23" i="9"/>
  <c r="BB75" i="9"/>
  <c r="AD416" i="9"/>
  <c r="F309" i="9"/>
  <c r="BB453" i="9"/>
  <c r="F45" i="9"/>
  <c r="F90" i="9"/>
  <c r="AD226" i="9"/>
  <c r="AD141" i="9"/>
  <c r="F247" i="9"/>
  <c r="N106" i="9"/>
  <c r="F135" i="9"/>
  <c r="AD400" i="9"/>
  <c r="N116" i="9"/>
  <c r="N150" i="9"/>
  <c r="AD105" i="9"/>
  <c r="N186" i="9"/>
  <c r="V89" i="9"/>
  <c r="AT80" i="9"/>
  <c r="AL137" i="9"/>
  <c r="F475" i="9"/>
  <c r="F524" i="9"/>
  <c r="F539" i="9"/>
  <c r="AD302" i="9"/>
  <c r="N192" i="9"/>
  <c r="V76" i="9"/>
  <c r="F403" i="9"/>
  <c r="F362" i="9"/>
  <c r="AT94" i="9"/>
  <c r="F162" i="9"/>
  <c r="F187" i="9"/>
  <c r="AD23" i="9"/>
  <c r="AD404" i="9"/>
  <c r="F119" i="9"/>
  <c r="AD363" i="9"/>
  <c r="AT81" i="9"/>
  <c r="V85" i="9"/>
  <c r="AT99" i="9"/>
  <c r="F598" i="9"/>
  <c r="AD95" i="9"/>
  <c r="AD411" i="9"/>
  <c r="F432" i="9"/>
  <c r="F242" i="9"/>
  <c r="AD204" i="9"/>
  <c r="V70" i="9"/>
  <c r="F372" i="9"/>
  <c r="F630" i="9"/>
  <c r="F287" i="9"/>
  <c r="BB418" i="9"/>
  <c r="N114" i="9"/>
  <c r="N95" i="9"/>
  <c r="V58" i="9"/>
  <c r="N113" i="9"/>
  <c r="F240" i="9"/>
  <c r="F172" i="9"/>
  <c r="F487" i="9"/>
  <c r="AD249" i="9"/>
  <c r="F88" i="9"/>
  <c r="AD381" i="9"/>
  <c r="F286" i="9"/>
  <c r="AL161" i="9"/>
  <c r="AL163" i="9"/>
  <c r="AD32" i="9"/>
  <c r="N139" i="9"/>
  <c r="V78" i="9"/>
  <c r="AL178" i="9"/>
  <c r="F179" i="9"/>
  <c r="N120" i="9"/>
  <c r="V48" i="9"/>
  <c r="N86" i="9"/>
  <c r="F433" i="9"/>
  <c r="BB155" i="9"/>
  <c r="F230" i="9"/>
  <c r="F513" i="9"/>
  <c r="BB272" i="9"/>
  <c r="AL75" i="9"/>
  <c r="N183" i="9"/>
  <c r="F456" i="9"/>
  <c r="F38" i="9"/>
  <c r="AD402" i="9"/>
  <c r="F184" i="9"/>
  <c r="BB187" i="9"/>
  <c r="F281" i="9"/>
  <c r="N59" i="9"/>
  <c r="AD285" i="9"/>
  <c r="V77" i="9"/>
  <c r="AD165" i="9"/>
  <c r="F463" i="9"/>
  <c r="N175" i="9"/>
  <c r="AD261" i="9"/>
  <c r="F529" i="9"/>
  <c r="F147" i="9"/>
  <c r="AL164" i="9"/>
  <c r="V86" i="9"/>
  <c r="AD164" i="9"/>
  <c r="F198" i="9"/>
  <c r="AT177" i="9"/>
  <c r="N71" i="9"/>
  <c r="F292" i="9"/>
  <c r="AL175" i="9"/>
  <c r="N57" i="9"/>
  <c r="F483" i="9"/>
  <c r="F244" i="9"/>
  <c r="F340" i="9"/>
  <c r="AT67" i="9"/>
  <c r="AD29" i="9"/>
  <c r="F124" i="9"/>
  <c r="F466" i="9"/>
  <c r="F501" i="9"/>
  <c r="AD308" i="9"/>
  <c r="V44" i="9"/>
  <c r="F250" i="9"/>
  <c r="AD299" i="9"/>
  <c r="N111" i="9"/>
  <c r="AD344" i="9"/>
  <c r="AD296" i="9"/>
  <c r="F171" i="9"/>
  <c r="F655" i="9"/>
  <c r="F476" i="9"/>
  <c r="AD118" i="9"/>
  <c r="AL80" i="9"/>
  <c r="F264" i="9"/>
  <c r="BB195" i="9"/>
  <c r="F113" i="9"/>
  <c r="BZ367" i="9"/>
  <c r="F371" i="9"/>
  <c r="F354" i="9"/>
  <c r="F629" i="9"/>
  <c r="F373" i="9"/>
  <c r="F316" i="9"/>
  <c r="AT34" i="9"/>
  <c r="F436" i="9"/>
  <c r="N187" i="9"/>
  <c r="V22" i="9"/>
  <c r="F260" i="9"/>
  <c r="AT87" i="9"/>
  <c r="F661" i="9"/>
  <c r="AT85" i="9"/>
  <c r="F573" i="9"/>
  <c r="AD44" i="9"/>
  <c r="BB246" i="9"/>
  <c r="F71" i="9"/>
  <c r="F208" i="9"/>
  <c r="BB97" i="9"/>
  <c r="F217" i="9"/>
  <c r="N64" i="9"/>
  <c r="AL71" i="9"/>
  <c r="F545" i="9"/>
  <c r="N61" i="9"/>
  <c r="F175" i="9"/>
  <c r="F87" i="9"/>
  <c r="BB486" i="9"/>
  <c r="BR127" i="9"/>
  <c r="AD240" i="9"/>
  <c r="AT187" i="9"/>
  <c r="AL135" i="9"/>
  <c r="F467" i="9"/>
  <c r="AD257" i="9"/>
  <c r="F438" i="9"/>
  <c r="AL114" i="9"/>
  <c r="AT153" i="9"/>
  <c r="F605" i="9"/>
  <c r="F512" i="9"/>
  <c r="AL51" i="9"/>
  <c r="F288" i="9"/>
  <c r="AL142" i="9"/>
  <c r="F92" i="9"/>
  <c r="N152" i="9"/>
  <c r="F308" i="9"/>
  <c r="AD156" i="9"/>
  <c r="F168" i="9"/>
  <c r="BB163" i="9"/>
  <c r="AD26" i="9"/>
  <c r="F143" i="9"/>
  <c r="AT122" i="9"/>
  <c r="F110" i="9"/>
  <c r="AD157" i="9"/>
  <c r="F241" i="9"/>
  <c r="BB456" i="9"/>
  <c r="AL123" i="9"/>
  <c r="AL41" i="9"/>
  <c r="AL95" i="9"/>
  <c r="AD413" i="9"/>
  <c r="F319" i="9"/>
  <c r="F223" i="9"/>
  <c r="AT55" i="9"/>
  <c r="F479" i="9"/>
  <c r="AD303" i="9"/>
  <c r="F676" i="9"/>
  <c r="N125" i="9"/>
  <c r="N43" i="9"/>
  <c r="V41" i="9"/>
  <c r="V88" i="9"/>
  <c r="F402" i="9"/>
  <c r="BB330" i="9"/>
  <c r="AT47" i="9"/>
  <c r="V79" i="9"/>
  <c r="F239" i="9"/>
  <c r="F626" i="9"/>
  <c r="AD262" i="9"/>
  <c r="N193" i="9"/>
  <c r="F148" i="9"/>
  <c r="N128" i="9"/>
  <c r="F132" i="9"/>
  <c r="AL168" i="9"/>
  <c r="N73" i="9"/>
  <c r="F359" i="9"/>
  <c r="AT150" i="9"/>
  <c r="AD414" i="9"/>
  <c r="F210" i="9"/>
  <c r="N94" i="9"/>
  <c r="AT173" i="9"/>
  <c r="N110" i="9"/>
  <c r="AL40" i="9"/>
  <c r="AD318" i="9"/>
  <c r="AD276" i="9"/>
  <c r="F509" i="9"/>
  <c r="N53" i="9"/>
  <c r="AD110" i="9"/>
  <c r="N102" i="9"/>
  <c r="F450" i="9"/>
  <c r="AD329" i="9"/>
  <c r="N129" i="9"/>
  <c r="F91" i="9"/>
  <c r="AT203" i="9"/>
  <c r="V84" i="9"/>
  <c r="F562" i="9"/>
  <c r="F388" i="9"/>
  <c r="F332" i="9"/>
  <c r="BB319" i="9"/>
  <c r="F34" i="9"/>
  <c r="F595" i="9"/>
  <c r="AD75" i="9"/>
  <c r="F498" i="9"/>
  <c r="AD148" i="9"/>
  <c r="V81" i="9"/>
  <c r="F390" i="9"/>
  <c r="F336" i="9"/>
  <c r="F55" i="9"/>
  <c r="BB49" i="9"/>
  <c r="AT116" i="9"/>
  <c r="F497" i="9"/>
  <c r="BB156" i="9"/>
  <c r="F248" i="9"/>
  <c r="F631" i="9"/>
  <c r="N118" i="9"/>
  <c r="F35" i="9"/>
  <c r="N174" i="9"/>
  <c r="AD159" i="9"/>
  <c r="AD295" i="9"/>
  <c r="AD359" i="9"/>
  <c r="N33" i="9"/>
  <c r="AD82" i="9"/>
  <c r="BB326" i="9"/>
  <c r="F530" i="9"/>
  <c r="AD401" i="9"/>
  <c r="F342" i="9"/>
  <c r="N153" i="9"/>
  <c r="F380" i="9"/>
  <c r="AD324" i="9"/>
  <c r="BB479" i="9"/>
  <c r="F109" i="9"/>
  <c r="AD78" i="9"/>
  <c r="F315" i="9"/>
  <c r="AD412" i="9"/>
  <c r="F53" i="9"/>
  <c r="V27" i="9"/>
  <c r="F218" i="9"/>
  <c r="F348" i="9"/>
  <c r="N32" i="9"/>
  <c r="F353" i="9"/>
  <c r="N127" i="9"/>
  <c r="V73" i="9"/>
  <c r="F86" i="9"/>
  <c r="F255" i="9"/>
  <c r="AT135" i="9"/>
  <c r="AD423" i="9"/>
  <c r="AD339" i="9"/>
  <c r="AT140" i="9"/>
  <c r="BB450" i="9"/>
  <c r="BB144" i="9"/>
  <c r="F351" i="9"/>
  <c r="BB207" i="9"/>
  <c r="AD73" i="9"/>
  <c r="AD232" i="9"/>
  <c r="AD382" i="9"/>
  <c r="V93" i="9"/>
  <c r="F428" i="9"/>
  <c r="AT170" i="9"/>
  <c r="F411" i="9"/>
  <c r="BB373" i="9"/>
  <c r="AD63" i="9"/>
  <c r="F254" i="9"/>
  <c r="AL160" i="9"/>
  <c r="F588" i="9"/>
  <c r="BB181" i="9"/>
  <c r="F662" i="9"/>
  <c r="F611" i="9"/>
  <c r="BB383" i="9"/>
  <c r="F302" i="9"/>
  <c r="F568" i="9"/>
  <c r="F678" i="9"/>
  <c r="F492" i="9"/>
  <c r="AL118" i="9"/>
  <c r="V90" i="9"/>
  <c r="AT200" i="9"/>
  <c r="V71" i="9"/>
  <c r="F349" i="9"/>
  <c r="F303" i="9"/>
  <c r="AL61" i="9"/>
  <c r="F130" i="9"/>
  <c r="BB140" i="9"/>
  <c r="AT188" i="9"/>
  <c r="F126" i="9"/>
  <c r="AT27" i="9"/>
  <c r="F49" i="9"/>
  <c r="F468" i="9"/>
  <c r="F374" i="9"/>
  <c r="AD168" i="9"/>
  <c r="F160" i="9"/>
  <c r="F237" i="9"/>
  <c r="AD375" i="9"/>
  <c r="F559" i="9"/>
  <c r="AD322" i="9"/>
  <c r="AT33" i="9"/>
  <c r="N112" i="9"/>
  <c r="V56" i="9"/>
  <c r="F552" i="9"/>
  <c r="AT168" i="9"/>
  <c r="V74" i="9"/>
  <c r="F445" i="9"/>
  <c r="F165" i="9"/>
  <c r="F164" i="9"/>
  <c r="AD429" i="9"/>
  <c r="F311" i="9"/>
  <c r="F329" i="9"/>
  <c r="F430" i="9"/>
  <c r="F206" i="9"/>
  <c r="AT42" i="9"/>
  <c r="BB213" i="9"/>
  <c r="AD136" i="9"/>
  <c r="V60" i="9"/>
  <c r="F331" i="9"/>
  <c r="AD24" i="9"/>
  <c r="F176" i="9"/>
  <c r="F526" i="9"/>
  <c r="F414" i="9"/>
  <c r="F185" i="9"/>
  <c r="F398" i="9"/>
  <c r="AD65" i="9"/>
  <c r="AD199" i="9"/>
  <c r="N134" i="9"/>
  <c r="N181" i="9"/>
  <c r="N108" i="9"/>
  <c r="AD278" i="9"/>
  <c r="F46" i="9"/>
  <c r="F182" i="9"/>
  <c r="BB219" i="9"/>
  <c r="F581" i="9"/>
  <c r="AD81" i="9"/>
  <c r="BB36" i="9"/>
  <c r="F491" i="9"/>
  <c r="F149" i="9"/>
  <c r="F471" i="9"/>
  <c r="BB423" i="9"/>
  <c r="N75" i="9"/>
  <c r="N55" i="9"/>
  <c r="BB157" i="9"/>
  <c r="F679" i="9"/>
  <c r="AD378" i="9"/>
  <c r="F257" i="9"/>
  <c r="F106" i="9"/>
  <c r="F462" i="9"/>
  <c r="F291" i="9"/>
  <c r="AD155" i="9"/>
  <c r="AD330" i="9"/>
  <c r="F36" i="9"/>
  <c r="AD140" i="9"/>
  <c r="AD203" i="9"/>
  <c r="F440" i="9"/>
  <c r="V52" i="9"/>
  <c r="AL86" i="9"/>
  <c r="V63" i="9"/>
  <c r="F278" i="9"/>
  <c r="AD89" i="9"/>
  <c r="AD77" i="9"/>
  <c r="F101" i="9"/>
  <c r="F330" i="9"/>
  <c r="AD178" i="9"/>
  <c r="N80" i="9"/>
  <c r="AD297" i="9"/>
  <c r="N160" i="9"/>
  <c r="F569" i="9"/>
  <c r="F222" i="9"/>
  <c r="N90" i="9"/>
  <c r="BB208" i="9"/>
  <c r="BB340" i="9"/>
  <c r="N88" i="9"/>
  <c r="F157" i="9"/>
  <c r="AD267" i="9"/>
  <c r="F85" i="9"/>
  <c r="N101" i="9"/>
  <c r="AD406" i="9"/>
  <c r="AD236" i="9"/>
  <c r="AD390" i="9"/>
  <c r="F337" i="9"/>
  <c r="AT174" i="9"/>
  <c r="AD126" i="9"/>
  <c r="N195" i="9"/>
  <c r="F584" i="9"/>
  <c r="F557" i="9"/>
  <c r="BB472" i="9"/>
  <c r="F386" i="9"/>
  <c r="AL44" i="9"/>
  <c r="AD151" i="9"/>
  <c r="AD246" i="9"/>
  <c r="F659" i="9"/>
  <c r="F262" i="9"/>
  <c r="AL149" i="9"/>
  <c r="F69" i="9"/>
  <c r="F652" i="9"/>
  <c r="AD111" i="9"/>
  <c r="N37" i="9"/>
  <c r="F100" i="9"/>
  <c r="AT102" i="9"/>
  <c r="AD215" i="9"/>
  <c r="F585" i="9"/>
  <c r="F30" i="9"/>
  <c r="F285" i="9"/>
  <c r="F159" i="9"/>
  <c r="F442" i="9"/>
  <c r="BB101" i="9"/>
  <c r="AD91" i="9"/>
  <c r="F338" i="9"/>
  <c r="BB241" i="9"/>
  <c r="F155" i="9"/>
  <c r="F641" i="9"/>
  <c r="F335" i="9"/>
  <c r="N98" i="9"/>
  <c r="N182" i="9"/>
  <c r="F114" i="9"/>
  <c r="BB134" i="9"/>
  <c r="F614" i="9"/>
  <c r="V64" i="9"/>
  <c r="F214" i="9"/>
  <c r="AD408" i="9"/>
  <c r="N190" i="9"/>
  <c r="F98" i="9"/>
  <c r="AT84" i="9"/>
  <c r="F229" i="9"/>
  <c r="N83" i="9"/>
  <c r="F401" i="9"/>
  <c r="AD397" i="9"/>
  <c r="AL93" i="9"/>
  <c r="V35" i="9"/>
  <c r="AD66" i="9"/>
  <c r="N191" i="9"/>
  <c r="F506" i="9"/>
  <c r="F645" i="9"/>
  <c r="AT96" i="9"/>
  <c r="F323" i="9"/>
  <c r="N164" i="9"/>
  <c r="F105" i="9"/>
  <c r="AD79" i="9"/>
  <c r="F265" i="9"/>
  <c r="BB366" i="9"/>
  <c r="F95" i="9"/>
  <c r="N50" i="9"/>
  <c r="F675" i="9"/>
  <c r="AL84" i="9"/>
  <c r="F610" i="9"/>
  <c r="AD384" i="9"/>
  <c r="F609" i="9"/>
  <c r="AT65" i="9"/>
  <c r="F325" i="9"/>
  <c r="V99" i="9"/>
  <c r="F52" i="9"/>
  <c r="AD186" i="9"/>
  <c r="AD349" i="9"/>
  <c r="AD372" i="9"/>
  <c r="AD212" i="9"/>
  <c r="V68" i="9"/>
  <c r="F284" i="9"/>
  <c r="F277" i="9"/>
  <c r="F156" i="9"/>
  <c r="F575" i="9"/>
  <c r="F122" i="9"/>
  <c r="AD407" i="9"/>
  <c r="F350" i="9"/>
  <c r="AL26" i="9"/>
  <c r="F400" i="9"/>
  <c r="F43" i="9"/>
  <c r="F283" i="9"/>
  <c r="F431" i="9"/>
  <c r="F637" i="9"/>
  <c r="F94" i="9"/>
  <c r="F495" i="9"/>
  <c r="F26" i="9"/>
  <c r="AL52" i="9"/>
  <c r="AD76" i="9"/>
  <c r="F327" i="9"/>
  <c r="AD142" i="9"/>
  <c r="F583" i="9"/>
  <c r="F608" i="9"/>
  <c r="AL89" i="9"/>
  <c r="AD314" i="9"/>
  <c r="F75" i="9"/>
  <c r="F464" i="9"/>
  <c r="BB280" i="9"/>
  <c r="AD248" i="9"/>
  <c r="AT161" i="9"/>
  <c r="F565" i="9"/>
  <c r="F228" i="9"/>
  <c r="F215" i="9"/>
  <c r="F97" i="9"/>
  <c r="N123" i="9"/>
  <c r="N149" i="9"/>
  <c r="F304" i="9"/>
  <c r="F22" i="9"/>
  <c r="F173" i="9"/>
  <c r="AD245" i="9"/>
  <c r="F451" i="9"/>
  <c r="AT172" i="9"/>
  <c r="AD205" i="9"/>
  <c r="F651" i="9"/>
  <c r="F448" i="9"/>
  <c r="V24" i="9"/>
  <c r="F377" i="9"/>
  <c r="F204" i="9"/>
  <c r="F366" i="9"/>
  <c r="AD169" i="9"/>
  <c r="AD116" i="9"/>
  <c r="N107" i="9"/>
  <c r="F638" i="9"/>
  <c r="AD325" i="9"/>
  <c r="F346" i="9"/>
  <c r="F642" i="9"/>
  <c r="F502" i="9"/>
  <c r="F249" i="9"/>
  <c r="AT191" i="9"/>
  <c r="F166" i="9"/>
  <c r="V25" i="9"/>
  <c r="F549" i="9"/>
  <c r="F446" i="9"/>
  <c r="N39" i="9"/>
  <c r="F268" i="9"/>
  <c r="N77" i="9"/>
  <c r="AD427" i="9"/>
  <c r="F134" i="9"/>
  <c r="F243" i="9"/>
  <c r="AD208" i="9"/>
  <c r="F314" i="9"/>
  <c r="AL110" i="9"/>
  <c r="F145" i="9"/>
  <c r="F318" i="9"/>
  <c r="AD395" i="9"/>
  <c r="F236" i="9"/>
  <c r="F434" i="9"/>
  <c r="AD361" i="9"/>
  <c r="AD396" i="9"/>
  <c r="F189" i="9"/>
  <c r="AD185" i="9"/>
  <c r="AD40" i="9"/>
  <c r="AL130" i="9"/>
  <c r="F616" i="9"/>
  <c r="F636" i="9"/>
  <c r="AD86" i="9"/>
  <c r="F203" i="9"/>
  <c r="F405" i="9"/>
  <c r="N136" i="9"/>
  <c r="N31" i="9"/>
  <c r="F454" i="9"/>
  <c r="N74" i="9"/>
  <c r="AD231" i="9"/>
  <c r="AD173" i="9"/>
  <c r="AL43" i="9"/>
  <c r="AD251" i="9"/>
  <c r="F293" i="9"/>
  <c r="AD115" i="9"/>
  <c r="AD365" i="9"/>
  <c r="F274" i="9"/>
  <c r="F669" i="9"/>
  <c r="AD275" i="9"/>
  <c r="F391" i="9"/>
  <c r="F246" i="9"/>
  <c r="F301" i="9"/>
  <c r="AD35" i="9"/>
  <c r="AD146" i="9"/>
  <c r="F24" i="9"/>
  <c r="F527" i="9"/>
  <c r="F517" i="9"/>
  <c r="F259" i="9"/>
  <c r="AD195" i="9"/>
  <c r="F389" i="9"/>
  <c r="AT208" i="9"/>
  <c r="F153" i="9"/>
  <c r="F178" i="9"/>
  <c r="F550" i="9"/>
  <c r="AD192" i="9"/>
  <c r="AD421" i="9"/>
  <c r="AT141" i="9"/>
  <c r="BB255" i="9"/>
  <c r="F490" i="9"/>
  <c r="N69" i="9"/>
  <c r="N171" i="9"/>
  <c r="N63" i="9"/>
  <c r="F435" i="9"/>
  <c r="F591" i="9"/>
  <c r="N169" i="9"/>
  <c r="V83" i="9"/>
  <c r="AD337" i="9"/>
  <c r="V30" i="9"/>
  <c r="F525" i="9"/>
  <c r="F577" i="9"/>
  <c r="AD385" i="9"/>
  <c r="F103" i="9"/>
  <c r="F439" i="9"/>
  <c r="F127" i="9"/>
  <c r="AD376" i="9"/>
  <c r="F478" i="9"/>
  <c r="F347" i="9"/>
  <c r="F534" i="9"/>
  <c r="F587" i="9"/>
  <c r="N72" i="9"/>
  <c r="AT131" i="9"/>
  <c r="AD315" i="9"/>
  <c r="F140" i="9"/>
  <c r="F296" i="9"/>
  <c r="F282" i="9"/>
  <c r="AD387" i="9"/>
  <c r="F494" i="9"/>
  <c r="AT146" i="9"/>
  <c r="F477" i="9"/>
  <c r="F375" i="9"/>
  <c r="V96" i="9"/>
  <c r="F654" i="9"/>
  <c r="N115" i="9"/>
  <c r="AL24" i="9"/>
  <c r="AD256" i="9"/>
  <c r="AD353" i="9"/>
  <c r="F271" i="9"/>
  <c r="AT53" i="9"/>
  <c r="AT111" i="9"/>
  <c r="F594" i="9"/>
  <c r="F357" i="9"/>
  <c r="F647" i="9"/>
  <c r="AD362" i="9"/>
  <c r="N68" i="9"/>
  <c r="F32" i="9"/>
  <c r="N148" i="9"/>
  <c r="F576" i="9"/>
  <c r="N93" i="9"/>
  <c r="V98" i="9"/>
  <c r="AD316" i="9"/>
  <c r="F258" i="9"/>
  <c r="F211" i="9"/>
  <c r="AD60" i="9"/>
  <c r="V82" i="9"/>
  <c r="AL112" i="9"/>
  <c r="AL181" i="9"/>
  <c r="AD200" i="9"/>
  <c r="F535" i="9"/>
  <c r="N47" i="9"/>
  <c r="AL172" i="9"/>
  <c r="N45" i="9"/>
  <c r="N44" i="9"/>
  <c r="N96" i="9"/>
  <c r="N100" i="9"/>
  <c r="N184" i="9"/>
  <c r="V45" i="9"/>
  <c r="AL56" i="9"/>
  <c r="F48" i="9"/>
  <c r="AD260" i="9"/>
  <c r="AT105" i="9"/>
  <c r="BB459" i="9"/>
  <c r="F580" i="9"/>
  <c r="F328" i="9"/>
  <c r="F213" i="9"/>
  <c r="N105" i="9"/>
  <c r="F383" i="9"/>
  <c r="F523" i="9"/>
  <c r="F107" i="9"/>
  <c r="V38" i="9"/>
  <c r="AL54" i="9"/>
  <c r="F532" i="9"/>
  <c r="N155" i="9"/>
  <c r="F480" i="9"/>
  <c r="F170" i="9"/>
  <c r="AL48" i="9"/>
  <c r="N65" i="9"/>
  <c r="F44" i="9"/>
  <c r="F307" i="9"/>
  <c r="F382" i="9"/>
  <c r="AL132" i="9"/>
  <c r="F96" i="9"/>
  <c r="F572" i="9"/>
  <c r="AT197" i="9"/>
  <c r="F441" i="9"/>
  <c r="F547" i="9"/>
  <c r="AD161" i="9"/>
  <c r="AL68" i="9"/>
  <c r="F570" i="9"/>
  <c r="F617" i="9"/>
  <c r="N24" i="9"/>
  <c r="F313" i="9"/>
  <c r="F387" i="9"/>
  <c r="F352" i="9"/>
  <c r="F447" i="9"/>
  <c r="F70" i="9"/>
  <c r="AD426" i="9"/>
  <c r="F473" i="9"/>
  <c r="F634" i="9"/>
  <c r="AT155" i="9"/>
  <c r="F190" i="9"/>
  <c r="F470" i="9"/>
  <c r="F146" i="9"/>
  <c r="AD139" i="9"/>
  <c r="AD120" i="9"/>
  <c r="F275" i="9"/>
  <c r="AT75" i="9"/>
  <c r="F560" i="9"/>
  <c r="AL140" i="9"/>
  <c r="N130" i="9"/>
  <c r="F658" i="9"/>
  <c r="F125" i="9"/>
  <c r="F459" i="9"/>
  <c r="N103" i="9"/>
  <c r="F72" i="9"/>
  <c r="AD399" i="9"/>
  <c r="F670" i="9"/>
  <c r="F384" i="9"/>
  <c r="AT151" i="9"/>
  <c r="N35" i="9"/>
  <c r="AD69" i="9"/>
  <c r="F174" i="9"/>
  <c r="F276" i="9"/>
  <c r="F355" i="9"/>
  <c r="AT115" i="9"/>
  <c r="F485" i="9"/>
  <c r="F99" i="9"/>
  <c r="V32" i="9"/>
  <c r="AD171" i="9"/>
  <c r="F297" i="9"/>
  <c r="F370" i="9"/>
  <c r="F603" i="9"/>
  <c r="F261" i="9"/>
  <c r="AL67" i="9"/>
  <c r="F541" i="9"/>
  <c r="F104" i="9"/>
  <c r="N167" i="9"/>
  <c r="V47" i="9"/>
  <c r="F177" i="9"/>
  <c r="N166" i="9"/>
  <c r="N56" i="9"/>
  <c r="F66" i="9"/>
  <c r="F613" i="9"/>
  <c r="F499" i="9"/>
  <c r="F193" i="9"/>
  <c r="AL127" i="9"/>
  <c r="N78" i="9"/>
  <c r="F649" i="9"/>
  <c r="F663" i="9"/>
  <c r="F536" i="9"/>
  <c r="AD369" i="9"/>
  <c r="F151" i="9"/>
  <c r="F290" i="9"/>
  <c r="F458" i="9"/>
  <c r="F139" i="9"/>
  <c r="F40" i="9"/>
  <c r="F407" i="9"/>
  <c r="F253" i="9"/>
  <c r="N87" i="9"/>
  <c r="F455" i="9"/>
  <c r="F41" i="9"/>
  <c r="F482" i="9"/>
  <c r="AD301" i="9"/>
  <c r="F671" i="9"/>
  <c r="V95" i="9"/>
  <c r="AD291" i="9"/>
  <c r="N41" i="9"/>
  <c r="F531" i="9"/>
  <c r="AD331" i="9"/>
  <c r="F397" i="9"/>
  <c r="N132" i="9"/>
  <c r="F489" i="9"/>
  <c r="F564" i="9"/>
  <c r="AT89" i="9"/>
  <c r="N154" i="9"/>
  <c r="N29" i="9"/>
  <c r="F141" i="9"/>
  <c r="AD85" i="9"/>
  <c r="AL69" i="9"/>
  <c r="N141" i="9"/>
  <c r="AD160" i="9"/>
  <c r="AT176" i="9"/>
  <c r="F365" i="9"/>
  <c r="F294" i="9"/>
  <c r="F150" i="9"/>
  <c r="N122" i="9"/>
  <c r="F65" i="9"/>
  <c r="AD305" i="9"/>
  <c r="AD179" i="9"/>
  <c r="F251" i="9"/>
  <c r="N126" i="9"/>
  <c r="AD68" i="9"/>
  <c r="AD114" i="9"/>
  <c r="AL78" i="9"/>
  <c r="F586" i="9"/>
  <c r="F578" i="9"/>
  <c r="N179" i="9"/>
  <c r="AT91" i="9"/>
  <c r="F465" i="9"/>
  <c r="F396" i="9"/>
  <c r="F620" i="9"/>
  <c r="F233" i="9"/>
  <c r="AL129" i="9"/>
  <c r="F592" i="9"/>
  <c r="N131" i="9"/>
  <c r="F68" i="9"/>
  <c r="F653" i="9"/>
  <c r="F80" i="9"/>
  <c r="F266" i="9"/>
  <c r="F672" i="9"/>
  <c r="F601" i="9"/>
  <c r="F59" i="9"/>
  <c r="F167" i="9"/>
  <c r="F194" i="9"/>
  <c r="N22" i="9"/>
  <c r="F186" i="9"/>
  <c r="AD373" i="9"/>
  <c r="N34" i="9"/>
  <c r="F514" i="9"/>
  <c r="N144" i="9"/>
  <c r="F668" i="9"/>
  <c r="F56" i="9"/>
  <c r="F593" i="9"/>
  <c r="F650" i="9"/>
  <c r="F410" i="9"/>
  <c r="AT45" i="9"/>
  <c r="F358" i="9"/>
  <c r="F412" i="9"/>
  <c r="F510" i="9"/>
  <c r="F333" i="9"/>
  <c r="AT92" i="9"/>
  <c r="N60" i="9"/>
  <c r="AD286" i="9"/>
  <c r="AD188" i="9"/>
  <c r="N70" i="9"/>
  <c r="F563" i="9"/>
  <c r="AD280" i="9"/>
  <c r="AT63" i="9"/>
  <c r="F37" i="9"/>
  <c r="AD191" i="9"/>
  <c r="F469" i="9"/>
  <c r="AD422" i="9"/>
  <c r="AD360" i="9"/>
  <c r="N109" i="9"/>
  <c r="F566" i="9"/>
  <c r="F136" i="9"/>
  <c r="F453" i="9"/>
  <c r="F82" i="9"/>
  <c r="AD198" i="9"/>
  <c r="V62" i="9"/>
  <c r="AL111" i="9"/>
  <c r="F108" i="9"/>
  <c r="AL179" i="9"/>
  <c r="F639" i="9"/>
  <c r="F500" i="9"/>
  <c r="N81" i="9"/>
  <c r="F597" i="9"/>
  <c r="F343" i="9"/>
  <c r="F61" i="9"/>
  <c r="N79" i="9"/>
  <c r="AL106" i="9"/>
  <c r="F280" i="9"/>
  <c r="F600" i="9"/>
  <c r="F128" i="9"/>
  <c r="N178" i="9"/>
  <c r="AL45" i="9"/>
  <c r="AT54" i="9"/>
  <c r="N140" i="9"/>
  <c r="F680" i="9"/>
  <c r="N67" i="9"/>
  <c r="F129" i="9"/>
  <c r="F554" i="9"/>
  <c r="F77" i="9"/>
  <c r="N180" i="9"/>
  <c r="AD367" i="9"/>
  <c r="V91" i="9"/>
  <c r="N138" i="9"/>
  <c r="AD219" i="9"/>
  <c r="F225" i="9"/>
  <c r="N52" i="9"/>
  <c r="AD281" i="9"/>
  <c r="F121" i="9"/>
  <c r="F181" i="9"/>
  <c r="F306" i="9"/>
  <c r="AT44" i="9"/>
  <c r="AD326" i="9"/>
  <c r="AD39" i="9"/>
  <c r="F427" i="9"/>
  <c r="F117" i="9"/>
  <c r="AD196" i="9"/>
  <c r="F31" i="9"/>
  <c r="N143" i="9"/>
  <c r="V54" i="9"/>
  <c r="AD221" i="9"/>
  <c r="F404" i="9"/>
  <c r="F312" i="9"/>
  <c r="AT31" i="9"/>
  <c r="F486" i="9"/>
  <c r="N145" i="9"/>
  <c r="F674" i="9"/>
  <c r="F521" i="9"/>
  <c r="AD230" i="9"/>
  <c r="F515" i="9"/>
  <c r="N173" i="9"/>
  <c r="F116" i="9"/>
  <c r="F408" i="9"/>
  <c r="AL37" i="9"/>
  <c r="F272" i="9"/>
  <c r="AD346" i="9"/>
  <c r="AL79" i="9"/>
  <c r="N27" i="9"/>
  <c r="F590" i="9"/>
  <c r="AD42" i="9"/>
  <c r="AD71" i="9"/>
  <c r="F519" i="9"/>
  <c r="F635" i="9"/>
  <c r="F443" i="9"/>
  <c r="AD336" i="9"/>
  <c r="N25" i="9"/>
  <c r="V67" i="9"/>
  <c r="N104" i="9"/>
  <c r="AL117" i="9"/>
  <c r="N170" i="9"/>
  <c r="N30" i="9"/>
  <c r="AL167" i="9"/>
  <c r="AD177" i="9"/>
  <c r="AD209" i="9"/>
  <c r="F227" i="9"/>
  <c r="AD153" i="9"/>
  <c r="AT86" i="9"/>
  <c r="F39" i="9"/>
  <c r="F413" i="9"/>
  <c r="AD321" i="9"/>
  <c r="N97" i="9"/>
  <c r="F503" i="9"/>
  <c r="F209" i="9"/>
  <c r="AL35" i="9"/>
  <c r="BB363" i="9"/>
  <c r="N162" i="9"/>
  <c r="AD391" i="9"/>
  <c r="F367" i="9"/>
  <c r="AD311" i="9"/>
  <c r="AT51" i="9"/>
  <c r="F624" i="9"/>
  <c r="F57" i="9"/>
  <c r="F29" i="9"/>
  <c r="F305" i="9"/>
  <c r="F81" i="9"/>
  <c r="F220" i="9"/>
  <c r="F484" i="9"/>
  <c r="AT121" i="9"/>
  <c r="F612" i="9"/>
  <c r="V57" i="9"/>
  <c r="F628" i="9"/>
  <c r="F457" i="9"/>
  <c r="V42" i="9"/>
  <c r="F632" i="9"/>
  <c r="F231" i="9"/>
  <c r="AD163" i="9"/>
  <c r="AE163" i="9" l="1"/>
  <c r="G231" i="9"/>
  <c r="G632" i="9"/>
  <c r="G457" i="9"/>
  <c r="G628" i="9"/>
  <c r="G424" i="9"/>
  <c r="G612" i="9"/>
  <c r="AU121" i="9"/>
  <c r="G484" i="9"/>
  <c r="G220" i="9"/>
  <c r="G81" i="9"/>
  <c r="G305" i="9"/>
  <c r="G29" i="9"/>
  <c r="G57" i="9"/>
  <c r="G624" i="9"/>
  <c r="AU51" i="9"/>
  <c r="AE311" i="9"/>
  <c r="G367" i="9"/>
  <c r="AE391" i="9"/>
  <c r="O162" i="9"/>
  <c r="BC363" i="9"/>
  <c r="AM35" i="9"/>
  <c r="G209" i="9"/>
  <c r="G503" i="9"/>
  <c r="O97" i="9"/>
  <c r="AE321" i="9"/>
  <c r="G413" i="9"/>
  <c r="G39" i="9"/>
  <c r="AU86" i="9"/>
  <c r="AE153" i="9"/>
  <c r="G227" i="9"/>
  <c r="AE209" i="9"/>
  <c r="AE177" i="9"/>
  <c r="AM167" i="9"/>
  <c r="O30" i="9"/>
  <c r="O170" i="9"/>
  <c r="AM117" i="9"/>
  <c r="O104" i="9"/>
  <c r="O25" i="9"/>
  <c r="AE336" i="9"/>
  <c r="G443" i="9"/>
  <c r="G635" i="9"/>
  <c r="G519" i="9"/>
  <c r="AE71" i="9"/>
  <c r="AE42" i="9"/>
  <c r="G590" i="9"/>
  <c r="O27" i="9"/>
  <c r="AM79" i="9"/>
  <c r="AE346" i="9"/>
  <c r="G272" i="9"/>
  <c r="AM37" i="9"/>
  <c r="G408" i="9"/>
  <c r="G116" i="9"/>
  <c r="O173" i="9"/>
  <c r="G515" i="9"/>
  <c r="AE230" i="9"/>
  <c r="G521" i="9"/>
  <c r="G674" i="9"/>
  <c r="O145" i="9"/>
  <c r="G486" i="9"/>
  <c r="AU31" i="9"/>
  <c r="G312" i="9"/>
  <c r="G404" i="9"/>
  <c r="AE221" i="9"/>
  <c r="O143" i="9"/>
  <c r="G31" i="9"/>
  <c r="AE196" i="9"/>
  <c r="G117" i="9"/>
  <c r="G427" i="9"/>
  <c r="AE39" i="9"/>
  <c r="AE326" i="9"/>
  <c r="AU44" i="9"/>
  <c r="G306" i="9"/>
  <c r="G181" i="9"/>
  <c r="G121" i="9"/>
  <c r="AE281" i="9"/>
  <c r="O52" i="9"/>
  <c r="G225" i="9"/>
  <c r="AE219" i="9"/>
  <c r="O138" i="9"/>
  <c r="AE367" i="9"/>
  <c r="O180" i="9"/>
  <c r="G77" i="9"/>
  <c r="G554" i="9"/>
  <c r="G129" i="9"/>
  <c r="O67" i="9"/>
  <c r="G680" i="9"/>
  <c r="O140" i="9"/>
  <c r="AU54" i="9"/>
  <c r="AM45" i="9"/>
  <c r="O178" i="9"/>
  <c r="G128" i="9"/>
  <c r="G600" i="9"/>
  <c r="G280" i="9"/>
  <c r="AM106" i="9"/>
  <c r="O79" i="9"/>
  <c r="G61" i="9"/>
  <c r="G343" i="9"/>
  <c r="G597" i="9"/>
  <c r="O81" i="9"/>
  <c r="G500" i="9"/>
  <c r="G639" i="9"/>
  <c r="AM179" i="9"/>
  <c r="G108" i="9"/>
  <c r="AM111" i="9"/>
  <c r="AE198" i="9"/>
  <c r="G82" i="9"/>
  <c r="G453" i="9"/>
  <c r="G136" i="9"/>
  <c r="G566" i="9"/>
  <c r="O109" i="9"/>
  <c r="AE360" i="9"/>
  <c r="AE422" i="9"/>
  <c r="G469" i="9"/>
  <c r="AE191" i="9"/>
  <c r="G37" i="9"/>
  <c r="AU63" i="9"/>
  <c r="AE280" i="9"/>
  <c r="G563" i="9"/>
  <c r="O70" i="9"/>
  <c r="AE188" i="9"/>
  <c r="AE286" i="9"/>
  <c r="O60" i="9"/>
  <c r="AU92" i="9"/>
  <c r="G333" i="9"/>
  <c r="G510" i="9"/>
  <c r="G412" i="9"/>
  <c r="G358" i="9"/>
  <c r="AU45" i="9"/>
  <c r="G410" i="9"/>
  <c r="G650" i="9"/>
  <c r="G593" i="9"/>
  <c r="G56" i="9"/>
  <c r="G668" i="9"/>
  <c r="O144" i="9"/>
  <c r="G514" i="9"/>
  <c r="O34" i="9"/>
  <c r="AE373" i="9"/>
  <c r="G186" i="9"/>
  <c r="O22" i="9"/>
  <c r="G194" i="9"/>
  <c r="G167" i="9"/>
  <c r="G59" i="9"/>
  <c r="G601" i="9"/>
  <c r="G672" i="9"/>
  <c r="G266" i="9"/>
  <c r="G80" i="9"/>
  <c r="G653" i="9"/>
  <c r="G68" i="9"/>
  <c r="O131" i="9"/>
  <c r="G592" i="9"/>
  <c r="AM129" i="9"/>
  <c r="G233" i="9"/>
  <c r="G620" i="9"/>
  <c r="G396" i="9"/>
  <c r="G465" i="9"/>
  <c r="AU91" i="9"/>
  <c r="O179" i="9"/>
  <c r="G578" i="9"/>
  <c r="G586" i="9"/>
  <c r="AM78" i="9"/>
  <c r="AE114" i="9"/>
  <c r="AE68" i="9"/>
  <c r="O126" i="9"/>
  <c r="G251" i="9"/>
  <c r="AE179" i="9"/>
  <c r="AE305" i="9"/>
  <c r="G65" i="9"/>
  <c r="O122" i="9"/>
  <c r="G150" i="9"/>
  <c r="G294" i="9"/>
  <c r="G365" i="9"/>
  <c r="AU176" i="9"/>
  <c r="G422" i="9"/>
  <c r="AE160" i="9"/>
  <c r="O141" i="9"/>
  <c r="AM69" i="9"/>
  <c r="AE85" i="9"/>
  <c r="G141" i="9"/>
  <c r="O29" i="9"/>
  <c r="O154" i="9"/>
  <c r="AU89" i="9"/>
  <c r="G564" i="9"/>
  <c r="G489" i="9"/>
  <c r="O132" i="9"/>
  <c r="G423" i="9"/>
  <c r="G397" i="9"/>
  <c r="AE331" i="9"/>
  <c r="G531" i="9"/>
  <c r="O41" i="9"/>
  <c r="AE291" i="9"/>
  <c r="G671" i="9"/>
  <c r="AE301" i="9"/>
  <c r="G482" i="9"/>
  <c r="G41" i="9"/>
  <c r="G455" i="9"/>
  <c r="O87" i="9"/>
  <c r="G253" i="9"/>
  <c r="G407" i="9"/>
  <c r="G40" i="9"/>
  <c r="G139" i="9"/>
  <c r="G458" i="9"/>
  <c r="G290" i="9"/>
  <c r="G151" i="9"/>
  <c r="AE369" i="9"/>
  <c r="G536" i="9"/>
  <c r="G663" i="9"/>
  <c r="G649" i="9"/>
  <c r="O78" i="9"/>
  <c r="AM127" i="9"/>
  <c r="G193" i="9"/>
  <c r="G499" i="9"/>
  <c r="G613" i="9"/>
  <c r="G66" i="9"/>
  <c r="O56" i="9"/>
  <c r="O166" i="9"/>
  <c r="G177" i="9"/>
  <c r="O167" i="9"/>
  <c r="G104" i="9"/>
  <c r="G541" i="9"/>
  <c r="AM67" i="9"/>
  <c r="G261" i="9"/>
  <c r="G603" i="9"/>
  <c r="G370" i="9"/>
  <c r="G297" i="9"/>
  <c r="AE171" i="9"/>
  <c r="G99" i="9"/>
  <c r="G485" i="9"/>
  <c r="AU115" i="9"/>
  <c r="G355" i="9"/>
  <c r="G418" i="9"/>
  <c r="G276" i="9"/>
  <c r="G174" i="9"/>
  <c r="AE69" i="9"/>
  <c r="O35" i="9"/>
  <c r="AU151" i="9"/>
  <c r="G384" i="9"/>
  <c r="G670" i="9"/>
  <c r="AE399" i="9"/>
  <c r="G72" i="9"/>
  <c r="O103" i="9"/>
  <c r="G459" i="9"/>
  <c r="G125" i="9"/>
  <c r="G658" i="9"/>
  <c r="O130" i="9"/>
  <c r="AM140" i="9"/>
  <c r="G560" i="9"/>
  <c r="AU75" i="9"/>
  <c r="G275" i="9"/>
  <c r="AE120" i="9"/>
  <c r="AE139" i="9"/>
  <c r="G146" i="9"/>
  <c r="G470" i="9"/>
  <c r="G190" i="9"/>
  <c r="AU155" i="9"/>
  <c r="G634" i="9"/>
  <c r="G473" i="9"/>
  <c r="AE426" i="9"/>
  <c r="G70" i="9"/>
  <c r="G447" i="9"/>
  <c r="G352" i="9"/>
  <c r="G387" i="9"/>
  <c r="G313" i="9"/>
  <c r="O24" i="9"/>
  <c r="G617" i="9"/>
  <c r="G570" i="9"/>
  <c r="AM68" i="9"/>
  <c r="AE161" i="9"/>
  <c r="G547" i="9"/>
  <c r="G441" i="9"/>
  <c r="AU197" i="9"/>
  <c r="G572" i="9"/>
  <c r="G96" i="9"/>
  <c r="AM132" i="9"/>
  <c r="G382" i="9"/>
  <c r="G307" i="9"/>
  <c r="G44" i="9"/>
  <c r="O65" i="9"/>
  <c r="AM48" i="9"/>
  <c r="G170" i="9"/>
  <c r="G480" i="9"/>
  <c r="O155" i="9"/>
  <c r="G532" i="9"/>
  <c r="AM54" i="9"/>
  <c r="G107" i="9"/>
  <c r="G523" i="9"/>
  <c r="G383" i="9"/>
  <c r="O105" i="9"/>
  <c r="G213" i="9"/>
  <c r="G328" i="9"/>
  <c r="G580" i="9"/>
  <c r="BC459" i="9"/>
  <c r="AU105" i="9"/>
  <c r="AE260" i="9"/>
  <c r="G48" i="9"/>
  <c r="AM56" i="9"/>
  <c r="O184" i="9"/>
  <c r="O100" i="9"/>
  <c r="O96" i="9"/>
  <c r="O44" i="9"/>
  <c r="O45" i="9"/>
  <c r="AM172" i="9"/>
  <c r="O47" i="9"/>
  <c r="G535" i="9"/>
  <c r="AE200" i="9"/>
  <c r="AM181" i="9"/>
  <c r="AM112" i="9"/>
  <c r="AE60" i="9"/>
  <c r="G211" i="9"/>
  <c r="G258" i="9"/>
  <c r="AE316" i="9"/>
  <c r="O93" i="9"/>
  <c r="G576" i="9"/>
  <c r="O148" i="9"/>
  <c r="G32" i="9"/>
  <c r="O68" i="9"/>
  <c r="AE362" i="9"/>
  <c r="G647" i="9"/>
  <c r="G357" i="9"/>
  <c r="G594" i="9"/>
  <c r="AU111" i="9"/>
  <c r="AU53" i="9"/>
  <c r="G271" i="9"/>
  <c r="AE353" i="9"/>
  <c r="AE256" i="9"/>
  <c r="AM24" i="9"/>
  <c r="O115" i="9"/>
  <c r="G654" i="9"/>
  <c r="G375" i="9"/>
  <c r="G477" i="9"/>
  <c r="AU146" i="9"/>
  <c r="G494" i="9"/>
  <c r="AE387" i="9"/>
  <c r="G282" i="9"/>
  <c r="G296" i="9"/>
  <c r="G140" i="9"/>
  <c r="AE315" i="9"/>
  <c r="AU131" i="9"/>
  <c r="O72" i="9"/>
  <c r="G587" i="9"/>
  <c r="G534" i="9"/>
  <c r="G347" i="9"/>
  <c r="G478" i="9"/>
  <c r="AE376" i="9"/>
  <c r="G419" i="9"/>
  <c r="G127" i="9"/>
  <c r="G439" i="9"/>
  <c r="G103" i="9"/>
  <c r="AE385" i="9"/>
  <c r="G577" i="9"/>
  <c r="G525" i="9"/>
  <c r="AE337" i="9"/>
  <c r="O169" i="9"/>
  <c r="G591" i="9"/>
  <c r="G435" i="9"/>
  <c r="O63" i="9"/>
  <c r="O171" i="9"/>
  <c r="O69" i="9"/>
  <c r="G490" i="9"/>
  <c r="BC255" i="9"/>
  <c r="AU141" i="9"/>
  <c r="AE421" i="9"/>
  <c r="AE192" i="9"/>
  <c r="G550" i="9"/>
  <c r="G178" i="9"/>
  <c r="G153" i="9"/>
  <c r="AU208" i="9"/>
  <c r="G389" i="9"/>
  <c r="AE195" i="9"/>
  <c r="G259" i="9"/>
  <c r="G517" i="9"/>
  <c r="G527" i="9"/>
  <c r="G24" i="9"/>
  <c r="AE146" i="9"/>
  <c r="AE35" i="9"/>
  <c r="G301" i="9"/>
  <c r="G246" i="9"/>
  <c r="G391" i="9"/>
  <c r="AE275" i="9"/>
  <c r="G669" i="9"/>
  <c r="G274" i="9"/>
  <c r="AE365" i="9"/>
  <c r="AE115" i="9"/>
  <c r="G293" i="9"/>
  <c r="AE251" i="9"/>
  <c r="AM43" i="9"/>
  <c r="AE173" i="9"/>
  <c r="AE231" i="9"/>
  <c r="O74" i="9"/>
  <c r="G454" i="9"/>
  <c r="O31" i="9"/>
  <c r="O136" i="9"/>
  <c r="G405" i="9"/>
  <c r="G203" i="9"/>
  <c r="AE86" i="9"/>
  <c r="G636" i="9"/>
  <c r="G616" i="9"/>
  <c r="AM130" i="9"/>
  <c r="AE40" i="9"/>
  <c r="AE185" i="9"/>
  <c r="G189" i="9"/>
  <c r="G417" i="9"/>
  <c r="AE396" i="9"/>
  <c r="AE361" i="9"/>
  <c r="G434" i="9"/>
  <c r="G236" i="9"/>
  <c r="AE395" i="9"/>
  <c r="G318" i="9"/>
  <c r="G145" i="9"/>
  <c r="AM110" i="9"/>
  <c r="G314" i="9"/>
  <c r="AE208" i="9"/>
  <c r="G243" i="9"/>
  <c r="G134" i="9"/>
  <c r="AE427" i="9"/>
  <c r="O77" i="9"/>
  <c r="G268" i="9"/>
  <c r="O39" i="9"/>
  <c r="G446" i="9"/>
  <c r="G549" i="9"/>
  <c r="G166" i="9"/>
  <c r="AU191" i="9"/>
  <c r="G249" i="9"/>
  <c r="G502" i="9"/>
  <c r="G642" i="9"/>
  <c r="G346" i="9"/>
  <c r="AE325" i="9"/>
  <c r="G638" i="9"/>
  <c r="O107" i="9"/>
  <c r="AE116" i="9"/>
  <c r="AE169" i="9"/>
  <c r="G366" i="9"/>
  <c r="G204" i="9"/>
  <c r="G377" i="9"/>
  <c r="G448" i="9"/>
  <c r="G651" i="9"/>
  <c r="AE205" i="9"/>
  <c r="AU172" i="9"/>
  <c r="G451" i="9"/>
  <c r="AE245" i="9"/>
  <c r="G173" i="9"/>
  <c r="G22" i="9"/>
  <c r="G304" i="9"/>
  <c r="O149" i="9"/>
  <c r="O123" i="9"/>
  <c r="G97" i="9"/>
  <c r="G215" i="9"/>
  <c r="G228" i="9"/>
  <c r="G565" i="9"/>
  <c r="AU161" i="9"/>
  <c r="AE248" i="9"/>
  <c r="BC280" i="9"/>
  <c r="G464" i="9"/>
  <c r="G75" i="9"/>
  <c r="AE314" i="9"/>
  <c r="AM89" i="9"/>
  <c r="G608" i="9"/>
  <c r="G583" i="9"/>
  <c r="AE142" i="9"/>
  <c r="G327" i="9"/>
  <c r="AE76" i="9"/>
  <c r="AM52" i="9"/>
  <c r="G26" i="9"/>
  <c r="G495" i="9"/>
  <c r="G94" i="9"/>
  <c r="G637" i="9"/>
  <c r="G431" i="9"/>
  <c r="G283" i="9"/>
  <c r="G43" i="9"/>
  <c r="G400" i="9"/>
  <c r="AM26" i="9"/>
  <c r="G350" i="9"/>
  <c r="AE407" i="9"/>
  <c r="G122" i="9"/>
  <c r="G575" i="9"/>
  <c r="G156" i="9"/>
  <c r="G277" i="9"/>
  <c r="G284" i="9"/>
  <c r="AE212" i="9"/>
  <c r="AE372" i="9"/>
  <c r="AE349" i="9"/>
  <c r="AE186" i="9"/>
  <c r="G52" i="9"/>
  <c r="G325" i="9"/>
  <c r="AU65" i="9"/>
  <c r="G609" i="9"/>
  <c r="AE384" i="9"/>
  <c r="G610" i="9"/>
  <c r="AM84" i="9"/>
  <c r="G675" i="9"/>
  <c r="O50" i="9"/>
  <c r="G95" i="9"/>
  <c r="BC366" i="9"/>
  <c r="G265" i="9"/>
  <c r="AE79" i="9"/>
  <c r="G105" i="9"/>
  <c r="O164" i="9"/>
  <c r="G323" i="9"/>
  <c r="AU96" i="9"/>
  <c r="G645" i="9"/>
  <c r="G506" i="9"/>
  <c r="O191" i="9"/>
  <c r="AE66" i="9"/>
  <c r="AM93" i="9"/>
  <c r="AE397" i="9"/>
  <c r="G401" i="9"/>
  <c r="O83" i="9"/>
  <c r="G229" i="9"/>
  <c r="AU84" i="9"/>
  <c r="G98" i="9"/>
  <c r="O190" i="9"/>
  <c r="AE408" i="9"/>
  <c r="G214" i="9"/>
  <c r="G614" i="9"/>
  <c r="BC134" i="9"/>
  <c r="G114" i="9"/>
  <c r="O182" i="9"/>
  <c r="O98" i="9"/>
  <c r="G335" i="9"/>
  <c r="G641" i="9"/>
  <c r="G155" i="9"/>
  <c r="BC241" i="9"/>
  <c r="G338" i="9"/>
  <c r="AE91" i="9"/>
  <c r="BC101" i="9"/>
  <c r="G442" i="9"/>
  <c r="G159" i="9"/>
  <c r="G285" i="9"/>
  <c r="G30" i="9"/>
  <c r="G585" i="9"/>
  <c r="AE215" i="9"/>
  <c r="AU102" i="9"/>
  <c r="G100" i="9"/>
  <c r="O37" i="9"/>
  <c r="AE111" i="9"/>
  <c r="G652" i="9"/>
  <c r="G69" i="9"/>
  <c r="AM149" i="9"/>
  <c r="G262" i="9"/>
  <c r="G659" i="9"/>
  <c r="AE246" i="9"/>
  <c r="AE151" i="9"/>
  <c r="AM44" i="9"/>
  <c r="G386" i="9"/>
  <c r="BC472" i="9"/>
  <c r="G557" i="9"/>
  <c r="G584" i="9"/>
  <c r="O195" i="9"/>
  <c r="AE126" i="9"/>
  <c r="AU174" i="9"/>
  <c r="G337" i="9"/>
  <c r="AE390" i="9"/>
  <c r="AE236" i="9"/>
  <c r="AE406" i="9"/>
  <c r="O101" i="9"/>
  <c r="G85" i="9"/>
  <c r="AE267" i="9"/>
  <c r="G157" i="9"/>
  <c r="O88" i="9"/>
  <c r="BC340" i="9"/>
  <c r="BC208" i="9"/>
  <c r="O90" i="9"/>
  <c r="G222" i="9"/>
  <c r="G569" i="9"/>
  <c r="O160" i="9"/>
  <c r="AE297" i="9"/>
  <c r="O80" i="9"/>
  <c r="AE178" i="9"/>
  <c r="G330" i="9"/>
  <c r="G101" i="9"/>
  <c r="AE77" i="9"/>
  <c r="AE89" i="9"/>
  <c r="G278" i="9"/>
  <c r="AM86" i="9"/>
  <c r="G440" i="9"/>
  <c r="AE203" i="9"/>
  <c r="AE140" i="9"/>
  <c r="G36" i="9"/>
  <c r="AE330" i="9"/>
  <c r="AE155" i="9"/>
  <c r="G291" i="9"/>
  <c r="G462" i="9"/>
  <c r="G106" i="9"/>
  <c r="G257" i="9"/>
  <c r="AE378" i="9"/>
  <c r="G679" i="9"/>
  <c r="BC157" i="9"/>
  <c r="O55" i="9"/>
  <c r="O75" i="9"/>
  <c r="BC423" i="9"/>
  <c r="G471" i="9"/>
  <c r="G149" i="9"/>
  <c r="G491" i="9"/>
  <c r="BC36" i="9"/>
  <c r="AE81" i="9"/>
  <c r="G581" i="9"/>
  <c r="BC219" i="9"/>
  <c r="G182" i="9"/>
  <c r="G46" i="9"/>
  <c r="AE278" i="9"/>
  <c r="O108" i="9"/>
  <c r="O181" i="9"/>
  <c r="O134" i="9"/>
  <c r="AE199" i="9"/>
  <c r="AE65" i="9"/>
  <c r="G398" i="9"/>
  <c r="G185" i="9"/>
  <c r="G414" i="9"/>
  <c r="G526" i="9"/>
  <c r="G176" i="9"/>
  <c r="AE24" i="9"/>
  <c r="G331" i="9"/>
  <c r="AE136" i="9"/>
  <c r="BC213" i="9"/>
  <c r="AU42" i="9"/>
  <c r="G206" i="9"/>
  <c r="G430" i="9"/>
  <c r="G329" i="9"/>
  <c r="G311" i="9"/>
  <c r="AE429" i="9"/>
  <c r="G164" i="9"/>
  <c r="G165" i="9"/>
  <c r="G445" i="9"/>
  <c r="AU168" i="9"/>
  <c r="G552" i="9"/>
  <c r="O112" i="9"/>
  <c r="AU33" i="9"/>
  <c r="AE322" i="9"/>
  <c r="G559" i="9"/>
  <c r="AE375" i="9"/>
  <c r="G237" i="9"/>
  <c r="G160" i="9"/>
  <c r="AE168" i="9"/>
  <c r="G374" i="9"/>
  <c r="G468" i="9"/>
  <c r="G49" i="9"/>
  <c r="AU27" i="9"/>
  <c r="G126" i="9"/>
  <c r="AU188" i="9"/>
  <c r="BC140" i="9"/>
  <c r="G130" i="9"/>
  <c r="AM61" i="9"/>
  <c r="G303" i="9"/>
  <c r="G349" i="9"/>
  <c r="AU200" i="9"/>
  <c r="AM118" i="9"/>
  <c r="G492" i="9"/>
  <c r="G678" i="9"/>
  <c r="G568" i="9"/>
  <c r="G302" i="9"/>
  <c r="BC383" i="9"/>
  <c r="G611" i="9"/>
  <c r="G662" i="9"/>
  <c r="BC181" i="9"/>
  <c r="G588" i="9"/>
  <c r="AM160" i="9"/>
  <c r="G254" i="9"/>
  <c r="AE63" i="9"/>
  <c r="G416" i="9"/>
  <c r="BC373" i="9"/>
  <c r="G411" i="9"/>
  <c r="AU170" i="9"/>
  <c r="G428" i="9"/>
  <c r="AE382" i="9"/>
  <c r="AE232" i="9"/>
  <c r="AE73" i="9"/>
  <c r="BC207" i="9"/>
  <c r="G351" i="9"/>
  <c r="BC144" i="9"/>
  <c r="BC450" i="9"/>
  <c r="AU140" i="9"/>
  <c r="AE339" i="9"/>
  <c r="AE423" i="9"/>
  <c r="AU135" i="9"/>
  <c r="G255" i="9"/>
  <c r="G86" i="9"/>
  <c r="O127" i="9"/>
  <c r="G353" i="9"/>
  <c r="O32" i="9"/>
  <c r="G348" i="9"/>
  <c r="G218" i="9"/>
  <c r="G53" i="9"/>
  <c r="AE412" i="9"/>
  <c r="G315" i="9"/>
  <c r="AE78" i="9"/>
  <c r="G109" i="9"/>
  <c r="G420" i="9"/>
  <c r="BC479" i="9"/>
  <c r="AE324" i="9"/>
  <c r="G380" i="9"/>
  <c r="O153" i="9"/>
  <c r="G342" i="9"/>
  <c r="AE401" i="9"/>
  <c r="G530" i="9"/>
  <c r="BC326" i="9"/>
  <c r="AE82" i="9"/>
  <c r="O33" i="9"/>
  <c r="AE359" i="9"/>
  <c r="AE295" i="9"/>
  <c r="AE159" i="9"/>
  <c r="O174" i="9"/>
  <c r="G35" i="9"/>
  <c r="O118" i="9"/>
  <c r="G631" i="9"/>
  <c r="G248" i="9"/>
  <c r="BC156" i="9"/>
  <c r="G497" i="9"/>
  <c r="AU116" i="9"/>
  <c r="BC49" i="9"/>
  <c r="G55" i="9"/>
  <c r="G336" i="9"/>
  <c r="G390" i="9"/>
  <c r="AE148" i="9"/>
  <c r="G498" i="9"/>
  <c r="AE75" i="9"/>
  <c r="G595" i="9"/>
  <c r="G34" i="9"/>
  <c r="BC319" i="9"/>
  <c r="G332" i="9"/>
  <c r="G388" i="9"/>
  <c r="G562" i="9"/>
  <c r="AU203" i="9"/>
  <c r="G91" i="9"/>
  <c r="O129" i="9"/>
  <c r="AE329" i="9"/>
  <c r="G450" i="9"/>
  <c r="O102" i="9"/>
  <c r="AE110" i="9"/>
  <c r="O53" i="9"/>
  <c r="G509" i="9"/>
  <c r="AE276" i="9"/>
  <c r="AE318" i="9"/>
  <c r="AM40" i="9"/>
  <c r="O110" i="9"/>
  <c r="AU173" i="9"/>
  <c r="O94" i="9"/>
  <c r="G210" i="9"/>
  <c r="AE414" i="9"/>
  <c r="AU150" i="9"/>
  <c r="G359" i="9"/>
  <c r="O73" i="9"/>
  <c r="G421" i="9"/>
  <c r="AM168" i="9"/>
  <c r="G132" i="9"/>
  <c r="O128" i="9"/>
  <c r="G148" i="9"/>
  <c r="O193" i="9"/>
  <c r="AE262" i="9"/>
  <c r="G626" i="9"/>
  <c r="G239" i="9"/>
  <c r="AU47" i="9"/>
  <c r="BC330" i="9"/>
  <c r="G402" i="9"/>
  <c r="O43" i="9"/>
  <c r="O125" i="9"/>
  <c r="G676" i="9"/>
  <c r="AE303" i="9"/>
  <c r="G479" i="9"/>
  <c r="AU55" i="9"/>
  <c r="G223" i="9"/>
  <c r="G319" i="9"/>
  <c r="AE413" i="9"/>
  <c r="AM95" i="9"/>
  <c r="AM41" i="9"/>
  <c r="AM123" i="9"/>
  <c r="BC456" i="9"/>
  <c r="G241" i="9"/>
  <c r="AE157" i="9"/>
  <c r="G110" i="9"/>
  <c r="AU122" i="9"/>
  <c r="G143" i="9"/>
  <c r="AE26" i="9"/>
  <c r="BC163" i="9"/>
  <c r="G168" i="9"/>
  <c r="AE156" i="9"/>
  <c r="G308" i="9"/>
  <c r="O152" i="9"/>
  <c r="G92" i="9"/>
  <c r="AM142" i="9"/>
  <c r="G288" i="9"/>
  <c r="AM51" i="9"/>
  <c r="G512" i="9"/>
  <c r="G605" i="9"/>
  <c r="AU153" i="9"/>
  <c r="AM114" i="9"/>
  <c r="G438" i="9"/>
  <c r="AE257" i="9"/>
  <c r="G467" i="9"/>
  <c r="AM135" i="9"/>
  <c r="AU187" i="9"/>
  <c r="AE240" i="9"/>
  <c r="BS127" i="9"/>
  <c r="BC486" i="9"/>
  <c r="G87" i="9"/>
  <c r="G175" i="9"/>
  <c r="O61" i="9"/>
  <c r="G545" i="9"/>
  <c r="AM71" i="9"/>
  <c r="O64" i="9"/>
  <c r="G217" i="9"/>
  <c r="BC97" i="9"/>
  <c r="G208" i="9"/>
  <c r="G71" i="9"/>
  <c r="BC246" i="9"/>
  <c r="AE44" i="9"/>
  <c r="G573" i="9"/>
  <c r="AU85" i="9"/>
  <c r="G661" i="9"/>
  <c r="AU87" i="9"/>
  <c r="G260" i="9"/>
  <c r="O187" i="9"/>
  <c r="G436" i="9"/>
  <c r="AU34" i="9"/>
  <c r="G316" i="9"/>
  <c r="G373" i="9"/>
  <c r="G629" i="9"/>
  <c r="G354" i="9"/>
  <c r="G371" i="9"/>
  <c r="G113" i="9"/>
  <c r="BC195" i="9"/>
  <c r="G264" i="9"/>
  <c r="AM80" i="9"/>
  <c r="AE118" i="9"/>
  <c r="G476" i="9"/>
  <c r="G655" i="9"/>
  <c r="G171" i="9"/>
  <c r="AE296" i="9"/>
  <c r="AE344" i="9"/>
  <c r="O111" i="9"/>
  <c r="AE299" i="9"/>
  <c r="G250" i="9"/>
  <c r="AE308" i="9"/>
  <c r="G501" i="9"/>
  <c r="G466" i="9"/>
  <c r="G124" i="9"/>
  <c r="AE29" i="9"/>
  <c r="AU67" i="9"/>
  <c r="G415" i="9"/>
  <c r="G340" i="9"/>
  <c r="G244" i="9"/>
  <c r="G483" i="9"/>
  <c r="O57" i="9"/>
  <c r="AM175" i="9"/>
  <c r="G292" i="9"/>
  <c r="O71" i="9"/>
  <c r="AU177" i="9"/>
  <c r="G198" i="9"/>
  <c r="AE164" i="9"/>
  <c r="AM164" i="9"/>
  <c r="G147" i="9"/>
  <c r="G529" i="9"/>
  <c r="AE261" i="9"/>
  <c r="O175" i="9"/>
  <c r="G463" i="9"/>
  <c r="AE165" i="9"/>
  <c r="AE285" i="9"/>
  <c r="O59" i="9"/>
  <c r="G281" i="9"/>
  <c r="BC187" i="9"/>
  <c r="G184" i="9"/>
  <c r="AE402" i="9"/>
  <c r="G38" i="9"/>
  <c r="G456" i="9"/>
  <c r="O183" i="9"/>
  <c r="AM75" i="9"/>
  <c r="BC272" i="9"/>
  <c r="G513" i="9"/>
  <c r="G230" i="9"/>
  <c r="BC155" i="9"/>
  <c r="G433" i="9"/>
  <c r="O86" i="9"/>
  <c r="O120" i="9"/>
  <c r="G179" i="9"/>
  <c r="AM178" i="9"/>
  <c r="O139" i="9"/>
  <c r="AE32" i="9"/>
  <c r="AM163" i="9"/>
  <c r="AM161" i="9"/>
  <c r="G286" i="9"/>
  <c r="AE381" i="9"/>
  <c r="G88" i="9"/>
  <c r="AE249" i="9"/>
  <c r="G487" i="9"/>
  <c r="G172" i="9"/>
  <c r="G240" i="9"/>
  <c r="O113" i="9"/>
  <c r="O95" i="9"/>
  <c r="O114" i="9"/>
  <c r="BC418" i="9"/>
  <c r="G287" i="9"/>
  <c r="G630" i="9"/>
  <c r="G372" i="9"/>
  <c r="AE204" i="9"/>
  <c r="G242" i="9"/>
  <c r="G432" i="9"/>
  <c r="AE411" i="9"/>
  <c r="AE95" i="9"/>
  <c r="G598" i="9"/>
  <c r="AU99" i="9"/>
  <c r="AU81" i="9"/>
  <c r="AE363" i="9"/>
  <c r="G119" i="9"/>
  <c r="AE404" i="9"/>
  <c r="AE23" i="9"/>
  <c r="G187" i="9"/>
  <c r="G162" i="9"/>
  <c r="AU94" i="9"/>
  <c r="G362" i="9"/>
  <c r="G403" i="9"/>
  <c r="O192" i="9"/>
  <c r="AE302" i="9"/>
  <c r="G539" i="9"/>
  <c r="G524" i="9"/>
  <c r="G475" i="9"/>
  <c r="AM137" i="9"/>
  <c r="AU80" i="9"/>
  <c r="O186" i="9"/>
  <c r="AE105" i="9"/>
  <c r="O150" i="9"/>
  <c r="O116" i="9"/>
  <c r="AE400" i="9"/>
  <c r="G135" i="9"/>
  <c r="O106" i="9"/>
  <c r="G247" i="9"/>
  <c r="AE141" i="9"/>
  <c r="AE226" i="9"/>
  <c r="G90" i="9"/>
  <c r="G45" i="9"/>
  <c r="BC453" i="9"/>
  <c r="G309" i="9"/>
  <c r="AE416" i="9"/>
  <c r="BC75" i="9"/>
  <c r="O23" i="9"/>
  <c r="G646" i="9"/>
  <c r="AU117" i="9"/>
  <c r="BC91" i="9"/>
  <c r="G507" i="9"/>
  <c r="O158" i="9"/>
  <c r="BC266" i="9"/>
  <c r="G270" i="9"/>
  <c r="G516" i="9"/>
  <c r="BC430" i="9"/>
  <c r="G625" i="9"/>
  <c r="G615" i="9"/>
  <c r="AE56" i="9"/>
  <c r="G618" i="9"/>
  <c r="AE121" i="9"/>
  <c r="G273" i="9"/>
  <c r="AE272" i="9"/>
  <c r="AE172" i="9"/>
  <c r="G533" i="9"/>
  <c r="G118" i="9"/>
  <c r="AE222" i="9"/>
  <c r="O168" i="9"/>
  <c r="G152" i="9"/>
  <c r="AE57" i="9"/>
  <c r="AE30" i="9"/>
  <c r="G571" i="9"/>
  <c r="G324" i="9"/>
  <c r="AU192" i="9"/>
  <c r="G221" i="9"/>
  <c r="AM25" i="9"/>
  <c r="G472" i="9"/>
  <c r="AE268" i="9"/>
  <c r="G528" i="9"/>
  <c r="G50" i="9"/>
  <c r="G606" i="9"/>
  <c r="AM104" i="9"/>
  <c r="O146" i="9"/>
  <c r="AE144" i="9"/>
  <c r="G409" i="9"/>
  <c r="AE224" i="9"/>
  <c r="G192" i="9"/>
  <c r="G163" i="9"/>
  <c r="G300" i="9"/>
  <c r="G622" i="9"/>
  <c r="AM87" i="9"/>
  <c r="G623" i="9"/>
  <c r="G538" i="9"/>
  <c r="G345" i="9"/>
  <c r="G392" i="9"/>
  <c r="AE282" i="9"/>
  <c r="G93" i="9"/>
  <c r="G555" i="9"/>
  <c r="AE273" i="9"/>
  <c r="G62" i="9"/>
  <c r="G369" i="9"/>
  <c r="G582" i="9"/>
  <c r="AM63" i="9"/>
  <c r="G235" i="9"/>
  <c r="O172" i="9"/>
  <c r="G627" i="9"/>
  <c r="AE333" i="9"/>
  <c r="G621" i="9"/>
  <c r="O119" i="9"/>
  <c r="BC273" i="9"/>
  <c r="G665" i="9"/>
  <c r="G83" i="9"/>
  <c r="G216" i="9"/>
  <c r="AE197" i="9"/>
  <c r="AM91" i="9"/>
  <c r="O161" i="9"/>
  <c r="G212" i="9"/>
  <c r="G488" i="9"/>
  <c r="O38" i="9"/>
  <c r="G385" i="9"/>
  <c r="G551" i="9"/>
  <c r="G191" i="9"/>
  <c r="G379" i="9"/>
  <c r="O194" i="9"/>
  <c r="AE216" i="9"/>
  <c r="G666" i="9"/>
  <c r="AE145" i="9"/>
  <c r="AU110" i="9"/>
  <c r="G219" i="9"/>
  <c r="G602" i="9"/>
  <c r="G677" i="9"/>
  <c r="G78" i="9"/>
  <c r="G399" i="9"/>
  <c r="G267" i="9"/>
  <c r="O185" i="9"/>
  <c r="BC24" i="9"/>
  <c r="G437" i="9"/>
  <c r="AM101" i="9"/>
  <c r="G429" i="9"/>
  <c r="G245" i="9"/>
  <c r="G657" i="9"/>
  <c r="O58" i="9"/>
  <c r="BC392" i="9"/>
  <c r="AE70" i="9"/>
  <c r="AU56" i="9"/>
  <c r="O133" i="9"/>
  <c r="G481" i="9"/>
  <c r="AE149" i="9"/>
  <c r="G199" i="9"/>
  <c r="O135" i="9"/>
  <c r="G27" i="9"/>
  <c r="G226" i="9"/>
  <c r="O157" i="9"/>
  <c r="AU36" i="9"/>
  <c r="G461" i="9"/>
  <c r="G79" i="9"/>
  <c r="AE277" i="9"/>
  <c r="AE180" i="9"/>
  <c r="AE250" i="9"/>
  <c r="G120" i="9"/>
  <c r="G205" i="9"/>
  <c r="G619" i="9"/>
  <c r="G25" i="9"/>
  <c r="BC62" i="9"/>
  <c r="G344" i="9"/>
  <c r="G656" i="9"/>
  <c r="O156" i="9"/>
  <c r="AE109" i="9"/>
  <c r="G542" i="9"/>
  <c r="O89" i="9"/>
  <c r="O36" i="9"/>
  <c r="BC466" i="9"/>
  <c r="G142" i="9"/>
  <c r="AM76" i="9"/>
  <c r="BC102" i="9"/>
  <c r="G234" i="9"/>
  <c r="AE46" i="9"/>
  <c r="G363" i="9"/>
  <c r="G546" i="9"/>
  <c r="G67" i="9"/>
  <c r="AE225" i="9"/>
  <c r="G520" i="9"/>
  <c r="AU25" i="9"/>
  <c r="BC81" i="9"/>
  <c r="G544" i="9"/>
  <c r="G200" i="9"/>
  <c r="AE52" i="9"/>
  <c r="AM109" i="9"/>
  <c r="G452" i="9"/>
  <c r="G256" i="9"/>
  <c r="AU123" i="9"/>
  <c r="O26" i="9"/>
  <c r="O159" i="9"/>
  <c r="G73" i="9"/>
  <c r="AU132" i="9"/>
  <c r="G426" i="9"/>
  <c r="G596" i="9"/>
  <c r="O40" i="9"/>
  <c r="G643" i="9"/>
  <c r="AM138" i="9"/>
  <c r="O99" i="9"/>
  <c r="G144" i="9"/>
  <c r="AM96" i="9"/>
  <c r="G60" i="9"/>
  <c r="O147" i="9"/>
  <c r="G207" i="9"/>
  <c r="G131" i="9"/>
  <c r="G474" i="9"/>
  <c r="AM31" i="9"/>
  <c r="AE418" i="9"/>
  <c r="AM155" i="9"/>
  <c r="G320" i="9"/>
  <c r="BC362" i="9"/>
  <c r="G511" i="9"/>
  <c r="AM166" i="9"/>
  <c r="AE368" i="9"/>
  <c r="O189" i="9"/>
  <c r="G310" i="9"/>
  <c r="AE106" i="9"/>
  <c r="AE350" i="9"/>
  <c r="AE80" i="9"/>
  <c r="G537" i="9"/>
  <c r="BC351" i="9"/>
  <c r="G633" i="9"/>
  <c r="AE51" i="9"/>
  <c r="AE289" i="9"/>
  <c r="G505" i="9"/>
  <c r="AE355" i="9"/>
  <c r="AE150" i="9"/>
  <c r="AU79" i="9"/>
  <c r="G112" i="9"/>
  <c r="O176" i="9"/>
  <c r="G496" i="9"/>
  <c r="G599" i="9"/>
  <c r="G364" i="9"/>
  <c r="G321" i="9"/>
  <c r="BC427" i="9"/>
  <c r="O28" i="9"/>
  <c r="AE223" i="9"/>
  <c r="BC324" i="9"/>
  <c r="BC236" i="9"/>
  <c r="BC356" i="9"/>
  <c r="AE130" i="9"/>
  <c r="AM90" i="9"/>
  <c r="G460" i="9"/>
  <c r="BC439" i="9"/>
  <c r="AE227" i="9"/>
  <c r="AU38" i="9"/>
  <c r="BS136" i="9"/>
  <c r="BC147" i="9"/>
  <c r="AU169" i="9"/>
  <c r="G381" i="9"/>
  <c r="AU95" i="9"/>
  <c r="BC217" i="9"/>
  <c r="BC320" i="9"/>
  <c r="O124" i="9"/>
  <c r="AE176" i="9"/>
  <c r="BC186" i="9"/>
  <c r="BC360" i="9"/>
  <c r="G493" i="9"/>
  <c r="G589" i="9"/>
  <c r="AU120" i="9"/>
  <c r="BC200" i="9"/>
  <c r="BC361" i="9"/>
  <c r="G556" i="9"/>
  <c r="AE419" i="9"/>
  <c r="AU149" i="9"/>
  <c r="BC53" i="9"/>
  <c r="BC166" i="9"/>
  <c r="G522" i="9"/>
  <c r="AE47" i="9"/>
  <c r="O163" i="9"/>
  <c r="BC433" i="9"/>
  <c r="BC409" i="9"/>
  <c r="BC493" i="9"/>
  <c r="BC415" i="9"/>
  <c r="AM146" i="9"/>
  <c r="BC469" i="9"/>
  <c r="G54" i="9"/>
  <c r="BC146" i="9"/>
  <c r="AE182" i="9"/>
  <c r="AM66" i="9"/>
  <c r="BC441" i="9"/>
  <c r="AU129" i="9"/>
  <c r="AM108" i="9"/>
  <c r="AE237" i="9"/>
  <c r="AU37" i="9"/>
  <c r="BC67" i="9"/>
  <c r="BS135" i="9"/>
  <c r="AU195" i="9"/>
  <c r="BC145" i="9"/>
  <c r="AU152" i="9"/>
  <c r="O188" i="9"/>
  <c r="BC270" i="9"/>
  <c r="BC167" i="9"/>
  <c r="AE377" i="9"/>
  <c r="AM55" i="9"/>
  <c r="BC143" i="9"/>
  <c r="CA252" i="9"/>
  <c r="AM58" i="9"/>
  <c r="AU103" i="9"/>
  <c r="AE117" i="9"/>
  <c r="G183" i="9"/>
  <c r="BC247" i="9"/>
  <c r="BC274" i="9"/>
  <c r="BC310" i="9"/>
  <c r="BC170" i="9"/>
  <c r="AU137" i="9"/>
  <c r="AM176" i="9"/>
  <c r="AE424" i="9"/>
  <c r="AE128" i="9"/>
  <c r="BS156" i="9"/>
  <c r="G673" i="9"/>
  <c r="AM100" i="9"/>
  <c r="CA144" i="9"/>
  <c r="AM27" i="9"/>
  <c r="BC398" i="9"/>
  <c r="BC446" i="9"/>
  <c r="BC492" i="9"/>
  <c r="BC40" i="9"/>
  <c r="AU59" i="9"/>
  <c r="AU183" i="9"/>
  <c r="AU61" i="9"/>
  <c r="AU194" i="9"/>
  <c r="G567" i="9"/>
  <c r="AM143" i="9"/>
  <c r="AE64" i="9"/>
  <c r="BC151" i="9"/>
  <c r="AU201" i="9"/>
  <c r="BC286" i="9"/>
  <c r="AU106" i="9"/>
  <c r="BS105" i="9"/>
  <c r="AM180" i="9"/>
  <c r="BC422" i="9"/>
  <c r="G33" i="9"/>
  <c r="AU97" i="9"/>
  <c r="G543" i="9"/>
  <c r="BC396" i="9"/>
  <c r="AU43" i="9"/>
  <c r="BC164" i="9"/>
  <c r="AE134" i="9"/>
  <c r="AU166" i="9"/>
  <c r="AU180" i="9"/>
  <c r="BC463" i="9"/>
  <c r="AU22" i="9"/>
  <c r="BC210" i="9"/>
  <c r="O54" i="9"/>
  <c r="AU57" i="9"/>
  <c r="BC209" i="9"/>
  <c r="AE294" i="9"/>
  <c r="G23" i="9"/>
  <c r="AU134" i="9"/>
  <c r="AE307" i="9"/>
  <c r="BC116" i="9"/>
  <c r="AM85" i="9"/>
  <c r="BC414" i="9"/>
  <c r="AE403" i="9"/>
  <c r="O151" i="9"/>
  <c r="G84" i="9"/>
  <c r="AU156" i="9"/>
  <c r="AE104" i="9"/>
  <c r="BC190" i="9"/>
  <c r="AU32" i="9"/>
  <c r="AM136" i="9"/>
  <c r="AM126" i="9"/>
  <c r="G111" i="9"/>
  <c r="AE320" i="9"/>
  <c r="AE341" i="9"/>
  <c r="AE410" i="9"/>
  <c r="AU113" i="9"/>
  <c r="AM131" i="9"/>
  <c r="BC120" i="9"/>
  <c r="AE388" i="9"/>
  <c r="BC357" i="9"/>
  <c r="AM65" i="9"/>
  <c r="AM116" i="9"/>
  <c r="CA307" i="9"/>
  <c r="BC353" i="9"/>
  <c r="BC498" i="9"/>
  <c r="G667" i="9"/>
  <c r="G406" i="9"/>
  <c r="AM144" i="9"/>
  <c r="AE193" i="9"/>
  <c r="AM147" i="9"/>
  <c r="AE61" i="9"/>
  <c r="AE374" i="9"/>
  <c r="AM88" i="9"/>
  <c r="AE108" i="9"/>
  <c r="AE101" i="9"/>
  <c r="G138" i="9"/>
  <c r="AE84" i="9"/>
  <c r="CA256" i="9"/>
  <c r="AU206" i="9"/>
  <c r="AE183" i="9"/>
  <c r="AU127" i="9"/>
  <c r="AE269" i="9"/>
  <c r="AE33" i="9"/>
  <c r="AM150" i="9"/>
  <c r="G42" i="9"/>
  <c r="BC384" i="9"/>
  <c r="AE352" i="9"/>
  <c r="AE343" i="9"/>
  <c r="AE98" i="9"/>
  <c r="AE338" i="9"/>
  <c r="AE242" i="9"/>
  <c r="BC57" i="9"/>
  <c r="AU119" i="9"/>
  <c r="AE356" i="9"/>
  <c r="O85" i="9"/>
  <c r="G197" i="9"/>
  <c r="G334" i="9"/>
  <c r="BC171" i="9"/>
  <c r="AE417" i="9"/>
  <c r="BC376" i="9"/>
  <c r="AE162" i="9"/>
  <c r="BC482" i="9"/>
  <c r="G102" i="9"/>
  <c r="AE132" i="9"/>
  <c r="AM169" i="9"/>
  <c r="G154" i="9"/>
  <c r="AU93" i="9"/>
  <c r="AU78" i="9"/>
  <c r="BC435" i="9"/>
  <c r="BC323" i="9"/>
  <c r="AE259" i="9"/>
  <c r="BC228" i="9"/>
  <c r="AM120" i="9"/>
  <c r="BC377" i="9"/>
  <c r="BC117" i="9"/>
  <c r="AU193" i="9"/>
  <c r="AM177" i="9"/>
  <c r="AE143" i="9"/>
  <c r="BC299" i="9"/>
  <c r="BC300" i="9"/>
  <c r="BC481" i="9"/>
  <c r="AU49" i="9"/>
  <c r="G196" i="9"/>
  <c r="BC455" i="9"/>
  <c r="BC77" i="9"/>
  <c r="AE175" i="9"/>
  <c r="AE312" i="9"/>
  <c r="AE28" i="9"/>
  <c r="AE389" i="9"/>
  <c r="AU139" i="9"/>
  <c r="AE55" i="9"/>
  <c r="AE154" i="9"/>
  <c r="BC66" i="9"/>
  <c r="BC471" i="9"/>
  <c r="BC343" i="9"/>
  <c r="AU164" i="9"/>
  <c r="BC118" i="9"/>
  <c r="G558" i="9"/>
  <c r="AU40" i="9"/>
  <c r="AU114" i="9"/>
  <c r="AM70" i="9"/>
  <c r="AU171" i="9"/>
  <c r="G644" i="9"/>
  <c r="G76" i="9"/>
  <c r="AE247" i="9"/>
  <c r="G158" i="9"/>
  <c r="G322" i="9"/>
  <c r="AE129" i="9"/>
  <c r="G123" i="9"/>
  <c r="AE34" i="9"/>
  <c r="BC282" i="9"/>
  <c r="BC90" i="9"/>
  <c r="AE96" i="9"/>
  <c r="AE187" i="9"/>
  <c r="G169" i="9"/>
  <c r="AE27" i="9"/>
  <c r="AE166" i="9"/>
  <c r="AM119" i="9"/>
  <c r="AU90" i="9"/>
  <c r="AM162" i="9"/>
  <c r="BC367" i="9"/>
  <c r="BC499" i="9"/>
  <c r="BC93" i="9"/>
  <c r="AU205" i="9"/>
  <c r="AE252" i="9"/>
  <c r="O48" i="9"/>
  <c r="BC331" i="9"/>
  <c r="AM158" i="9"/>
  <c r="BC61" i="9"/>
  <c r="G425" i="9"/>
  <c r="AM32" i="9"/>
  <c r="AE48" i="9"/>
  <c r="AE235" i="9"/>
  <c r="AE428" i="9"/>
  <c r="AU74" i="9"/>
  <c r="AE119" i="9"/>
  <c r="BC389" i="9"/>
  <c r="AM171" i="9"/>
  <c r="BC45" i="9"/>
  <c r="AU82" i="9"/>
  <c r="AU62" i="9"/>
  <c r="AE210" i="9"/>
  <c r="AE38" i="9"/>
  <c r="BC133" i="9"/>
  <c r="G64" i="9"/>
  <c r="O165" i="9"/>
  <c r="G201" i="9"/>
  <c r="AU101" i="9"/>
  <c r="G518" i="9"/>
  <c r="G361" i="9"/>
  <c r="G393" i="9"/>
  <c r="BC202" i="9"/>
  <c r="G561" i="9"/>
  <c r="AE214" i="9"/>
  <c r="AE380" i="9"/>
  <c r="BC168" i="9"/>
  <c r="BC204" i="9"/>
  <c r="AM102" i="9"/>
  <c r="BC182" i="9"/>
  <c r="BC104" i="9"/>
  <c r="BC240" i="9"/>
  <c r="G202" i="9"/>
  <c r="AM139" i="9"/>
  <c r="AU133" i="9"/>
  <c r="BC269" i="9"/>
  <c r="O49" i="9"/>
  <c r="G317" i="9"/>
  <c r="BC27" i="9"/>
  <c r="BC339" i="9"/>
  <c r="AE174" i="9"/>
  <c r="BC259" i="9"/>
  <c r="O62" i="9"/>
  <c r="BS202" i="9"/>
  <c r="BC483" i="9"/>
  <c r="BC250" i="9"/>
  <c r="BC184" i="9"/>
  <c r="O51" i="9"/>
  <c r="AU175" i="9"/>
  <c r="BC108" i="9"/>
  <c r="BC335" i="9"/>
  <c r="BC406" i="9"/>
  <c r="AE300" i="9"/>
  <c r="AE241" i="9"/>
  <c r="BC477" i="9"/>
  <c r="AE170" i="9"/>
  <c r="AM145" i="9"/>
  <c r="BC470" i="9"/>
  <c r="AM122" i="9"/>
  <c r="O66" i="9"/>
  <c r="AE218" i="9"/>
  <c r="G299" i="9"/>
  <c r="AM165" i="9"/>
  <c r="AE313" i="9"/>
  <c r="AE392" i="9"/>
  <c r="O82" i="9"/>
  <c r="AE229" i="9"/>
  <c r="AU108" i="9"/>
  <c r="BC35" i="9"/>
  <c r="BC230" i="9"/>
  <c r="AM107" i="9"/>
  <c r="G326" i="9"/>
  <c r="AM81" i="9"/>
  <c r="BC50" i="9"/>
  <c r="AE265" i="9"/>
  <c r="AE167" i="9"/>
  <c r="AE228" i="9"/>
  <c r="BC261" i="9"/>
  <c r="BC397" i="9"/>
  <c r="AE137" i="9"/>
  <c r="AU83" i="9"/>
  <c r="G640" i="9"/>
  <c r="BC411" i="9"/>
  <c r="BC141" i="9"/>
  <c r="BC291" i="9"/>
  <c r="BC416" i="9"/>
  <c r="G74" i="9"/>
  <c r="AU109" i="9"/>
  <c r="AE409" i="9"/>
  <c r="BC154" i="9"/>
  <c r="AM173" i="9"/>
  <c r="CA236" i="9"/>
  <c r="G279" i="9"/>
  <c r="AE190" i="9"/>
  <c r="AE100" i="9"/>
  <c r="AM77" i="9"/>
  <c r="G664" i="9"/>
  <c r="AU162" i="9"/>
  <c r="O91" i="9"/>
  <c r="G356" i="9"/>
  <c r="AE50" i="9"/>
  <c r="G232" i="9"/>
  <c r="AM46" i="9"/>
  <c r="AU66" i="9"/>
  <c r="AE217" i="9"/>
  <c r="BS22" i="9"/>
  <c r="AM57" i="9"/>
  <c r="BC198" i="9"/>
  <c r="BC51" i="9"/>
  <c r="G58" i="9"/>
  <c r="BC83" i="9"/>
  <c r="BC317" i="9"/>
  <c r="BC193" i="9"/>
  <c r="AE327" i="9"/>
  <c r="AU159" i="9"/>
  <c r="CA92" i="9"/>
  <c r="AU58" i="9"/>
  <c r="G161" i="9"/>
  <c r="BC277" i="9"/>
  <c r="BC150" i="9"/>
  <c r="BC41" i="9"/>
  <c r="AE54" i="9"/>
  <c r="AM83" i="9"/>
  <c r="BC25" i="9"/>
  <c r="BC387" i="9"/>
  <c r="CA93" i="9"/>
  <c r="AU70" i="9"/>
  <c r="G376" i="9"/>
  <c r="BC375" i="9"/>
  <c r="BC263" i="9"/>
  <c r="AE263" i="9"/>
  <c r="AU186" i="9"/>
  <c r="AE357" i="9"/>
  <c r="BC92" i="9"/>
  <c r="AE239" i="9"/>
  <c r="AU48" i="9"/>
  <c r="BC243" i="9"/>
  <c r="BC393" i="9"/>
  <c r="G553" i="9"/>
  <c r="AE189" i="9"/>
  <c r="AE112" i="9"/>
  <c r="AE133" i="9"/>
  <c r="AU158" i="9"/>
  <c r="BC402" i="9"/>
  <c r="BC473" i="9"/>
  <c r="AE342" i="9"/>
  <c r="BC452" i="9"/>
  <c r="AU71" i="9"/>
  <c r="BC434" i="9"/>
  <c r="AE59" i="9"/>
  <c r="AE383" i="9"/>
  <c r="G504" i="9"/>
  <c r="AE41" i="9"/>
  <c r="BC332" i="9"/>
  <c r="BC82" i="9"/>
  <c r="AU181" i="9"/>
  <c r="BC111" i="9"/>
  <c r="AM134" i="9"/>
  <c r="BC265" i="9"/>
  <c r="AE323" i="9"/>
  <c r="G339" i="9"/>
  <c r="BS182" i="9"/>
  <c r="AU142" i="9"/>
  <c r="BC462" i="9"/>
  <c r="BC70" i="9"/>
  <c r="BC488" i="9"/>
  <c r="BC176" i="9"/>
  <c r="BC368" i="9"/>
  <c r="AE393" i="9"/>
  <c r="BC419" i="9"/>
  <c r="AE366" i="9"/>
  <c r="AM39" i="9"/>
  <c r="BC43" i="9"/>
  <c r="BC500" i="9"/>
  <c r="BC305" i="9"/>
  <c r="BC220" i="9"/>
  <c r="BC302" i="9"/>
  <c r="AU145" i="9"/>
  <c r="AE243" i="9"/>
  <c r="AE306" i="9"/>
  <c r="BC152" i="9"/>
  <c r="BC303" i="9"/>
  <c r="AU126" i="9"/>
  <c r="AM59" i="9"/>
  <c r="BC114" i="9"/>
  <c r="AU88" i="9"/>
  <c r="BC110" i="9"/>
  <c r="BC297" i="9"/>
  <c r="BC399" i="9"/>
  <c r="AE83" i="9"/>
  <c r="BC309" i="9"/>
  <c r="BC364" i="9"/>
  <c r="AM94" i="9"/>
  <c r="AE335" i="9"/>
  <c r="G378" i="9"/>
  <c r="BC136" i="9"/>
  <c r="CA169" i="9"/>
  <c r="AE290" i="9"/>
  <c r="AU29" i="9"/>
  <c r="AM38" i="9"/>
  <c r="BC86" i="9"/>
  <c r="AU163" i="9"/>
  <c r="CA345" i="9"/>
  <c r="AE90" i="9"/>
  <c r="CA309" i="9"/>
  <c r="BC370" i="9"/>
  <c r="BC403" i="9"/>
  <c r="AE364" i="9"/>
  <c r="G115" i="9"/>
  <c r="BS145" i="9"/>
  <c r="BC23" i="9"/>
  <c r="O137" i="9"/>
  <c r="G660" i="9"/>
  <c r="O117" i="9"/>
  <c r="AM33" i="9"/>
  <c r="G252" i="9"/>
  <c r="AE220" i="9"/>
  <c r="G449" i="9"/>
  <c r="BC436" i="9"/>
  <c r="AM153" i="9"/>
  <c r="BC103" i="9"/>
  <c r="AE122" i="9"/>
  <c r="BC137" i="9"/>
  <c r="AE345" i="9"/>
  <c r="G180" i="9"/>
  <c r="BC379" i="9"/>
  <c r="BC284" i="9"/>
  <c r="AM133" i="9"/>
  <c r="AE22" i="9"/>
  <c r="AM74" i="9"/>
  <c r="BC160" i="9"/>
  <c r="AE74" i="9"/>
  <c r="AE127" i="9"/>
  <c r="AE284" i="9"/>
  <c r="BC346" i="9"/>
  <c r="G360" i="9"/>
  <c r="BC119" i="9"/>
  <c r="AE358" i="9"/>
  <c r="AM174" i="9"/>
  <c r="CA233" i="9"/>
  <c r="AU207" i="9"/>
  <c r="BC225" i="9"/>
  <c r="AE103" i="9"/>
  <c r="BC159" i="9"/>
  <c r="CA321" i="9"/>
  <c r="AE287" i="9"/>
  <c r="AM105" i="9"/>
  <c r="AE309" i="9"/>
  <c r="AE62" i="9"/>
  <c r="AE386" i="9"/>
  <c r="AM156" i="9"/>
  <c r="AM64" i="9"/>
  <c r="AU157" i="9"/>
  <c r="BC382" i="9"/>
  <c r="AM62" i="9"/>
  <c r="AM73" i="9"/>
  <c r="AE347" i="9"/>
  <c r="AE293" i="9"/>
  <c r="AE379" i="9"/>
  <c r="BC501" i="9"/>
  <c r="CA127" i="9"/>
  <c r="G604" i="9"/>
  <c r="AE254" i="9"/>
  <c r="BC476" i="9"/>
  <c r="AU30" i="9"/>
  <c r="BC56" i="9"/>
  <c r="BC386" i="9"/>
  <c r="G269" i="9"/>
  <c r="BC327" i="9"/>
  <c r="BC95" i="9"/>
  <c r="AM82" i="9"/>
  <c r="AE67" i="9"/>
  <c r="AM121" i="9"/>
  <c r="CA280" i="9"/>
  <c r="BC329" i="9"/>
  <c r="AU154" i="9"/>
  <c r="AM157" i="9"/>
  <c r="AM47" i="9"/>
  <c r="AE93" i="9"/>
  <c r="G28" i="9"/>
  <c r="AE123" i="9"/>
  <c r="AU118" i="9"/>
  <c r="BC258" i="9"/>
  <c r="BC234" i="9"/>
  <c r="G368" i="9"/>
  <c r="AE279" i="9"/>
  <c r="AE298" i="9"/>
  <c r="AE87" i="9"/>
  <c r="O121" i="9"/>
  <c r="AM151" i="9"/>
  <c r="AM159" i="9"/>
  <c r="BC52" i="9"/>
  <c r="AE184" i="9"/>
  <c r="AE319" i="9"/>
  <c r="G89" i="9"/>
  <c r="BC206" i="9"/>
  <c r="AM170" i="9"/>
  <c r="AE288" i="9"/>
  <c r="AE351" i="9"/>
  <c r="AU147" i="9"/>
  <c r="BC496" i="9"/>
  <c r="BC437" i="9"/>
  <c r="BC318" i="9"/>
  <c r="AE37" i="9"/>
  <c r="G63" i="9"/>
  <c r="AU124" i="9"/>
  <c r="BC504" i="9"/>
  <c r="BC223" i="9"/>
  <c r="AE238" i="9"/>
  <c r="AU196" i="9"/>
  <c r="AU23" i="9"/>
  <c r="AE124" i="9"/>
  <c r="AE181" i="9"/>
  <c r="AE264" i="9"/>
  <c r="O142" i="9"/>
  <c r="BC400" i="9"/>
  <c r="BC138" i="9"/>
  <c r="BC60" i="9"/>
  <c r="BC349" i="9"/>
  <c r="AU130" i="9"/>
  <c r="AM148" i="9"/>
  <c r="AE258" i="9"/>
  <c r="AU198" i="9"/>
  <c r="AE415" i="9"/>
  <c r="AM92" i="9"/>
  <c r="AE147" i="9"/>
  <c r="AU184" i="9"/>
  <c r="BC268" i="9"/>
  <c r="AU50" i="9"/>
  <c r="AE270" i="9"/>
  <c r="AE233" i="9"/>
  <c r="O84" i="9"/>
  <c r="AE206" i="9"/>
  <c r="AE328" i="9"/>
  <c r="O42" i="9"/>
  <c r="BC123" i="9"/>
  <c r="AU125" i="9"/>
  <c r="O76" i="9"/>
  <c r="BC296" i="9"/>
  <c r="G508" i="9"/>
  <c r="AE43" i="9"/>
  <c r="BC267" i="9"/>
  <c r="AE266" i="9"/>
  <c r="AU199" i="9"/>
  <c r="AE332" i="9"/>
  <c r="AE135" i="9"/>
  <c r="G648" i="9"/>
  <c r="AE405" i="9"/>
  <c r="G607" i="9"/>
  <c r="AU189" i="9"/>
  <c r="AU68" i="9"/>
  <c r="AU26" i="9"/>
  <c r="G395" i="9"/>
  <c r="BC237" i="9"/>
  <c r="AE348" i="9"/>
  <c r="AE398" i="9"/>
  <c r="BS115" i="9"/>
  <c r="AE354" i="9"/>
  <c r="G289" i="9"/>
  <c r="AM42" i="9"/>
  <c r="BC276" i="9"/>
  <c r="BC229" i="9"/>
  <c r="G133" i="9"/>
  <c r="BC80" i="9"/>
  <c r="BC37" i="9"/>
  <c r="AE271" i="9"/>
  <c r="AU128" i="9"/>
  <c r="G548" i="9"/>
  <c r="AM34" i="9"/>
  <c r="G47" i="9"/>
  <c r="BC214" i="9"/>
  <c r="BC107" i="9"/>
  <c r="AE97" i="9"/>
  <c r="AE102" i="9"/>
  <c r="AM60" i="9"/>
  <c r="G238" i="9"/>
  <c r="AM29" i="9"/>
  <c r="BS95" i="9"/>
  <c r="BC34" i="9"/>
  <c r="BC130" i="9"/>
  <c r="AE131" i="9"/>
  <c r="BC84" i="9"/>
  <c r="AE72" i="9"/>
  <c r="AM154" i="9"/>
  <c r="AE45" i="9"/>
  <c r="AM30" i="9"/>
  <c r="BC298" i="9"/>
  <c r="BC203" i="9"/>
  <c r="BC306" i="9"/>
  <c r="BC290" i="9"/>
  <c r="G444" i="9"/>
  <c r="BC503" i="9"/>
  <c r="AE113" i="9"/>
  <c r="AE138" i="9"/>
  <c r="G540" i="9"/>
  <c r="AU182" i="9"/>
  <c r="AE310" i="9"/>
  <c r="AM125" i="9"/>
  <c r="AM50" i="9"/>
  <c r="BC54" i="9"/>
  <c r="G137" i="9"/>
  <c r="BC359" i="9"/>
  <c r="AE340" i="9"/>
  <c r="AE107" i="9"/>
  <c r="AE207" i="9"/>
  <c r="AE152" i="9"/>
  <c r="CA356" i="9"/>
  <c r="AU52" i="9"/>
  <c r="G195" i="9"/>
  <c r="BC39" i="9"/>
  <c r="BC89" i="9"/>
  <c r="AU64" i="9"/>
  <c r="AE53" i="9"/>
  <c r="AM99" i="9"/>
  <c r="AE394" i="9"/>
  <c r="BC485" i="9"/>
  <c r="AU165" i="9"/>
  <c r="BC257" i="9"/>
  <c r="AE234" i="9"/>
  <c r="BC239" i="9"/>
  <c r="G263" i="9"/>
  <c r="BC293" i="9"/>
  <c r="AE425" i="9"/>
  <c r="AM113" i="9"/>
  <c r="BC484" i="9"/>
  <c r="AE99" i="9"/>
  <c r="BC311" i="9"/>
  <c r="BC88" i="9"/>
  <c r="BC113" i="9"/>
  <c r="O177" i="9"/>
  <c r="CA158" i="9"/>
  <c r="BC287" i="9"/>
  <c r="AM152" i="9"/>
  <c r="AE36" i="9"/>
  <c r="BC372" i="9"/>
  <c r="G51" i="9"/>
  <c r="AE49" i="9"/>
  <c r="AU39" i="9"/>
  <c r="BC30" i="9"/>
  <c r="AM98" i="9"/>
  <c r="G341" i="9"/>
  <c r="AE420" i="9"/>
  <c r="AE211" i="9"/>
  <c r="BC253" i="9"/>
  <c r="O92" i="9"/>
  <c r="AM128" i="9"/>
  <c r="G298" i="9"/>
  <c r="AE194" i="9"/>
  <c r="BC31" i="9"/>
  <c r="CA47" i="9"/>
  <c r="BC124" i="9"/>
  <c r="G574" i="9"/>
  <c r="BC177" i="9"/>
  <c r="BC425" i="9"/>
  <c r="AM22" i="9"/>
  <c r="BC48" i="9"/>
  <c r="BC442" i="9"/>
  <c r="AM115" i="9"/>
  <c r="BC173" i="9"/>
  <c r="BC489" i="9"/>
  <c r="AE255" i="9"/>
  <c r="AM97" i="9"/>
  <c r="AE370" i="9"/>
  <c r="AE304" i="9"/>
  <c r="O46" i="9"/>
  <c r="BC256" i="9"/>
  <c r="AM28" i="9"/>
  <c r="AE202" i="9"/>
  <c r="AE283" i="9"/>
  <c r="AM72" i="9"/>
  <c r="BC420" i="9"/>
  <c r="AU73" i="9"/>
  <c r="BC350" i="9"/>
  <c r="BS174" i="9"/>
  <c r="BS125" i="9"/>
  <c r="CA94" i="9"/>
  <c r="BC337" i="9"/>
  <c r="CA103" i="9"/>
  <c r="CA185" i="9"/>
  <c r="CA230" i="9"/>
  <c r="CA148" i="9"/>
  <c r="BC412" i="9"/>
  <c r="CA324" i="9"/>
  <c r="BC312" i="9"/>
  <c r="BS109" i="9"/>
  <c r="AM23" i="9"/>
  <c r="CA78" i="9"/>
  <c r="CA191" i="9"/>
  <c r="BC44" i="9"/>
  <c r="BC333" i="9"/>
  <c r="BC365" i="9"/>
  <c r="CA348" i="9"/>
  <c r="BC185" i="9"/>
  <c r="BC316" i="9"/>
  <c r="CA240" i="9"/>
  <c r="BC341" i="9"/>
  <c r="CA206" i="9"/>
  <c r="BC461" i="9"/>
  <c r="CA246" i="9"/>
  <c r="BS37" i="9"/>
  <c r="BC64" i="9"/>
  <c r="BC29" i="9"/>
  <c r="CA268" i="9"/>
  <c r="BC199" i="9"/>
  <c r="CA311" i="9"/>
  <c r="CA74" i="9"/>
  <c r="AU100" i="9"/>
  <c r="CA138" i="9"/>
  <c r="BC410" i="9"/>
  <c r="BC165" i="9"/>
  <c r="BS86" i="9"/>
  <c r="BC105" i="9"/>
  <c r="AM103" i="9"/>
  <c r="BS33" i="9"/>
  <c r="BS67" i="9"/>
  <c r="BC475" i="9"/>
  <c r="BS108" i="9"/>
  <c r="BC275" i="9"/>
  <c r="BC148" i="9"/>
  <c r="BS79" i="9"/>
  <c r="BC262" i="9"/>
  <c r="BS157" i="9"/>
  <c r="CA22" i="9"/>
  <c r="CA36" i="9"/>
  <c r="CA129" i="9"/>
  <c r="CA203" i="9"/>
  <c r="BC26" i="9"/>
  <c r="CA216" i="9"/>
  <c r="CA281" i="9"/>
  <c r="CA308" i="9"/>
  <c r="CA190" i="9"/>
  <c r="BS34" i="9"/>
  <c r="CA86" i="9"/>
  <c r="BS41" i="9"/>
  <c r="CA68" i="9"/>
  <c r="CA209" i="9"/>
  <c r="CA354" i="9"/>
  <c r="CA45" i="9"/>
  <c r="BS208" i="9"/>
  <c r="CA100" i="9"/>
  <c r="CA42" i="9"/>
  <c r="CA205" i="9"/>
  <c r="BS126" i="9"/>
  <c r="BS49" i="9"/>
  <c r="CA352" i="9"/>
  <c r="BC338" i="9"/>
  <c r="CA143" i="9"/>
  <c r="AU179" i="9"/>
  <c r="BC468" i="9"/>
  <c r="BC100" i="9"/>
  <c r="CA271" i="9"/>
  <c r="BC355" i="9"/>
  <c r="CA305" i="9"/>
  <c r="CA157" i="9"/>
  <c r="BS46" i="9"/>
  <c r="BC408" i="9"/>
  <c r="BS66" i="9"/>
  <c r="CA135" i="9"/>
  <c r="BC260" i="9"/>
  <c r="AU41" i="9"/>
  <c r="CA265" i="9"/>
  <c r="BS85" i="9"/>
  <c r="AM49" i="9"/>
  <c r="BS147" i="9"/>
  <c r="CA249" i="9"/>
  <c r="BS29" i="9"/>
  <c r="BS25" i="9"/>
  <c r="CA325" i="9"/>
  <c r="CA290" i="9"/>
  <c r="BS27" i="9"/>
  <c r="CA43" i="9"/>
  <c r="BC344" i="9"/>
  <c r="CA251" i="9"/>
  <c r="CA40" i="9"/>
  <c r="BC197" i="9"/>
  <c r="CA285" i="9"/>
  <c r="BC380" i="9"/>
  <c r="BS106" i="9"/>
  <c r="BC112" i="9"/>
  <c r="BS77" i="9"/>
  <c r="AU72" i="9"/>
  <c r="CA109" i="9"/>
  <c r="BS39" i="9"/>
  <c r="CA181" i="9"/>
  <c r="CA284" i="9"/>
  <c r="AU107" i="9"/>
  <c r="BC28" i="9"/>
  <c r="CA26" i="9"/>
  <c r="CA116" i="9"/>
  <c r="BS82" i="9"/>
  <c r="AU98" i="9"/>
  <c r="CA349" i="9"/>
  <c r="BC345" i="9"/>
  <c r="CA330" i="9"/>
  <c r="AU185" i="9"/>
  <c r="BC115" i="9"/>
  <c r="AU104" i="9"/>
  <c r="AU28" i="9"/>
  <c r="G394" i="9"/>
  <c r="AU35" i="9"/>
  <c r="BC47" i="9"/>
  <c r="BC334" i="9"/>
  <c r="AU190" i="9"/>
  <c r="AE31" i="9"/>
  <c r="AE92" i="9"/>
  <c r="AE253" i="9"/>
  <c r="AU202" i="9"/>
  <c r="BC304" i="9"/>
  <c r="AE158" i="9"/>
  <c r="AE94" i="9"/>
  <c r="BC404" i="9"/>
  <c r="AE371" i="9"/>
  <c r="BS98" i="9"/>
  <c r="BC445" i="9"/>
  <c r="BC87" i="9"/>
  <c r="CA188" i="9"/>
  <c r="BC128" i="9"/>
  <c r="BC322" i="9"/>
  <c r="BC438" i="9"/>
  <c r="CA360" i="9"/>
  <c r="BC189" i="9"/>
  <c r="CA46" i="9"/>
  <c r="BC249" i="9"/>
  <c r="CA255" i="9"/>
  <c r="AE244" i="9"/>
  <c r="BS52" i="9"/>
  <c r="BS45" i="9"/>
  <c r="CA49" i="9"/>
  <c r="BS23" i="9"/>
  <c r="CA48" i="9"/>
  <c r="BS139" i="9"/>
  <c r="CA34" i="9"/>
  <c r="CA41" i="9"/>
  <c r="BS43" i="9"/>
  <c r="CA153" i="9"/>
  <c r="CA253" i="9"/>
  <c r="BC76" i="9"/>
  <c r="CA332" i="9"/>
  <c r="CA219" i="9"/>
  <c r="BC233" i="9"/>
  <c r="BC431" i="9"/>
  <c r="BC401" i="9"/>
  <c r="CA142" i="9"/>
  <c r="CA39" i="9"/>
  <c r="CA167" i="9"/>
  <c r="CA117" i="9"/>
  <c r="CA334" i="9"/>
  <c r="BC491" i="9"/>
  <c r="CA193" i="9"/>
  <c r="CA71" i="9"/>
  <c r="CA316" i="9"/>
  <c r="CA283" i="9"/>
  <c r="BS185" i="9"/>
  <c r="BS191" i="9"/>
  <c r="CA128" i="9"/>
  <c r="BC221" i="9"/>
  <c r="CA329" i="9"/>
  <c r="CA262" i="9"/>
  <c r="CA362" i="9"/>
  <c r="CA31" i="9"/>
  <c r="CA226" i="9"/>
  <c r="BC285" i="9"/>
  <c r="BS187" i="9"/>
  <c r="BS166" i="9"/>
  <c r="BC313" i="9"/>
  <c r="CA62" i="9"/>
  <c r="BC79" i="9"/>
  <c r="BS51" i="9"/>
  <c r="CA150" i="9"/>
  <c r="CA301" i="9"/>
  <c r="BC33" i="9"/>
  <c r="CA227" i="9"/>
  <c r="CA52" i="9"/>
  <c r="BC374" i="9"/>
  <c r="BS165" i="9"/>
  <c r="BS61" i="9"/>
  <c r="CA244" i="9"/>
  <c r="CA183" i="9"/>
  <c r="CA121" i="9"/>
  <c r="BC227" i="9"/>
  <c r="BS167" i="9"/>
  <c r="AU76" i="9"/>
  <c r="BS159" i="9"/>
  <c r="BC121" i="9"/>
  <c r="CA104" i="9"/>
  <c r="BC440" i="9"/>
  <c r="CA218" i="9"/>
  <c r="BS173" i="9"/>
  <c r="BC201" i="9"/>
  <c r="CA342" i="9"/>
  <c r="CA87" i="9"/>
  <c r="CA335" i="9"/>
  <c r="BC487" i="9"/>
  <c r="BS44" i="9"/>
  <c r="BC371" i="9"/>
  <c r="CA112" i="9"/>
  <c r="BS199" i="9"/>
  <c r="CA201" i="9"/>
  <c r="BC378" i="9"/>
  <c r="BC194" i="9"/>
  <c r="BS78" i="9"/>
  <c r="BS201" i="9"/>
  <c r="CA160" i="9"/>
  <c r="CA136" i="9"/>
  <c r="CA327" i="9"/>
  <c r="BC448" i="9"/>
  <c r="CA35" i="9"/>
  <c r="CA81" i="9"/>
  <c r="BS65" i="9"/>
  <c r="CA57" i="9"/>
  <c r="CA267" i="9"/>
  <c r="BS112" i="9"/>
  <c r="BC494" i="9"/>
  <c r="CA151" i="9"/>
  <c r="CA175" i="9"/>
  <c r="CA287" i="9"/>
  <c r="CA291" i="9"/>
  <c r="CA114" i="9"/>
  <c r="CA64" i="9"/>
  <c r="BS194" i="9"/>
  <c r="CA282" i="9"/>
  <c r="BS200" i="9"/>
  <c r="CA173" i="9"/>
  <c r="BS198" i="9"/>
  <c r="CA312" i="9"/>
  <c r="CA133" i="9"/>
  <c r="BC129" i="9"/>
  <c r="CA182" i="9"/>
  <c r="AU46" i="9"/>
  <c r="BC63" i="9"/>
  <c r="CA350" i="9"/>
  <c r="BC278" i="9"/>
  <c r="CA237" i="9"/>
  <c r="BS134" i="9"/>
  <c r="BC447" i="9"/>
  <c r="BC99" i="9"/>
  <c r="G224" i="9"/>
  <c r="AE88" i="9"/>
  <c r="BS150" i="9"/>
  <c r="BC444" i="9"/>
  <c r="CA296" i="9"/>
  <c r="BC211" i="9"/>
  <c r="BS119" i="9"/>
  <c r="CA156" i="9"/>
  <c r="BS80" i="9"/>
  <c r="CA254" i="9"/>
  <c r="BS206" i="9"/>
  <c r="CA294" i="9"/>
  <c r="CA70" i="9"/>
  <c r="BS60" i="9"/>
  <c r="BC424" i="9"/>
  <c r="CA53" i="9"/>
  <c r="BS30" i="9"/>
  <c r="BC254" i="9"/>
  <c r="BS192" i="9"/>
  <c r="BC78" i="9"/>
  <c r="CA204" i="9"/>
  <c r="BS89" i="9"/>
  <c r="BS63" i="9"/>
  <c r="CA83" i="9"/>
  <c r="CA341" i="9"/>
  <c r="CA295" i="9"/>
  <c r="BC98" i="9"/>
  <c r="CA319" i="9"/>
  <c r="BC224" i="9"/>
  <c r="CA28" i="9"/>
  <c r="BS28" i="9"/>
  <c r="CA178" i="9"/>
  <c r="BS211" i="9"/>
  <c r="BC497" i="9"/>
  <c r="CA221" i="9"/>
  <c r="CA163" i="9"/>
  <c r="CA65" i="9"/>
  <c r="CA66" i="9"/>
  <c r="BC71" i="9"/>
  <c r="BS189" i="9"/>
  <c r="BC454" i="9"/>
  <c r="CA166" i="9"/>
  <c r="BC325" i="9"/>
  <c r="BS116" i="9"/>
  <c r="CA194" i="9"/>
  <c r="CA24" i="9"/>
  <c r="CA130" i="9"/>
  <c r="BC449" i="9"/>
  <c r="BS137" i="9"/>
  <c r="CA118" i="9"/>
  <c r="BS217" i="9"/>
  <c r="BC328" i="9"/>
  <c r="BS153" i="9"/>
  <c r="BC158" i="9"/>
  <c r="BS94" i="9"/>
  <c r="CA95" i="9"/>
  <c r="BC443" i="9"/>
  <c r="CA170" i="9"/>
  <c r="BS38" i="9"/>
  <c r="BS175" i="9"/>
  <c r="BC222" i="9"/>
  <c r="BS168" i="9"/>
  <c r="BC457" i="9"/>
  <c r="CA56" i="9"/>
  <c r="BC281" i="9"/>
  <c r="BS216" i="9"/>
  <c r="BC73" i="9"/>
  <c r="CA229" i="9"/>
  <c r="BC94" i="9"/>
  <c r="BS122" i="9"/>
  <c r="BS130" i="9"/>
  <c r="CA168" i="9"/>
  <c r="BC271" i="9"/>
  <c r="CA212" i="9"/>
  <c r="CA225" i="9"/>
  <c r="BC205" i="9"/>
  <c r="BS107" i="9"/>
  <c r="CA353" i="9"/>
  <c r="CA274" i="9"/>
  <c r="CA120" i="9"/>
  <c r="CA125" i="9"/>
  <c r="CA152" i="9"/>
  <c r="G295" i="9"/>
  <c r="CA238" i="9"/>
  <c r="BC294" i="9"/>
  <c r="BS59" i="9"/>
  <c r="BS55" i="9"/>
  <c r="CA243" i="9"/>
  <c r="CA172" i="9"/>
  <c r="BS149" i="9"/>
  <c r="BS183" i="9"/>
  <c r="BC342" i="9"/>
  <c r="CA79" i="9"/>
  <c r="BS190" i="9"/>
  <c r="BS50" i="9"/>
  <c r="AU77" i="9"/>
  <c r="BC149" i="9"/>
  <c r="CA343" i="9"/>
  <c r="CA124" i="9"/>
  <c r="BC191" i="9"/>
  <c r="CA215" i="9"/>
  <c r="BS96" i="9"/>
  <c r="BC428" i="9"/>
  <c r="BS84" i="9"/>
  <c r="BS181" i="9"/>
  <c r="BC22" i="9"/>
  <c r="CA278" i="9"/>
  <c r="CA180" i="9"/>
  <c r="BC480" i="9"/>
  <c r="BC369" i="9"/>
  <c r="BC358" i="9"/>
  <c r="CA97" i="9"/>
  <c r="CA247" i="9"/>
  <c r="BS140" i="9"/>
  <c r="BC178" i="9"/>
  <c r="CA63" i="9"/>
  <c r="BS142" i="9"/>
  <c r="CA132" i="9"/>
  <c r="CA141" i="9"/>
  <c r="BS32" i="9"/>
  <c r="BS186" i="9"/>
  <c r="BC405" i="9"/>
  <c r="CA298" i="9"/>
  <c r="CA347" i="9"/>
  <c r="AM141" i="9"/>
  <c r="G188" i="9"/>
  <c r="AU138" i="9"/>
  <c r="BC127" i="9"/>
  <c r="AE213" i="9"/>
  <c r="BC413" i="9"/>
  <c r="BC292" i="9"/>
  <c r="BS123" i="9"/>
  <c r="CA326" i="9"/>
  <c r="BS57" i="9"/>
  <c r="CA162" i="9"/>
  <c r="BS160" i="9"/>
  <c r="CA259" i="9"/>
  <c r="CA91" i="9"/>
  <c r="BC58" i="9"/>
  <c r="CA165" i="9"/>
  <c r="CA235" i="9"/>
  <c r="BS118" i="9"/>
  <c r="BS154" i="9"/>
  <c r="BS144" i="9"/>
  <c r="AU143" i="9"/>
  <c r="BS71" i="9"/>
  <c r="AE58" i="9"/>
  <c r="CA174" i="9"/>
  <c r="BS83" i="9"/>
  <c r="AU136" i="9"/>
  <c r="BS113" i="9"/>
  <c r="BS163" i="9"/>
  <c r="CA119" i="9"/>
  <c r="CA122" i="9"/>
  <c r="CA111" i="9"/>
  <c r="BS64" i="9"/>
  <c r="CA106" i="9"/>
  <c r="CA315" i="9"/>
  <c r="BC465" i="9"/>
  <c r="AE25" i="9"/>
  <c r="BC162" i="9"/>
  <c r="BS74" i="9"/>
  <c r="CA202" i="9"/>
  <c r="BC478" i="9"/>
  <c r="BC180" i="9"/>
  <c r="BC426" i="9"/>
  <c r="BC235" i="9"/>
  <c r="BC245" i="9"/>
  <c r="BS120" i="9"/>
  <c r="AU167" i="9"/>
  <c r="CA293" i="9"/>
  <c r="CA261" i="9"/>
  <c r="BC215" i="9"/>
  <c r="BC238" i="9"/>
  <c r="BS179" i="9"/>
  <c r="CA250" i="9"/>
  <c r="BC460" i="9"/>
  <c r="BC467" i="9"/>
  <c r="CA288" i="9"/>
  <c r="CA207" i="9"/>
  <c r="BC458" i="9"/>
  <c r="BS36" i="9"/>
  <c r="CA338" i="9"/>
  <c r="CA279" i="9"/>
  <c r="CA32" i="9"/>
  <c r="CA82" i="9"/>
  <c r="CA355" i="9"/>
  <c r="BC59" i="9"/>
  <c r="BS73" i="9"/>
  <c r="CA72" i="9"/>
  <c r="CA154" i="9"/>
  <c r="BC464" i="9"/>
  <c r="CA77" i="9"/>
  <c r="BC212" i="9"/>
  <c r="BS184" i="9"/>
  <c r="BS114" i="9"/>
  <c r="BS24" i="9"/>
  <c r="CA302" i="9"/>
  <c r="BS170" i="9"/>
  <c r="BS93" i="9"/>
  <c r="BS70" i="9"/>
  <c r="CA242" i="9"/>
  <c r="BC85" i="9"/>
  <c r="CA306" i="9"/>
  <c r="CA320" i="9"/>
  <c r="BC407" i="9"/>
  <c r="BC385" i="9"/>
  <c r="BS180" i="9"/>
  <c r="BC174" i="9"/>
  <c r="BC289" i="9"/>
  <c r="BC429" i="9"/>
  <c r="BC131" i="9"/>
  <c r="BS178" i="9"/>
  <c r="CA272" i="9"/>
  <c r="BS42" i="9"/>
  <c r="CA317" i="9"/>
  <c r="BC381" i="9"/>
  <c r="BC192" i="9"/>
  <c r="BC179" i="9"/>
  <c r="BS138" i="9"/>
  <c r="BC295" i="9"/>
  <c r="BS131" i="9"/>
  <c r="BC74" i="9"/>
  <c r="CA69" i="9"/>
  <c r="BS101" i="9"/>
  <c r="BC390" i="9"/>
  <c r="CA159" i="9"/>
  <c r="CA67" i="9"/>
  <c r="BC135" i="9"/>
  <c r="CA232" i="9"/>
  <c r="CA361" i="9"/>
  <c r="BS62" i="9"/>
  <c r="BS195" i="9"/>
  <c r="CA176" i="9"/>
  <c r="AU178" i="9"/>
  <c r="AE274" i="9"/>
  <c r="CA200" i="9"/>
  <c r="BS121" i="9"/>
  <c r="BS103" i="9"/>
  <c r="CA101" i="9"/>
  <c r="BS143" i="9"/>
  <c r="AU144" i="9"/>
  <c r="CA245" i="9"/>
  <c r="CA269" i="9"/>
  <c r="BS47" i="9"/>
  <c r="CA217" i="9"/>
  <c r="BC395" i="9"/>
  <c r="BS53" i="9"/>
  <c r="CA85" i="9"/>
  <c r="CA58" i="9"/>
  <c r="CA198" i="9"/>
  <c r="AU160" i="9"/>
  <c r="AE317" i="9"/>
  <c r="BC218" i="9"/>
  <c r="BC336" i="9"/>
  <c r="AU204" i="9"/>
  <c r="CA333" i="9"/>
  <c r="BS146" i="9"/>
  <c r="BC161" i="9"/>
  <c r="BS54" i="9"/>
  <c r="CA224" i="9"/>
  <c r="CA257" i="9"/>
  <c r="BC142" i="9"/>
  <c r="AU24" i="9"/>
  <c r="CA199" i="9"/>
  <c r="CA44" i="9"/>
  <c r="CA346" i="9"/>
  <c r="BC321" i="9"/>
  <c r="CA38" i="9"/>
  <c r="BS128" i="9"/>
  <c r="CA344" i="9"/>
  <c r="BS104" i="9"/>
  <c r="BS81" i="9"/>
  <c r="CA300" i="9"/>
  <c r="BC252" i="9"/>
  <c r="CA358" i="9"/>
  <c r="BS196" i="9"/>
  <c r="BC417" i="9"/>
  <c r="BC352" i="9"/>
  <c r="BC126" i="9"/>
  <c r="CA277" i="9"/>
  <c r="BC394" i="9"/>
  <c r="CA186" i="9"/>
  <c r="BC354" i="9"/>
  <c r="CA322" i="9"/>
  <c r="BC279" i="9"/>
  <c r="BS155" i="9"/>
  <c r="CA337" i="9"/>
  <c r="CA187" i="9"/>
  <c r="BS161" i="9"/>
  <c r="CA60" i="9"/>
  <c r="CA299" i="9"/>
  <c r="BS56" i="9"/>
  <c r="BS176" i="9"/>
  <c r="BC125" i="9"/>
  <c r="CA126" i="9"/>
  <c r="CA231" i="9"/>
  <c r="BC65" i="9"/>
  <c r="CA84" i="9"/>
  <c r="BS151" i="9"/>
  <c r="CA303" i="9"/>
  <c r="CA23" i="9"/>
  <c r="CA248" i="9"/>
  <c r="BC72" i="9"/>
  <c r="BS148" i="9"/>
  <c r="CA108" i="9"/>
  <c r="BS58" i="9"/>
  <c r="CA286" i="9"/>
  <c r="BC451" i="9"/>
  <c r="CA134" i="9"/>
  <c r="CA110" i="9"/>
  <c r="BC132" i="9"/>
  <c r="CA25" i="9"/>
  <c r="BS177" i="9"/>
  <c r="BS68" i="9"/>
  <c r="BC432" i="9"/>
  <c r="BC505" i="9"/>
  <c r="BC188" i="9"/>
  <c r="CA107" i="9"/>
  <c r="CA260" i="9"/>
  <c r="CA210" i="9"/>
  <c r="BS35" i="9"/>
  <c r="CA29" i="9"/>
  <c r="CA275" i="9"/>
  <c r="BC32" i="9"/>
  <c r="AU112" i="9"/>
  <c r="AU148" i="9"/>
  <c r="BS162" i="9"/>
  <c r="CA318" i="9"/>
  <c r="CA37" i="9"/>
  <c r="BC502" i="9"/>
  <c r="CA61" i="9"/>
  <c r="CA276" i="9"/>
  <c r="BC490" i="9"/>
  <c r="BS26" i="9"/>
  <c r="CA54" i="9"/>
  <c r="AE334" i="9"/>
  <c r="BC196" i="9"/>
  <c r="CA213" i="9"/>
  <c r="BC55" i="9"/>
  <c r="CA323" i="9"/>
  <c r="BC301" i="9"/>
  <c r="BS92" i="9"/>
  <c r="CA33" i="9"/>
  <c r="CA270" i="9"/>
  <c r="BS152" i="9"/>
  <c r="CA161" i="9"/>
  <c r="BC388" i="9"/>
  <c r="BS75" i="9"/>
  <c r="BS188" i="9"/>
  <c r="AM36" i="9"/>
  <c r="BS209" i="9"/>
  <c r="BS213" i="9"/>
  <c r="CA195" i="9"/>
  <c r="CA113" i="9"/>
  <c r="CA359" i="9"/>
  <c r="CA192" i="9"/>
  <c r="BS102" i="9"/>
  <c r="CA98" i="9"/>
  <c r="BS197" i="9"/>
  <c r="BC46" i="9"/>
  <c r="CA50" i="9"/>
  <c r="CA184" i="9"/>
  <c r="CA239" i="9"/>
  <c r="BS133" i="9"/>
  <c r="BC175" i="9"/>
  <c r="CA289" i="9"/>
  <c r="BS111" i="9"/>
  <c r="CA146" i="9"/>
  <c r="BC232" i="9"/>
  <c r="BS110" i="9"/>
  <c r="CA234" i="9"/>
  <c r="CA115" i="9"/>
  <c r="BC348" i="9"/>
  <c r="CA241" i="9"/>
  <c r="CA102" i="9"/>
  <c r="BC42" i="9"/>
  <c r="G579" i="9"/>
  <c r="AE201" i="9"/>
  <c r="AM53" i="9"/>
  <c r="AM124" i="9"/>
  <c r="AE292" i="9"/>
  <c r="CA351" i="9"/>
  <c r="AU69" i="9"/>
  <c r="BS204" i="9"/>
  <c r="BC242" i="9"/>
  <c r="CA314" i="9"/>
  <c r="CA59" i="9"/>
  <c r="BC495" i="9"/>
  <c r="CA336" i="9"/>
  <c r="CA80" i="9"/>
  <c r="CA263" i="9"/>
  <c r="BS215" i="9"/>
  <c r="BS99" i="9"/>
  <c r="BS117" i="9"/>
  <c r="BS91" i="9"/>
  <c r="BS169" i="9"/>
  <c r="BC314" i="9"/>
  <c r="BS124" i="9"/>
  <c r="CA89" i="9"/>
  <c r="CA228" i="9"/>
  <c r="CA223" i="9"/>
  <c r="BC226" i="9"/>
  <c r="CA328" i="9"/>
  <c r="BC216" i="9"/>
  <c r="BS72" i="9"/>
  <c r="BS100" i="9"/>
  <c r="CA222" i="9"/>
  <c r="CA149" i="9"/>
  <c r="BS88" i="9"/>
  <c r="CA105" i="9"/>
  <c r="BS31" i="9"/>
  <c r="CA147" i="9"/>
  <c r="CA179" i="9"/>
  <c r="CA357" i="9"/>
  <c r="BC169" i="9"/>
  <c r="CA297" i="9"/>
  <c r="CA30" i="9"/>
  <c r="BC315" i="9"/>
  <c r="CA292" i="9"/>
  <c r="BS129" i="9"/>
  <c r="CA197" i="9"/>
  <c r="BS48" i="9"/>
  <c r="BC283" i="9"/>
  <c r="BS97" i="9"/>
  <c r="CA339" i="9"/>
  <c r="CA340" i="9"/>
  <c r="CA264" i="9"/>
  <c r="BC172" i="9"/>
  <c r="BS132" i="9"/>
  <c r="CA211" i="9"/>
  <c r="CA137" i="9"/>
  <c r="BS171" i="9"/>
  <c r="BC96" i="9"/>
  <c r="BC231" i="9"/>
  <c r="BC308" i="9"/>
  <c r="CA208" i="9"/>
  <c r="CA55" i="9"/>
  <c r="BC183" i="9"/>
  <c r="CA131" i="9"/>
  <c r="CA331" i="9"/>
  <c r="BC391" i="9"/>
  <c r="CA76" i="9"/>
  <c r="AU60" i="9"/>
  <c r="BC122" i="9"/>
  <c r="BS205" i="9"/>
  <c r="BC421" i="9"/>
  <c r="BC109" i="9"/>
  <c r="BS172" i="9"/>
  <c r="BS90" i="9"/>
  <c r="BC244" i="9"/>
  <c r="BC347" i="9"/>
  <c r="BS158" i="9"/>
  <c r="BC248" i="9"/>
  <c r="BS141" i="9"/>
  <c r="CA73" i="9"/>
  <c r="BS210" i="9"/>
  <c r="BS40" i="9"/>
  <c r="CA145" i="9"/>
  <c r="CA99" i="9"/>
  <c r="BC153" i="9"/>
  <c r="CA304" i="9"/>
  <c r="BS207" i="9"/>
  <c r="BC288" i="9"/>
  <c r="AE125" i="9"/>
  <c r="CA310" i="9"/>
  <c r="BS76" i="9"/>
  <c r="CA313" i="9"/>
  <c r="BS193" i="9"/>
  <c r="CA90" i="9"/>
  <c r="BS214" i="9"/>
  <c r="BC68" i="9"/>
  <c r="CA189" i="9"/>
  <c r="CA140" i="9"/>
  <c r="CA155" i="9"/>
  <c r="CA51" i="9"/>
  <c r="CA171" i="9"/>
  <c r="BC69" i="9"/>
  <c r="CA123" i="9"/>
  <c r="CA88" i="9"/>
  <c r="BC474" i="9"/>
  <c r="CA27" i="9"/>
  <c r="BS218" i="9"/>
  <c r="BC251" i="9"/>
  <c r="BC139" i="9"/>
  <c r="CA177" i="9"/>
  <c r="BS164" i="9"/>
  <c r="CA220" i="9"/>
  <c r="CA164" i="9"/>
  <c r="CA214" i="9"/>
  <c r="BC38" i="9"/>
  <c r="CA139" i="9"/>
  <c r="BC106" i="9"/>
  <c r="BS212" i="9"/>
  <c r="BC264" i="9"/>
  <c r="BS203" i="9"/>
  <c r="BS87" i="9"/>
  <c r="CA258" i="9"/>
  <c r="CA96" i="9"/>
  <c r="BC307" i="9"/>
  <c r="CA196" i="9"/>
  <c r="CA75" i="9"/>
  <c r="BS69" i="9"/>
  <c r="CA273" i="9"/>
  <c r="CA266" i="9"/>
  <c r="Z13" i="13"/>
  <c r="AA12" i="13"/>
  <c r="Y19" i="13"/>
  <c r="BJ7" i="9"/>
  <c r="L54" i="3"/>
  <c r="U54" i="3" s="1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U51" i="3" s="1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U57" i="3" s="1"/>
  <c r="L59" i="3"/>
  <c r="U59" i="3" s="1"/>
  <c r="L56" i="3"/>
  <c r="U56" i="3" s="1"/>
  <c r="M72" i="3"/>
  <c r="L52" i="3"/>
  <c r="U52" i="3" s="1"/>
  <c r="L55" i="3"/>
  <c r="U55" i="3" s="1"/>
  <c r="N55" i="3"/>
  <c r="L58" i="3"/>
  <c r="U58" i="3" s="1"/>
  <c r="N54" i="3"/>
  <c r="N57" i="3"/>
  <c r="N56" i="3"/>
  <c r="N51" i="3"/>
  <c r="N52" i="3"/>
  <c r="N59" i="3"/>
  <c r="C15" i="9"/>
  <c r="C6" i="9" l="1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8" i="8" l="1"/>
  <c r="F9" i="8" s="1"/>
  <c r="E8" i="15"/>
  <c r="E9" i="8"/>
  <c r="F10" i="8" s="1"/>
  <c r="F6" i="9"/>
  <c r="E12" i="8"/>
  <c r="F13" i="8" s="1"/>
  <c r="E11" i="8"/>
  <c r="F12" i="8" s="1"/>
  <c r="E13" i="8"/>
  <c r="F14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<sst xmlns="http://schemas.openxmlformats.org/spreadsheetml/2006/main" count="15312" uniqueCount="682">
  <si>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</si>
  <si>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</si>
  <si>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</si>
  <si>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</si>
  <si>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</si>
  <si>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</si>
  <si>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</si>
  <si>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</si>
  <si>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</si>
  <si>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</si>
  <si>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</si>
  <si>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</si>
  <si>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</si>
  <si>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</si>
  <si>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</si>
  <si>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</si>
  <si>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</si>
  <si>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</si>
  <si>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</si>
  <si>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</si>
  <si>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</si>
  <si>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</si>
  <si>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</si>
  <si>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</si>
  <si>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</si>
  <si>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</si>
  <si>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</si>
  <si>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</si>
  <si>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</si>
  <si>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</si>
  <si>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</si>
  <si>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</si>
  <si>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</si>
  <si>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</si>
  <si>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</si>
  <si>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</si>
  <si>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</si>
  <si>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</si>
  <si>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</si>
  <si>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</si>
  <si>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</si>
  <si>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</si>
  <si>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</si>
  <si>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</si>
  <si>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</si>
  <si>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</si>
  <si>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</si>
  <si>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</si>
  <si>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</si>
  <si>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</si>
  <si>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</si>
  <si>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</si>
  <si>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</si>
  <si>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</si>
  <si>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</si>
  <si>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</si>
  <si>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</si>
  <si>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</si>
  <si>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</si>
  <si>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</si>
  <si>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</si>
  <si>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</si>
  <si>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</si>
  <si>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</si>
  <si>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</si>
  <si>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</si>
  <si>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</si>
  <si>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</si>
  <si>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</si>
  <si>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</si>
  <si>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</si>
  <si>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</si>
  <si>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</si>
  <si>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</si>
  <si>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</si>
  <si>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</si>
  <si>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</si>
  <si>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</si>
  <si>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</si>
  <si>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</si>
  <si>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</si>
  <si>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</si>
  <si>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</si>
  <si>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</si>
  <si>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</si>
  <si>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</si>
  <si>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</si>
  <si>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</si>
  <si>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</si>
  <si>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</si>
  <si>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</si>
  <si>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</si>
  <si>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</si>
  <si>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</si>
  <si>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</si>
  <si>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</si>
  <si>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</si>
  <si>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</si>
  <si>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</si>
  <si>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</si>
  <si>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</si>
  <si>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</si>
  <si>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</si>
  <si>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</si>
  <si>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</si>
  <si>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</si>
  <si>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</si>
  <si>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</si>
  <si>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</si>
  <si>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</si>
  <si>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</si>
  <si>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</si>
  <si>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</si>
  <si>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</si>
  <si>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</si>
  <si>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</si>
  <si>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</si>
  <si>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</si>
  <si>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</si>
  <si>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</si>
  <si>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</si>
  <si>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</si>
  <si>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</si>
  <si>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</si>
  <si>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</si>
  <si>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</si>
  <si>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</si>
  <si>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</si>
  <si>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</si>
  <si>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</si>
  <si>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</si>
  <si>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</si>
  <si>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</si>
  <si>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</si>
  <si>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</si>
  <si>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</si>
  <si>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</si>
  <si>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</si>
  <si>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</si>
  <si>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</si>
  <si>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</si>
  <si>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</si>
  <si>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</si>
  <si>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</si>
  <si>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</si>
  <si>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</si>
  <si>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</si>
  <si>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</si>
  <si>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</si>
  <si>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</si>
  <si>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</si>
  <si>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</si>
  <si>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</si>
  <si>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</si>
  <si>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</si>
  <si>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</si>
  <si>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</si>
  <si>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</si>
  <si>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</si>
  <si>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</si>
  <si>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</si>
  <si>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</si>
  <si>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</si>
  <si>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</si>
  <si>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</si>
  <si>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</si>
  <si>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</si>
  <si>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</si>
  <si>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</si>
  <si>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</si>
  <si>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</si>
  <si>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</si>
  <si>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</si>
  <si>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</si>
  <si>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</si>
  <si>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</si>
  <si>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</si>
  <si>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</si>
  <si>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</si>
  <si>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</si>
  <si>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</si>
  <si>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</si>
  <si>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</si>
  <si>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</si>
  <si>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</si>
  <si>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</si>
  <si>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</si>
  <si>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</si>
  <si>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</si>
  <si>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</si>
  <si>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</si>
  <si>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</si>
  <si>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</si>
  <si>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</si>
  <si>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</si>
  <si>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</si>
  <si>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</si>
  <si>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</si>
  <si>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</si>
  <si>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</si>
  <si>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</si>
  <si>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</si>
  <si>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</si>
  <si>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</si>
  <si>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</si>
  <si>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</si>
  <si>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</si>
  <si>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</si>
  <si>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</si>
  <si>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</si>
  <si>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</si>
  <si>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</si>
  <si>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</si>
  <si>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</si>
  <si>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</si>
  <si>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</si>
  <si>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</si>
  <si>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</si>
  <si>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</si>
  <si>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</si>
  <si>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</si>
  <si>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</si>
  <si>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</si>
  <si>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</si>
  <si>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</si>
  <si>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</si>
  <si>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</si>
  <si>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</si>
  <si>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</si>
  <si>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</si>
  <si>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</si>
  <si>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</si>
  <si>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</si>
  <si>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</si>
  <si>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</si>
  <si>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</si>
  <si>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</si>
  <si>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</si>
  <si>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</si>
  <si>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</si>
  <si>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</si>
  <si>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</si>
  <si>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</si>
  <si>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</si>
  <si>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</si>
  <si>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</si>
  <si>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</si>
  <si>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</si>
  <si>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</si>
  <si>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</si>
  <si>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</si>
  <si>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</si>
  <si>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</si>
  <si>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</si>
  <si>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</si>
  <si>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</si>
  <si>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</si>
  <si>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</si>
  <si>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</si>
  <si>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</si>
  <si>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</si>
  <si>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</si>
  <si>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</si>
  <si>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</si>
  <si>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</si>
  <si>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</si>
  <si>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</si>
  <si>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</si>
  <si>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</si>
  <si>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</si>
  <si>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</si>
  <si>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</si>
  <si>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</si>
  <si>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</si>
  <si>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</si>
  <si>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</si>
  <si>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</si>
  <si>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</si>
  <si>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</si>
  <si>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</si>
  <si>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</si>
  <si>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</si>
  <si>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</si>
  <si>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</si>
  <si>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</si>
  <si>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</si>
  <si>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</si>
  <si>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</si>
  <si>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</si>
  <si>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</si>
  <si>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</si>
  <si>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</si>
  <si>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</si>
  <si>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</si>
  <si>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</si>
  <si>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</si>
  <si>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</si>
  <si>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</si>
  <si>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</si>
  <si>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</si>
  <si>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</si>
  <si>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</si>
  <si>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</si>
  <si>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</si>
  <si>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</si>
  <si>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</si>
  <si>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</si>
  <si>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</si>
  <si>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</si>
  <si>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</si>
  <si>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</si>
  <si>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</si>
  <si>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</si>
  <si>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</si>
  <si>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</si>
  <si>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</si>
  <si>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</si>
  <si>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</si>
  <si>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</si>
  <si>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</si>
  <si>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</si>
  <si>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</si>
  <si>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</si>
  <si>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</si>
  <si>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</si>
  <si>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</si>
  <si>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</si>
  <si>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</si>
  <si>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</si>
  <si>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</si>
  <si>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</si>
  <si>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</si>
  <si>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</si>
  <si>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</si>
  <si>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</si>
  <si>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</si>
  <si>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</si>
  <si>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</si>
  <si>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</si>
  <si>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</si>
  <si>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</si>
  <si>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</si>
  <si>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</si>
  <si>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</si>
  <si>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</si>
  <si>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</si>
  <si>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</si>
  <si>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</si>
  <si>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</si>
  <si>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</si>
  <si>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</si>
  <si>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</si>
  <si>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</si>
  <si>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</si>
  <si>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</si>
  <si>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</si>
  <si>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</si>
  <si>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</si>
  <si>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</si>
  <si>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</si>
  <si>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</si>
  <si>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</si>
  <si>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</si>
  <si>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</si>
  <si>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</si>
  <si>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</si>
  <si>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</si>
  <si>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</si>
  <si>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</si>
  <si>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</si>
  <si>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</si>
  <si>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</si>
  <si>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</si>
  <si>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</si>
  <si>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</si>
  <si>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</si>
  <si>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</si>
  <si>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</si>
  <si>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</si>
  <si>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</si>
  <si>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</si>
  <si>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</si>
  <si>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</si>
  <si>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</si>
  <si>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</si>
  <si>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</si>
  <si>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</si>
  <si>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</si>
  <si>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</si>
  <si>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</si>
  <si>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</si>
  <si>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</si>
  <si>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</si>
  <si>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</si>
  <si>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</si>
  <si>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</si>
  <si>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</si>
  <si>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</si>
  <si>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</si>
  <si>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</si>
  <si>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</si>
  <si>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</si>
  <si>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</si>
  <si>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</si>
  <si>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</si>
  <si>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</si>
  <si>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</si>
  <si>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</si>
  <si>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</si>
  <si>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</si>
  <si>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</si>
  <si>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</si>
  <si>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</si>
  <si>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</si>
  <si>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</si>
  <si>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</si>
  <si>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</si>
  <si>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</si>
  <si>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</si>
  <si>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</si>
  <si>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</si>
  <si>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</si>
  <si>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</si>
  <si>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</si>
  <si>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</si>
  <si>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</si>
  <si>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</si>
  <si>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</si>
  <si>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</si>
  <si>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</si>
  <si>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</si>
  <si>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</si>
  <si>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</si>
  <si>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</si>
  <si>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</si>
  <si>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</si>
  <si>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</si>
  <si>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</si>
  <si>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</si>
  <si>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</si>
  <si>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</si>
  <si>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</si>
  <si>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</si>
  <si>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</si>
  <si>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</si>
  <si>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</si>
  <si>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</si>
  <si>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</si>
  <si>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</si>
  <si>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</si>
  <si>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</si>
  <si>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</si>
  <si>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</si>
  <si>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</si>
  <si>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</si>
  <si>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</si>
  <si>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</si>
  <si>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</si>
  <si>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</si>
  <si>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</si>
  <si>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</si>
  <si>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</si>
  <si>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</si>
  <si>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</si>
  <si>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</si>
  <si>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</si>
  <si>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</si>
  <si>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</si>
  <si>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</si>
  <si>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</si>
  <si>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</si>
  <si>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</si>
  <si>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</si>
  <si>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</si>
  <si>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</si>
  <si>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</si>
  <si>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</si>
  <si>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</si>
  <si>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</si>
  <si>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</si>
  <si>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</si>
  <si>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</si>
  <si>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</si>
  <si>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</si>
  <si>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</si>
  <si>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</si>
  <si>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</si>
  <si>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</si>
  <si>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</si>
  <si>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</si>
  <si>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</si>
  <si>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</si>
  <si>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</si>
  <si>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</si>
  <si>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</si>
  <si>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</si>
  <si>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</si>
  <si>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</si>
  <si>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</si>
  <si>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</si>
  <si>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</si>
  <si>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</si>
  <si>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</si>
  <si>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</si>
  <si>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</si>
  <si>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</si>
  <si>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</si>
  <si>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</si>
  <si>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</si>
  <si>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</si>
  <si>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</si>
  <si>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</si>
  <si>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</si>
  <si>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</si>
  <si>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</si>
  <si>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</si>
  <si>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</si>
  <si>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</si>
  <si>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</si>
  <si>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</si>
  <si>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</si>
  <si>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</si>
  <si>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</si>
  <si>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</si>
  <si>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</si>
  <si>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</si>
  <si>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</si>
  <si>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</si>
  <si>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</si>
  <si>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</si>
  <si>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</si>
  <si>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</si>
  <si>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</si>
  <si>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</si>
  <si>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</si>
  <si>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</si>
  <si>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</si>
  <si>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</si>
  <si>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</si>
  <si>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</si>
  <si>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</si>
  <si>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</si>
  <si>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</si>
  <si>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</si>
  <si>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</si>
  <si>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</si>
  <si>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</si>
  <si>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</si>
  <si>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</si>
  <si>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</si>
  <si>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</si>
  <si>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</si>
  <si>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</si>
  <si>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</si>
  <si>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</si>
  <si>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</si>
  <si>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</si>
  <si>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</si>
  <si>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</si>
  <si>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</si>
  <si>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</si>
  <si>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</si>
  <si>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</si>
  <si>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</si>
  <si>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</si>
  <si>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</si>
  <si>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</si>
  <si>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</si>
  <si>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</si>
  <si>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</si>
  <si>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</si>
  <si>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</si>
  <si>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</si>
  <si>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</si>
  <si>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</si>
  <si>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</si>
  <si>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</si>
  <si>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</si>
  <si>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</si>
  <si>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</si>
  <si>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</si>
  <si>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</si>
  <si>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</si>
  <si>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</si>
  <si>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</si>
  <si>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</si>
  <si>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</si>
  <si>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</si>
  <si>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</si>
  <si>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</si>
  <si>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</si>
  <si>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</si>
  <si>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</si>
  <si>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</si>
  <si>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</si>
  <si>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</si>
  <si>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</si>
  <si>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</si>
  <si>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</si>
  <si>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</si>
  <si>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</si>
  <si>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</si>
  <si>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</si>
  <si>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</si>
  <si>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</si>
  <si>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</si>
  <si>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</si>
  <si>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</si>
  <si>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</si>
  <si>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</si>
  <si>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</si>
  <si>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</si>
  <si>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</si>
  <si>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</si>
  <si>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</si>
  <si>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</si>
  <si>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</si>
  <si>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</si>
  <si>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</si>
  <si>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</si>
  <si>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</si>
  <si>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</si>
  <si>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</si>
  <si>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</si>
  <si>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</si>
  <si>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</si>
  <si>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</si>
  <si>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</si>
  <si>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</si>
  <si>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</si>
  <si>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</si>
  <si>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</si>
  <si>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</si>
  <si>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</si>
  <si>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</si>
  <si>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</si>
  <si>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</si>
  <si>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</si>
  <si>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</si>
  <si>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</si>
  <si>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</si>
  <si>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</si>
  <si>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</si>
  <si>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</si>
  <si>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</si>
  <si>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</si>
  <si>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</si>
  <si>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</si>
  <si>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</si>
  <si>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</si>
  <si>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</si>
  <si>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</si>
  <si>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</si>
  <si>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</si>
  <si>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</si>
  <si>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</si>
  <si>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</si>
  <si>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</si>
  <si>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</si>
  <si>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</si>
  <si>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</si>
  <si>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</si>
  <si>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</si>
  <si>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</si>
  <si>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</si>
  <si>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</si>
  <si>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</si>
  <si>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</si>
  <si>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  -&gt; IMPLEMENTED(03/10/2017)</t>
    </r>
  </si>
  <si>
    <t>Dark</t>
  </si>
  <si>
    <t>Air/PF_Vulture</t>
  </si>
  <si>
    <t>Monster/PF_BigFood_Dark</t>
  </si>
  <si>
    <t>Monster/PF_Slime</t>
  </si>
  <si>
    <t>Monster/PF_SlimePoison</t>
  </si>
  <si>
    <t>Air/PF_Air_FlyingPig</t>
  </si>
  <si>
    <t>Add manually RatStatic</t>
  </si>
  <si>
    <t>SP_Rat_static</t>
  </si>
  <si>
    <t>PF_Rat_Static</t>
  </si>
  <si>
    <t>Monster/PF_GroundSmallFood_Dark</t>
  </si>
  <si>
    <t>Monster/PF_Mushroom</t>
  </si>
  <si>
    <t>Monster/PF_MediumFood_Dark</t>
  </si>
  <si>
    <t>Monster/PF_GroundMediumFood_Dark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</si>
</sst>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4" borderId="0" xfId="0" applyFill="1" applyAlignment="1">
      <alignment horizontal="right" vertical="top"/>
    </xf>
    <xf numFmtId="0" fontId="0" fillId="18" borderId="0" xfId="0" applyFill="1" applyAlignment="1">
      <alignment horizontal="right" vertical="top"/>
    </xf>
    <xf numFmtId="0" fontId="0" fillId="19" borderId="0" xfId="0" applyFill="1" applyAlignment="1">
      <alignment horizontal="right" vertical="top"/>
    </xf>
    <xf numFmtId="0" fontId="1" fillId="20" borderId="0" xfId="0" applyFont="1" applyFill="1"/>
    <xf numFmtId="0" fontId="1" fillId="22" borderId="0" xfId="0" applyFont="1" applyFill="1"/>
    <xf numFmtId="0" fontId="0" fillId="6" borderId="0" xfId="0" applyNumberFormat="1" applyFill="1" applyAlignment="1">
      <alignment horizontal="right" vertical="top"/>
    </xf>
    <xf numFmtId="0" fontId="0" fillId="23" borderId="0" xfId="0" applyNumberFormat="1" applyFill="1" applyAlignment="1">
      <alignment horizontal="right" vertical="top"/>
    </xf>
    <xf numFmtId="0" fontId="1" fillId="24" borderId="0" xfId="0" applyFont="1" applyFill="1"/>
    <xf numFmtId="0" fontId="0" fillId="21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5" borderId="0" xfId="0" applyFont="1" applyFill="1"/>
    <xf numFmtId="0" fontId="8" fillId="25" borderId="0" xfId="0" applyFont="1" applyFill="1"/>
    <xf numFmtId="0" fontId="0" fillId="26" borderId="0" xfId="0" applyFill="1" applyAlignment="1">
      <alignment horizontal="right" vertical="top"/>
    </xf>
    <xf numFmtId="0" fontId="0" fillId="0" borderId="0" xfId="0" applyNumberFormat="1" applyBorder="1"/>
  </cellXfs>
  <cellStyles count="1">
    <cellStyle name="Normal" xfId="0" builtinId="0"/>
  </cellStyles>
  <dxfs count="8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34941952"/>
        <c:axId val="84536320"/>
      </c:barChart>
      <c:catAx>
        <c:axId val="349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36320"/>
        <c:crosses val="autoZero"/>
        <c:auto val="1"/>
        <c:lblAlgn val="ctr"/>
        <c:lblOffset val="100"/>
        <c:noMultiLvlLbl val="0"/>
      </c:catAx>
      <c:valAx>
        <c:axId val="84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22496"/>
        <c:axId val="82524032"/>
      </c:barChart>
      <c:catAx>
        <c:axId val="825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24032"/>
        <c:crosses val="autoZero"/>
        <c:auto val="1"/>
        <c:lblAlgn val="ctr"/>
        <c:lblOffset val="100"/>
        <c:noMultiLvlLbl val="0"/>
      </c:catAx>
      <c:valAx>
        <c:axId val="825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63562</c:v>
                </c:pt>
                <c:pt idx="1">
                  <c:v>21125</c:v>
                </c:pt>
                <c:pt idx="2">
                  <c:v>8000</c:v>
                </c:pt>
                <c:pt idx="3">
                  <c:v>38596</c:v>
                </c:pt>
                <c:pt idx="4">
                  <c:v>19030</c:v>
                </c:pt>
                <c:pt idx="5">
                  <c:v>13620</c:v>
                </c:pt>
                <c:pt idx="6">
                  <c:v>51558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44512"/>
        <c:axId val="82546048"/>
      </c:barChart>
      <c:catAx>
        <c:axId val="825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546048"/>
        <c:crosses val="autoZero"/>
        <c:auto val="1"/>
        <c:lblAlgn val="ctr"/>
        <c:lblOffset val="100"/>
        <c:noMultiLvlLbl val="0"/>
      </c:catAx>
      <c:valAx>
        <c:axId val="825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5904"/>
        <c:axId val="76718080"/>
      </c:lineChart>
      <c:catAx>
        <c:axId val="767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18080"/>
        <c:crosses val="autoZero"/>
        <c:auto val="1"/>
        <c:lblAlgn val="ctr"/>
        <c:lblOffset val="100"/>
        <c:noMultiLvlLbl val="0"/>
      </c:catAx>
      <c:valAx>
        <c:axId val="7671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7159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26708</c:v>
                </c:pt>
                <c:pt idx="1">
                  <c:v>20640</c:v>
                </c:pt>
                <c:pt idx="2">
                  <c:v>36689</c:v>
                </c:pt>
                <c:pt idx="3">
                  <c:v>68947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46080"/>
        <c:axId val="82847616"/>
      </c:barChart>
      <c:catAx>
        <c:axId val="828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47616"/>
        <c:crosses val="autoZero"/>
        <c:auto val="1"/>
        <c:lblAlgn val="ctr"/>
        <c:lblOffset val="100"/>
        <c:noMultiLvlLbl val="0"/>
      </c:catAx>
      <c:valAx>
        <c:axId val="828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89344"/>
        <c:axId val="82895232"/>
      </c:barChart>
      <c:catAx>
        <c:axId val="82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95232"/>
        <c:crosses val="autoZero"/>
        <c:auto val="1"/>
        <c:lblAlgn val="ctr"/>
        <c:lblOffset val="100"/>
        <c:noMultiLvlLbl val="0"/>
      </c:catAx>
      <c:valAx>
        <c:axId val="828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73</c:v>
                </c:pt>
                <c:pt idx="1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29164</c:v>
                </c:pt>
                <c:pt idx="1">
                  <c:v>18826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50624"/>
        <c:axId val="84252160"/>
      </c:barChart>
      <c:catAx>
        <c:axId val="842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252160"/>
        <c:crosses val="autoZero"/>
        <c:auto val="1"/>
        <c:lblAlgn val="ctr"/>
        <c:lblOffset val="100"/>
        <c:noMultiLvlLbl val="0"/>
      </c:catAx>
      <c:valAx>
        <c:axId val="842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7136"/>
        <c:axId val="84357120"/>
      </c:barChart>
      <c:catAx>
        <c:axId val="843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57120"/>
        <c:crosses val="autoZero"/>
        <c:auto val="1"/>
        <c:lblAlgn val="ctr"/>
        <c:lblOffset val="100"/>
        <c:noMultiLvlLbl val="0"/>
      </c:catAx>
      <c:valAx>
        <c:axId val="843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29.6</c:v>
                </c:pt>
                <c:pt idx="8">
                  <c:v>30.1</c:v>
                </c:pt>
                <c:pt idx="9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9344"/>
        <c:axId val="77403264"/>
      </c:lineChart>
      <c:catAx>
        <c:axId val="767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03264"/>
        <c:crosses val="autoZero"/>
        <c:auto val="1"/>
        <c:lblAlgn val="ctr"/>
        <c:lblOffset val="100"/>
        <c:noMultiLvlLbl val="0"/>
      </c:catAx>
      <c:valAx>
        <c:axId val="7740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7293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215491</c:v>
                </c:pt>
                <c:pt idx="1">
                  <c:v>152984</c:v>
                </c:pt>
                <c:pt idx="2">
                  <c:v>47990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2448"/>
        <c:axId val="80233984"/>
      </c:barChart>
      <c:catAx>
        <c:axId val="80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33984"/>
        <c:crosses val="autoZero"/>
        <c:auto val="1"/>
        <c:lblAlgn val="ctr"/>
        <c:lblOffset val="100"/>
        <c:noMultiLvlLbl val="0"/>
      </c:catAx>
      <c:valAx>
        <c:axId val="802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56384"/>
        <c:axId val="80270464"/>
      </c:barChart>
      <c:catAx>
        <c:axId val="802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70464"/>
        <c:crosses val="autoZero"/>
        <c:auto val="1"/>
        <c:lblAlgn val="ctr"/>
        <c:lblOffset val="100"/>
        <c:noMultiLvlLbl val="0"/>
      </c:catAx>
      <c:valAx>
        <c:axId val="802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343</c:v>
                </c:pt>
                <c:pt idx="1">
                  <c:v>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3" totalsRowShown="0" headerRowDxfId="21" dataDxfId="20">
  <autoFilter ref="D11:U143"/>
  <sortState ref="D12:U142">
    <sortCondition ref="E11:E142"/>
  </sortState>
  <tableColumns count="18">
    <tableColumn id="1" name="Content Sku" dataDxfId="19"/>
    <tableColumn id="2" name="Spawner Prefab" dataDxfId="18"/>
    <tableColumn id="3" name="Entity Prefab" dataDxfId="17"/>
    <tableColumn id="4" name="Respawn Min" dataDxfId="16"/>
    <tableColumn id="5" name="Respawn Max" dataDxfId="15"/>
    <tableColumn id="6" name="HP Given" dataDxfId="14"/>
    <tableColumn id="7" name="XP Given" dataDxfId="13"/>
    <tableColumn id="8" name="Edible Tier" dataDxfId="12"/>
    <tableColumn id="9" name="BurnableTier" dataDxfId="11"/>
    <tableColumn id="10" name="Damage" dataDxfId="10"/>
    <tableColumn id="11" name="Total in &quot;Village&quot; scene" dataDxfId="9">
      <calculatedColumnFormula>COUNTIF(Table7[Spawner],Table1[[#This Row],[Spawner Prefab]])</calculatedColumnFormula>
    </tableColumn>
    <tableColumn id="12" name="Percentage1" dataDxfId="8">
      <calculatedColumnFormula>ROUND((Table1[[#This Row],[Total in "Village" scene]]/SUM(Table1[Total in "Village" scene]))*100,1)</calculatedColumnFormula>
    </tableColumn>
    <tableColumn id="13" name="Total in &quot;Castle&quot; scene" dataDxfId="7">
      <calculatedColumnFormula>COUNTIF(Table15[Spawner],Table1[[#This Row],[Spawner Prefab]])</calculatedColumnFormula>
    </tableColumn>
    <tableColumn id="14" name="Percentage2" dataDxfId="6">
      <calculatedColumnFormula>ROUND((Table1[[#This Row],[Total in "Castle" scene]]/SUM(Table1[Total in "Castle" scene]))*100,1)</calculatedColumnFormula>
    </tableColumn>
    <tableColumn id="17" name="Total in &quot;Dark&quot; scene" dataDxfId="5">
      <calculatedColumnFormula>COUNTIF(Table20[Spawner],Table1[[#This Row],[Spawner Prefab]])</calculatedColumnFormula>
    </tableColumn>
    <tableColumn id="18" name="Percentage3" dataDxfId="4">
      <calculatedColumnFormula>ROUND((Table1[[#This Row],[Total in "Dark" scene]]/SUM(Table1[Total in "Dark" scene]))*100,1)</calculatedColumnFormula>
    </tableColumn>
    <tableColumn id="15" name="Total in the game" dataDxfId="3">
      <calculatedColumnFormula>Table1[[#This Row],[Total in "Village" scene]]+Table1[[#This Row],[Total in "Castle" scene]]</calculatedColumnFormula>
    </tableColumn>
    <tableColumn id="16" name="Percentage4" dataDxfId="2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6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6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3">
      <calculatedColumnFormula>ROUND((Table610[[#This Row],[XP]]*Table610[[#This Row],[entity_spawned (AVG)]])*(Table610[[#This Row],[activating_chance]]/100),0)</calculatedColumnFormula>
    </tableColumn>
    <tableColumn id="9" name="Aggressive" dataDxfId="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0">
      <calculatedColumnFormula>ROUND((Table61011[[#This Row],[XP]]*Table61011[[#This Row],[entity_spawned (AVG)]])*(Table61011[[#This Row],[activating_chance]]/100),0)</calculatedColumnFormula>
    </tableColumn>
    <tableColumn id="9" name="Aggressive" dataDxfId="5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5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5">
      <calculatedColumnFormula>ROUND((Table12[[#This Row],[XP]]*Table12[[#This Row],[entity_spawned (AVG)]])*(Table12[[#This Row],[activating_chance]]/100),0)</calculatedColumnFormula>
    </tableColumn>
    <tableColumn id="7" name="Aggressive" dataDxfId="5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2">
      <calculatedColumnFormula>ROUND((Table13[[#This Row],[XP]]*Table13[[#This Row],[entity_spawned (AVG)]])*(Table13[[#This Row],[activating_chance]]/100),0)</calculatedColumnFormula>
    </tableColumn>
    <tableColumn id="7" name="Aggressive" dataDxfId="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9">
      <calculatedColumnFormula>ROUND((Table14[[#This Row],[XP]]*Table14[[#This Row],[entity_spawned (AVG)]])*(Table14[[#This Row],[activating_chance]]/100),0)</calculatedColumnFormula>
    </tableColumn>
    <tableColumn id="7" name="Aggressive" dataDxfId="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23" totalsRowShown="0" headerRowDxfId="47" headerRowBorderDxfId="46" tableBorderDxfId="45" totalsRowBorderDxfId="44">
  <autoFilter ref="CL21:CR323"/>
  <sortState ref="CL22:CR323">
    <sortCondition ref="CL21:CL3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80" totalsRowShown="0" headerRowDxfId="42" headerRowBorderDxfId="41" tableBorderDxfId="40" totalsRowBorderDxfId="39">
  <autoFilter ref="CT21:CZ280"/>
  <sortState ref="CT22:CZ280">
    <sortCondition ref="CT21:CT280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8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37" headerRowBorderDxfId="36" tableBorderDxfId="35" totalsRowBorderDxfId="34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2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8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82">
      <calculatedColumnFormula>DATA_SCENES_UNITY_1!BG7+DATA_SCENES_UNITY_1!BO7+DATA_SCENES_UNITY_1!BW7+DATA_SCENES_UNITY_1!CE7</calculatedColumnFormula>
    </tableColumn>
    <tableColumn id="5" name="Total preys" dataDxfId="8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8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31" headerRowBorderDxfId="30" tableBorderDxfId="29" totalsRowBorderDxfId="28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61" totalsRowShown="0" headerRowDxfId="25" headerRowBorderDxfId="24" tableBorderDxfId="23" totalsRowBorderDxfId="22">
  <autoFilter ref="AI7:AK661"/>
  <sortState ref="AI8:AK661">
    <sortCondition ref="AI7:AI6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77">
  <autoFilter ref="B21:H680"/>
  <sortState ref="B22:H681">
    <sortCondition ref="B21:B681"/>
  </sortState>
  <tableColumns count="7">
    <tableColumn id="1" name="spawner_sku" dataDxfId="76"/>
    <tableColumn id="2" name="entity_spawned (AVG)"/>
    <tableColumn id="5" name="respawn_time"/>
    <tableColumn id="6" name="activating_chance"/>
    <tableColumn id="7" name="XP" dataDxfId="7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74">
      <calculatedColumnFormula>ROUND((Table245[[#This Row],[XP]]*Table245[[#This Row],[entity_spawned (AVG)]])*(Table245[[#This Row],[activating_chance]]/100),0)</calculatedColumnFormula>
    </tableColumn>
    <tableColumn id="3" name="Aggresive" dataDxfId="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7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1">
      <calculatedColumnFormula>ROUND((Table2[[#This Row],[XP]]*Table2[[#This Row],[entity_spawned (AVG)]])*(Table2[[#This Row],[activating_chance]]/100),0)</calculatedColumnFormula>
    </tableColumn>
    <tableColumn id="9" name="Aggressive" dataDxfId="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68">
      <calculatedColumnFormula>ROUND((Table6[[#This Row],[XP]]*Table6[[#This Row],[entity_spawned (AVG)]])*(Table6[[#This Row],[activating_chance]]/100),0)</calculatedColumnFormula>
    </tableColumn>
    <tableColumn id="9" name="Aggressive" data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3"/>
  <sheetViews>
    <sheetView topLeftCell="A7" workbookViewId="0">
      <pane xSplit="6" topLeftCell="G1" activePane="topRight" state="frozen"/>
      <selection pane="topRight" activeCell="J24" sqref="J24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F4" s="83" t="s">
        <v>675</v>
      </c>
      <c r="N4" s="77"/>
    </row>
    <row r="5" spans="4:21" x14ac:dyDescent="0.25">
      <c r="N5" s="77"/>
    </row>
    <row r="6" spans="4:21" x14ac:dyDescent="0.25">
      <c r="F6" s="1" t="s">
        <v>378</v>
      </c>
      <c r="H6" s="1" t="s">
        <v>381</v>
      </c>
      <c r="N6" s="78"/>
    </row>
    <row r="7" spans="4:21" x14ac:dyDescent="0.25">
      <c r="F7" t="s">
        <v>379</v>
      </c>
      <c r="H7" t="s">
        <v>382</v>
      </c>
      <c r="N7" s="78"/>
    </row>
    <row r="8" spans="4:21" x14ac:dyDescent="0.25">
      <c r="F8" t="s">
        <v>380</v>
      </c>
      <c r="H8" t="s">
        <v>383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08" t="s">
        <v>284</v>
      </c>
      <c r="H11" s="108" t="s">
        <v>285</v>
      </c>
      <c r="I11" s="109" t="s">
        <v>286</v>
      </c>
      <c r="J11" s="109" t="s">
        <v>287</v>
      </c>
      <c r="K11" s="109" t="s">
        <v>376</v>
      </c>
      <c r="L11" s="109" t="s">
        <v>421</v>
      </c>
      <c r="M11" s="109" t="s">
        <v>188</v>
      </c>
      <c r="N11" s="112" t="s">
        <v>666</v>
      </c>
      <c r="O11" s="112" t="s">
        <v>558</v>
      </c>
      <c r="P11" s="115" t="s">
        <v>665</v>
      </c>
      <c r="Q11" s="116" t="s">
        <v>550</v>
      </c>
      <c r="R11" s="112" t="s">
        <v>664</v>
      </c>
      <c r="S11" s="112" t="s">
        <v>654</v>
      </c>
      <c r="T11" s="115" t="s">
        <v>653</v>
      </c>
      <c r="U11" s="115" t="s">
        <v>667</v>
      </c>
    </row>
    <row r="12" spans="4:21" ht="15" customHeight="1" x14ac:dyDescent="0.25">
      <c r="D12" s="79" t="s">
        <v>70</v>
      </c>
      <c r="E12" s="79" t="s">
        <v>570</v>
      </c>
      <c r="F12" s="79" t="s">
        <v>571</v>
      </c>
      <c r="G12" s="107">
        <v>280</v>
      </c>
      <c r="H12" s="107">
        <v>280</v>
      </c>
      <c r="I12" s="106">
        <v>20</v>
      </c>
      <c r="J12" s="106">
        <v>75</v>
      </c>
      <c r="K12" s="106">
        <v>0</v>
      </c>
      <c r="L12" s="106">
        <v>0</v>
      </c>
      <c r="M12" s="106">
        <v>4</v>
      </c>
      <c r="N12" s="110">
        <f>COUNTIF(Table7[Spawner],Table1[[#This Row],[Spawner Prefab]])</f>
        <v>3</v>
      </c>
      <c r="O12" s="110">
        <f>ROUND((Table1[[#This Row],[Total in "Village" scene]]/SUM(Table1[Total in "Village" scene]))*100,1)</f>
        <v>0.1</v>
      </c>
      <c r="P12" s="114">
        <f>COUNTIF(Table15[Spawner],Table1[[#This Row],[Spawner Prefab]])</f>
        <v>0</v>
      </c>
      <c r="Q12" s="114">
        <f>ROUND((Table1[[#This Row],[Total in "Castle" scene]]/SUM(Table1[Total in "Castle" scene]))*100,1)</f>
        <v>0</v>
      </c>
      <c r="R12" s="110">
        <f>COUNTIF(Table20[Spawner],Table1[[#This Row],[Spawner Prefab]])</f>
        <v>0</v>
      </c>
      <c r="S12" s="110">
        <f>ROUND((Table1[[#This Row],[Total in "Dark" scene]]/SUM(Table1[Total in "Dark" scene]))*100,1)</f>
        <v>0</v>
      </c>
      <c r="T12" s="114">
        <f>Table1[[#This Row],[Total in "Village" scene]]+Table1[[#This Row],[Total in "Castle" scene]]</f>
        <v>3</v>
      </c>
      <c r="U12" s="114">
        <f>ROUND((Table1[[#This Row],[Total in the game]]/SUM(Table1[Total in the game]))*100,1)</f>
        <v>0.1</v>
      </c>
    </row>
    <row r="13" spans="4:21" ht="17.25" customHeight="1" x14ac:dyDescent="0.25">
      <c r="D13" s="79" t="s">
        <v>87</v>
      </c>
      <c r="E13" s="79" t="s">
        <v>572</v>
      </c>
      <c r="F13" s="79" t="s">
        <v>573</v>
      </c>
      <c r="G13" s="117">
        <v>220</v>
      </c>
      <c r="H13" s="117">
        <v>220</v>
      </c>
      <c r="I13" s="105">
        <v>30</v>
      </c>
      <c r="J13" s="105">
        <v>50</v>
      </c>
      <c r="K13" s="105">
        <v>0</v>
      </c>
      <c r="L13" s="105">
        <v>0</v>
      </c>
      <c r="M13" s="105">
        <v>3</v>
      </c>
      <c r="N13" s="111">
        <f>COUNTIF(Table7[Spawner],Table1[[#This Row],[Spawner Prefab]])</f>
        <v>7</v>
      </c>
      <c r="O13" s="111">
        <f>ROUND((Table1[[#This Row],[Total in "Village" scene]]/SUM(Table1[Total in "Village" scene]))*100,1)</f>
        <v>0.3</v>
      </c>
      <c r="P13" s="113">
        <f>COUNTIF(Table15[Spawner],Table1[[#This Row],[Spawner Prefab]])</f>
        <v>0</v>
      </c>
      <c r="Q13" s="113">
        <f>ROUND((Table1[[#This Row],[Total in "Castle" scene]]/SUM(Table1[Total in "Castle" scene]))*100,1)</f>
        <v>0</v>
      </c>
      <c r="R13" s="111">
        <f>COUNTIF(Table20[Spawner],Table1[[#This Row],[Spawner Prefab]])</f>
        <v>0</v>
      </c>
      <c r="S13" s="111">
        <f>ROUND((Table1[[#This Row],[Total in "Dark" scene]]/SUM(Table1[Total in "Dark" scene]))*100,1)</f>
        <v>0</v>
      </c>
      <c r="T13" s="113">
        <f>Table1[[#This Row],[Total in "Village" scene]]+Table1[[#This Row],[Total in "Castle" scene]]</f>
        <v>7</v>
      </c>
      <c r="U13" s="113">
        <f>ROUND((Table1[[#This Row],[Total in the game]]/SUM(Table1[Total in the game]))*100,1)</f>
        <v>0.2</v>
      </c>
    </row>
    <row r="14" spans="4:21" x14ac:dyDescent="0.25">
      <c r="D14" s="79" t="s">
        <v>441</v>
      </c>
      <c r="E14" s="79" t="s">
        <v>574</v>
      </c>
      <c r="F14" s="79" t="s">
        <v>575</v>
      </c>
      <c r="G14" s="107">
        <v>140</v>
      </c>
      <c r="H14" s="107">
        <v>140</v>
      </c>
      <c r="I14" s="106">
        <v>30</v>
      </c>
      <c r="J14" s="106">
        <v>195</v>
      </c>
      <c r="K14" s="106">
        <v>1</v>
      </c>
      <c r="L14" s="106">
        <v>1</v>
      </c>
      <c r="M14" s="106" t="s">
        <v>9</v>
      </c>
      <c r="N14" s="110">
        <f>COUNTIF(Table7[Spawner],Table1[[#This Row],[Spawner Prefab]])</f>
        <v>17</v>
      </c>
      <c r="O14" s="110">
        <f>ROUND((Table1[[#This Row],[Total in "Village" scene]]/SUM(Table1[Total in "Village" scene]))*100,1)</f>
        <v>0.7</v>
      </c>
      <c r="P14" s="114">
        <f>COUNTIF(Table15[Spawner],Table1[[#This Row],[Spawner Prefab]])</f>
        <v>0</v>
      </c>
      <c r="Q14" s="114">
        <f>ROUND((Table1[[#This Row],[Total in "Castle" scene]]/SUM(Table1[Total in "Castle" scene]))*100,1)</f>
        <v>0</v>
      </c>
      <c r="R14" s="110">
        <f>COUNTIF(Table20[Spawner],Table1[[#This Row],[Spawner Prefab]])</f>
        <v>0</v>
      </c>
      <c r="S14" s="110">
        <f>ROUND((Table1[[#This Row],[Total in "Dark" scene]]/SUM(Table1[Total in "Dark" scene]))*100,1)</f>
        <v>0</v>
      </c>
      <c r="T14" s="114">
        <f>Table1[[#This Row],[Total in "Village" scene]]+Table1[[#This Row],[Total in "Castle" scene]]</f>
        <v>17</v>
      </c>
      <c r="U14" s="114">
        <f>ROUND((Table1[[#This Row],[Total in the game]]/SUM(Table1[Total in the game]))*100,1)</f>
        <v>0.4</v>
      </c>
    </row>
    <row r="15" spans="4:21" x14ac:dyDescent="0.25">
      <c r="D15" s="79" t="s">
        <v>113</v>
      </c>
      <c r="E15" s="79" t="s">
        <v>576</v>
      </c>
      <c r="F15" s="79" t="s">
        <v>577</v>
      </c>
      <c r="G15" s="117">
        <v>5000</v>
      </c>
      <c r="H15" s="117">
        <v>5000</v>
      </c>
      <c r="I15" s="105">
        <v>70</v>
      </c>
      <c r="J15" s="105">
        <v>50</v>
      </c>
      <c r="K15" s="105">
        <v>0</v>
      </c>
      <c r="L15" s="105">
        <v>0</v>
      </c>
      <c r="M15" s="105" t="s">
        <v>9</v>
      </c>
      <c r="N15" s="111">
        <f>COUNTIF(Table7[Spawner],Table1[[#This Row],[Spawner Prefab]])</f>
        <v>0</v>
      </c>
      <c r="O15" s="111">
        <f>ROUND((Table1[[#This Row],[Total in "Village" scene]]/SUM(Table1[Total in "Village" scene]))*100,1)</f>
        <v>0</v>
      </c>
      <c r="P15" s="113">
        <f>COUNTIF(Table15[Spawner],Table1[[#This Row],[Spawner Prefab]])</f>
        <v>0</v>
      </c>
      <c r="Q15" s="113">
        <f>ROUND((Table1[[#This Row],[Total in "Castle" scene]]/SUM(Table1[Total in "Castle" scene]))*100,1)</f>
        <v>0</v>
      </c>
      <c r="R15" s="111">
        <f>COUNTIF(Table20[Spawner],Table1[[#This Row],[Spawner Prefab]])</f>
        <v>0</v>
      </c>
      <c r="S15" s="111">
        <f>ROUND((Table1[[#This Row],[Total in "Dark" scene]]/SUM(Table1[Total in "Dark" scene]))*100,1)</f>
        <v>0</v>
      </c>
      <c r="T15" s="113">
        <f>Table1[[#This Row],[Total in "Village" scene]]+Table1[[#This Row],[Total in "Castle" scene]]</f>
        <v>0</v>
      </c>
      <c r="U15" s="113">
        <f>ROUND((Table1[[#This Row],[Total in the game]]/SUM(Table1[Total in the game]))*100,1)</f>
        <v>0</v>
      </c>
    </row>
    <row r="16" spans="4:21" x14ac:dyDescent="0.25">
      <c r="D16" s="79" t="s">
        <v>88</v>
      </c>
      <c r="E16" s="79" t="s">
        <v>578</v>
      </c>
      <c r="F16" s="79" t="s">
        <v>579</v>
      </c>
      <c r="G16" s="107">
        <v>200</v>
      </c>
      <c r="H16" s="107">
        <v>200</v>
      </c>
      <c r="I16" s="106">
        <v>32</v>
      </c>
      <c r="J16" s="106">
        <v>95</v>
      </c>
      <c r="K16" s="106">
        <v>0</v>
      </c>
      <c r="L16" s="106">
        <v>0</v>
      </c>
      <c r="M16" s="106">
        <v>24</v>
      </c>
      <c r="N16" s="110">
        <f>COUNTIF(Table7[Spawner],Table1[[#This Row],[Spawner Prefab]])</f>
        <v>4</v>
      </c>
      <c r="O16" s="110">
        <f>ROUND((Table1[[#This Row],[Total in "Village" scene]]/SUM(Table1[Total in "Village" scene]))*100,1)</f>
        <v>0.2</v>
      </c>
      <c r="P16" s="114">
        <f>COUNTIF(Table15[Spawner],Table1[[#This Row],[Spawner Prefab]])</f>
        <v>0</v>
      </c>
      <c r="Q16" s="114">
        <f>ROUND((Table1[[#This Row],[Total in "Castle" scene]]/SUM(Table1[Total in "Castle" scene]))*100,1)</f>
        <v>0</v>
      </c>
      <c r="R16" s="110">
        <f>COUNTIF(Table20[Spawner],Table1[[#This Row],[Spawner Prefab]])</f>
        <v>0</v>
      </c>
      <c r="S16" s="110">
        <f>ROUND((Table1[[#This Row],[Total in "Dark" scene]]/SUM(Table1[Total in "Dark" scene]))*100,1)</f>
        <v>0</v>
      </c>
      <c r="T16" s="114">
        <f>Table1[[#This Row],[Total in "Village" scene]]+Table1[[#This Row],[Total in "Castle" scene]]</f>
        <v>4</v>
      </c>
      <c r="U16" s="114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11</v>
      </c>
      <c r="F17" s="79" t="s">
        <v>13</v>
      </c>
      <c r="G17" s="117">
        <v>280</v>
      </c>
      <c r="H17" s="117">
        <v>280</v>
      </c>
      <c r="I17" s="105">
        <v>20</v>
      </c>
      <c r="J17" s="105">
        <v>75</v>
      </c>
      <c r="K17" s="105">
        <v>0</v>
      </c>
      <c r="L17" s="105">
        <v>0</v>
      </c>
      <c r="M17" s="105">
        <v>10</v>
      </c>
      <c r="N17" s="111">
        <f>COUNTIF(Table7[Spawner],Table1[[#This Row],[Spawner Prefab]])</f>
        <v>6</v>
      </c>
      <c r="O17" s="111">
        <f>ROUND((Table1[[#This Row],[Total in "Village" scene]]/SUM(Table1[Total in "Village" scene]))*100,1)</f>
        <v>0.2</v>
      </c>
      <c r="P17" s="113">
        <f>COUNTIF(Table15[Spawner],Table1[[#This Row],[Spawner Prefab]])</f>
        <v>0</v>
      </c>
      <c r="Q17" s="113">
        <f>ROUND((Table1[[#This Row],[Total in "Castle" scene]]/SUM(Table1[Total in "Castle" scene]))*100,1)</f>
        <v>0</v>
      </c>
      <c r="R17" s="111">
        <f>COUNTIF(Table20[Spawner],Table1[[#This Row],[Spawner Prefab]])</f>
        <v>0</v>
      </c>
      <c r="S17" s="111">
        <f>ROUND((Table1[[#This Row],[Total in "Dark" scene]]/SUM(Table1[Total in "Dark" scene]))*100,1)</f>
        <v>0</v>
      </c>
      <c r="T17" s="113">
        <f>Table1[[#This Row],[Total in "Village" scene]]+Table1[[#This Row],[Total in "Castle" scene]]</f>
        <v>6</v>
      </c>
      <c r="U17" s="113">
        <f>ROUND((Table1[[#This Row],[Total in the game]]/SUM(Table1[Total in the game]))*100,1)</f>
        <v>0.1</v>
      </c>
    </row>
    <row r="18" spans="4:21" x14ac:dyDescent="0.25">
      <c r="D18" s="79" t="s">
        <v>70</v>
      </c>
      <c r="E18" s="79" t="s">
        <v>0</v>
      </c>
      <c r="F18" s="79" t="s">
        <v>2</v>
      </c>
      <c r="G18" s="107">
        <v>280</v>
      </c>
      <c r="H18" s="107">
        <v>280</v>
      </c>
      <c r="I18" s="106">
        <v>20</v>
      </c>
      <c r="J18" s="106">
        <v>75</v>
      </c>
      <c r="K18" s="106">
        <v>0</v>
      </c>
      <c r="L18" s="106">
        <v>0</v>
      </c>
      <c r="M18" s="106">
        <v>10</v>
      </c>
      <c r="N18" s="110">
        <f>COUNTIF(Table7[Spawner],Table1[[#This Row],[Spawner Prefab]])</f>
        <v>10</v>
      </c>
      <c r="O18" s="110">
        <f>ROUND((Table1[[#This Row],[Total in "Village" scene]]/SUM(Table1[Total in "Village" scene]))*100,1)</f>
        <v>0.4</v>
      </c>
      <c r="P18" s="114">
        <f>COUNTIF(Table15[Spawner],Table1[[#This Row],[Spawner Prefab]])</f>
        <v>0</v>
      </c>
      <c r="Q18" s="114">
        <f>ROUND((Table1[[#This Row],[Total in "Castle" scene]]/SUM(Table1[Total in "Castle" scene]))*100,1)</f>
        <v>0</v>
      </c>
      <c r="R18" s="110">
        <f>COUNTIF(Table20[Spawner],Table1[[#This Row],[Spawner Prefab]])</f>
        <v>0</v>
      </c>
      <c r="S18" s="110">
        <f>ROUND((Table1[[#This Row],[Total in "Dark" scene]]/SUM(Table1[Total in "Dark" scene]))*100,1)</f>
        <v>0</v>
      </c>
      <c r="T18" s="114">
        <f>Table1[[#This Row],[Total in "Village" scene]]+Table1[[#This Row],[Total in "Castle" scene]]</f>
        <v>10</v>
      </c>
      <c r="U18" s="114">
        <f>ROUND((Table1[[#This Row],[Total in the game]]/SUM(Table1[Total in the game]))*100,1)</f>
        <v>0.2</v>
      </c>
    </row>
    <row r="19" spans="4:21" x14ac:dyDescent="0.25">
      <c r="D19" s="79" t="s">
        <v>71</v>
      </c>
      <c r="E19" s="79" t="s">
        <v>12</v>
      </c>
      <c r="F19" s="79" t="s">
        <v>14</v>
      </c>
      <c r="G19" s="117">
        <v>300</v>
      </c>
      <c r="H19" s="117">
        <v>300</v>
      </c>
      <c r="I19" s="105">
        <v>20</v>
      </c>
      <c r="J19" s="105">
        <v>75</v>
      </c>
      <c r="K19" s="105">
        <v>0</v>
      </c>
      <c r="L19" s="105">
        <v>0</v>
      </c>
      <c r="M19" s="105">
        <v>16</v>
      </c>
      <c r="N19" s="111">
        <f>COUNTIF(Table7[Spawner],Table1[[#This Row],[Spawner Prefab]])</f>
        <v>11</v>
      </c>
      <c r="O19" s="111">
        <f>ROUND((Table1[[#This Row],[Total in "Village" scene]]/SUM(Table1[Total in "Village" scene]))*100,1)</f>
        <v>0.4</v>
      </c>
      <c r="P19" s="113">
        <f>COUNTIF(Table15[Spawner],Table1[[#This Row],[Spawner Prefab]])</f>
        <v>4</v>
      </c>
      <c r="Q19" s="113">
        <f>ROUND((Table1[[#This Row],[Total in "Castle" scene]]/SUM(Table1[Total in "Castle" scene]))*100,1)</f>
        <v>0.2</v>
      </c>
      <c r="R19" s="111">
        <f>COUNTIF(Table20[Spawner],Table1[[#This Row],[Spawner Prefab]])</f>
        <v>0</v>
      </c>
      <c r="S19" s="111">
        <f>ROUND((Table1[[#This Row],[Total in "Dark" scene]]/SUM(Table1[Total in "Dark" scene]))*100,1)</f>
        <v>0</v>
      </c>
      <c r="T19" s="113">
        <f>Table1[[#This Row],[Total in "Village" scene]]+Table1[[#This Row],[Total in "Castle" scene]]</f>
        <v>15</v>
      </c>
      <c r="U19" s="113">
        <f>ROUND((Table1[[#This Row],[Total in the game]]/SUM(Table1[Total in the game]))*100,1)</f>
        <v>0.3</v>
      </c>
    </row>
    <row r="20" spans="4:21" x14ac:dyDescent="0.25">
      <c r="D20" s="79" t="s">
        <v>71</v>
      </c>
      <c r="E20" s="79" t="s">
        <v>1</v>
      </c>
      <c r="F20" s="79" t="s">
        <v>3</v>
      </c>
      <c r="G20" s="107">
        <v>300</v>
      </c>
      <c r="H20" s="107">
        <v>300</v>
      </c>
      <c r="I20" s="106">
        <v>20</v>
      </c>
      <c r="J20" s="106">
        <v>75</v>
      </c>
      <c r="K20" s="106">
        <v>0</v>
      </c>
      <c r="L20" s="106">
        <v>0</v>
      </c>
      <c r="M20" s="106">
        <v>16</v>
      </c>
      <c r="N20" s="110">
        <f>COUNTIF(Table7[Spawner],Table1[[#This Row],[Spawner Prefab]])</f>
        <v>6</v>
      </c>
      <c r="O20" s="110">
        <f>ROUND((Table1[[#This Row],[Total in "Village" scene]]/SUM(Table1[Total in "Village" scene]))*100,1)</f>
        <v>0.2</v>
      </c>
      <c r="P20" s="114">
        <f>COUNTIF(Table15[Spawner],Table1[[#This Row],[Spawner Prefab]])</f>
        <v>13</v>
      </c>
      <c r="Q20" s="114">
        <f>ROUND((Table1[[#This Row],[Total in "Castle" scene]]/SUM(Table1[Total in "Castle" scene]))*100,1)</f>
        <v>0.7</v>
      </c>
      <c r="R20" s="110">
        <f>COUNTIF(Table20[Spawner],Table1[[#This Row],[Spawner Prefab]])</f>
        <v>0</v>
      </c>
      <c r="S20" s="110">
        <f>ROUND((Table1[[#This Row],[Total in "Dark" scene]]/SUM(Table1[Total in "Dark" scene]))*100,1)</f>
        <v>0</v>
      </c>
      <c r="T20" s="114">
        <f>Table1[[#This Row],[Total in "Village" scene]]+Table1[[#This Row],[Total in "Castle" scene]]</f>
        <v>19</v>
      </c>
      <c r="U20" s="114">
        <f>ROUND((Table1[[#This Row],[Total in the game]]/SUM(Table1[Total in the game]))*100,1)</f>
        <v>0.4</v>
      </c>
    </row>
    <row r="21" spans="4:21" x14ac:dyDescent="0.25">
      <c r="D21" s="79" t="s">
        <v>433</v>
      </c>
      <c r="E21" s="79" t="s">
        <v>434</v>
      </c>
      <c r="F21" s="79" t="s">
        <v>435</v>
      </c>
      <c r="G21" s="117">
        <v>310</v>
      </c>
      <c r="H21" s="117">
        <v>310</v>
      </c>
      <c r="I21" s="105">
        <v>50</v>
      </c>
      <c r="J21" s="105">
        <v>55</v>
      </c>
      <c r="K21" s="105">
        <v>1</v>
      </c>
      <c r="L21" s="105">
        <v>1</v>
      </c>
      <c r="M21" s="105">
        <v>30</v>
      </c>
      <c r="N21" s="111">
        <f>COUNTIF(Table7[Spawner],Table1[[#This Row],[Spawner Prefab]])</f>
        <v>12</v>
      </c>
      <c r="O21" s="111">
        <f>ROUND((Table1[[#This Row],[Total in "Village" scene]]/SUM(Table1[Total in "Village" scene]))*100,1)</f>
        <v>0.5</v>
      </c>
      <c r="P21" s="113">
        <f>COUNTIF(Table15[Spawner],Table1[[#This Row],[Spawner Prefab]])</f>
        <v>0</v>
      </c>
      <c r="Q21" s="113">
        <f>ROUND((Table1[[#This Row],[Total in "Castle" scene]]/SUM(Table1[Total in "Castle" scene]))*100,1)</f>
        <v>0</v>
      </c>
      <c r="R21" s="111">
        <f>COUNTIF(Table20[Spawner],Table1[[#This Row],[Spawner Prefab]])</f>
        <v>0</v>
      </c>
      <c r="S21" s="111">
        <f>ROUND((Table1[[#This Row],[Total in "Dark" scene]]/SUM(Table1[Total in "Dark" scene]))*100,1)</f>
        <v>0</v>
      </c>
      <c r="T21" s="113">
        <f>Table1[[#This Row],[Total in "Village" scene]]+Table1[[#This Row],[Total in "Castle" scene]]</f>
        <v>12</v>
      </c>
      <c r="U21" s="113">
        <f>ROUND((Table1[[#This Row],[Total in the game]]/SUM(Table1[Total in the game]))*100,1)</f>
        <v>0.3</v>
      </c>
    </row>
    <row r="22" spans="4:21" x14ac:dyDescent="0.25">
      <c r="D22" s="79" t="s">
        <v>433</v>
      </c>
      <c r="E22" s="79" t="s">
        <v>436</v>
      </c>
      <c r="F22" s="79" t="s">
        <v>437</v>
      </c>
      <c r="G22" s="107">
        <v>310</v>
      </c>
      <c r="H22" s="107">
        <v>310</v>
      </c>
      <c r="I22" s="106">
        <v>50</v>
      </c>
      <c r="J22" s="106">
        <v>55</v>
      </c>
      <c r="K22" s="106">
        <v>1</v>
      </c>
      <c r="L22" s="106">
        <v>1</v>
      </c>
      <c r="M22" s="106">
        <v>30</v>
      </c>
      <c r="N22" s="110">
        <f>COUNTIF(Table7[Spawner],Table1[[#This Row],[Spawner Prefab]])</f>
        <v>3</v>
      </c>
      <c r="O22" s="110">
        <f>ROUND((Table1[[#This Row],[Total in "Village" scene]]/SUM(Table1[Total in "Village" scene]))*100,1)</f>
        <v>0.1</v>
      </c>
      <c r="P22" s="114">
        <f>COUNTIF(Table15[Spawner],Table1[[#This Row],[Spawner Prefab]])</f>
        <v>0</v>
      </c>
      <c r="Q22" s="114">
        <f>ROUND((Table1[[#This Row],[Total in "Castle" scene]]/SUM(Table1[Total in "Castle" scene]))*100,1)</f>
        <v>0</v>
      </c>
      <c r="R22" s="110">
        <f>COUNTIF(Table20[Spawner],Table1[[#This Row],[Spawner Prefab]])</f>
        <v>0</v>
      </c>
      <c r="S22" s="110">
        <f>ROUND((Table1[[#This Row],[Total in "Dark" scene]]/SUM(Table1[Total in "Dark" scene]))*100,1)</f>
        <v>0</v>
      </c>
      <c r="T22" s="114">
        <f>Table1[[#This Row],[Total in "Village" scene]]+Table1[[#This Row],[Total in "Castle" scene]]</f>
        <v>3</v>
      </c>
      <c r="U22" s="114">
        <f>ROUND((Table1[[#This Row],[Total in the game]]/SUM(Table1[Total in the game]))*100,1)</f>
        <v>0.1</v>
      </c>
    </row>
    <row r="23" spans="4:21" x14ac:dyDescent="0.25">
      <c r="D23" s="79" t="s">
        <v>438</v>
      </c>
      <c r="E23" s="79" t="s">
        <v>424</v>
      </c>
      <c r="F23" s="79" t="s">
        <v>425</v>
      </c>
      <c r="G23" s="117">
        <v>200</v>
      </c>
      <c r="H23" s="117">
        <v>200</v>
      </c>
      <c r="I23" s="105">
        <v>-10</v>
      </c>
      <c r="J23" s="105">
        <v>0</v>
      </c>
      <c r="K23" s="105">
        <v>0</v>
      </c>
      <c r="L23" s="105">
        <v>0</v>
      </c>
      <c r="M23" s="105" t="s">
        <v>9</v>
      </c>
      <c r="N23" s="111">
        <f>COUNTIF(Table7[Spawner],Table1[[#This Row],[Spawner Prefab]])</f>
        <v>139</v>
      </c>
      <c r="O23" s="111">
        <f>ROUND((Table1[[#This Row],[Total in "Village" scene]]/SUM(Table1[Total in "Village" scene]))*100,1)</f>
        <v>5.5</v>
      </c>
      <c r="P23" s="113">
        <f>COUNTIF(Table15[Spawner],Table1[[#This Row],[Spawner Prefab]])</f>
        <v>152</v>
      </c>
      <c r="Q23" s="113">
        <f>ROUND((Table1[[#This Row],[Total in "Castle" scene]]/SUM(Table1[Total in "Castle" scene]))*100,1)</f>
        <v>8.3000000000000007</v>
      </c>
      <c r="R23" s="111">
        <f>COUNTIF(Table20[Spawner],Table1[[#This Row],[Spawner Prefab]])</f>
        <v>12</v>
      </c>
      <c r="S23" s="111">
        <f>ROUND((Table1[[#This Row],[Total in "Dark" scene]]/SUM(Table1[Total in "Dark" scene]))*100,1)</f>
        <v>1.8</v>
      </c>
      <c r="T23" s="113">
        <f>Table1[[#This Row],[Total in "Village" scene]]+Table1[[#This Row],[Total in "Castle" scene]]</f>
        <v>291</v>
      </c>
      <c r="U23" s="113">
        <f>ROUND((Table1[[#This Row],[Total in the game]]/SUM(Table1[Total in the game]))*100,1)</f>
        <v>6.6</v>
      </c>
    </row>
    <row r="24" spans="4:21" ht="15" customHeight="1" x14ac:dyDescent="0.25">
      <c r="D24" s="79" t="s">
        <v>439</v>
      </c>
      <c r="E24" s="79" t="s">
        <v>440</v>
      </c>
      <c r="F24" s="79" t="s">
        <v>551</v>
      </c>
      <c r="G24" s="107">
        <v>280</v>
      </c>
      <c r="H24" s="107">
        <v>280</v>
      </c>
      <c r="I24" s="106">
        <v>20</v>
      </c>
      <c r="J24" s="106">
        <v>50</v>
      </c>
      <c r="K24" s="106">
        <v>0</v>
      </c>
      <c r="L24" s="106">
        <v>0</v>
      </c>
      <c r="M24" s="106">
        <v>10</v>
      </c>
      <c r="N24" s="110">
        <f>COUNTIF(Table7[Spawner],Table1[[#This Row],[Spawner Prefab]])</f>
        <v>3</v>
      </c>
      <c r="O24" s="110">
        <f>ROUND((Table1[[#This Row],[Total in "Village" scene]]/SUM(Table1[Total in "Village" scene]))*100,1)</f>
        <v>0.1</v>
      </c>
      <c r="P24" s="114">
        <f>COUNTIF(Table15[Spawner],Table1[[#This Row],[Spawner Prefab]])</f>
        <v>0</v>
      </c>
      <c r="Q24" s="114">
        <f>ROUND((Table1[[#This Row],[Total in "Castle" scene]]/SUM(Table1[Total in "Castle" scene]))*100,1)</f>
        <v>0</v>
      </c>
      <c r="R24" s="110">
        <f>COUNTIF(Table20[Spawner],Table1[[#This Row],[Spawner Prefab]])</f>
        <v>13</v>
      </c>
      <c r="S24" s="110">
        <f>ROUND((Table1[[#This Row],[Total in "Dark" scene]]/SUM(Table1[Total in "Dark" scene]))*100,1)</f>
        <v>2</v>
      </c>
      <c r="T24" s="114">
        <f>Table1[[#This Row],[Total in "Village" scene]]+Table1[[#This Row],[Total in "Castle" scene]]</f>
        <v>3</v>
      </c>
      <c r="U24" s="114">
        <f>ROUND((Table1[[#This Row],[Total in the game]]/SUM(Table1[Total in the game]))*100,1)</f>
        <v>0.1</v>
      </c>
    </row>
    <row r="25" spans="4:21" x14ac:dyDescent="0.25">
      <c r="D25" s="79" t="s">
        <v>72</v>
      </c>
      <c r="E25" s="79" t="s">
        <v>4</v>
      </c>
      <c r="F25" s="79" t="s">
        <v>5</v>
      </c>
      <c r="G25" s="117">
        <v>200</v>
      </c>
      <c r="H25" s="117">
        <v>200</v>
      </c>
      <c r="I25" s="105">
        <v>20</v>
      </c>
      <c r="J25" s="105">
        <v>50</v>
      </c>
      <c r="K25" s="105">
        <v>0</v>
      </c>
      <c r="L25" s="105">
        <v>0</v>
      </c>
      <c r="M25" s="105" t="s">
        <v>9</v>
      </c>
      <c r="N25" s="111">
        <f>COUNTIF(Table7[Spawner],Table1[[#This Row],[Spawner Prefab]])</f>
        <v>1</v>
      </c>
      <c r="O25" s="111">
        <f>ROUND((Table1[[#This Row],[Total in "Village" scene]]/SUM(Table1[Total in "Village" scene]))*100,1)</f>
        <v>0</v>
      </c>
      <c r="P25" s="113">
        <f>COUNTIF(Table15[Spawner],Table1[[#This Row],[Spawner Prefab]])</f>
        <v>0</v>
      </c>
      <c r="Q25" s="113">
        <f>ROUND((Table1[[#This Row],[Total in "Castle" scene]]/SUM(Table1[Total in "Castle" scene]))*100,1)</f>
        <v>0</v>
      </c>
      <c r="R25" s="111">
        <f>COUNTIF(Table20[Spawner],Table1[[#This Row],[Spawner Prefab]])</f>
        <v>0</v>
      </c>
      <c r="S25" s="111">
        <f>ROUND((Table1[[#This Row],[Total in "Dark" scene]]/SUM(Table1[Total in "Dark" scene]))*100,1)</f>
        <v>0</v>
      </c>
      <c r="T25" s="113">
        <f>Table1[[#This Row],[Total in "Village" scene]]+Table1[[#This Row],[Total in "Castle" scene]]</f>
        <v>1</v>
      </c>
      <c r="U25" s="113">
        <f>ROUND((Table1[[#This Row],[Total in the game]]/SUM(Table1[Total in the game]))*100,1)</f>
        <v>0</v>
      </c>
    </row>
    <row r="26" spans="4:21" x14ac:dyDescent="0.25">
      <c r="D26" s="79" t="s">
        <v>91</v>
      </c>
      <c r="E26" s="79" t="s">
        <v>40</v>
      </c>
      <c r="F26" s="79" t="s">
        <v>34</v>
      </c>
      <c r="G26" s="107">
        <v>260</v>
      </c>
      <c r="H26" s="107">
        <v>260</v>
      </c>
      <c r="I26" s="106">
        <v>5</v>
      </c>
      <c r="J26" s="106">
        <v>55</v>
      </c>
      <c r="K26" s="106">
        <v>1</v>
      </c>
      <c r="L26" s="106">
        <v>1</v>
      </c>
      <c r="M26" s="106">
        <v>8</v>
      </c>
      <c r="N26" s="110">
        <f>COUNTIF(Table7[Spawner],Table1[[#This Row],[Spawner Prefab]])</f>
        <v>42</v>
      </c>
      <c r="O26" s="110">
        <f>ROUND((Table1[[#This Row],[Total in "Village" scene]]/SUM(Table1[Total in "Village" scene]))*100,1)</f>
        <v>1.6</v>
      </c>
      <c r="P26" s="114">
        <f>COUNTIF(Table15[Spawner],Table1[[#This Row],[Spawner Prefab]])</f>
        <v>43</v>
      </c>
      <c r="Q26" s="114">
        <f>ROUND((Table1[[#This Row],[Total in "Castle" scene]]/SUM(Table1[Total in "Castle" scene]))*100,1)</f>
        <v>2.2999999999999998</v>
      </c>
      <c r="R26" s="110">
        <f>COUNTIF(Table20[Spawner],Table1[[#This Row],[Spawner Prefab]])</f>
        <v>18</v>
      </c>
      <c r="S26" s="110">
        <f>ROUND((Table1[[#This Row],[Total in "Dark" scene]]/SUM(Table1[Total in "Dark" scene]))*100,1)</f>
        <v>2.8</v>
      </c>
      <c r="T26" s="114">
        <f>Table1[[#This Row],[Total in "Village" scene]]+Table1[[#This Row],[Total in "Castle" scene]]</f>
        <v>85</v>
      </c>
      <c r="U26" s="114">
        <f>ROUND((Table1[[#This Row],[Total in the game]]/SUM(Table1[Total in the game]))*100,1)</f>
        <v>1.9</v>
      </c>
    </row>
    <row r="27" spans="4:21" x14ac:dyDescent="0.25">
      <c r="D27" s="79" t="s">
        <v>92</v>
      </c>
      <c r="E27" s="79" t="s">
        <v>41</v>
      </c>
      <c r="F27" s="79" t="s">
        <v>35</v>
      </c>
      <c r="G27" s="117">
        <v>280</v>
      </c>
      <c r="H27" s="117">
        <v>280</v>
      </c>
      <c r="I27" s="105">
        <v>2</v>
      </c>
      <c r="J27" s="105">
        <v>25</v>
      </c>
      <c r="K27" s="105">
        <v>0</v>
      </c>
      <c r="L27" s="105">
        <v>0</v>
      </c>
      <c r="M27" s="105" t="s">
        <v>9</v>
      </c>
      <c r="N27" s="111">
        <f>COUNTIF(Table7[Spawner],Table1[[#This Row],[Spawner Prefab]])</f>
        <v>32</v>
      </c>
      <c r="O27" s="111">
        <f>ROUND((Table1[[#This Row],[Total in "Village" scene]]/SUM(Table1[Total in "Village" scene]))*100,1)</f>
        <v>1.3</v>
      </c>
      <c r="P27" s="113">
        <f>COUNTIF(Table15[Spawner],Table1[[#This Row],[Spawner Prefab]])</f>
        <v>129</v>
      </c>
      <c r="Q27" s="113">
        <f>ROUND((Table1[[#This Row],[Total in "Castle" scene]]/SUM(Table1[Total in "Castle" scene]))*100,1)</f>
        <v>7</v>
      </c>
      <c r="R27" s="111">
        <f>COUNTIF(Table20[Spawner],Table1[[#This Row],[Spawner Prefab]])</f>
        <v>104</v>
      </c>
      <c r="S27" s="111">
        <f>ROUND((Table1[[#This Row],[Total in "Dark" scene]]/SUM(Table1[Total in "Dark" scene]))*100,1)</f>
        <v>15.9</v>
      </c>
      <c r="T27" s="113">
        <f>Table1[[#This Row],[Total in "Village" scene]]+Table1[[#This Row],[Total in "Castle" scene]]</f>
        <v>161</v>
      </c>
      <c r="U27" s="113">
        <f>ROUND((Table1[[#This Row],[Total in the game]]/SUM(Table1[Total in the game]))*100,1)</f>
        <v>3.7</v>
      </c>
    </row>
    <row r="28" spans="4:21" x14ac:dyDescent="0.25">
      <c r="D28" s="79" t="s">
        <v>92</v>
      </c>
      <c r="E28" s="79" t="s">
        <v>42</v>
      </c>
      <c r="F28" s="79" t="s">
        <v>36</v>
      </c>
      <c r="G28" s="107">
        <v>5000</v>
      </c>
      <c r="H28" s="107">
        <v>5000</v>
      </c>
      <c r="I28" s="106">
        <v>2</v>
      </c>
      <c r="J28" s="106">
        <v>25</v>
      </c>
      <c r="K28" s="106">
        <v>0</v>
      </c>
      <c r="L28" s="106">
        <v>0</v>
      </c>
      <c r="M28" s="106" t="s">
        <v>9</v>
      </c>
      <c r="N28" s="110">
        <f>COUNTIF(Table7[Spawner],Table1[[#This Row],[Spawner Prefab]])</f>
        <v>4</v>
      </c>
      <c r="O28" s="110">
        <f>ROUND((Table1[[#This Row],[Total in "Village" scene]]/SUM(Table1[Total in "Village" scene]))*100,1)</f>
        <v>0.2</v>
      </c>
      <c r="P28" s="114">
        <f>COUNTIF(Table15[Spawner],Table1[[#This Row],[Spawner Prefab]])</f>
        <v>7</v>
      </c>
      <c r="Q28" s="114">
        <f>ROUND((Table1[[#This Row],[Total in "Castle" scene]]/SUM(Table1[Total in "Castle" scene]))*100,1)</f>
        <v>0.4</v>
      </c>
      <c r="R28" s="110">
        <f>COUNTIF(Table20[Spawner],Table1[[#This Row],[Spawner Prefab]])</f>
        <v>0</v>
      </c>
      <c r="S28" s="110">
        <f>ROUND((Table1[[#This Row],[Total in "Dark" scene]]/SUM(Table1[Total in "Dark" scene]))*100,1)</f>
        <v>0</v>
      </c>
      <c r="T28" s="114">
        <f>Table1[[#This Row],[Total in "Village" scene]]+Table1[[#This Row],[Total in "Castle" scene]]</f>
        <v>11</v>
      </c>
      <c r="U28" s="114">
        <f>ROUND((Table1[[#This Row],[Total in the game]]/SUM(Table1[Total in the game]))*100,1)</f>
        <v>0.3</v>
      </c>
    </row>
    <row r="29" spans="4:21" x14ac:dyDescent="0.25">
      <c r="D29" s="79" t="s">
        <v>580</v>
      </c>
      <c r="E29" s="79" t="s">
        <v>581</v>
      </c>
      <c r="F29" s="79" t="s">
        <v>582</v>
      </c>
      <c r="G29" s="117">
        <v>120</v>
      </c>
      <c r="H29" s="117">
        <v>120</v>
      </c>
      <c r="I29" s="105">
        <v>80</v>
      </c>
      <c r="J29" s="105">
        <v>25</v>
      </c>
      <c r="K29" s="105">
        <v>4</v>
      </c>
      <c r="L29" s="105">
        <v>4</v>
      </c>
      <c r="M29" s="105" t="s">
        <v>9</v>
      </c>
      <c r="N29" s="111">
        <f>COUNTIF(Table7[Spawner],Table1[[#This Row],[Spawner Prefab]])</f>
        <v>0</v>
      </c>
      <c r="O29" s="111">
        <f>ROUND((Table1[[#This Row],[Total in "Village" scene]]/SUM(Table1[Total in "Village" scene]))*100,1)</f>
        <v>0</v>
      </c>
      <c r="P29" s="113">
        <f>COUNTIF(Table15[Spawner],Table1[[#This Row],[Spawner Prefab]])</f>
        <v>0</v>
      </c>
      <c r="Q29" s="113">
        <f>ROUND((Table1[[#This Row],[Total in "Castle" scene]]/SUM(Table1[Total in "Castle" scene]))*100,1)</f>
        <v>0</v>
      </c>
      <c r="R29" s="111">
        <f>COUNTIF(Table20[Spawner],Table1[[#This Row],[Spawner Prefab]])</f>
        <v>4</v>
      </c>
      <c r="S29" s="111">
        <f>ROUND((Table1[[#This Row],[Total in "Dark" scene]]/SUM(Table1[Total in "Dark" scene]))*100,1)</f>
        <v>0.6</v>
      </c>
      <c r="T29" s="113">
        <f>Table1[[#This Row],[Total in "Village" scene]]+Table1[[#This Row],[Total in "Castle" scene]]</f>
        <v>0</v>
      </c>
      <c r="U29" s="113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58</v>
      </c>
      <c r="F30" s="79" t="s">
        <v>56</v>
      </c>
      <c r="G30" s="107">
        <v>130</v>
      </c>
      <c r="H30" s="107">
        <v>130</v>
      </c>
      <c r="I30" s="106">
        <v>15</v>
      </c>
      <c r="J30" s="106">
        <v>130</v>
      </c>
      <c r="K30" s="106">
        <v>0</v>
      </c>
      <c r="L30" s="106">
        <v>0</v>
      </c>
      <c r="M30" s="106" t="s">
        <v>9</v>
      </c>
      <c r="N30" s="110">
        <f>COUNTIF(Table7[Spawner],Table1[[#This Row],[Spawner Prefab]])</f>
        <v>0</v>
      </c>
      <c r="O30" s="110">
        <f>ROUND((Table1[[#This Row],[Total in "Village" scene]]/SUM(Table1[Total in "Village" scene]))*100,1)</f>
        <v>0</v>
      </c>
      <c r="P30" s="114">
        <f>COUNTIF(Table15[Spawner],Table1[[#This Row],[Spawner Prefab]])</f>
        <v>2</v>
      </c>
      <c r="Q30" s="114">
        <f>ROUND((Table1[[#This Row],[Total in "Castle" scene]]/SUM(Table1[Total in "Castle" scene]))*100,1)</f>
        <v>0.1</v>
      </c>
      <c r="R30" s="110">
        <f>COUNTIF(Table20[Spawner],Table1[[#This Row],[Spawner Prefab]])</f>
        <v>0</v>
      </c>
      <c r="S30" s="110">
        <f>ROUND((Table1[[#This Row],[Total in "Dark" scene]]/SUM(Table1[Total in "Dark" scene]))*100,1)</f>
        <v>0</v>
      </c>
      <c r="T30" s="114">
        <f>Table1[[#This Row],[Total in "Village" scene]]+Table1[[#This Row],[Total in "Castle" scene]]</f>
        <v>2</v>
      </c>
      <c r="U30" s="114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7">
        <v>130</v>
      </c>
      <c r="H31" s="117">
        <v>130</v>
      </c>
      <c r="I31" s="105">
        <v>15</v>
      </c>
      <c r="J31" s="105">
        <v>130</v>
      </c>
      <c r="K31" s="105">
        <v>0</v>
      </c>
      <c r="L31" s="105">
        <v>0</v>
      </c>
      <c r="M31" s="105" t="s">
        <v>9</v>
      </c>
      <c r="N31" s="111">
        <f>COUNTIF(Table7[Spawner],Table1[[#This Row],[Spawner Prefab]])</f>
        <v>0</v>
      </c>
      <c r="O31" s="111">
        <f>ROUND((Table1[[#This Row],[Total in "Village" scene]]/SUM(Table1[Total in "Village" scene]))*100,1)</f>
        <v>0</v>
      </c>
      <c r="P31" s="113">
        <f>COUNTIF(Table15[Spawner],Table1[[#This Row],[Spawner Prefab]])</f>
        <v>0</v>
      </c>
      <c r="Q31" s="113">
        <f>ROUND((Table1[[#This Row],[Total in "Castle" scene]]/SUM(Table1[Total in "Castle" scene]))*100,1)</f>
        <v>0</v>
      </c>
      <c r="R31" s="111">
        <f>COUNTIF(Table20[Spawner],Table1[[#This Row],[Spawner Prefab]])</f>
        <v>0</v>
      </c>
      <c r="S31" s="111">
        <f>ROUND((Table1[[#This Row],[Total in "Dark" scene]]/SUM(Table1[Total in "Dark" scene]))*100,1)</f>
        <v>0</v>
      </c>
      <c r="T31" s="113">
        <f>Table1[[#This Row],[Total in "Village" scene]]+Table1[[#This Row],[Total in "Castle" scene]]</f>
        <v>0</v>
      </c>
      <c r="U31" s="113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07">
        <v>220</v>
      </c>
      <c r="H32" s="107">
        <v>220</v>
      </c>
      <c r="I32" s="106">
        <v>30</v>
      </c>
      <c r="J32" s="106">
        <v>50</v>
      </c>
      <c r="K32" s="106">
        <v>0</v>
      </c>
      <c r="L32" s="106">
        <v>0</v>
      </c>
      <c r="M32" s="106">
        <v>8</v>
      </c>
      <c r="N32" s="110">
        <f>COUNTIF(Table7[Spawner],Table1[[#This Row],[Spawner Prefab]])</f>
        <v>13</v>
      </c>
      <c r="O32" s="110">
        <f>ROUND((Table1[[#This Row],[Total in "Village" scene]]/SUM(Table1[Total in "Village" scene]))*100,1)</f>
        <v>0.5</v>
      </c>
      <c r="P32" s="114">
        <f>COUNTIF(Table15[Spawner],Table1[[#This Row],[Spawner Prefab]])</f>
        <v>22</v>
      </c>
      <c r="Q32" s="114">
        <f>ROUND((Table1[[#This Row],[Total in "Castle" scene]]/SUM(Table1[Total in "Castle" scene]))*100,1)</f>
        <v>1.2</v>
      </c>
      <c r="R32" s="110">
        <f>COUNTIF(Table20[Spawner],Table1[[#This Row],[Spawner Prefab]])</f>
        <v>0</v>
      </c>
      <c r="S32" s="110">
        <f>ROUND((Table1[[#This Row],[Total in "Dark" scene]]/SUM(Table1[Total in "Dark" scene]))*100,1)</f>
        <v>0</v>
      </c>
      <c r="T32" s="114">
        <f>Table1[[#This Row],[Total in "Village" scene]]+Table1[[#This Row],[Total in "Castle" scene]]</f>
        <v>35</v>
      </c>
      <c r="U32" s="114">
        <f>ROUND((Table1[[#This Row],[Total in the game]]/SUM(Table1[Total in the game]))*100,1)</f>
        <v>0.8</v>
      </c>
    </row>
    <row r="33" spans="4:21" x14ac:dyDescent="0.25">
      <c r="D33" s="79" t="s">
        <v>9</v>
      </c>
      <c r="E33" s="79" t="s">
        <v>384</v>
      </c>
      <c r="F33" s="79" t="s">
        <v>385</v>
      </c>
      <c r="G33" s="117">
        <v>450</v>
      </c>
      <c r="H33" s="117">
        <v>450</v>
      </c>
      <c r="I33" s="105" t="s">
        <v>9</v>
      </c>
      <c r="J33" s="105"/>
      <c r="K33" s="105"/>
      <c r="L33" s="105"/>
      <c r="M33" s="105"/>
      <c r="N33" s="111">
        <f>COUNTIF(Table7[Spawner],Table1[[#This Row],[Spawner Prefab]])</f>
        <v>3</v>
      </c>
      <c r="O33" s="111">
        <f>ROUND((Table1[[#This Row],[Total in "Village" scene]]/SUM(Table1[Total in "Village" scene]))*100,1)</f>
        <v>0.1</v>
      </c>
      <c r="P33" s="113">
        <f>COUNTIF(Table15[Spawner],Table1[[#This Row],[Spawner Prefab]])</f>
        <v>0</v>
      </c>
      <c r="Q33" s="113">
        <f>ROUND((Table1[[#This Row],[Total in "Castle" scene]]/SUM(Table1[Total in "Castle" scene]))*100,1)</f>
        <v>0</v>
      </c>
      <c r="R33" s="111">
        <f>COUNTIF(Table20[Spawner],Table1[[#This Row],[Spawner Prefab]])</f>
        <v>0</v>
      </c>
      <c r="S33" s="111">
        <f>ROUND((Table1[[#This Row],[Total in "Dark" scene]]/SUM(Table1[Total in "Dark" scene]))*100,1)</f>
        <v>0</v>
      </c>
      <c r="T33" s="113">
        <f>Table1[[#This Row],[Total in "Village" scene]]+Table1[[#This Row],[Total in "Castle" scene]]</f>
        <v>3</v>
      </c>
      <c r="U33" s="113">
        <f>ROUND((Table1[[#This Row],[Total in the game]]/SUM(Table1[Total in the game]))*100,1)</f>
        <v>0.1</v>
      </c>
    </row>
    <row r="34" spans="4:21" x14ac:dyDescent="0.25">
      <c r="D34" s="79" t="s">
        <v>9</v>
      </c>
      <c r="E34" s="79" t="s">
        <v>583</v>
      </c>
      <c r="F34" s="79" t="s">
        <v>584</v>
      </c>
      <c r="G34" s="107">
        <v>450</v>
      </c>
      <c r="H34" s="107">
        <v>450</v>
      </c>
      <c r="I34" s="106" t="s">
        <v>9</v>
      </c>
      <c r="J34" s="106"/>
      <c r="K34" s="106"/>
      <c r="L34" s="106"/>
      <c r="M34" s="106"/>
      <c r="N34" s="110">
        <f>COUNTIF(Table7[Spawner],Table1[[#This Row],[Spawner Prefab]])</f>
        <v>0</v>
      </c>
      <c r="O34" s="110">
        <f>ROUND((Table1[[#This Row],[Total in "Village" scene]]/SUM(Table1[Total in "Village" scene]))*100,1)</f>
        <v>0</v>
      </c>
      <c r="P34" s="114">
        <f>COUNTIF(Table15[Spawner],Table1[[#This Row],[Spawner Prefab]])</f>
        <v>3</v>
      </c>
      <c r="Q34" s="114">
        <f>ROUND((Table1[[#This Row],[Total in "Castle" scene]]/SUM(Table1[Total in "Castle" scene]))*100,1)</f>
        <v>0.2</v>
      </c>
      <c r="R34" s="110">
        <f>COUNTIF(Table20[Spawner],Table1[[#This Row],[Spawner Prefab]])</f>
        <v>0</v>
      </c>
      <c r="S34" s="110">
        <f>ROUND((Table1[[#This Row],[Total in "Dark" scene]]/SUM(Table1[Total in "Dark" scene]))*100,1)</f>
        <v>0</v>
      </c>
      <c r="T34" s="114">
        <f>Table1[[#This Row],[Total in "Village" scene]]+Table1[[#This Row],[Total in "Castle" scene]]</f>
        <v>3</v>
      </c>
      <c r="U34" s="114">
        <f>ROUND((Table1[[#This Row],[Total in the game]]/SUM(Table1[Total in the game]))*100,1)</f>
        <v>0.1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7">
        <v>180</v>
      </c>
      <c r="H35" s="117">
        <v>180</v>
      </c>
      <c r="I35" s="105">
        <v>2</v>
      </c>
      <c r="J35" s="105">
        <v>75</v>
      </c>
      <c r="K35" s="105">
        <v>0</v>
      </c>
      <c r="L35" s="105">
        <v>0</v>
      </c>
      <c r="M35" s="105" t="s">
        <v>9</v>
      </c>
      <c r="N35" s="111">
        <f>COUNTIF(Table7[Spawner],Table1[[#This Row],[Spawner Prefab]])</f>
        <v>144</v>
      </c>
      <c r="O35" s="111">
        <f>ROUND((Table1[[#This Row],[Total in "Village" scene]]/SUM(Table1[Total in "Village" scene]))*100,1)</f>
        <v>5.7</v>
      </c>
      <c r="P35" s="113">
        <f>COUNTIF(Table15[Spawner],Table1[[#This Row],[Spawner Prefab]])</f>
        <v>17</v>
      </c>
      <c r="Q35" s="113">
        <f>ROUND((Table1[[#This Row],[Total in "Castle" scene]]/SUM(Table1[Total in "Castle" scene]))*100,1)</f>
        <v>0.9</v>
      </c>
      <c r="R35" s="111">
        <f>COUNTIF(Table20[Spawner],Table1[[#This Row],[Spawner Prefab]])</f>
        <v>0</v>
      </c>
      <c r="S35" s="111">
        <f>ROUND((Table1[[#This Row],[Total in "Dark" scene]]/SUM(Table1[Total in "Dark" scene]))*100,1)</f>
        <v>0</v>
      </c>
      <c r="T35" s="113">
        <f>Table1[[#This Row],[Total in "Village" scene]]+Table1[[#This Row],[Total in "Castle" scene]]</f>
        <v>161</v>
      </c>
      <c r="U35" s="113">
        <f>ROUND((Table1[[#This Row],[Total in the game]]/SUM(Table1[Total in the game]))*100,1)</f>
        <v>3.7</v>
      </c>
    </row>
    <row r="36" spans="4:21" x14ac:dyDescent="0.25">
      <c r="D36" s="79" t="s">
        <v>103</v>
      </c>
      <c r="E36" s="79" t="s">
        <v>270</v>
      </c>
      <c r="F36" s="79" t="s">
        <v>93</v>
      </c>
      <c r="G36" s="107">
        <v>180</v>
      </c>
      <c r="H36" s="107">
        <v>180</v>
      </c>
      <c r="I36" s="106">
        <v>2</v>
      </c>
      <c r="J36" s="106">
        <v>75</v>
      </c>
      <c r="K36" s="106">
        <v>0</v>
      </c>
      <c r="L36" s="106">
        <v>0</v>
      </c>
      <c r="M36" s="106" t="s">
        <v>9</v>
      </c>
      <c r="N36" s="110">
        <f>COUNTIF(Table7[Spawner],Table1[[#This Row],[Spawner Prefab]])</f>
        <v>377</v>
      </c>
      <c r="O36" s="110">
        <f>ROUND((Table1[[#This Row],[Total in "Village" scene]]/SUM(Table1[Total in "Village" scene]))*100,1)</f>
        <v>14.8</v>
      </c>
      <c r="P36" s="114">
        <f>COUNTIF(Table15[Spawner],Table1[[#This Row],[Spawner Prefab]])</f>
        <v>127</v>
      </c>
      <c r="Q36" s="114">
        <f>ROUND((Table1[[#This Row],[Total in "Castle" scene]]/SUM(Table1[Total in "Castle" scene]))*100,1)</f>
        <v>6.9</v>
      </c>
      <c r="R36" s="110">
        <f>COUNTIF(Table20[Spawner],Table1[[#This Row],[Spawner Prefab]])</f>
        <v>0</v>
      </c>
      <c r="S36" s="110">
        <f>ROUND((Table1[[#This Row],[Total in "Dark" scene]]/SUM(Table1[Total in "Dark" scene]))*100,1)</f>
        <v>0</v>
      </c>
      <c r="T36" s="114">
        <f>Table1[[#This Row],[Total in "Village" scene]]+Table1[[#This Row],[Total in "Castle" scene]]</f>
        <v>504</v>
      </c>
      <c r="U36" s="114">
        <f>ROUND((Table1[[#This Row],[Total in the game]]/SUM(Table1[Total in the game]))*100,1)</f>
        <v>11.5</v>
      </c>
    </row>
    <row r="37" spans="4:21" x14ac:dyDescent="0.25">
      <c r="D37" s="79" t="s">
        <v>103</v>
      </c>
      <c r="E37" s="79" t="s">
        <v>97</v>
      </c>
      <c r="F37" s="79" t="s">
        <v>93</v>
      </c>
      <c r="G37" s="117">
        <v>180</v>
      </c>
      <c r="H37" s="117">
        <v>180</v>
      </c>
      <c r="I37" s="105">
        <v>2</v>
      </c>
      <c r="J37" s="105">
        <v>75</v>
      </c>
      <c r="K37" s="105">
        <v>0</v>
      </c>
      <c r="L37" s="105">
        <v>0</v>
      </c>
      <c r="M37" s="105" t="s">
        <v>9</v>
      </c>
      <c r="N37" s="111">
        <f>COUNTIF(Table7[Spawner],Table1[[#This Row],[Spawner Prefab]])</f>
        <v>75</v>
      </c>
      <c r="O37" s="111">
        <f>ROUND((Table1[[#This Row],[Total in "Village" scene]]/SUM(Table1[Total in "Village" scene]))*100,1)</f>
        <v>2.9</v>
      </c>
      <c r="P37" s="113">
        <f>COUNTIF(Table15[Spawner],Table1[[#This Row],[Spawner Prefab]])</f>
        <v>0</v>
      </c>
      <c r="Q37" s="113">
        <f>ROUND((Table1[[#This Row],[Total in "Castle" scene]]/SUM(Table1[Total in "Castle" scene]))*100,1)</f>
        <v>0</v>
      </c>
      <c r="R37" s="111">
        <f>COUNTIF(Table20[Spawner],Table1[[#This Row],[Spawner Prefab]])</f>
        <v>0</v>
      </c>
      <c r="S37" s="111">
        <f>ROUND((Table1[[#This Row],[Total in "Dark" scene]]/SUM(Table1[Total in "Dark" scene]))*100,1)</f>
        <v>0</v>
      </c>
      <c r="T37" s="113">
        <f>Table1[[#This Row],[Total in "Village" scene]]+Table1[[#This Row],[Total in "Castle" scene]]</f>
        <v>75</v>
      </c>
      <c r="U37" s="113">
        <f>ROUND((Table1[[#This Row],[Total in the game]]/SUM(Table1[Total in the game]))*100,1)</f>
        <v>1.7</v>
      </c>
    </row>
    <row r="38" spans="4:21" x14ac:dyDescent="0.25">
      <c r="D38" s="79" t="s">
        <v>104</v>
      </c>
      <c r="E38" s="79" t="s">
        <v>98</v>
      </c>
      <c r="F38" s="79" t="s">
        <v>94</v>
      </c>
      <c r="G38" s="107">
        <v>180</v>
      </c>
      <c r="H38" s="107">
        <v>180</v>
      </c>
      <c r="I38" s="106">
        <v>2</v>
      </c>
      <c r="J38" s="106">
        <v>25</v>
      </c>
      <c r="K38" s="106">
        <v>0</v>
      </c>
      <c r="L38" s="106">
        <v>0</v>
      </c>
      <c r="M38" s="106" t="s">
        <v>9</v>
      </c>
      <c r="N38" s="110">
        <f>COUNTIF(Table7[Spawner],Table1[[#This Row],[Spawner Prefab]])</f>
        <v>39</v>
      </c>
      <c r="O38" s="110">
        <f>ROUND((Table1[[#This Row],[Total in "Village" scene]]/SUM(Table1[Total in "Village" scene]))*100,1)</f>
        <v>1.5</v>
      </c>
      <c r="P38" s="114">
        <f>COUNTIF(Table15[Spawner],Table1[[#This Row],[Spawner Prefab]])</f>
        <v>0</v>
      </c>
      <c r="Q38" s="114">
        <f>ROUND((Table1[[#This Row],[Total in "Castle" scene]]/SUM(Table1[Total in "Castle" scene]))*100,1)</f>
        <v>0</v>
      </c>
      <c r="R38" s="110">
        <f>COUNTIF(Table20[Spawner],Table1[[#This Row],[Spawner Prefab]])</f>
        <v>0</v>
      </c>
      <c r="S38" s="110">
        <f>ROUND((Table1[[#This Row],[Total in "Dark" scene]]/SUM(Table1[Total in "Dark" scene]))*100,1)</f>
        <v>0</v>
      </c>
      <c r="T38" s="114">
        <f>Table1[[#This Row],[Total in "Village" scene]]+Table1[[#This Row],[Total in "Castle" scene]]</f>
        <v>39</v>
      </c>
      <c r="U38" s="114">
        <f>ROUND((Table1[[#This Row],[Total in the game]]/SUM(Table1[Total in the game]))*100,1)</f>
        <v>0.9</v>
      </c>
    </row>
    <row r="39" spans="4:21" x14ac:dyDescent="0.25">
      <c r="D39" s="79" t="s">
        <v>105</v>
      </c>
      <c r="E39" s="79" t="s">
        <v>99</v>
      </c>
      <c r="F39" s="79" t="s">
        <v>95</v>
      </c>
      <c r="G39" s="117">
        <v>180</v>
      </c>
      <c r="H39" s="117">
        <v>180</v>
      </c>
      <c r="I39" s="105">
        <v>2</v>
      </c>
      <c r="J39" s="105">
        <v>25</v>
      </c>
      <c r="K39" s="105">
        <v>0</v>
      </c>
      <c r="L39" s="105">
        <v>0</v>
      </c>
      <c r="M39" s="105" t="s">
        <v>9</v>
      </c>
      <c r="N39" s="111">
        <f>COUNTIF(Table7[Spawner],Table1[[#This Row],[Spawner Prefab]])</f>
        <v>20</v>
      </c>
      <c r="O39" s="111">
        <f>ROUND((Table1[[#This Row],[Total in "Village" scene]]/SUM(Table1[Total in "Village" scene]))*100,1)</f>
        <v>0.8</v>
      </c>
      <c r="P39" s="113">
        <f>COUNTIF(Table15[Spawner],Table1[[#This Row],[Spawner Prefab]])</f>
        <v>0</v>
      </c>
      <c r="Q39" s="113">
        <f>ROUND((Table1[[#This Row],[Total in "Castle" scene]]/SUM(Table1[Total in "Castle" scene]))*100,1)</f>
        <v>0</v>
      </c>
      <c r="R39" s="111">
        <f>COUNTIF(Table20[Spawner],Table1[[#This Row],[Spawner Prefab]])</f>
        <v>0</v>
      </c>
      <c r="S39" s="111">
        <f>ROUND((Table1[[#This Row],[Total in "Dark" scene]]/SUM(Table1[Total in "Dark" scene]))*100,1)</f>
        <v>0</v>
      </c>
      <c r="T39" s="113">
        <f>Table1[[#This Row],[Total in "Village" scene]]+Table1[[#This Row],[Total in "Castle" scene]]</f>
        <v>20</v>
      </c>
      <c r="U39" s="113">
        <f>ROUND((Table1[[#This Row],[Total in the game]]/SUM(Table1[Total in the game]))*100,1)</f>
        <v>0.5</v>
      </c>
    </row>
    <row r="40" spans="4:21" x14ac:dyDescent="0.25">
      <c r="D40" s="79" t="s">
        <v>106</v>
      </c>
      <c r="E40" s="79" t="s">
        <v>100</v>
      </c>
      <c r="F40" s="79" t="s">
        <v>96</v>
      </c>
      <c r="G40" s="107">
        <v>180</v>
      </c>
      <c r="H40" s="107">
        <v>180</v>
      </c>
      <c r="I40" s="106">
        <v>2</v>
      </c>
      <c r="J40" s="106">
        <v>25</v>
      </c>
      <c r="K40" s="106">
        <v>0</v>
      </c>
      <c r="L40" s="106">
        <v>0</v>
      </c>
      <c r="M40" s="106" t="s">
        <v>9</v>
      </c>
      <c r="N40" s="110">
        <f>COUNTIF(Table7[Spawner],Table1[[#This Row],[Spawner Prefab]])</f>
        <v>3</v>
      </c>
      <c r="O40" s="110">
        <f>ROUND((Table1[[#This Row],[Total in "Village" scene]]/SUM(Table1[Total in "Village" scene]))*100,1)</f>
        <v>0.1</v>
      </c>
      <c r="P40" s="114">
        <f>COUNTIF(Table15[Spawner],Table1[[#This Row],[Spawner Prefab]])</f>
        <v>0</v>
      </c>
      <c r="Q40" s="114">
        <f>ROUND((Table1[[#This Row],[Total in "Castle" scene]]/SUM(Table1[Total in "Castle" scene]))*100,1)</f>
        <v>0</v>
      </c>
      <c r="R40" s="110">
        <f>COUNTIF(Table20[Spawner],Table1[[#This Row],[Spawner Prefab]])</f>
        <v>0</v>
      </c>
      <c r="S40" s="110">
        <f>ROUND((Table1[[#This Row],[Total in "Dark" scene]]/SUM(Table1[Total in "Dark" scene]))*100,1)</f>
        <v>0</v>
      </c>
      <c r="T40" s="114">
        <f>Table1[[#This Row],[Total in "Village" scene]]+Table1[[#This Row],[Total in "Castle" scene]]</f>
        <v>3</v>
      </c>
      <c r="U40" s="114">
        <f>ROUND((Table1[[#This Row],[Total in the game]]/SUM(Table1[Total in the game]))*100,1)</f>
        <v>0.1</v>
      </c>
    </row>
    <row r="41" spans="4:21" x14ac:dyDescent="0.25">
      <c r="D41" s="79" t="s">
        <v>74</v>
      </c>
      <c r="E41" s="79" t="s">
        <v>16</v>
      </c>
      <c r="F41" s="79" t="s">
        <v>6</v>
      </c>
      <c r="G41" s="117">
        <v>210</v>
      </c>
      <c r="H41" s="117">
        <v>210</v>
      </c>
      <c r="I41" s="105">
        <v>15</v>
      </c>
      <c r="J41" s="105">
        <v>75</v>
      </c>
      <c r="K41" s="105">
        <v>1</v>
      </c>
      <c r="L41" s="105">
        <v>1</v>
      </c>
      <c r="M41" s="105" t="s">
        <v>9</v>
      </c>
      <c r="N41" s="111">
        <f>COUNTIF(Table7[Spawner],Table1[[#This Row],[Spawner Prefab]])</f>
        <v>9</v>
      </c>
      <c r="O41" s="111">
        <f>ROUND((Table1[[#This Row],[Total in "Village" scene]]/SUM(Table1[Total in "Village" scene]))*100,1)</f>
        <v>0.4</v>
      </c>
      <c r="P41" s="113">
        <f>COUNTIF(Table15[Spawner],Table1[[#This Row],[Spawner Prefab]])</f>
        <v>0</v>
      </c>
      <c r="Q41" s="113">
        <f>ROUND((Table1[[#This Row],[Total in "Castle" scene]]/SUM(Table1[Total in "Castle" scene]))*100,1)</f>
        <v>0</v>
      </c>
      <c r="R41" s="111">
        <f>COUNTIF(Table20[Spawner],Table1[[#This Row],[Spawner Prefab]])</f>
        <v>0</v>
      </c>
      <c r="S41" s="111">
        <f>ROUND((Table1[[#This Row],[Total in "Dark" scene]]/SUM(Table1[Total in "Dark" scene]))*100,1)</f>
        <v>0</v>
      </c>
      <c r="T41" s="113">
        <f>Table1[[#This Row],[Total in "Village" scene]]+Table1[[#This Row],[Total in "Castle" scene]]</f>
        <v>9</v>
      </c>
      <c r="U41" s="113">
        <f>ROUND((Table1[[#This Row],[Total in the game]]/SUM(Table1[Total in the game]))*100,1)</f>
        <v>0.2</v>
      </c>
    </row>
    <row r="42" spans="4:21" x14ac:dyDescent="0.25">
      <c r="D42" s="79" t="s">
        <v>74</v>
      </c>
      <c r="E42" s="79" t="s">
        <v>271</v>
      </c>
      <c r="F42" s="79" t="s">
        <v>275</v>
      </c>
      <c r="G42" s="107">
        <v>210</v>
      </c>
      <c r="H42" s="107">
        <v>210</v>
      </c>
      <c r="I42" s="106">
        <v>15</v>
      </c>
      <c r="J42" s="106">
        <v>75</v>
      </c>
      <c r="K42" s="106">
        <v>1</v>
      </c>
      <c r="L42" s="106">
        <v>1</v>
      </c>
      <c r="M42" s="106" t="s">
        <v>9</v>
      </c>
      <c r="N42" s="110">
        <f>COUNTIF(Table7[Spawner],Table1[[#This Row],[Spawner Prefab]])</f>
        <v>0</v>
      </c>
      <c r="O42" s="110">
        <f>ROUND((Table1[[#This Row],[Total in "Village" scene]]/SUM(Table1[Total in "Village" scene]))*100,1)</f>
        <v>0</v>
      </c>
      <c r="P42" s="114">
        <f>COUNTIF(Table15[Spawner],Table1[[#This Row],[Spawner Prefab]])</f>
        <v>0</v>
      </c>
      <c r="Q42" s="114">
        <f>ROUND((Table1[[#This Row],[Total in "Castle" scene]]/SUM(Table1[Total in "Castle" scene]))*100,1)</f>
        <v>0</v>
      </c>
      <c r="R42" s="110">
        <f>COUNTIF(Table20[Spawner],Table1[[#This Row],[Spawner Prefab]])</f>
        <v>0</v>
      </c>
      <c r="S42" s="110">
        <f>ROUND((Table1[[#This Row],[Total in "Dark" scene]]/SUM(Table1[Total in "Dark" scene]))*100,1)</f>
        <v>0</v>
      </c>
      <c r="T42" s="114">
        <f>Table1[[#This Row],[Total in "Village" scene]]+Table1[[#This Row],[Total in "Castle" scene]]</f>
        <v>0</v>
      </c>
      <c r="U42" s="114">
        <f>ROUND((Table1[[#This Row],[Total in the game]]/SUM(Table1[Total in the game]))*100,1)</f>
        <v>0</v>
      </c>
    </row>
    <row r="43" spans="4:21" x14ac:dyDescent="0.25">
      <c r="D43" s="79" t="s">
        <v>125</v>
      </c>
      <c r="E43" s="79" t="s">
        <v>65</v>
      </c>
      <c r="F43" s="79" t="s">
        <v>60</v>
      </c>
      <c r="G43" s="117">
        <v>240</v>
      </c>
      <c r="H43" s="117">
        <v>240</v>
      </c>
      <c r="I43" s="105">
        <v>30</v>
      </c>
      <c r="J43" s="105">
        <v>55</v>
      </c>
      <c r="K43" s="105">
        <v>1</v>
      </c>
      <c r="L43" s="105">
        <v>1</v>
      </c>
      <c r="M43" s="105">
        <v>15</v>
      </c>
      <c r="N43" s="111">
        <f>COUNTIF(Table7[Spawner],Table1[[#This Row],[Spawner Prefab]])</f>
        <v>0</v>
      </c>
      <c r="O43" s="111">
        <f>ROUND((Table1[[#This Row],[Total in "Village" scene]]/SUM(Table1[Total in "Village" scene]))*100,1)</f>
        <v>0</v>
      </c>
      <c r="P43" s="113">
        <f>COUNTIF(Table15[Spawner],Table1[[#This Row],[Spawner Prefab]])</f>
        <v>13</v>
      </c>
      <c r="Q43" s="113">
        <f>ROUND((Table1[[#This Row],[Total in "Castle" scene]]/SUM(Table1[Total in "Castle" scene]))*100,1)</f>
        <v>0.7</v>
      </c>
      <c r="R43" s="111">
        <f>COUNTIF(Table20[Spawner],Table1[[#This Row],[Spawner Prefab]])</f>
        <v>0</v>
      </c>
      <c r="S43" s="111">
        <f>ROUND((Table1[[#This Row],[Total in "Dark" scene]]/SUM(Table1[Total in "Dark" scene]))*100,1)</f>
        <v>0</v>
      </c>
      <c r="T43" s="113">
        <f>Table1[[#This Row],[Total in "Village" scene]]+Table1[[#This Row],[Total in "Castle" scene]]</f>
        <v>13</v>
      </c>
      <c r="U43" s="113">
        <f>ROUND((Table1[[#This Row],[Total in the game]]/SUM(Table1[Total in the game]))*100,1)</f>
        <v>0.3</v>
      </c>
    </row>
    <row r="44" spans="4:21" x14ac:dyDescent="0.25">
      <c r="D44" s="79" t="s">
        <v>125</v>
      </c>
      <c r="E44" s="79" t="s">
        <v>66</v>
      </c>
      <c r="F44" s="79" t="s">
        <v>61</v>
      </c>
      <c r="G44" s="107">
        <v>240</v>
      </c>
      <c r="H44" s="107">
        <v>240</v>
      </c>
      <c r="I44" s="106">
        <v>30</v>
      </c>
      <c r="J44" s="106">
        <v>55</v>
      </c>
      <c r="K44" s="106">
        <v>1</v>
      </c>
      <c r="L44" s="106">
        <v>1</v>
      </c>
      <c r="M44" s="106" t="s">
        <v>9</v>
      </c>
      <c r="N44" s="110">
        <f>COUNTIF(Table7[Spawner],Table1[[#This Row],[Spawner Prefab]])</f>
        <v>0</v>
      </c>
      <c r="O44" s="110">
        <f>ROUND((Table1[[#This Row],[Total in "Village" scene]]/SUM(Table1[Total in "Village" scene]))*100,1)</f>
        <v>0</v>
      </c>
      <c r="P44" s="114">
        <f>COUNTIF(Table15[Spawner],Table1[[#This Row],[Spawner Prefab]])</f>
        <v>1</v>
      </c>
      <c r="Q44" s="114">
        <f>ROUND((Table1[[#This Row],[Total in "Castle" scene]]/SUM(Table1[Total in "Castle" scene]))*100,1)</f>
        <v>0.1</v>
      </c>
      <c r="R44" s="110">
        <f>COUNTIF(Table20[Spawner],Table1[[#This Row],[Spawner Prefab]])</f>
        <v>0</v>
      </c>
      <c r="S44" s="110">
        <f>ROUND((Table1[[#This Row],[Total in "Dark" scene]]/SUM(Table1[Total in "Dark" scene]))*100,1)</f>
        <v>0</v>
      </c>
      <c r="T44" s="114">
        <f>Table1[[#This Row],[Total in "Village" scene]]+Table1[[#This Row],[Total in "Castle" scene]]</f>
        <v>1</v>
      </c>
      <c r="U44" s="114">
        <f>ROUND((Table1[[#This Row],[Total in the game]]/SUM(Table1[Total in the game]))*100,1)</f>
        <v>0</v>
      </c>
    </row>
    <row r="45" spans="4:21" x14ac:dyDescent="0.25">
      <c r="D45" s="79" t="s">
        <v>107</v>
      </c>
      <c r="E45" s="79" t="s">
        <v>102</v>
      </c>
      <c r="F45" s="79" t="s">
        <v>101</v>
      </c>
      <c r="G45" s="117">
        <v>200</v>
      </c>
      <c r="H45" s="117">
        <v>200</v>
      </c>
      <c r="I45" s="105">
        <v>3</v>
      </c>
      <c r="J45" s="105">
        <v>83</v>
      </c>
      <c r="K45" s="105">
        <v>0</v>
      </c>
      <c r="L45" s="105">
        <v>0</v>
      </c>
      <c r="M45" s="105" t="s">
        <v>9</v>
      </c>
      <c r="N45" s="111">
        <f>COUNTIF(Table7[Spawner],Table1[[#This Row],[Spawner Prefab]])</f>
        <v>48</v>
      </c>
      <c r="O45" s="111">
        <f>ROUND((Table1[[#This Row],[Total in "Village" scene]]/SUM(Table1[Total in "Village" scene]))*100,1)</f>
        <v>1.9</v>
      </c>
      <c r="P45" s="113">
        <f>COUNTIF(Table15[Spawner],Table1[[#This Row],[Spawner Prefab]])</f>
        <v>11</v>
      </c>
      <c r="Q45" s="113">
        <f>ROUND((Table1[[#This Row],[Total in "Castle" scene]]/SUM(Table1[Total in "Castle" scene]))*100,1)</f>
        <v>0.6</v>
      </c>
      <c r="R45" s="111">
        <f>COUNTIF(Table20[Spawner],Table1[[#This Row],[Spawner Prefab]])</f>
        <v>80</v>
      </c>
      <c r="S45" s="111">
        <f>ROUND((Table1[[#This Row],[Total in "Dark" scene]]/SUM(Table1[Total in "Dark" scene]))*100,1)</f>
        <v>12.2</v>
      </c>
      <c r="T45" s="113">
        <f>Table1[[#This Row],[Total in "Village" scene]]+Table1[[#This Row],[Total in "Castle" scene]]</f>
        <v>59</v>
      </c>
      <c r="U45" s="113">
        <f>ROUND((Table1[[#This Row],[Total in the game]]/SUM(Table1[Total in the game]))*100,1)</f>
        <v>1.3</v>
      </c>
    </row>
    <row r="46" spans="4:21" x14ac:dyDescent="0.25">
      <c r="D46" s="79" t="s">
        <v>585</v>
      </c>
      <c r="E46" s="79" t="s">
        <v>586</v>
      </c>
      <c r="F46" s="79" t="s">
        <v>587</v>
      </c>
      <c r="G46" s="107">
        <v>120</v>
      </c>
      <c r="H46" s="107">
        <v>120</v>
      </c>
      <c r="I46" s="106">
        <v>15</v>
      </c>
      <c r="J46" s="106">
        <v>75</v>
      </c>
      <c r="K46" s="106">
        <v>0</v>
      </c>
      <c r="L46" s="106">
        <v>0</v>
      </c>
      <c r="M46" s="106" t="s">
        <v>9</v>
      </c>
      <c r="N46" s="110">
        <f>COUNTIF(Table7[Spawner],Table1[[#This Row],[Spawner Prefab]])</f>
        <v>74</v>
      </c>
      <c r="O46" s="110">
        <f>ROUND((Table1[[#This Row],[Total in "Village" scene]]/SUM(Table1[Total in "Village" scene]))*100,1)</f>
        <v>2.9</v>
      </c>
      <c r="P46" s="114">
        <f>COUNTIF(Table15[Spawner],Table1[[#This Row],[Spawner Prefab]])</f>
        <v>43</v>
      </c>
      <c r="Q46" s="114">
        <f>ROUND((Table1[[#This Row],[Total in "Castle" scene]]/SUM(Table1[Total in "Castle" scene]))*100,1)</f>
        <v>2.2999999999999998</v>
      </c>
      <c r="R46" s="110">
        <f>COUNTIF(Table20[Spawner],Table1[[#This Row],[Spawner Prefab]])</f>
        <v>0</v>
      </c>
      <c r="S46" s="110">
        <f>ROUND((Table1[[#This Row],[Total in "Dark" scene]]/SUM(Table1[Total in "Dark" scene]))*100,1)</f>
        <v>0</v>
      </c>
      <c r="T46" s="114">
        <f>Table1[[#This Row],[Total in "Village" scene]]+Table1[[#This Row],[Total in "Castle" scene]]</f>
        <v>117</v>
      </c>
      <c r="U46" s="114">
        <f>ROUND((Table1[[#This Row],[Total in the game]]/SUM(Table1[Total in the game]))*100,1)</f>
        <v>2.7</v>
      </c>
    </row>
    <row r="47" spans="4:21" x14ac:dyDescent="0.25">
      <c r="D47" s="79" t="s">
        <v>510</v>
      </c>
      <c r="E47" s="79" t="s">
        <v>475</v>
      </c>
      <c r="F47" s="79" t="s">
        <v>476</v>
      </c>
      <c r="G47" s="117">
        <v>300</v>
      </c>
      <c r="H47" s="117">
        <v>300</v>
      </c>
      <c r="I47" s="105">
        <v>45</v>
      </c>
      <c r="J47" s="105">
        <v>50</v>
      </c>
      <c r="K47" s="105">
        <v>2</v>
      </c>
      <c r="L47" s="105">
        <v>0</v>
      </c>
      <c r="M47" s="105">
        <v>40</v>
      </c>
      <c r="N47" s="111">
        <f>COUNTIF(Table7[Spawner],Table1[[#This Row],[Spawner Prefab]])</f>
        <v>0</v>
      </c>
      <c r="O47" s="111">
        <f>ROUND((Table1[[#This Row],[Total in "Village" scene]]/SUM(Table1[Total in "Village" scene]))*100,1)</f>
        <v>0</v>
      </c>
      <c r="P47" s="113">
        <f>COUNTIF(Table15[Spawner],Table1[[#This Row],[Spawner Prefab]])</f>
        <v>12</v>
      </c>
      <c r="Q47" s="113">
        <f>ROUND((Table1[[#This Row],[Total in "Castle" scene]]/SUM(Table1[Total in "Castle" scene]))*100,1)</f>
        <v>0.7</v>
      </c>
      <c r="R47" s="111">
        <f>COUNTIF(Table20[Spawner],Table1[[#This Row],[Spawner Prefab]])</f>
        <v>0</v>
      </c>
      <c r="S47" s="111">
        <f>ROUND((Table1[[#This Row],[Total in "Dark" scene]]/SUM(Table1[Total in "Dark" scene]))*100,1)</f>
        <v>0</v>
      </c>
      <c r="T47" s="113">
        <f>Table1[[#This Row],[Total in "Village" scene]]+Table1[[#This Row],[Total in "Castle" scene]]</f>
        <v>12</v>
      </c>
      <c r="U47" s="113">
        <f>ROUND((Table1[[#This Row],[Total in the game]]/SUM(Table1[Total in the game]))*100,1)</f>
        <v>0.3</v>
      </c>
    </row>
    <row r="48" spans="4:21" x14ac:dyDescent="0.25">
      <c r="D48" s="79" t="s">
        <v>75</v>
      </c>
      <c r="E48" s="79" t="s">
        <v>10</v>
      </c>
      <c r="F48" s="79" t="s">
        <v>417</v>
      </c>
      <c r="G48" s="107">
        <v>240</v>
      </c>
      <c r="H48" s="107">
        <v>240</v>
      </c>
      <c r="I48" s="106">
        <v>15</v>
      </c>
      <c r="J48" s="106">
        <v>105</v>
      </c>
      <c r="K48" s="106">
        <v>0</v>
      </c>
      <c r="L48" s="106">
        <v>0</v>
      </c>
      <c r="M48" s="106" t="s">
        <v>9</v>
      </c>
      <c r="N48" s="110">
        <f>COUNTIF(Table7[Spawner],Table1[[#This Row],[Spawner Prefab]])</f>
        <v>4</v>
      </c>
      <c r="O48" s="110">
        <f>ROUND((Table1[[#This Row],[Total in "Village" scene]]/SUM(Table1[Total in "Village" scene]))*100,1)</f>
        <v>0.2</v>
      </c>
      <c r="P48" s="114">
        <f>COUNTIF(Table15[Spawner],Table1[[#This Row],[Spawner Prefab]])</f>
        <v>6</v>
      </c>
      <c r="Q48" s="114">
        <f>ROUND((Table1[[#This Row],[Total in "Castle" scene]]/SUM(Table1[Total in "Castle" scene]))*100,1)</f>
        <v>0.3</v>
      </c>
      <c r="R48" s="110">
        <f>COUNTIF(Table20[Spawner],Table1[[#This Row],[Spawner Prefab]])</f>
        <v>0</v>
      </c>
      <c r="S48" s="110">
        <f>ROUND((Table1[[#This Row],[Total in "Dark" scene]]/SUM(Table1[Total in "Dark" scene]))*100,1)</f>
        <v>0</v>
      </c>
      <c r="T48" s="114">
        <f>Table1[[#This Row],[Total in "Village" scene]]+Table1[[#This Row],[Total in "Castle" scene]]</f>
        <v>10</v>
      </c>
      <c r="U48" s="114">
        <f>ROUND((Table1[[#This Row],[Total in the game]]/SUM(Table1[Total in the game]))*100,1)</f>
        <v>0.2</v>
      </c>
    </row>
    <row r="49" spans="4:21" x14ac:dyDescent="0.25">
      <c r="D49" s="79" t="s">
        <v>108</v>
      </c>
      <c r="E49" s="79" t="s">
        <v>51</v>
      </c>
      <c r="F49" s="79" t="s">
        <v>486</v>
      </c>
      <c r="G49" s="117">
        <v>220</v>
      </c>
      <c r="H49" s="117">
        <v>220</v>
      </c>
      <c r="I49" s="105">
        <v>20</v>
      </c>
      <c r="J49" s="105">
        <v>75</v>
      </c>
      <c r="K49" s="105">
        <v>0</v>
      </c>
      <c r="L49" s="105">
        <v>0</v>
      </c>
      <c r="M49" s="105">
        <v>10</v>
      </c>
      <c r="N49" s="111">
        <f>COUNTIF(Table7[Spawner],Table1[[#This Row],[Spawner Prefab]])</f>
        <v>24</v>
      </c>
      <c r="O49" s="111">
        <f>ROUND((Table1[[#This Row],[Total in "Village" scene]]/SUM(Table1[Total in "Village" scene]))*100,1)</f>
        <v>0.9</v>
      </c>
      <c r="P49" s="113">
        <f>COUNTIF(Table15[Spawner],Table1[[#This Row],[Spawner Prefab]])</f>
        <v>5</v>
      </c>
      <c r="Q49" s="113">
        <f>ROUND((Table1[[#This Row],[Total in "Castle" scene]]/SUM(Table1[Total in "Castle" scene]))*100,1)</f>
        <v>0.3</v>
      </c>
      <c r="R49" s="111">
        <f>COUNTIF(Table20[Spawner],Table1[[#This Row],[Spawner Prefab]])</f>
        <v>0</v>
      </c>
      <c r="S49" s="111">
        <f>ROUND((Table1[[#This Row],[Total in "Dark" scene]]/SUM(Table1[Total in "Dark" scene]))*100,1)</f>
        <v>0</v>
      </c>
      <c r="T49" s="113">
        <f>Table1[[#This Row],[Total in "Village" scene]]+Table1[[#This Row],[Total in "Castle" scene]]</f>
        <v>29</v>
      </c>
      <c r="U49" s="113">
        <f>ROUND((Table1[[#This Row],[Total in the game]]/SUM(Table1[Total in the game]))*100,1)</f>
        <v>0.7</v>
      </c>
    </row>
    <row r="50" spans="4:21" x14ac:dyDescent="0.25">
      <c r="D50" s="79" t="s">
        <v>109</v>
      </c>
      <c r="E50" s="79" t="s">
        <v>52</v>
      </c>
      <c r="F50" s="79" t="s">
        <v>487</v>
      </c>
      <c r="G50" s="107">
        <v>240</v>
      </c>
      <c r="H50" s="107">
        <v>240</v>
      </c>
      <c r="I50" s="106">
        <v>40</v>
      </c>
      <c r="J50" s="106">
        <v>50</v>
      </c>
      <c r="K50" s="106">
        <v>1</v>
      </c>
      <c r="L50" s="106">
        <v>1</v>
      </c>
      <c r="M50" s="106">
        <v>20</v>
      </c>
      <c r="N50" s="110">
        <f>COUNTIF(Table7[Spawner],Table1[[#This Row],[Spawner Prefab]])</f>
        <v>14</v>
      </c>
      <c r="O50" s="110">
        <f>ROUND((Table1[[#This Row],[Total in "Village" scene]]/SUM(Table1[Total in "Village" scene]))*100,1)</f>
        <v>0.5</v>
      </c>
      <c r="P50" s="114">
        <f>COUNTIF(Table15[Spawner],Table1[[#This Row],[Spawner Prefab]])</f>
        <v>4</v>
      </c>
      <c r="Q50" s="114">
        <f>ROUND((Table1[[#This Row],[Total in "Castle" scene]]/SUM(Table1[Total in "Castle" scene]))*100,1)</f>
        <v>0.2</v>
      </c>
      <c r="R50" s="110">
        <f>COUNTIF(Table20[Spawner],Table1[[#This Row],[Spawner Prefab]])</f>
        <v>0</v>
      </c>
      <c r="S50" s="110">
        <f>ROUND((Table1[[#This Row],[Total in "Dark" scene]]/SUM(Table1[Total in "Dark" scene]))*100,1)</f>
        <v>0</v>
      </c>
      <c r="T50" s="114">
        <f>Table1[[#This Row],[Total in "Village" scene]]+Table1[[#This Row],[Total in "Castle" scene]]</f>
        <v>18</v>
      </c>
      <c r="U50" s="114">
        <f>ROUND((Table1[[#This Row],[Total in the game]]/SUM(Table1[Total in the game]))*100,1)</f>
        <v>0.4</v>
      </c>
    </row>
    <row r="51" spans="4:21" x14ac:dyDescent="0.25">
      <c r="D51" s="79" t="s">
        <v>110</v>
      </c>
      <c r="E51" s="79" t="s">
        <v>53</v>
      </c>
      <c r="F51" s="79" t="s">
        <v>488</v>
      </c>
      <c r="G51" s="117">
        <v>260</v>
      </c>
      <c r="H51" s="117">
        <v>260</v>
      </c>
      <c r="I51" s="105">
        <v>80</v>
      </c>
      <c r="J51" s="105">
        <v>55</v>
      </c>
      <c r="K51" s="105">
        <v>2</v>
      </c>
      <c r="L51" s="105">
        <v>2</v>
      </c>
      <c r="M51" s="105">
        <v>40</v>
      </c>
      <c r="N51" s="111">
        <f>COUNTIF(Table7[Spawner],Table1[[#This Row],[Spawner Prefab]])</f>
        <v>10</v>
      </c>
      <c r="O51" s="111">
        <f>ROUND((Table1[[#This Row],[Total in "Village" scene]]/SUM(Table1[Total in "Village" scene]))*100,1)</f>
        <v>0.4</v>
      </c>
      <c r="P51" s="113">
        <f>COUNTIF(Table15[Spawner],Table1[[#This Row],[Spawner Prefab]])</f>
        <v>4</v>
      </c>
      <c r="Q51" s="113">
        <f>ROUND((Table1[[#This Row],[Total in "Castle" scene]]/SUM(Table1[Total in "Castle" scene]))*100,1)</f>
        <v>0.2</v>
      </c>
      <c r="R51" s="111">
        <f>COUNTIF(Table20[Spawner],Table1[[#This Row],[Spawner Prefab]])</f>
        <v>1</v>
      </c>
      <c r="S51" s="111">
        <f>ROUND((Table1[[#This Row],[Total in "Dark" scene]]/SUM(Table1[Total in "Dark" scene]))*100,1)</f>
        <v>0.2</v>
      </c>
      <c r="T51" s="113">
        <f>Table1[[#This Row],[Total in "Village" scene]]+Table1[[#This Row],[Total in "Castle" scene]]</f>
        <v>14</v>
      </c>
      <c r="U51" s="113">
        <f>ROUND((Table1[[#This Row],[Total in the game]]/SUM(Table1[Total in the game]))*100,1)</f>
        <v>0.3</v>
      </c>
    </row>
    <row r="52" spans="4:21" x14ac:dyDescent="0.25">
      <c r="D52" s="79" t="s">
        <v>111</v>
      </c>
      <c r="E52" s="79" t="s">
        <v>54</v>
      </c>
      <c r="F52" s="79" t="s">
        <v>489</v>
      </c>
      <c r="G52" s="107">
        <v>280</v>
      </c>
      <c r="H52" s="107">
        <v>280</v>
      </c>
      <c r="I52" s="106">
        <v>100</v>
      </c>
      <c r="J52" s="106">
        <v>105</v>
      </c>
      <c r="K52" s="106">
        <v>3</v>
      </c>
      <c r="L52" s="106">
        <v>3</v>
      </c>
      <c r="M52" s="106">
        <v>50</v>
      </c>
      <c r="N52" s="110">
        <f>COUNTIF(Table7[Spawner],Table1[[#This Row],[Spawner Prefab]])</f>
        <v>17</v>
      </c>
      <c r="O52" s="110">
        <f>ROUND((Table1[[#This Row],[Total in "Village" scene]]/SUM(Table1[Total in "Village" scene]))*100,1)</f>
        <v>0.7</v>
      </c>
      <c r="P52" s="114">
        <f>COUNTIF(Table15[Spawner],Table1[[#This Row],[Spawner Prefab]])</f>
        <v>7</v>
      </c>
      <c r="Q52" s="114">
        <f>ROUND((Table1[[#This Row],[Total in "Castle" scene]]/SUM(Table1[Total in "Castle" scene]))*100,1)</f>
        <v>0.4</v>
      </c>
      <c r="R52" s="110">
        <f>COUNTIF(Table20[Spawner],Table1[[#This Row],[Spawner Prefab]])</f>
        <v>4</v>
      </c>
      <c r="S52" s="110">
        <f>ROUND((Table1[[#This Row],[Total in "Dark" scene]]/SUM(Table1[Total in "Dark" scene]))*100,1)</f>
        <v>0.6</v>
      </c>
      <c r="T52" s="114">
        <f>Table1[[#This Row],[Total in "Village" scene]]+Table1[[#This Row],[Total in "Castle" scene]]</f>
        <v>24</v>
      </c>
      <c r="U52" s="114">
        <f>ROUND((Table1[[#This Row],[Total in the game]]/SUM(Table1[Total in the game]))*100,1)</f>
        <v>0.5</v>
      </c>
    </row>
    <row r="53" spans="4:21" x14ac:dyDescent="0.25">
      <c r="D53" s="79" t="s">
        <v>112</v>
      </c>
      <c r="E53" s="79" t="s">
        <v>55</v>
      </c>
      <c r="F53" s="79" t="s">
        <v>490</v>
      </c>
      <c r="G53" s="117">
        <v>300</v>
      </c>
      <c r="H53" s="117">
        <v>300</v>
      </c>
      <c r="I53" s="105">
        <v>120</v>
      </c>
      <c r="J53" s="105">
        <v>143</v>
      </c>
      <c r="K53" s="105">
        <v>4</v>
      </c>
      <c r="L53" s="105">
        <v>4</v>
      </c>
      <c r="M53" s="105">
        <v>60</v>
      </c>
      <c r="N53" s="111">
        <f>COUNTIF(Table7[Spawner],Table1[[#This Row],[Spawner Prefab]])</f>
        <v>7</v>
      </c>
      <c r="O53" s="111">
        <f>ROUND((Table1[[#This Row],[Total in "Village" scene]]/SUM(Table1[Total in "Village" scene]))*100,1)</f>
        <v>0.3</v>
      </c>
      <c r="P53" s="113">
        <f>COUNTIF(Table15[Spawner],Table1[[#This Row],[Spawner Prefab]])</f>
        <v>3</v>
      </c>
      <c r="Q53" s="113">
        <f>ROUND((Table1[[#This Row],[Total in "Castle" scene]]/SUM(Table1[Total in "Castle" scene]))*100,1)</f>
        <v>0.2</v>
      </c>
      <c r="R53" s="111">
        <f>COUNTIF(Table20[Spawner],Table1[[#This Row],[Spawner Prefab]])</f>
        <v>3</v>
      </c>
      <c r="S53" s="111">
        <f>ROUND((Table1[[#This Row],[Total in "Dark" scene]]/SUM(Table1[Total in "Dark" scene]))*100,1)</f>
        <v>0.5</v>
      </c>
      <c r="T53" s="113">
        <f>Table1[[#This Row],[Total in "Village" scene]]+Table1[[#This Row],[Total in "Castle" scene]]</f>
        <v>10</v>
      </c>
      <c r="U53" s="113">
        <f>ROUND((Table1[[#This Row],[Total in the game]]/SUM(Table1[Total in the game]))*100,1)</f>
        <v>0.2</v>
      </c>
    </row>
    <row r="54" spans="4:21" x14ac:dyDescent="0.25">
      <c r="D54" s="79" t="s">
        <v>441</v>
      </c>
      <c r="E54" s="79" t="s">
        <v>426</v>
      </c>
      <c r="F54" s="79" t="s">
        <v>427</v>
      </c>
      <c r="G54" s="107">
        <v>140</v>
      </c>
      <c r="H54" s="107">
        <v>140</v>
      </c>
      <c r="I54" s="106">
        <v>30</v>
      </c>
      <c r="J54" s="106">
        <v>195</v>
      </c>
      <c r="K54" s="106">
        <v>1</v>
      </c>
      <c r="L54" s="106">
        <v>1</v>
      </c>
      <c r="M54" s="106" t="s">
        <v>9</v>
      </c>
      <c r="N54" s="110">
        <f>COUNTIF(Table7[Spawner],Table1[[#This Row],[Spawner Prefab]])</f>
        <v>6</v>
      </c>
      <c r="O54" s="110">
        <f>ROUND((Table1[[#This Row],[Total in "Village" scene]]/SUM(Table1[Total in "Village" scene]))*100,1)</f>
        <v>0.2</v>
      </c>
      <c r="P54" s="114">
        <f>COUNTIF(Table15[Spawner],Table1[[#This Row],[Spawner Prefab]])</f>
        <v>12</v>
      </c>
      <c r="Q54" s="114">
        <f>ROUND((Table1[[#This Row],[Total in "Castle" scene]]/SUM(Table1[Total in "Castle" scene]))*100,1)</f>
        <v>0.7</v>
      </c>
      <c r="R54" s="110">
        <f>COUNTIF(Table20[Spawner],Table1[[#This Row],[Spawner Prefab]])</f>
        <v>5</v>
      </c>
      <c r="S54" s="110">
        <f>ROUND((Table1[[#This Row],[Total in "Dark" scene]]/SUM(Table1[Total in "Dark" scene]))*100,1)</f>
        <v>0.8</v>
      </c>
      <c r="T54" s="114">
        <f>Table1[[#This Row],[Total in "Village" scene]]+Table1[[#This Row],[Total in "Castle" scene]]</f>
        <v>18</v>
      </c>
      <c r="U54" s="114">
        <f>ROUND((Table1[[#This Row],[Total in the game]]/SUM(Table1[Total in the game]))*100,1)</f>
        <v>0.4</v>
      </c>
    </row>
    <row r="55" spans="4:21" x14ac:dyDescent="0.25">
      <c r="D55" s="79" t="s">
        <v>442</v>
      </c>
      <c r="E55" s="79" t="s">
        <v>428</v>
      </c>
      <c r="F55" s="79" t="s">
        <v>429</v>
      </c>
      <c r="G55" s="117">
        <v>140</v>
      </c>
      <c r="H55" s="117">
        <v>140</v>
      </c>
      <c r="I55" s="105">
        <v>6</v>
      </c>
      <c r="J55" s="105">
        <v>55</v>
      </c>
      <c r="K55" s="105">
        <v>0</v>
      </c>
      <c r="L55" s="105">
        <v>0</v>
      </c>
      <c r="M55" s="105" t="s">
        <v>9</v>
      </c>
      <c r="N55" s="111">
        <f>COUNTIF(Table7[Spawner],Table1[[#This Row],[Spawner Prefab]])</f>
        <v>21</v>
      </c>
      <c r="O55" s="111">
        <f>ROUND((Table1[[#This Row],[Total in "Village" scene]]/SUM(Table1[Total in "Village" scene]))*100,1)</f>
        <v>0.8</v>
      </c>
      <c r="P55" s="113">
        <f>COUNTIF(Table15[Spawner],Table1[[#This Row],[Spawner Prefab]])</f>
        <v>16</v>
      </c>
      <c r="Q55" s="113">
        <f>ROUND((Table1[[#This Row],[Total in "Castle" scene]]/SUM(Table1[Total in "Castle" scene]))*100,1)</f>
        <v>0.9</v>
      </c>
      <c r="R55" s="111">
        <f>COUNTIF(Table20[Spawner],Table1[[#This Row],[Spawner Prefab]])</f>
        <v>7</v>
      </c>
      <c r="S55" s="111">
        <f>ROUND((Table1[[#This Row],[Total in "Dark" scene]]/SUM(Table1[Total in "Dark" scene]))*100,1)</f>
        <v>1.1000000000000001</v>
      </c>
      <c r="T55" s="113">
        <f>Table1[[#This Row],[Total in "Village" scene]]+Table1[[#This Row],[Total in "Castle" scene]]</f>
        <v>37</v>
      </c>
      <c r="U55" s="113">
        <f>ROUND((Table1[[#This Row],[Total in the game]]/SUM(Table1[Total in the game]))*100,1)</f>
        <v>0.8</v>
      </c>
    </row>
    <row r="56" spans="4:21" ht="15" customHeight="1" x14ac:dyDescent="0.25">
      <c r="D56" s="79" t="s">
        <v>126</v>
      </c>
      <c r="E56" s="79" t="s">
        <v>418</v>
      </c>
      <c r="F56" s="79" t="s">
        <v>62</v>
      </c>
      <c r="G56" s="117">
        <v>100</v>
      </c>
      <c r="H56" s="117">
        <v>100</v>
      </c>
      <c r="I56" s="105">
        <v>2</v>
      </c>
      <c r="J56" s="105">
        <v>25</v>
      </c>
      <c r="K56" s="105">
        <v>0</v>
      </c>
      <c r="L56" s="105">
        <v>0</v>
      </c>
      <c r="M56" s="105" t="s">
        <v>9</v>
      </c>
      <c r="N56" s="111">
        <f>COUNTIF(Table7[Spawner],Table1[[#This Row],[Spawner Prefab]])</f>
        <v>0</v>
      </c>
      <c r="O56" s="111">
        <f>ROUND((Table1[[#This Row],[Total in "Village" scene]]/SUM(Table1[Total in "Village" scene]))*100,1)</f>
        <v>0</v>
      </c>
      <c r="P56" s="113">
        <f>COUNTIF(Table15[Spawner],Table1[[#This Row],[Spawner Prefab]])</f>
        <v>84</v>
      </c>
      <c r="Q56" s="113">
        <f>ROUND((Table1[[#This Row],[Total in "Castle" scene]]/SUM(Table1[Total in "Castle" scene]))*100,1)</f>
        <v>4.5999999999999996</v>
      </c>
      <c r="R56" s="111">
        <f>COUNTIF(Table20[Spawner],Table1[[#This Row],[Spawner Prefab]])</f>
        <v>0</v>
      </c>
      <c r="S56" s="111">
        <f>ROUND((Table1[[#This Row],[Total in "Dark" scene]]/SUM(Table1[Total in "Dark" scene]))*100,1)</f>
        <v>0</v>
      </c>
      <c r="T56" s="113">
        <f>Table1[[#This Row],[Total in "Village" scene]]+Table1[[#This Row],[Total in "Castle" scene]]</f>
        <v>84</v>
      </c>
      <c r="U56" s="113">
        <f>ROUND((Table1[[#This Row],[Total in the game]]/SUM(Table1[Total in the game]))*100,1)</f>
        <v>1.9</v>
      </c>
    </row>
    <row r="57" spans="4:21" x14ac:dyDescent="0.25">
      <c r="D57" s="79" t="s">
        <v>126</v>
      </c>
      <c r="E57" s="79" t="s">
        <v>67</v>
      </c>
      <c r="F57" s="79" t="s">
        <v>62</v>
      </c>
      <c r="G57" s="107">
        <v>100</v>
      </c>
      <c r="H57" s="107">
        <v>100</v>
      </c>
      <c r="I57" s="106">
        <v>2</v>
      </c>
      <c r="J57" s="106">
        <v>25</v>
      </c>
      <c r="K57" s="106">
        <v>0</v>
      </c>
      <c r="L57" s="106">
        <v>0</v>
      </c>
      <c r="M57" s="106" t="s">
        <v>9</v>
      </c>
      <c r="N57" s="110">
        <f>COUNTIF(Table7[Spawner],Table1[[#This Row],[Spawner Prefab]])</f>
        <v>8</v>
      </c>
      <c r="O57" s="110">
        <f>ROUND((Table1[[#This Row],[Total in "Village" scene]]/SUM(Table1[Total in "Village" scene]))*100,1)</f>
        <v>0.3</v>
      </c>
      <c r="P57" s="114">
        <f>COUNTIF(Table15[Spawner],Table1[[#This Row],[Spawner Prefab]])</f>
        <v>1</v>
      </c>
      <c r="Q57" s="114">
        <f>ROUND((Table1[[#This Row],[Total in "Castle" scene]]/SUM(Table1[Total in "Castle" scene]))*100,1)</f>
        <v>0.1</v>
      </c>
      <c r="R57" s="110">
        <f>COUNTIF(Table20[Spawner],Table1[[#This Row],[Spawner Prefab]])</f>
        <v>0</v>
      </c>
      <c r="S57" s="110">
        <f>ROUND((Table1[[#This Row],[Total in "Dark" scene]]/SUM(Table1[Total in "Dark" scene]))*100,1)</f>
        <v>0</v>
      </c>
      <c r="T57" s="114">
        <f>Table1[[#This Row],[Total in "Village" scene]]+Table1[[#This Row],[Total in "Castle" scene]]</f>
        <v>9</v>
      </c>
      <c r="U57" s="114">
        <f>ROUND((Table1[[#This Row],[Total in the game]]/SUM(Table1[Total in the game]))*100,1)</f>
        <v>0.2</v>
      </c>
    </row>
    <row r="58" spans="4:21" x14ac:dyDescent="0.25">
      <c r="D58" s="79" t="s">
        <v>127</v>
      </c>
      <c r="E58" s="79" t="s">
        <v>68</v>
      </c>
      <c r="F58" s="79" t="s">
        <v>63</v>
      </c>
      <c r="G58" s="117">
        <v>100</v>
      </c>
      <c r="H58" s="117">
        <v>100</v>
      </c>
      <c r="I58" s="105">
        <v>2</v>
      </c>
      <c r="J58" s="105">
        <v>25</v>
      </c>
      <c r="K58" s="105">
        <v>0</v>
      </c>
      <c r="L58" s="105">
        <v>0</v>
      </c>
      <c r="M58" s="105" t="s">
        <v>9</v>
      </c>
      <c r="N58" s="111">
        <f>COUNTIF(Table7[Spawner],Table1[[#This Row],[Spawner Prefab]])</f>
        <v>0</v>
      </c>
      <c r="O58" s="111">
        <f>ROUND((Table1[[#This Row],[Total in "Village" scene]]/SUM(Table1[Total in "Village" scene]))*100,1)</f>
        <v>0</v>
      </c>
      <c r="P58" s="113">
        <f>COUNTIF(Table15[Spawner],Table1[[#This Row],[Spawner Prefab]])</f>
        <v>2</v>
      </c>
      <c r="Q58" s="113">
        <f>ROUND((Table1[[#This Row],[Total in "Castle" scene]]/SUM(Table1[Total in "Castle" scene]))*100,1)</f>
        <v>0.1</v>
      </c>
      <c r="R58" s="111">
        <f>COUNTIF(Table20[Spawner],Table1[[#This Row],[Spawner Prefab]])</f>
        <v>0</v>
      </c>
      <c r="S58" s="111">
        <f>ROUND((Table1[[#This Row],[Total in "Dark" scene]]/SUM(Table1[Total in "Dark" scene]))*100,1)</f>
        <v>0</v>
      </c>
      <c r="T58" s="113">
        <f>Table1[[#This Row],[Total in "Village" scene]]+Table1[[#This Row],[Total in "Castle" scene]]</f>
        <v>2</v>
      </c>
      <c r="U58" s="113">
        <f>ROUND((Table1[[#This Row],[Total in the game]]/SUM(Table1[Total in the game]))*100,1)</f>
        <v>0</v>
      </c>
    </row>
    <row r="59" spans="4:21" x14ac:dyDescent="0.25">
      <c r="D59" s="79" t="s">
        <v>128</v>
      </c>
      <c r="E59" s="79" t="s">
        <v>69</v>
      </c>
      <c r="F59" s="79" t="s">
        <v>64</v>
      </c>
      <c r="G59" s="107">
        <v>100</v>
      </c>
      <c r="H59" s="107">
        <v>100</v>
      </c>
      <c r="I59" s="106">
        <v>2</v>
      </c>
      <c r="J59" s="106">
        <v>25</v>
      </c>
      <c r="K59" s="106">
        <v>0</v>
      </c>
      <c r="L59" s="106">
        <v>0</v>
      </c>
      <c r="M59" s="106" t="s">
        <v>9</v>
      </c>
      <c r="N59" s="110">
        <f>COUNTIF(Table7[Spawner],Table1[[#This Row],[Spawner Prefab]])</f>
        <v>0</v>
      </c>
      <c r="O59" s="110">
        <f>ROUND((Table1[[#This Row],[Total in "Village" scene]]/SUM(Table1[Total in "Village" scene]))*100,1)</f>
        <v>0</v>
      </c>
      <c r="P59" s="114">
        <f>COUNTIF(Table15[Spawner],Table1[[#This Row],[Spawner Prefab]])</f>
        <v>1</v>
      </c>
      <c r="Q59" s="114">
        <f>ROUND((Table1[[#This Row],[Total in "Castle" scene]]/SUM(Table1[Total in "Castle" scene]))*100,1)</f>
        <v>0.1</v>
      </c>
      <c r="R59" s="110">
        <f>COUNTIF(Table20[Spawner],Table1[[#This Row],[Spawner Prefab]])</f>
        <v>0</v>
      </c>
      <c r="S59" s="110">
        <f>ROUND((Table1[[#This Row],[Total in "Dark" scene]]/SUM(Table1[Total in "Dark" scene]))*100,1)</f>
        <v>0</v>
      </c>
      <c r="T59" s="114">
        <f>Table1[[#This Row],[Total in "Village" scene]]+Table1[[#This Row],[Total in "Castle" scene]]</f>
        <v>1</v>
      </c>
      <c r="U59" s="114">
        <f>ROUND((Table1[[#This Row],[Total in the game]]/SUM(Table1[Total in the game]))*100,1)</f>
        <v>0</v>
      </c>
    </row>
    <row r="60" spans="4:21" x14ac:dyDescent="0.25">
      <c r="D60" s="79" t="s">
        <v>430</v>
      </c>
      <c r="E60" s="79" t="s">
        <v>431</v>
      </c>
      <c r="F60" s="79" t="s">
        <v>432</v>
      </c>
      <c r="G60" s="107">
        <v>140</v>
      </c>
      <c r="H60" s="107">
        <v>140</v>
      </c>
      <c r="I60" s="106">
        <v>6</v>
      </c>
      <c r="J60" s="106">
        <v>25</v>
      </c>
      <c r="K60" s="106">
        <v>0</v>
      </c>
      <c r="L60" s="106">
        <v>0</v>
      </c>
      <c r="M60" s="106" t="s">
        <v>9</v>
      </c>
      <c r="N60" s="110">
        <f>COUNTIF(Table7[Spawner],Table1[[#This Row],[Spawner Prefab]])</f>
        <v>39</v>
      </c>
      <c r="O60" s="110">
        <f>ROUND((Table1[[#This Row],[Total in "Village" scene]]/SUM(Table1[Total in "Village" scene]))*100,1)</f>
        <v>1.5</v>
      </c>
      <c r="P60" s="114">
        <f>COUNTIF(Table15[Spawner],Table1[[#This Row],[Spawner Prefab]])</f>
        <v>1</v>
      </c>
      <c r="Q60" s="114">
        <f>ROUND((Table1[[#This Row],[Total in "Castle" scene]]/SUM(Table1[Total in "Castle" scene]))*100,1)</f>
        <v>0.1</v>
      </c>
      <c r="R60" s="110">
        <f>COUNTIF(Table20[Spawner],Table1[[#This Row],[Spawner Prefab]])</f>
        <v>10</v>
      </c>
      <c r="S60" s="110">
        <f>ROUND((Table1[[#This Row],[Total in "Dark" scene]]/SUM(Table1[Total in "Dark" scene]))*100,1)</f>
        <v>1.5</v>
      </c>
      <c r="T60" s="114">
        <f>Table1[[#This Row],[Total in "Village" scene]]+Table1[[#This Row],[Total in "Castle" scene]]</f>
        <v>40</v>
      </c>
      <c r="U60" s="114">
        <f>ROUND((Table1[[#This Row],[Total in the game]]/SUM(Table1[Total in the game]))*100,1)</f>
        <v>0.9</v>
      </c>
    </row>
    <row r="61" spans="4:21" x14ac:dyDescent="0.25">
      <c r="D61" s="79" t="s">
        <v>113</v>
      </c>
      <c r="E61" s="79" t="s">
        <v>50</v>
      </c>
      <c r="F61" s="79" t="s">
        <v>28</v>
      </c>
      <c r="G61" s="117">
        <v>5000</v>
      </c>
      <c r="H61" s="117">
        <v>5000</v>
      </c>
      <c r="I61" s="105">
        <v>70</v>
      </c>
      <c r="J61" s="105">
        <v>50</v>
      </c>
      <c r="K61" s="105">
        <v>0</v>
      </c>
      <c r="L61" s="105">
        <v>0</v>
      </c>
      <c r="M61" s="105" t="s">
        <v>9</v>
      </c>
      <c r="N61" s="111">
        <f>COUNTIF(Table7[Spawner],Table1[[#This Row],[Spawner Prefab]])</f>
        <v>18</v>
      </c>
      <c r="O61" s="111">
        <f>ROUND((Table1[[#This Row],[Total in "Village" scene]]/SUM(Table1[Total in "Village" scene]))*100,1)</f>
        <v>0.7</v>
      </c>
      <c r="P61" s="113">
        <f>COUNTIF(Table15[Spawner],Table1[[#This Row],[Spawner Prefab]])</f>
        <v>19</v>
      </c>
      <c r="Q61" s="113">
        <f>ROUND((Table1[[#This Row],[Total in "Castle" scene]]/SUM(Table1[Total in "Castle" scene]))*100,1)</f>
        <v>1</v>
      </c>
      <c r="R61" s="111">
        <f>COUNTIF(Table20[Spawner],Table1[[#This Row],[Spawner Prefab]])</f>
        <v>8</v>
      </c>
      <c r="S61" s="111">
        <f>ROUND((Table1[[#This Row],[Total in "Dark" scene]]/SUM(Table1[Total in "Dark" scene]))*100,1)</f>
        <v>1.2</v>
      </c>
      <c r="T61" s="113">
        <f>Table1[[#This Row],[Total in "Village" scene]]+Table1[[#This Row],[Total in "Castle" scene]]</f>
        <v>37</v>
      </c>
      <c r="U61" s="113">
        <f>ROUND((Table1[[#This Row],[Total in the game]]/SUM(Table1[Total in the game]))*100,1)</f>
        <v>0.8</v>
      </c>
    </row>
    <row r="62" spans="4:21" x14ac:dyDescent="0.25">
      <c r="D62" s="79" t="s">
        <v>588</v>
      </c>
      <c r="E62" s="79" t="s">
        <v>589</v>
      </c>
      <c r="F62" s="79" t="s">
        <v>590</v>
      </c>
      <c r="G62" s="107">
        <v>5000</v>
      </c>
      <c r="H62" s="107">
        <v>5000</v>
      </c>
      <c r="I62" s="106">
        <v>0</v>
      </c>
      <c r="J62" s="106">
        <v>75</v>
      </c>
      <c r="K62" s="106">
        <v>0</v>
      </c>
      <c r="L62" s="106">
        <v>0</v>
      </c>
      <c r="M62" s="106" t="s">
        <v>9</v>
      </c>
      <c r="N62" s="110">
        <f>COUNTIF(Table7[Spawner],Table1[[#This Row],[Spawner Prefab]])</f>
        <v>29</v>
      </c>
      <c r="O62" s="110">
        <f>ROUND((Table1[[#This Row],[Total in "Village" scene]]/SUM(Table1[Total in "Village" scene]))*100,1)</f>
        <v>1.1000000000000001</v>
      </c>
      <c r="P62" s="114">
        <f>COUNTIF(Table15[Spawner],Table1[[#This Row],[Spawner Prefab]])</f>
        <v>0</v>
      </c>
      <c r="Q62" s="114">
        <f>ROUND((Table1[[#This Row],[Total in "Castle" scene]]/SUM(Table1[Total in "Castle" scene]))*100,1)</f>
        <v>0</v>
      </c>
      <c r="R62" s="110">
        <f>COUNTIF(Table20[Spawner],Table1[[#This Row],[Spawner Prefab]])</f>
        <v>0</v>
      </c>
      <c r="S62" s="110">
        <f>ROUND((Table1[[#This Row],[Total in "Dark" scene]]/SUM(Table1[Total in "Dark" scene]))*100,1)</f>
        <v>0</v>
      </c>
      <c r="T62" s="114">
        <f>Table1[[#This Row],[Total in "Village" scene]]+Table1[[#This Row],[Total in "Castle" scene]]</f>
        <v>29</v>
      </c>
      <c r="U62" s="114">
        <f>ROUND((Table1[[#This Row],[Total in the game]]/SUM(Table1[Total in the game]))*100,1)</f>
        <v>0.7</v>
      </c>
    </row>
    <row r="63" spans="4:21" x14ac:dyDescent="0.25">
      <c r="D63" s="79" t="s">
        <v>85</v>
      </c>
      <c r="E63" s="79" t="s">
        <v>21</v>
      </c>
      <c r="F63" s="79" t="s">
        <v>20</v>
      </c>
      <c r="G63" s="117">
        <v>260</v>
      </c>
      <c r="H63" s="117">
        <v>260</v>
      </c>
      <c r="I63" s="105">
        <v>20</v>
      </c>
      <c r="J63" s="105">
        <v>75</v>
      </c>
      <c r="K63" s="105">
        <v>1</v>
      </c>
      <c r="L63" s="105">
        <v>1</v>
      </c>
      <c r="M63" s="105" t="s">
        <v>9</v>
      </c>
      <c r="N63" s="111">
        <f>COUNTIF(Table7[Spawner],Table1[[#This Row],[Spawner Prefab]])</f>
        <v>0</v>
      </c>
      <c r="O63" s="111">
        <f>ROUND((Table1[[#This Row],[Total in "Village" scene]]/SUM(Table1[Total in "Village" scene]))*100,1)</f>
        <v>0</v>
      </c>
      <c r="P63" s="113">
        <f>COUNTIF(Table15[Spawner],Table1[[#This Row],[Spawner Prefab]])</f>
        <v>0</v>
      </c>
      <c r="Q63" s="113">
        <f>ROUND((Table1[[#This Row],[Total in "Castle" scene]]/SUM(Table1[Total in "Castle" scene]))*100,1)</f>
        <v>0</v>
      </c>
      <c r="R63" s="111">
        <f>COUNTIF(Table20[Spawner],Table1[[#This Row],[Spawner Prefab]])</f>
        <v>0</v>
      </c>
      <c r="S63" s="111">
        <f>ROUND((Table1[[#This Row],[Total in "Dark" scene]]/SUM(Table1[Total in "Dark" scene]))*100,1)</f>
        <v>0</v>
      </c>
      <c r="T63" s="113">
        <f>Table1[[#This Row],[Total in "Village" scene]]+Table1[[#This Row],[Total in "Castle" scene]]</f>
        <v>0</v>
      </c>
      <c r="U63" s="113">
        <f>ROUND((Table1[[#This Row],[Total in the game]]/SUM(Table1[Total in the game]))*100,1)</f>
        <v>0</v>
      </c>
    </row>
    <row r="64" spans="4:21" x14ac:dyDescent="0.25">
      <c r="D64" s="79" t="s">
        <v>114</v>
      </c>
      <c r="E64" s="79" t="s">
        <v>43</v>
      </c>
      <c r="F64" s="79" t="s">
        <v>37</v>
      </c>
      <c r="G64" s="107">
        <v>250</v>
      </c>
      <c r="H64" s="107">
        <v>250</v>
      </c>
      <c r="I64" s="106">
        <v>3</v>
      </c>
      <c r="J64" s="106">
        <v>75</v>
      </c>
      <c r="K64" s="106">
        <v>3</v>
      </c>
      <c r="L64" s="106">
        <v>3</v>
      </c>
      <c r="M64" s="106">
        <v>5</v>
      </c>
      <c r="N64" s="110">
        <f>COUNTIF(Table7[Spawner],Table1[[#This Row],[Spawner Prefab]])</f>
        <v>109</v>
      </c>
      <c r="O64" s="110">
        <f>ROUND((Table1[[#This Row],[Total in "Village" scene]]/SUM(Table1[Total in "Village" scene]))*100,1)</f>
        <v>4.3</v>
      </c>
      <c r="P64" s="114">
        <f>COUNTIF(Table15[Spawner],Table1[[#This Row],[Spawner Prefab]])</f>
        <v>28</v>
      </c>
      <c r="Q64" s="114">
        <f>ROUND((Table1[[#This Row],[Total in "Castle" scene]]/SUM(Table1[Total in "Castle" scene]))*100,1)</f>
        <v>1.5</v>
      </c>
      <c r="R64" s="110">
        <f>COUNTIF(Table20[Spawner],Table1[[#This Row],[Spawner Prefab]])</f>
        <v>3</v>
      </c>
      <c r="S64" s="110">
        <f>ROUND((Table1[[#This Row],[Total in "Dark" scene]]/SUM(Table1[Total in "Dark" scene]))*100,1)</f>
        <v>0.5</v>
      </c>
      <c r="T64" s="114">
        <f>Table1[[#This Row],[Total in "Village" scene]]+Table1[[#This Row],[Total in "Castle" scene]]</f>
        <v>137</v>
      </c>
      <c r="U64" s="114">
        <f>ROUND((Table1[[#This Row],[Total in the game]]/SUM(Table1[Total in the game]))*100,1)</f>
        <v>3.1</v>
      </c>
    </row>
    <row r="65" spans="4:21" x14ac:dyDescent="0.25">
      <c r="D65" s="79" t="s">
        <v>114</v>
      </c>
      <c r="E65" s="79" t="s">
        <v>272</v>
      </c>
      <c r="F65" s="79" t="s">
        <v>276</v>
      </c>
      <c r="G65" s="117">
        <v>250</v>
      </c>
      <c r="H65" s="117">
        <v>250</v>
      </c>
      <c r="I65" s="105">
        <v>3</v>
      </c>
      <c r="J65" s="105">
        <v>75</v>
      </c>
      <c r="K65" s="105">
        <v>3</v>
      </c>
      <c r="L65" s="105">
        <v>3</v>
      </c>
      <c r="M65" s="105">
        <v>7</v>
      </c>
      <c r="N65" s="111">
        <f>COUNTIF(Table7[Spawner],Table1[[#This Row],[Spawner Prefab]])</f>
        <v>2</v>
      </c>
      <c r="O65" s="111">
        <f>ROUND((Table1[[#This Row],[Total in "Village" scene]]/SUM(Table1[Total in "Village" scene]))*100,1)</f>
        <v>0.1</v>
      </c>
      <c r="P65" s="113">
        <f>COUNTIF(Table15[Spawner],Table1[[#This Row],[Spawner Prefab]])</f>
        <v>0</v>
      </c>
      <c r="Q65" s="113">
        <f>ROUND((Table1[[#This Row],[Total in "Castle" scene]]/SUM(Table1[Total in "Castle" scene]))*100,1)</f>
        <v>0</v>
      </c>
      <c r="R65" s="111">
        <f>COUNTIF(Table20[Spawner],Table1[[#This Row],[Spawner Prefab]])</f>
        <v>0</v>
      </c>
      <c r="S65" s="111">
        <f>ROUND((Table1[[#This Row],[Total in "Dark" scene]]/SUM(Table1[Total in "Dark" scene]))*100,1)</f>
        <v>0</v>
      </c>
      <c r="T65" s="113">
        <f>Table1[[#This Row],[Total in "Village" scene]]+Table1[[#This Row],[Total in "Castle" scene]]</f>
        <v>2</v>
      </c>
      <c r="U65" s="113">
        <f>ROUND((Table1[[#This Row],[Total in the game]]/SUM(Table1[Total in the game]))*100,1)</f>
        <v>0</v>
      </c>
    </row>
    <row r="66" spans="4:21" x14ac:dyDescent="0.25">
      <c r="D66" s="79" t="s">
        <v>115</v>
      </c>
      <c r="E66" s="79" t="s">
        <v>44</v>
      </c>
      <c r="F66" s="79" t="s">
        <v>38</v>
      </c>
      <c r="G66" s="107">
        <v>300</v>
      </c>
      <c r="H66" s="107">
        <v>300</v>
      </c>
      <c r="I66" s="106">
        <v>4</v>
      </c>
      <c r="J66" s="106">
        <v>28</v>
      </c>
      <c r="K66" s="106">
        <v>4</v>
      </c>
      <c r="L66" s="106">
        <v>4</v>
      </c>
      <c r="M66" s="106">
        <v>11</v>
      </c>
      <c r="N66" s="110">
        <f>COUNTIF(Table7[Spawner],Table1[[#This Row],[Spawner Prefab]])</f>
        <v>48</v>
      </c>
      <c r="O66" s="110">
        <f>ROUND((Table1[[#This Row],[Total in "Village" scene]]/SUM(Table1[Total in "Village" scene]))*100,1)</f>
        <v>1.9</v>
      </c>
      <c r="P66" s="114">
        <f>COUNTIF(Table15[Spawner],Table1[[#This Row],[Spawner Prefab]])</f>
        <v>15</v>
      </c>
      <c r="Q66" s="114">
        <f>ROUND((Table1[[#This Row],[Total in "Castle" scene]]/SUM(Table1[Total in "Castle" scene]))*100,1)</f>
        <v>0.8</v>
      </c>
      <c r="R66" s="110">
        <f>COUNTIF(Table20[Spawner],Table1[[#This Row],[Spawner Prefab]])</f>
        <v>13</v>
      </c>
      <c r="S66" s="110">
        <f>ROUND((Table1[[#This Row],[Total in "Dark" scene]]/SUM(Table1[Total in "Dark" scene]))*100,1)</f>
        <v>2</v>
      </c>
      <c r="T66" s="114">
        <f>Table1[[#This Row],[Total in "Village" scene]]+Table1[[#This Row],[Total in "Castle" scene]]</f>
        <v>63</v>
      </c>
      <c r="U66" s="114">
        <f>ROUND((Table1[[#This Row],[Total in the game]]/SUM(Table1[Total in the game]))*100,1)</f>
        <v>1.4</v>
      </c>
    </row>
    <row r="67" spans="4:21" x14ac:dyDescent="0.25">
      <c r="D67" s="79" t="s">
        <v>115</v>
      </c>
      <c r="E67" s="79" t="s">
        <v>273</v>
      </c>
      <c r="F67" s="79" t="s">
        <v>277</v>
      </c>
      <c r="G67" s="117">
        <v>300</v>
      </c>
      <c r="H67" s="117">
        <v>300</v>
      </c>
      <c r="I67" s="105">
        <v>4</v>
      </c>
      <c r="J67" s="105">
        <v>28</v>
      </c>
      <c r="K67" s="105">
        <v>4</v>
      </c>
      <c r="L67" s="105">
        <v>4</v>
      </c>
      <c r="M67" s="105">
        <v>11</v>
      </c>
      <c r="N67" s="111">
        <f>COUNTIF(Table7[Spawner],Table1[[#This Row],[Spawner Prefab]])</f>
        <v>15</v>
      </c>
      <c r="O67" s="111">
        <f>ROUND((Table1[[#This Row],[Total in "Village" scene]]/SUM(Table1[Total in "Village" scene]))*100,1)</f>
        <v>0.6</v>
      </c>
      <c r="P67" s="113">
        <f>COUNTIF(Table15[Spawner],Table1[[#This Row],[Spawner Prefab]])</f>
        <v>0</v>
      </c>
      <c r="Q67" s="113">
        <f>ROUND((Table1[[#This Row],[Total in "Castle" scene]]/SUM(Table1[Total in "Castle" scene]))*100,1)</f>
        <v>0</v>
      </c>
      <c r="R67" s="111">
        <f>COUNTIF(Table20[Spawner],Table1[[#This Row],[Spawner Prefab]])</f>
        <v>8</v>
      </c>
      <c r="S67" s="111">
        <f>ROUND((Table1[[#This Row],[Total in "Dark" scene]]/SUM(Table1[Total in "Dark" scene]))*100,1)</f>
        <v>1.2</v>
      </c>
      <c r="T67" s="113">
        <f>Table1[[#This Row],[Total in "Village" scene]]+Table1[[#This Row],[Total in "Castle" scene]]</f>
        <v>15</v>
      </c>
      <c r="U67" s="113">
        <f>ROUND((Table1[[#This Row],[Total in the game]]/SUM(Table1[Total in the game]))*100,1)</f>
        <v>0.3</v>
      </c>
    </row>
    <row r="68" spans="4:21" x14ac:dyDescent="0.25">
      <c r="D68" s="79" t="s">
        <v>116</v>
      </c>
      <c r="E68" s="79" t="s">
        <v>45</v>
      </c>
      <c r="F68" s="79" t="s">
        <v>39</v>
      </c>
      <c r="G68" s="107">
        <v>340</v>
      </c>
      <c r="H68" s="107">
        <v>340</v>
      </c>
      <c r="I68" s="106">
        <v>5</v>
      </c>
      <c r="J68" s="106">
        <v>95</v>
      </c>
      <c r="K68" s="106">
        <v>5</v>
      </c>
      <c r="L68" s="106">
        <v>5</v>
      </c>
      <c r="M68" s="106">
        <v>21</v>
      </c>
      <c r="N68" s="110">
        <f>COUNTIF(Table7[Spawner],Table1[[#This Row],[Spawner Prefab]])</f>
        <v>16</v>
      </c>
      <c r="O68" s="110">
        <f>ROUND((Table1[[#This Row],[Total in "Village" scene]]/SUM(Table1[Total in "Village" scene]))*100,1)</f>
        <v>0.6</v>
      </c>
      <c r="P68" s="114">
        <f>COUNTIF(Table15[Spawner],Table1[[#This Row],[Spawner Prefab]])</f>
        <v>3</v>
      </c>
      <c r="Q68" s="114">
        <f>ROUND((Table1[[#This Row],[Total in "Castle" scene]]/SUM(Table1[Total in "Castle" scene]))*100,1)</f>
        <v>0.2</v>
      </c>
      <c r="R68" s="110">
        <f>COUNTIF(Table20[Spawner],Table1[[#This Row],[Spawner Prefab]])</f>
        <v>9</v>
      </c>
      <c r="S68" s="110">
        <f>ROUND((Table1[[#This Row],[Total in "Dark" scene]]/SUM(Table1[Total in "Dark" scene]))*100,1)</f>
        <v>1.4</v>
      </c>
      <c r="T68" s="114">
        <f>Table1[[#This Row],[Total in "Village" scene]]+Table1[[#This Row],[Total in "Castle" scene]]</f>
        <v>19</v>
      </c>
      <c r="U68" s="114">
        <f>ROUND((Table1[[#This Row],[Total in the game]]/SUM(Table1[Total in the game]))*100,1)</f>
        <v>0.4</v>
      </c>
    </row>
    <row r="69" spans="4:21" x14ac:dyDescent="0.25">
      <c r="D69" s="79" t="s">
        <v>116</v>
      </c>
      <c r="E69" s="79" t="s">
        <v>274</v>
      </c>
      <c r="F69" s="79" t="s">
        <v>278</v>
      </c>
      <c r="G69" s="117">
        <v>340</v>
      </c>
      <c r="H69" s="117">
        <v>340</v>
      </c>
      <c r="I69" s="105">
        <v>5</v>
      </c>
      <c r="J69" s="105">
        <v>95</v>
      </c>
      <c r="K69" s="105">
        <v>5</v>
      </c>
      <c r="L69" s="105">
        <v>5</v>
      </c>
      <c r="M69" s="105">
        <v>21</v>
      </c>
      <c r="N69" s="111">
        <f>COUNTIF(Table7[Spawner],Table1[[#This Row],[Spawner Prefab]])</f>
        <v>37</v>
      </c>
      <c r="O69" s="111">
        <f>ROUND((Table1[[#This Row],[Total in "Village" scene]]/SUM(Table1[Total in "Village" scene]))*100,1)</f>
        <v>1.5</v>
      </c>
      <c r="P69" s="113">
        <f>COUNTIF(Table15[Spawner],Table1[[#This Row],[Spawner Prefab]])</f>
        <v>18</v>
      </c>
      <c r="Q69" s="113">
        <f>ROUND((Table1[[#This Row],[Total in "Castle" scene]]/SUM(Table1[Total in "Castle" scene]))*100,1)</f>
        <v>1</v>
      </c>
      <c r="R69" s="111">
        <f>COUNTIF(Table20[Spawner],Table1[[#This Row],[Spawner Prefab]])</f>
        <v>23</v>
      </c>
      <c r="S69" s="111">
        <f>ROUND((Table1[[#This Row],[Total in "Dark" scene]]/SUM(Table1[Total in "Dark" scene]))*100,1)</f>
        <v>3.5</v>
      </c>
      <c r="T69" s="113">
        <f>Table1[[#This Row],[Total in "Village" scene]]+Table1[[#This Row],[Total in "Castle" scene]]</f>
        <v>55</v>
      </c>
      <c r="U69" s="113">
        <f>ROUND((Table1[[#This Row],[Total in the game]]/SUM(Table1[Total in the game]))*100,1)</f>
        <v>1.3</v>
      </c>
    </row>
    <row r="70" spans="4:21" x14ac:dyDescent="0.25">
      <c r="D70" s="79" t="s">
        <v>377</v>
      </c>
      <c r="E70" s="79" t="s">
        <v>280</v>
      </c>
      <c r="F70" s="79" t="s">
        <v>289</v>
      </c>
      <c r="G70" s="107">
        <v>210</v>
      </c>
      <c r="H70" s="107">
        <v>210</v>
      </c>
      <c r="I70" s="106">
        <v>10</v>
      </c>
      <c r="J70" s="106">
        <v>195</v>
      </c>
      <c r="K70" s="106">
        <v>1</v>
      </c>
      <c r="L70" s="106">
        <v>1</v>
      </c>
      <c r="M70" s="106" t="s">
        <v>9</v>
      </c>
      <c r="N70" s="110">
        <f>COUNTIF(Table7[Spawner],Table1[[#This Row],[Spawner Prefab]])</f>
        <v>3</v>
      </c>
      <c r="O70" s="110">
        <f>ROUND((Table1[[#This Row],[Total in "Village" scene]]/SUM(Table1[Total in "Village" scene]))*100,1)</f>
        <v>0.1</v>
      </c>
      <c r="P70" s="114">
        <f>COUNTIF(Table15[Spawner],Table1[[#This Row],[Spawner Prefab]])</f>
        <v>0</v>
      </c>
      <c r="Q70" s="114">
        <f>ROUND((Table1[[#This Row],[Total in "Castle" scene]]/SUM(Table1[Total in "Castle" scene]))*100,1)</f>
        <v>0</v>
      </c>
      <c r="R70" s="110">
        <f>COUNTIF(Table20[Spawner],Table1[[#This Row],[Spawner Prefab]])</f>
        <v>0</v>
      </c>
      <c r="S70" s="110">
        <f>ROUND((Table1[[#This Row],[Total in "Dark" scene]]/SUM(Table1[Total in "Dark" scene]))*100,1)</f>
        <v>0</v>
      </c>
      <c r="T70" s="114">
        <f>Table1[[#This Row],[Total in "Village" scene]]+Table1[[#This Row],[Total in "Castle" scene]]</f>
        <v>3</v>
      </c>
      <c r="U70" s="114">
        <f>ROUND((Table1[[#This Row],[Total in the game]]/SUM(Table1[Total in the game]))*100,1)</f>
        <v>0.1</v>
      </c>
    </row>
    <row r="71" spans="4:21" x14ac:dyDescent="0.25">
      <c r="D71" s="79" t="s">
        <v>377</v>
      </c>
      <c r="E71" s="79" t="s">
        <v>617</v>
      </c>
      <c r="F71" s="79" t="s">
        <v>618</v>
      </c>
      <c r="G71" s="117">
        <v>210</v>
      </c>
      <c r="H71" s="117">
        <v>210</v>
      </c>
      <c r="I71" s="105">
        <v>10</v>
      </c>
      <c r="J71" s="105">
        <v>195</v>
      </c>
      <c r="K71" s="105">
        <v>1</v>
      </c>
      <c r="L71" s="105">
        <v>1</v>
      </c>
      <c r="M71" s="105" t="s">
        <v>9</v>
      </c>
      <c r="N71" s="111">
        <f>COUNTIF(Table7[Spawner],Table1[[#This Row],[Spawner Prefab]])</f>
        <v>6</v>
      </c>
      <c r="O71" s="111">
        <f>ROUND((Table1[[#This Row],[Total in "Village" scene]]/SUM(Table1[Total in "Village" scene]))*100,1)</f>
        <v>0.2</v>
      </c>
      <c r="P71" s="113">
        <f>COUNTIF(Table15[Spawner],Table1[[#This Row],[Spawner Prefab]])</f>
        <v>0</v>
      </c>
      <c r="Q71" s="113">
        <f>ROUND((Table1[[#This Row],[Total in "Castle" scene]]/SUM(Table1[Total in "Castle" scene]))*100,1)</f>
        <v>0</v>
      </c>
      <c r="R71" s="111">
        <f>COUNTIF(Table20[Spawner],Table1[[#This Row],[Spawner Prefab]])</f>
        <v>0</v>
      </c>
      <c r="S71" s="111">
        <f>ROUND((Table1[[#This Row],[Total in "Dark" scene]]/SUM(Table1[Total in "Dark" scene]))*100,1)</f>
        <v>0</v>
      </c>
      <c r="T71" s="113">
        <f>Table1[[#This Row],[Total in "Village" scene]]+Table1[[#This Row],[Total in "Castle" scene]]</f>
        <v>6</v>
      </c>
      <c r="U71" s="113">
        <f>ROUND((Table1[[#This Row],[Total in the game]]/SUM(Table1[Total in the game]))*100,1)</f>
        <v>0.1</v>
      </c>
    </row>
    <row r="72" spans="4:21" x14ac:dyDescent="0.25">
      <c r="D72" s="79" t="s">
        <v>511</v>
      </c>
      <c r="E72" s="79" t="s">
        <v>509</v>
      </c>
      <c r="F72" s="79" t="s">
        <v>512</v>
      </c>
      <c r="G72" s="107">
        <v>300</v>
      </c>
      <c r="H72" s="107">
        <v>300</v>
      </c>
      <c r="I72" s="106">
        <v>200</v>
      </c>
      <c r="J72" s="106">
        <v>263</v>
      </c>
      <c r="K72" s="106">
        <v>1</v>
      </c>
      <c r="L72" s="106">
        <v>1</v>
      </c>
      <c r="M72" s="106">
        <v>25</v>
      </c>
      <c r="N72" s="110">
        <f>COUNTIF(Table7[Spawner],Table1[[#This Row],[Spawner Prefab]])</f>
        <v>1</v>
      </c>
      <c r="O72" s="110">
        <f>ROUND((Table1[[#This Row],[Total in "Village" scene]]/SUM(Table1[Total in "Village" scene]))*100,1)</f>
        <v>0</v>
      </c>
      <c r="P72" s="114">
        <f>COUNTIF(Table15[Spawner],Table1[[#This Row],[Spawner Prefab]])</f>
        <v>3</v>
      </c>
      <c r="Q72" s="114">
        <f>ROUND((Table1[[#This Row],[Total in "Castle" scene]]/SUM(Table1[Total in "Castle" scene]))*100,1)</f>
        <v>0.2</v>
      </c>
      <c r="R72" s="110">
        <f>COUNTIF(Table20[Spawner],Table1[[#This Row],[Spawner Prefab]])</f>
        <v>0</v>
      </c>
      <c r="S72" s="110">
        <f>ROUND((Table1[[#This Row],[Total in "Dark" scene]]/SUM(Table1[Total in "Dark" scene]))*100,1)</f>
        <v>0</v>
      </c>
      <c r="T72" s="114">
        <f>Table1[[#This Row],[Total in "Village" scene]]+Table1[[#This Row],[Total in "Castle" scene]]</f>
        <v>4</v>
      </c>
      <c r="U72" s="114">
        <f>ROUND((Table1[[#This Row],[Total in the game]]/SUM(Table1[Total in the game]))*100,1)</f>
        <v>0.1</v>
      </c>
    </row>
    <row r="73" spans="4:21" x14ac:dyDescent="0.25">
      <c r="D73" s="79" t="s">
        <v>86</v>
      </c>
      <c r="E73" s="79" t="s">
        <v>129</v>
      </c>
      <c r="F73" s="79" t="s">
        <v>22</v>
      </c>
      <c r="G73" s="117">
        <v>500</v>
      </c>
      <c r="H73" s="117">
        <v>500</v>
      </c>
      <c r="I73" s="105">
        <v>0</v>
      </c>
      <c r="J73" s="105">
        <v>83</v>
      </c>
      <c r="K73" s="105">
        <v>0</v>
      </c>
      <c r="L73" s="105">
        <v>0</v>
      </c>
      <c r="M73" s="105" t="s">
        <v>9</v>
      </c>
      <c r="N73" s="111">
        <f>COUNTIF(Table7[Spawner],Table1[[#This Row],[Spawner Prefab]])</f>
        <v>21</v>
      </c>
      <c r="O73" s="111">
        <f>ROUND((Table1[[#This Row],[Total in "Village" scene]]/SUM(Table1[Total in "Village" scene]))*100,1)</f>
        <v>0.8</v>
      </c>
      <c r="P73" s="113">
        <f>COUNTIF(Table15[Spawner],Table1[[#This Row],[Spawner Prefab]])</f>
        <v>36</v>
      </c>
      <c r="Q73" s="113">
        <f>ROUND((Table1[[#This Row],[Total in "Castle" scene]]/SUM(Table1[Total in "Castle" scene]))*100,1)</f>
        <v>2</v>
      </c>
      <c r="R73" s="111">
        <f>COUNTIF(Table20[Spawner],Table1[[#This Row],[Spawner Prefab]])</f>
        <v>23</v>
      </c>
      <c r="S73" s="111">
        <f>ROUND((Table1[[#This Row],[Total in "Dark" scene]]/SUM(Table1[Total in "Dark" scene]))*100,1)</f>
        <v>3.5</v>
      </c>
      <c r="T73" s="113">
        <f>Table1[[#This Row],[Total in "Village" scene]]+Table1[[#This Row],[Total in "Castle" scene]]</f>
        <v>57</v>
      </c>
      <c r="U73" s="113">
        <f>ROUND((Table1[[#This Row],[Total in the game]]/SUM(Table1[Total in the game]))*100,1)</f>
        <v>1.3</v>
      </c>
    </row>
    <row r="74" spans="4:21" x14ac:dyDescent="0.25">
      <c r="D74" s="79" t="s">
        <v>614</v>
      </c>
      <c r="E74" s="79" t="s">
        <v>615</v>
      </c>
      <c r="F74" s="79" t="s">
        <v>616</v>
      </c>
      <c r="G74" s="107">
        <v>500</v>
      </c>
      <c r="H74" s="107">
        <v>500</v>
      </c>
      <c r="I74" s="106">
        <v>0</v>
      </c>
      <c r="J74" s="106">
        <v>83</v>
      </c>
      <c r="K74" s="106">
        <v>0</v>
      </c>
      <c r="L74" s="106">
        <v>0</v>
      </c>
      <c r="M74" s="106" t="s">
        <v>9</v>
      </c>
      <c r="N74" s="110">
        <f>COUNTIF(Table7[Spawner],Table1[[#This Row],[Spawner Prefab]])</f>
        <v>0</v>
      </c>
      <c r="O74" s="110">
        <f>ROUND((Table1[[#This Row],[Total in "Village" scene]]/SUM(Table1[Total in "Village" scene]))*100,1)</f>
        <v>0</v>
      </c>
      <c r="P74" s="114">
        <f>COUNTIF(Table15[Spawner],Table1[[#This Row],[Spawner Prefab]])</f>
        <v>0</v>
      </c>
      <c r="Q74" s="114">
        <f>ROUND((Table1[[#This Row],[Total in "Castle" scene]]/SUM(Table1[Total in "Castle" scene]))*100,1)</f>
        <v>0</v>
      </c>
      <c r="R74" s="110">
        <f>COUNTIF(Table20[Spawner],Table1[[#This Row],[Spawner Prefab]])</f>
        <v>4</v>
      </c>
      <c r="S74" s="110">
        <f>ROUND((Table1[[#This Row],[Total in "Dark" scene]]/SUM(Table1[Total in "Dark" scene]))*100,1)</f>
        <v>0.6</v>
      </c>
      <c r="T74" s="114">
        <f>Table1[[#This Row],[Total in "Village" scene]]+Table1[[#This Row],[Total in "Castle" scene]]</f>
        <v>0</v>
      </c>
      <c r="U74" s="114">
        <f>ROUND((Table1[[#This Row],[Total in the game]]/SUM(Table1[Total in the game]))*100,1)</f>
        <v>0</v>
      </c>
    </row>
    <row r="75" spans="4:21" x14ac:dyDescent="0.25">
      <c r="D75" s="79" t="s">
        <v>443</v>
      </c>
      <c r="E75" s="79" t="s">
        <v>444</v>
      </c>
      <c r="F75" s="79" t="s">
        <v>552</v>
      </c>
      <c r="G75" s="117">
        <v>200</v>
      </c>
      <c r="H75" s="117">
        <v>200</v>
      </c>
      <c r="I75" s="105">
        <v>20</v>
      </c>
      <c r="J75" s="105">
        <v>75</v>
      </c>
      <c r="K75" s="105">
        <v>0</v>
      </c>
      <c r="L75" s="105">
        <v>0</v>
      </c>
      <c r="M75" s="105" t="s">
        <v>9</v>
      </c>
      <c r="N75" s="111">
        <f>COUNTIF(Table7[Spawner],Table1[[#This Row],[Spawner Prefab]])</f>
        <v>6</v>
      </c>
      <c r="O75" s="111">
        <f>ROUND((Table1[[#This Row],[Total in "Village" scene]]/SUM(Table1[Total in "Village" scene]))*100,1)</f>
        <v>0.2</v>
      </c>
      <c r="P75" s="113">
        <f>COUNTIF(Table15[Spawner],Table1[[#This Row],[Spawner Prefab]])</f>
        <v>0</v>
      </c>
      <c r="Q75" s="113">
        <f>ROUND((Table1[[#This Row],[Total in "Castle" scene]]/SUM(Table1[Total in "Castle" scene]))*100,1)</f>
        <v>0</v>
      </c>
      <c r="R75" s="111">
        <f>COUNTIF(Table20[Spawner],Table1[[#This Row],[Spawner Prefab]])</f>
        <v>11</v>
      </c>
      <c r="S75" s="111">
        <f>ROUND((Table1[[#This Row],[Total in "Dark" scene]]/SUM(Table1[Total in "Dark" scene]))*100,1)</f>
        <v>1.7</v>
      </c>
      <c r="T75" s="113">
        <f>Table1[[#This Row],[Total in "Village" scene]]+Table1[[#This Row],[Total in "Castle" scene]]</f>
        <v>6</v>
      </c>
      <c r="U75" s="113">
        <f>ROUND((Table1[[#This Row],[Total in the game]]/SUM(Table1[Total in the game]))*100,1)</f>
        <v>0.1</v>
      </c>
    </row>
    <row r="76" spans="4:21" x14ac:dyDescent="0.25">
      <c r="D76" s="79" t="s">
        <v>443</v>
      </c>
      <c r="E76" s="79" t="s">
        <v>620</v>
      </c>
      <c r="F76" s="79" t="s">
        <v>552</v>
      </c>
      <c r="G76" s="117">
        <v>200</v>
      </c>
      <c r="H76" s="117">
        <v>200</v>
      </c>
      <c r="I76" s="105">
        <v>20</v>
      </c>
      <c r="J76" s="105">
        <v>75</v>
      </c>
      <c r="K76" s="105">
        <v>0</v>
      </c>
      <c r="L76" s="105">
        <v>0</v>
      </c>
      <c r="M76" s="105" t="s">
        <v>9</v>
      </c>
      <c r="N76" s="111">
        <f>COUNTIF(Table7[Spawner],Table1[[#This Row],[Spawner Prefab]])</f>
        <v>0</v>
      </c>
      <c r="O76" s="111">
        <f>ROUND((Table1[[#This Row],[Total in "Village" scene]]/SUM(Table1[Total in "Village" scene]))*100,1)</f>
        <v>0</v>
      </c>
      <c r="P76" s="113">
        <f>COUNTIF(Table15[Spawner],Table1[[#This Row],[Spawner Prefab]])</f>
        <v>0</v>
      </c>
      <c r="Q76" s="113">
        <f>ROUND((Table1[[#This Row],[Total in "Castle" scene]]/SUM(Table1[Total in "Castle" scene]))*100,1)</f>
        <v>0</v>
      </c>
      <c r="R76" s="111">
        <f>COUNTIF(Table20[Spawner],Table1[[#This Row],[Spawner Prefab]])</f>
        <v>15</v>
      </c>
      <c r="S76" s="111">
        <f>ROUND((Table1[[#This Row],[Total in "Dark" scene]]/SUM(Table1[Total in "Dark" scene]))*100,1)</f>
        <v>2.2999999999999998</v>
      </c>
      <c r="T76" s="113">
        <f>Table1[[#This Row],[Total in "Village" scene]]+Table1[[#This Row],[Total in "Castle" scene]]</f>
        <v>0</v>
      </c>
      <c r="U76" s="113">
        <f>ROUND((Table1[[#This Row],[Total in the game]]/SUM(Table1[Total in the game]))*100,1)</f>
        <v>0</v>
      </c>
    </row>
    <row r="77" spans="4:21" x14ac:dyDescent="0.25">
      <c r="D77" s="79" t="s">
        <v>591</v>
      </c>
      <c r="E77" s="79" t="s">
        <v>592</v>
      </c>
      <c r="F77" s="79" t="s">
        <v>593</v>
      </c>
      <c r="G77" s="107">
        <v>200</v>
      </c>
      <c r="H77" s="107">
        <v>200</v>
      </c>
      <c r="I77" s="106">
        <v>15</v>
      </c>
      <c r="J77" s="106">
        <v>35</v>
      </c>
      <c r="K77" s="106">
        <v>3</v>
      </c>
      <c r="L77" s="106">
        <v>0</v>
      </c>
      <c r="M77" s="106" t="s">
        <v>9</v>
      </c>
      <c r="N77" s="110">
        <f>COUNTIF(Table7[Spawner],Table1[[#This Row],[Spawner Prefab]])</f>
        <v>0</v>
      </c>
      <c r="O77" s="110">
        <f>ROUND((Table1[[#This Row],[Total in "Village" scene]]/SUM(Table1[Total in "Village" scene]))*100,1)</f>
        <v>0</v>
      </c>
      <c r="P77" s="114">
        <f>COUNTIF(Table15[Spawner],Table1[[#This Row],[Spawner Prefab]])</f>
        <v>0</v>
      </c>
      <c r="Q77" s="114">
        <f>ROUND((Table1[[#This Row],[Total in "Castle" scene]]/SUM(Table1[Total in "Castle" scene]))*100,1)</f>
        <v>0</v>
      </c>
      <c r="R77" s="110">
        <f>COUNTIF(Table20[Spawner],Table1[[#This Row],[Spawner Prefab]])</f>
        <v>0</v>
      </c>
      <c r="S77" s="110">
        <f>ROUND((Table1[[#This Row],[Total in "Dark" scene]]/SUM(Table1[Total in "Dark" scene]))*100,1)</f>
        <v>0</v>
      </c>
      <c r="T77" s="114">
        <f>Table1[[#This Row],[Total in "Village" scene]]+Table1[[#This Row],[Total in "Castle" scene]]</f>
        <v>0</v>
      </c>
      <c r="U77" s="114">
        <f>ROUND((Table1[[#This Row],[Total in the game]]/SUM(Table1[Total in the game]))*100,1)</f>
        <v>0</v>
      </c>
    </row>
    <row r="78" spans="4:21" x14ac:dyDescent="0.25">
      <c r="D78" s="79" t="s">
        <v>594</v>
      </c>
      <c r="E78" s="79" t="s">
        <v>595</v>
      </c>
      <c r="F78" s="79" t="s">
        <v>596</v>
      </c>
      <c r="G78" s="107">
        <v>120</v>
      </c>
      <c r="H78" s="107">
        <v>120</v>
      </c>
      <c r="I78" s="106">
        <v>50</v>
      </c>
      <c r="J78" s="106">
        <v>50</v>
      </c>
      <c r="K78" s="106">
        <v>3</v>
      </c>
      <c r="L78" s="106">
        <v>3</v>
      </c>
      <c r="M78" s="106" t="s">
        <v>9</v>
      </c>
      <c r="N78" s="110">
        <f>COUNTIF(Table7[Spawner],Table1[[#This Row],[Spawner Prefab]])</f>
        <v>0</v>
      </c>
      <c r="O78" s="110">
        <f>ROUND((Table1[[#This Row],[Total in "Village" scene]]/SUM(Table1[Total in "Village" scene]))*100,1)</f>
        <v>0</v>
      </c>
      <c r="P78" s="114">
        <f>COUNTIF(Table15[Spawner],Table1[[#This Row],[Spawner Prefab]])</f>
        <v>0</v>
      </c>
      <c r="Q78" s="114">
        <f>ROUND((Table1[[#This Row],[Total in "Castle" scene]]/SUM(Table1[Total in "Castle" scene]))*100,1)</f>
        <v>0</v>
      </c>
      <c r="R78" s="110">
        <f>COUNTIF(Table20[Spawner],Table1[[#This Row],[Spawner Prefab]])</f>
        <v>2</v>
      </c>
      <c r="S78" s="110">
        <f>ROUND((Table1[[#This Row],[Total in "Dark" scene]]/SUM(Table1[Total in "Dark" scene]))*100,1)</f>
        <v>0.3</v>
      </c>
      <c r="T78" s="114">
        <f>Table1[[#This Row],[Total in "Village" scene]]+Table1[[#This Row],[Total in "Castle" scene]]</f>
        <v>0</v>
      </c>
      <c r="U78" s="114">
        <f>ROUND((Table1[[#This Row],[Total in the game]]/SUM(Table1[Total in the game]))*100,1)</f>
        <v>0</v>
      </c>
    </row>
    <row r="79" spans="4:21" x14ac:dyDescent="0.25">
      <c r="D79" s="79" t="s">
        <v>597</v>
      </c>
      <c r="E79" s="79" t="s">
        <v>598</v>
      </c>
      <c r="F79" s="79" t="s">
        <v>599</v>
      </c>
      <c r="G79" s="117">
        <v>120</v>
      </c>
      <c r="H79" s="117">
        <v>120</v>
      </c>
      <c r="I79" s="105">
        <v>25</v>
      </c>
      <c r="J79" s="105">
        <v>70</v>
      </c>
      <c r="K79" s="105">
        <v>3</v>
      </c>
      <c r="L79" s="105">
        <v>3</v>
      </c>
      <c r="M79" s="105" t="s">
        <v>9</v>
      </c>
      <c r="N79" s="111">
        <f>COUNTIF(Table7[Spawner],Table1[[#This Row],[Spawner Prefab]])</f>
        <v>0</v>
      </c>
      <c r="O79" s="111">
        <f>ROUND((Table1[[#This Row],[Total in "Village" scene]]/SUM(Table1[Total in "Village" scene]))*100,1)</f>
        <v>0</v>
      </c>
      <c r="P79" s="113">
        <f>COUNTIF(Table15[Spawner],Table1[[#This Row],[Spawner Prefab]])</f>
        <v>0</v>
      </c>
      <c r="Q79" s="113">
        <f>ROUND((Table1[[#This Row],[Total in "Castle" scene]]/SUM(Table1[Total in "Castle" scene]))*100,1)</f>
        <v>0</v>
      </c>
      <c r="R79" s="111">
        <f>COUNTIF(Table20[Spawner],Table1[[#This Row],[Spawner Prefab]])</f>
        <v>14</v>
      </c>
      <c r="S79" s="111">
        <f>ROUND((Table1[[#This Row],[Total in "Dark" scene]]/SUM(Table1[Total in "Dark" scene]))*100,1)</f>
        <v>2.1</v>
      </c>
      <c r="T79" s="113">
        <f>Table1[[#This Row],[Total in "Village" scene]]+Table1[[#This Row],[Total in "Castle" scene]]</f>
        <v>0</v>
      </c>
      <c r="U79" s="113">
        <f>ROUND((Table1[[#This Row],[Total in the game]]/SUM(Table1[Total in the game]))*100,1)</f>
        <v>0</v>
      </c>
    </row>
    <row r="80" spans="4:21" x14ac:dyDescent="0.25">
      <c r="D80" s="79" t="s">
        <v>513</v>
      </c>
      <c r="E80" s="79" t="s">
        <v>482</v>
      </c>
      <c r="F80" s="79" t="s">
        <v>483</v>
      </c>
      <c r="G80" s="107">
        <v>310</v>
      </c>
      <c r="H80" s="107">
        <v>310</v>
      </c>
      <c r="I80" s="106">
        <v>400</v>
      </c>
      <c r="J80" s="106">
        <v>25</v>
      </c>
      <c r="K80" s="106">
        <v>1</v>
      </c>
      <c r="L80" s="106">
        <v>2</v>
      </c>
      <c r="M80" s="106">
        <v>60</v>
      </c>
      <c r="N80" s="110">
        <f>COUNTIF(Table7[Spawner],Table1[[#This Row],[Spawner Prefab]])</f>
        <v>0</v>
      </c>
      <c r="O80" s="110">
        <f>ROUND((Table1[[#This Row],[Total in "Village" scene]]/SUM(Table1[Total in "Village" scene]))*100,1)</f>
        <v>0</v>
      </c>
      <c r="P80" s="114">
        <f>COUNTIF(Table15[Spawner],Table1[[#This Row],[Spawner Prefab]])</f>
        <v>15</v>
      </c>
      <c r="Q80" s="114">
        <f>ROUND((Table1[[#This Row],[Total in "Castle" scene]]/SUM(Table1[Total in "Castle" scene]))*100,1)</f>
        <v>0.8</v>
      </c>
      <c r="R80" s="110">
        <f>COUNTIF(Table20[Spawner],Table1[[#This Row],[Spawner Prefab]])</f>
        <v>0</v>
      </c>
      <c r="S80" s="110">
        <f>ROUND((Table1[[#This Row],[Total in "Dark" scene]]/SUM(Table1[Total in "Dark" scene]))*100,1)</f>
        <v>0</v>
      </c>
      <c r="T80" s="114">
        <f>Table1[[#This Row],[Total in "Village" scene]]+Table1[[#This Row],[Total in "Castle" scene]]</f>
        <v>15</v>
      </c>
      <c r="U80" s="114">
        <f>ROUND((Table1[[#This Row],[Total in the game]]/SUM(Table1[Total in the game]))*100,1)</f>
        <v>0.3</v>
      </c>
    </row>
    <row r="81" spans="4:21" x14ac:dyDescent="0.25">
      <c r="D81" s="79" t="s">
        <v>9</v>
      </c>
      <c r="E81" s="79" t="s">
        <v>144</v>
      </c>
      <c r="F81" s="79" t="s">
        <v>27</v>
      </c>
      <c r="G81" s="117">
        <v>450</v>
      </c>
      <c r="H81" s="117">
        <v>450</v>
      </c>
      <c r="I81" s="105" t="s">
        <v>9</v>
      </c>
      <c r="J81" s="105"/>
      <c r="K81" s="105"/>
      <c r="L81" s="105"/>
      <c r="M81" s="105"/>
      <c r="N81" s="111">
        <f>COUNTIF(Table7[Spawner],Table1[[#This Row],[Spawner Prefab]])</f>
        <v>6</v>
      </c>
      <c r="O81" s="111">
        <f>ROUND((Table1[[#This Row],[Total in "Village" scene]]/SUM(Table1[Total in "Village" scene]))*100,1)</f>
        <v>0.2</v>
      </c>
      <c r="P81" s="113">
        <f>COUNTIF(Table15[Spawner],Table1[[#This Row],[Spawner Prefab]])</f>
        <v>7</v>
      </c>
      <c r="Q81" s="113">
        <f>ROUND((Table1[[#This Row],[Total in "Castle" scene]]/SUM(Table1[Total in "Castle" scene]))*100,1)</f>
        <v>0.4</v>
      </c>
      <c r="R81" s="111">
        <f>COUNTIF(Table20[Spawner],Table1[[#This Row],[Spawner Prefab]])</f>
        <v>7</v>
      </c>
      <c r="S81" s="111">
        <f>ROUND((Table1[[#This Row],[Total in "Dark" scene]]/SUM(Table1[Total in "Dark" scene]))*100,1)</f>
        <v>1.1000000000000001</v>
      </c>
      <c r="T81" s="113">
        <f>Table1[[#This Row],[Total in "Village" scene]]+Table1[[#This Row],[Total in "Castle" scene]]</f>
        <v>13</v>
      </c>
      <c r="U81" s="113">
        <f>ROUND((Table1[[#This Row],[Total in the game]]/SUM(Table1[Total in the game]))*100,1)</f>
        <v>0.3</v>
      </c>
    </row>
    <row r="82" spans="4:21" x14ac:dyDescent="0.25">
      <c r="D82" s="79" t="s">
        <v>117</v>
      </c>
      <c r="E82" s="79" t="s">
        <v>49</v>
      </c>
      <c r="F82" s="79" t="s">
        <v>29</v>
      </c>
      <c r="G82" s="107">
        <v>180</v>
      </c>
      <c r="H82" s="107">
        <v>180</v>
      </c>
      <c r="I82" s="106">
        <v>20</v>
      </c>
      <c r="J82" s="106">
        <v>50</v>
      </c>
      <c r="K82" s="106">
        <v>0</v>
      </c>
      <c r="L82" s="106">
        <v>0</v>
      </c>
      <c r="M82" s="106">
        <v>25</v>
      </c>
      <c r="N82" s="110">
        <f>COUNTIF(Table7[Spawner],Table1[[#This Row],[Spawner Prefab]])</f>
        <v>20</v>
      </c>
      <c r="O82" s="110">
        <f>ROUND((Table1[[#This Row],[Total in "Village" scene]]/SUM(Table1[Total in "Village" scene]))*100,1)</f>
        <v>0.8</v>
      </c>
      <c r="P82" s="114">
        <f>COUNTIF(Table15[Spawner],Table1[[#This Row],[Spawner Prefab]])</f>
        <v>0</v>
      </c>
      <c r="Q82" s="114">
        <f>ROUND((Table1[[#This Row],[Total in "Castle" scene]]/SUM(Table1[Total in "Castle" scene]))*100,1)</f>
        <v>0</v>
      </c>
      <c r="R82" s="110">
        <f>COUNTIF(Table20[Spawner],Table1[[#This Row],[Spawner Prefab]])</f>
        <v>0</v>
      </c>
      <c r="S82" s="110">
        <f>ROUND((Table1[[#This Row],[Total in "Dark" scene]]/SUM(Table1[Total in "Dark" scene]))*100,1)</f>
        <v>0</v>
      </c>
      <c r="T82" s="114">
        <f>Table1[[#This Row],[Total in "Village" scene]]+Table1[[#This Row],[Total in "Castle" scene]]</f>
        <v>20</v>
      </c>
      <c r="U82" s="114">
        <f>ROUND((Table1[[#This Row],[Total in the game]]/SUM(Table1[Total in the game]))*100,1)</f>
        <v>0.5</v>
      </c>
    </row>
    <row r="83" spans="4:21" x14ac:dyDescent="0.25">
      <c r="D83" s="79" t="s">
        <v>76</v>
      </c>
      <c r="E83" s="79" t="s">
        <v>17</v>
      </c>
      <c r="F83" s="79" t="s">
        <v>7</v>
      </c>
      <c r="G83" s="117">
        <v>220</v>
      </c>
      <c r="H83" s="117">
        <v>220</v>
      </c>
      <c r="I83" s="105">
        <v>25</v>
      </c>
      <c r="J83" s="105">
        <v>48</v>
      </c>
      <c r="K83" s="105">
        <v>1</v>
      </c>
      <c r="L83" s="105">
        <v>1</v>
      </c>
      <c r="M83" s="105" t="s">
        <v>9</v>
      </c>
      <c r="N83" s="111">
        <f>COUNTIF(Table7[Spawner],Table1[[#This Row],[Spawner Prefab]])</f>
        <v>4</v>
      </c>
      <c r="O83" s="111">
        <f>ROUND((Table1[[#This Row],[Total in "Village" scene]]/SUM(Table1[Total in "Village" scene]))*100,1)</f>
        <v>0.2</v>
      </c>
      <c r="P83" s="113">
        <f>COUNTIF(Table15[Spawner],Table1[[#This Row],[Spawner Prefab]])</f>
        <v>0</v>
      </c>
      <c r="Q83" s="113">
        <f>ROUND((Table1[[#This Row],[Total in "Castle" scene]]/SUM(Table1[Total in "Castle" scene]))*100,1)</f>
        <v>0</v>
      </c>
      <c r="R83" s="111">
        <f>COUNTIF(Table20[Spawner],Table1[[#This Row],[Spawner Prefab]])</f>
        <v>0</v>
      </c>
      <c r="S83" s="111">
        <f>ROUND((Table1[[#This Row],[Total in "Dark" scene]]/SUM(Table1[Total in "Dark" scene]))*100,1)</f>
        <v>0</v>
      </c>
      <c r="T83" s="113">
        <f>Table1[[#This Row],[Total in "Village" scene]]+Table1[[#This Row],[Total in "Castle" scene]]</f>
        <v>4</v>
      </c>
      <c r="U83" s="113">
        <f>ROUND((Table1[[#This Row],[Total in the game]]/SUM(Table1[Total in the game]))*100,1)</f>
        <v>0.1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07">
        <v>220</v>
      </c>
      <c r="H84" s="107">
        <v>220</v>
      </c>
      <c r="I84" s="106">
        <v>25</v>
      </c>
      <c r="J84" s="106">
        <v>48</v>
      </c>
      <c r="K84" s="106">
        <v>1</v>
      </c>
      <c r="L84" s="106">
        <v>1</v>
      </c>
      <c r="M84" s="106" t="s">
        <v>9</v>
      </c>
      <c r="N84" s="110">
        <f>COUNTIF(Table7[Spawner],Table1[[#This Row],[Spawner Prefab]])</f>
        <v>6</v>
      </c>
      <c r="O84" s="110">
        <f>ROUND((Table1[[#This Row],[Total in "Village" scene]]/SUM(Table1[Total in "Village" scene]))*100,1)</f>
        <v>0.2</v>
      </c>
      <c r="P84" s="114">
        <f>COUNTIF(Table15[Spawner],Table1[[#This Row],[Spawner Prefab]])</f>
        <v>6</v>
      </c>
      <c r="Q84" s="114">
        <f>ROUND((Table1[[#This Row],[Total in "Castle" scene]]/SUM(Table1[Total in "Castle" scene]))*100,1)</f>
        <v>0.3</v>
      </c>
      <c r="R84" s="110">
        <f>COUNTIF(Table20[Spawner],Table1[[#This Row],[Spawner Prefab]])</f>
        <v>0</v>
      </c>
      <c r="S84" s="110">
        <f>ROUND((Table1[[#This Row],[Total in "Dark" scene]]/SUM(Table1[Total in "Dark" scene]))*100,1)</f>
        <v>0</v>
      </c>
      <c r="T84" s="114">
        <f>Table1[[#This Row],[Total in "Village" scene]]+Table1[[#This Row],[Total in "Castle" scene]]</f>
        <v>12</v>
      </c>
      <c r="U84" s="114">
        <f>ROUND((Table1[[#This Row],[Total in the game]]/SUM(Table1[Total in the game]))*100,1)</f>
        <v>0.3</v>
      </c>
    </row>
    <row r="85" spans="4:21" x14ac:dyDescent="0.25">
      <c r="D85" s="79" t="s">
        <v>88</v>
      </c>
      <c r="E85" s="79" t="s">
        <v>26</v>
      </c>
      <c r="F85" s="79" t="s">
        <v>24</v>
      </c>
      <c r="G85" s="117">
        <v>200</v>
      </c>
      <c r="H85" s="117">
        <v>200</v>
      </c>
      <c r="I85" s="105">
        <v>32</v>
      </c>
      <c r="J85" s="105">
        <v>95</v>
      </c>
      <c r="K85" s="105">
        <v>0</v>
      </c>
      <c r="L85" s="105">
        <v>0</v>
      </c>
      <c r="M85" s="105">
        <v>40</v>
      </c>
      <c r="N85" s="111">
        <f>COUNTIF(Table7[Spawner],Table1[[#This Row],[Spawner Prefab]])</f>
        <v>18</v>
      </c>
      <c r="O85" s="111">
        <f>ROUND((Table1[[#This Row],[Total in "Village" scene]]/SUM(Table1[Total in "Village" scene]))*100,1)</f>
        <v>0.7</v>
      </c>
      <c r="P85" s="113">
        <f>COUNTIF(Table15[Spawner],Table1[[#This Row],[Spawner Prefab]])</f>
        <v>30</v>
      </c>
      <c r="Q85" s="113">
        <f>ROUND((Table1[[#This Row],[Total in "Castle" scene]]/SUM(Table1[Total in "Castle" scene]))*100,1)</f>
        <v>1.6</v>
      </c>
      <c r="R85" s="111">
        <f>COUNTIF(Table20[Spawner],Table1[[#This Row],[Spawner Prefab]])</f>
        <v>0</v>
      </c>
      <c r="S85" s="111">
        <f>ROUND((Table1[[#This Row],[Total in "Dark" scene]]/SUM(Table1[Total in "Dark" scene]))*100,1)</f>
        <v>0</v>
      </c>
      <c r="T85" s="113">
        <f>Table1[[#This Row],[Total in "Village" scene]]+Table1[[#This Row],[Total in "Castle" scene]]</f>
        <v>48</v>
      </c>
      <c r="U85" s="113">
        <f>ROUND((Table1[[#This Row],[Total in the game]]/SUM(Table1[Total in the game]))*100,1)</f>
        <v>1.1000000000000001</v>
      </c>
    </row>
    <row r="86" spans="4:21" x14ac:dyDescent="0.25">
      <c r="D86" s="79" t="s">
        <v>118</v>
      </c>
      <c r="E86" s="79" t="s">
        <v>130</v>
      </c>
      <c r="F86" s="79" t="s">
        <v>30</v>
      </c>
      <c r="G86" s="107">
        <v>170</v>
      </c>
      <c r="H86" s="107">
        <v>170</v>
      </c>
      <c r="I86" s="106">
        <v>10</v>
      </c>
      <c r="J86" s="106">
        <v>95</v>
      </c>
      <c r="K86" s="106">
        <v>2</v>
      </c>
      <c r="L86" s="106">
        <v>2</v>
      </c>
      <c r="M86" s="106">
        <v>5</v>
      </c>
      <c r="N86" s="110">
        <f>COUNTIF(Table7[Spawner],Table1[[#This Row],[Spawner Prefab]])</f>
        <v>39</v>
      </c>
      <c r="O86" s="110">
        <f>ROUND((Table1[[#This Row],[Total in "Village" scene]]/SUM(Table1[Total in "Village" scene]))*100,1)</f>
        <v>1.5</v>
      </c>
      <c r="P86" s="114">
        <f>COUNTIF(Table15[Spawner],Table1[[#This Row],[Spawner Prefab]])</f>
        <v>67</v>
      </c>
      <c r="Q86" s="114">
        <f>ROUND((Table1[[#This Row],[Total in "Castle" scene]]/SUM(Table1[Total in "Castle" scene]))*100,1)</f>
        <v>3.6</v>
      </c>
      <c r="R86" s="110">
        <f>COUNTIF(Table20[Spawner],Table1[[#This Row],[Spawner Prefab]])</f>
        <v>0</v>
      </c>
      <c r="S86" s="110">
        <f>ROUND((Table1[[#This Row],[Total in "Dark" scene]]/SUM(Table1[Total in "Dark" scene]))*100,1)</f>
        <v>0</v>
      </c>
      <c r="T86" s="114">
        <f>Table1[[#This Row],[Total in "Village" scene]]+Table1[[#This Row],[Total in "Castle" scene]]</f>
        <v>106</v>
      </c>
      <c r="U86" s="114">
        <f>ROUND((Table1[[#This Row],[Total in the game]]/SUM(Table1[Total in the game]))*100,1)</f>
        <v>2.4</v>
      </c>
    </row>
    <row r="87" spans="4:21" x14ac:dyDescent="0.25">
      <c r="D87" s="79" t="s">
        <v>600</v>
      </c>
      <c r="E87" s="79" t="s">
        <v>601</v>
      </c>
      <c r="F87" s="79" t="s">
        <v>602</v>
      </c>
      <c r="G87" s="117">
        <v>110</v>
      </c>
      <c r="H87" s="117">
        <v>110</v>
      </c>
      <c r="I87" s="105">
        <v>50</v>
      </c>
      <c r="J87" s="105">
        <v>25</v>
      </c>
      <c r="K87" s="105">
        <v>3</v>
      </c>
      <c r="L87" s="105">
        <v>3</v>
      </c>
      <c r="M87" s="105" t="s">
        <v>9</v>
      </c>
      <c r="N87" s="111">
        <f>COUNTIF(Table7[Spawner],Table1[[#This Row],[Spawner Prefab]])</f>
        <v>0</v>
      </c>
      <c r="O87" s="111">
        <f>ROUND((Table1[[#This Row],[Total in "Village" scene]]/SUM(Table1[Total in "Village" scene]))*100,1)</f>
        <v>0</v>
      </c>
      <c r="P87" s="113">
        <f>COUNTIF(Table15[Spawner],Table1[[#This Row],[Spawner Prefab]])</f>
        <v>0</v>
      </c>
      <c r="Q87" s="113">
        <f>ROUND((Table1[[#This Row],[Total in "Castle" scene]]/SUM(Table1[Total in "Castle" scene]))*100,1)</f>
        <v>0</v>
      </c>
      <c r="R87" s="111">
        <f>COUNTIF(Table20[Spawner],Table1[[#This Row],[Spawner Prefab]])</f>
        <v>11</v>
      </c>
      <c r="S87" s="111">
        <f>ROUND((Table1[[#This Row],[Total in "Dark" scene]]/SUM(Table1[Total in "Dark" scene]))*100,1)</f>
        <v>1.7</v>
      </c>
      <c r="T87" s="113">
        <f>Table1[[#This Row],[Total in "Village" scene]]+Table1[[#This Row],[Total in "Castle" scene]]</f>
        <v>0</v>
      </c>
      <c r="U87" s="113">
        <f>ROUND((Table1[[#This Row],[Total in the game]]/SUM(Table1[Total in the game]))*100,1)</f>
        <v>0</v>
      </c>
    </row>
    <row r="88" spans="4:21" x14ac:dyDescent="0.25">
      <c r="D88" s="79" t="s">
        <v>77</v>
      </c>
      <c r="E88" s="79" t="s">
        <v>15</v>
      </c>
      <c r="F88" s="79" t="s">
        <v>8</v>
      </c>
      <c r="G88" s="107">
        <v>280</v>
      </c>
      <c r="H88" s="107">
        <v>280</v>
      </c>
      <c r="I88" s="106">
        <v>20</v>
      </c>
      <c r="J88" s="106">
        <v>83</v>
      </c>
      <c r="K88" s="106">
        <v>0</v>
      </c>
      <c r="L88" s="106">
        <v>0</v>
      </c>
      <c r="M88" s="106">
        <v>13</v>
      </c>
      <c r="N88" s="110">
        <f>COUNTIF(Table7[Spawner],Table1[[#This Row],[Spawner Prefab]])</f>
        <v>0</v>
      </c>
      <c r="O88" s="110">
        <f>ROUND((Table1[[#This Row],[Total in "Village" scene]]/SUM(Table1[Total in "Village" scene]))*100,1)</f>
        <v>0</v>
      </c>
      <c r="P88" s="114">
        <f>COUNTIF(Table15[Spawner],Table1[[#This Row],[Spawner Prefab]])</f>
        <v>0</v>
      </c>
      <c r="Q88" s="114">
        <f>ROUND((Table1[[#This Row],[Total in "Castle" scene]]/SUM(Table1[Total in "Castle" scene]))*100,1)</f>
        <v>0</v>
      </c>
      <c r="R88" s="110">
        <f>COUNTIF(Table20[Spawner],Table1[[#This Row],[Spawner Prefab]])</f>
        <v>0</v>
      </c>
      <c r="S88" s="110">
        <f>ROUND((Table1[[#This Row],[Total in "Dark" scene]]/SUM(Table1[Total in "Dark" scene]))*100,1)</f>
        <v>0</v>
      </c>
      <c r="T88" s="114">
        <f>Table1[[#This Row],[Total in "Village" scene]]+Table1[[#This Row],[Total in "Castle" scene]]</f>
        <v>0</v>
      </c>
      <c r="U88" s="114">
        <f>ROUND((Table1[[#This Row],[Total in the game]]/SUM(Table1[Total in the game]))*100,1)</f>
        <v>0</v>
      </c>
    </row>
    <row r="89" spans="4:21" x14ac:dyDescent="0.25">
      <c r="D89" s="79" t="s">
        <v>77</v>
      </c>
      <c r="E89" s="79" t="s">
        <v>484</v>
      </c>
      <c r="F89" s="79" t="s">
        <v>485</v>
      </c>
      <c r="G89" s="117">
        <v>280</v>
      </c>
      <c r="H89" s="117">
        <v>280</v>
      </c>
      <c r="I89" s="105">
        <v>20</v>
      </c>
      <c r="J89" s="105">
        <v>83</v>
      </c>
      <c r="K89" s="105">
        <v>0</v>
      </c>
      <c r="L89" s="105">
        <v>0</v>
      </c>
      <c r="M89" s="105">
        <v>13</v>
      </c>
      <c r="N89" s="111">
        <f>COUNTIF(Table7[Spawner],Table1[[#This Row],[Spawner Prefab]])</f>
        <v>0</v>
      </c>
      <c r="O89" s="111">
        <f>ROUND((Table1[[#This Row],[Total in "Village" scene]]/SUM(Table1[Total in "Village" scene]))*100,1)</f>
        <v>0</v>
      </c>
      <c r="P89" s="113">
        <f>COUNTIF(Table15[Spawner],Table1[[#This Row],[Spawner Prefab]])</f>
        <v>0</v>
      </c>
      <c r="Q89" s="113">
        <f>ROUND((Table1[[#This Row],[Total in "Castle" scene]]/SUM(Table1[Total in "Castle" scene]))*100,1)</f>
        <v>0</v>
      </c>
      <c r="R89" s="111">
        <f>COUNTIF(Table20[Spawner],Table1[[#This Row],[Spawner Prefab]])</f>
        <v>0</v>
      </c>
      <c r="S89" s="111">
        <f>ROUND((Table1[[#This Row],[Total in "Dark" scene]]/SUM(Table1[Total in "Dark" scene]))*100,1)</f>
        <v>0</v>
      </c>
      <c r="T89" s="113">
        <f>Table1[[#This Row],[Total in "Village" scene]]+Table1[[#This Row],[Total in "Castle" scene]]</f>
        <v>0</v>
      </c>
      <c r="U89" s="113">
        <f>ROUND((Table1[[#This Row],[Total in the game]]/SUM(Table1[Total in the game]))*100,1)</f>
        <v>0</v>
      </c>
    </row>
    <row r="90" spans="4:21" x14ac:dyDescent="0.25">
      <c r="D90" s="79" t="s">
        <v>119</v>
      </c>
      <c r="E90" s="79" t="s">
        <v>46</v>
      </c>
      <c r="F90" s="79" t="s">
        <v>31</v>
      </c>
      <c r="G90" s="107">
        <v>2500</v>
      </c>
      <c r="H90" s="107">
        <v>2500</v>
      </c>
      <c r="I90" s="106">
        <v>0</v>
      </c>
      <c r="J90" s="106">
        <v>25</v>
      </c>
      <c r="K90" s="106">
        <v>5</v>
      </c>
      <c r="L90" s="106">
        <v>5</v>
      </c>
      <c r="M90" s="106">
        <v>440</v>
      </c>
      <c r="N90" s="110">
        <f>COUNTIF(Table7[Spawner],Table1[[#This Row],[Spawner Prefab]])</f>
        <v>15</v>
      </c>
      <c r="O90" s="110">
        <f>ROUND((Table1[[#This Row],[Total in "Village" scene]]/SUM(Table1[Total in "Village" scene]))*100,1)</f>
        <v>0.6</v>
      </c>
      <c r="P90" s="114">
        <f>COUNTIF(Table15[Spawner],Table1[[#This Row],[Spawner Prefab]])</f>
        <v>9</v>
      </c>
      <c r="Q90" s="114">
        <f>ROUND((Table1[[#This Row],[Total in "Castle" scene]]/SUM(Table1[Total in "Castle" scene]))*100,1)</f>
        <v>0.5</v>
      </c>
      <c r="R90" s="110">
        <f>COUNTIF(Table20[Spawner],Table1[[#This Row],[Spawner Prefab]])</f>
        <v>0</v>
      </c>
      <c r="S90" s="110">
        <f>ROUND((Table1[[#This Row],[Total in "Dark" scene]]/SUM(Table1[Total in "Dark" scene]))*100,1)</f>
        <v>0</v>
      </c>
      <c r="T90" s="114">
        <f>Table1[[#This Row],[Total in "Village" scene]]+Table1[[#This Row],[Total in "Castle" scene]]</f>
        <v>24</v>
      </c>
      <c r="U90" s="114">
        <f>ROUND((Table1[[#This Row],[Total in the game]]/SUM(Table1[Total in the game]))*100,1)</f>
        <v>0.5</v>
      </c>
    </row>
    <row r="91" spans="4:21" x14ac:dyDescent="0.25">
      <c r="D91" s="79" t="s">
        <v>119</v>
      </c>
      <c r="E91" s="79" t="s">
        <v>47</v>
      </c>
      <c r="F91" s="79" t="s">
        <v>32</v>
      </c>
      <c r="G91" s="117">
        <v>2500</v>
      </c>
      <c r="H91" s="117">
        <v>2500</v>
      </c>
      <c r="I91" s="105">
        <v>0</v>
      </c>
      <c r="J91" s="105">
        <v>25</v>
      </c>
      <c r="K91" s="105">
        <v>5</v>
      </c>
      <c r="L91" s="105">
        <v>5</v>
      </c>
      <c r="M91" s="105">
        <v>440</v>
      </c>
      <c r="N91" s="111">
        <f>COUNTIF(Table7[Spawner],Table1[[#This Row],[Spawner Prefab]])</f>
        <v>9</v>
      </c>
      <c r="O91" s="111">
        <f>ROUND((Table1[[#This Row],[Total in "Village" scene]]/SUM(Table1[Total in "Village" scene]))*100,1)</f>
        <v>0.4</v>
      </c>
      <c r="P91" s="113">
        <f>COUNTIF(Table15[Spawner],Table1[[#This Row],[Spawner Prefab]])</f>
        <v>8</v>
      </c>
      <c r="Q91" s="113">
        <f>ROUND((Table1[[#This Row],[Total in "Castle" scene]]/SUM(Table1[Total in "Castle" scene]))*100,1)</f>
        <v>0.4</v>
      </c>
      <c r="R91" s="111">
        <f>COUNTIF(Table20[Spawner],Table1[[#This Row],[Spawner Prefab]])</f>
        <v>0</v>
      </c>
      <c r="S91" s="111">
        <f>ROUND((Table1[[#This Row],[Total in "Dark" scene]]/SUM(Table1[Total in "Dark" scene]))*100,1)</f>
        <v>0</v>
      </c>
      <c r="T91" s="113">
        <f>Table1[[#This Row],[Total in "Village" scene]]+Table1[[#This Row],[Total in "Castle" scene]]</f>
        <v>17</v>
      </c>
      <c r="U91" s="113">
        <f>ROUND((Table1[[#This Row],[Total in the game]]/SUM(Table1[Total in the game]))*100,1)</f>
        <v>0.4</v>
      </c>
    </row>
    <row r="92" spans="4:21" x14ac:dyDescent="0.25">
      <c r="D92" s="79" t="s">
        <v>120</v>
      </c>
      <c r="E92" s="79" t="s">
        <v>48</v>
      </c>
      <c r="F92" s="79" t="s">
        <v>33</v>
      </c>
      <c r="G92" s="107">
        <v>2000</v>
      </c>
      <c r="H92" s="107">
        <v>2000</v>
      </c>
      <c r="I92" s="106">
        <v>0</v>
      </c>
      <c r="J92" s="106">
        <v>83</v>
      </c>
      <c r="K92" s="106">
        <v>5</v>
      </c>
      <c r="L92" s="106">
        <v>5</v>
      </c>
      <c r="M92" s="106">
        <v>150</v>
      </c>
      <c r="N92" s="110">
        <f>COUNTIF(Table7[Spawner],Table1[[#This Row],[Spawner Prefab]])</f>
        <v>4</v>
      </c>
      <c r="O92" s="110">
        <f>ROUND((Table1[[#This Row],[Total in "Village" scene]]/SUM(Table1[Total in "Village" scene]))*100,1)</f>
        <v>0.2</v>
      </c>
      <c r="P92" s="114">
        <f>COUNTIF(Table15[Spawner],Table1[[#This Row],[Spawner Prefab]])</f>
        <v>3</v>
      </c>
      <c r="Q92" s="114">
        <f>ROUND((Table1[[#This Row],[Total in "Castle" scene]]/SUM(Table1[Total in "Castle" scene]))*100,1)</f>
        <v>0.2</v>
      </c>
      <c r="R92" s="110">
        <f>COUNTIF(Table20[Spawner],Table1[[#This Row],[Spawner Prefab]])</f>
        <v>0</v>
      </c>
      <c r="S92" s="110">
        <f>ROUND((Table1[[#This Row],[Total in "Dark" scene]]/SUM(Table1[Total in "Dark" scene]))*100,1)</f>
        <v>0</v>
      </c>
      <c r="T92" s="114">
        <f>Table1[[#This Row],[Total in "Village" scene]]+Table1[[#This Row],[Total in "Castle" scene]]</f>
        <v>7</v>
      </c>
      <c r="U92" s="114">
        <f>ROUND((Table1[[#This Row],[Total in the game]]/SUM(Table1[Total in the game]))*100,1)</f>
        <v>0.2</v>
      </c>
    </row>
    <row r="93" spans="4:21" x14ac:dyDescent="0.25">
      <c r="D93" s="79" t="s">
        <v>120</v>
      </c>
      <c r="E93" s="79" t="s">
        <v>290</v>
      </c>
      <c r="F93" s="79" t="s">
        <v>291</v>
      </c>
      <c r="G93" s="117">
        <v>2000</v>
      </c>
      <c r="H93" s="117">
        <v>2000</v>
      </c>
      <c r="I93" s="105">
        <v>0</v>
      </c>
      <c r="J93" s="105">
        <v>83</v>
      </c>
      <c r="K93" s="105">
        <v>5</v>
      </c>
      <c r="L93" s="105">
        <v>5</v>
      </c>
      <c r="M93" s="105">
        <v>150</v>
      </c>
      <c r="N93" s="111">
        <f>COUNTIF(Table7[Spawner],Table1[[#This Row],[Spawner Prefab]])</f>
        <v>20</v>
      </c>
      <c r="O93" s="111">
        <f>ROUND((Table1[[#This Row],[Total in "Village" scene]]/SUM(Table1[Total in "Village" scene]))*100,1)</f>
        <v>0.8</v>
      </c>
      <c r="P93" s="113">
        <f>COUNTIF(Table15[Spawner],Table1[[#This Row],[Spawner Prefab]])</f>
        <v>11</v>
      </c>
      <c r="Q93" s="113">
        <f>ROUND((Table1[[#This Row],[Total in "Castle" scene]]/SUM(Table1[Total in "Castle" scene]))*100,1)</f>
        <v>0.6</v>
      </c>
      <c r="R93" s="111">
        <f>COUNTIF(Table20[Spawner],Table1[[#This Row],[Spawner Prefab]])</f>
        <v>0</v>
      </c>
      <c r="S93" s="111">
        <f>ROUND((Table1[[#This Row],[Total in "Dark" scene]]/SUM(Table1[Total in "Dark" scene]))*100,1)</f>
        <v>0</v>
      </c>
      <c r="T93" s="113">
        <f>Table1[[#This Row],[Total in "Village" scene]]+Table1[[#This Row],[Total in "Castle" scene]]</f>
        <v>31</v>
      </c>
      <c r="U93" s="113">
        <f>ROUND((Table1[[#This Row],[Total in the game]]/SUM(Table1[Total in the game]))*100,1)</f>
        <v>0.7</v>
      </c>
    </row>
    <row r="94" spans="4:21" x14ac:dyDescent="0.25">
      <c r="D94" s="79" t="s">
        <v>90</v>
      </c>
      <c r="E94" s="79" t="s">
        <v>491</v>
      </c>
      <c r="F94" s="79" t="s">
        <v>492</v>
      </c>
      <c r="G94" s="107">
        <v>200</v>
      </c>
      <c r="H94" s="107">
        <v>200</v>
      </c>
      <c r="I94" s="106">
        <v>8</v>
      </c>
      <c r="J94" s="106">
        <v>70</v>
      </c>
      <c r="K94" s="106">
        <v>0</v>
      </c>
      <c r="L94" s="106">
        <v>0</v>
      </c>
      <c r="M94" s="106" t="s">
        <v>9</v>
      </c>
      <c r="N94" s="110">
        <f>COUNTIF(Table7[Spawner],Table1[[#This Row],[Spawner Prefab]])</f>
        <v>0</v>
      </c>
      <c r="O94" s="110">
        <f>ROUND((Table1[[#This Row],[Total in "Village" scene]]/SUM(Table1[Total in "Village" scene]))*100,1)</f>
        <v>0</v>
      </c>
      <c r="P94" s="114">
        <f>COUNTIF(Table15[Spawner],Table1[[#This Row],[Spawner Prefab]])</f>
        <v>163</v>
      </c>
      <c r="Q94" s="114">
        <f>ROUND((Table1[[#This Row],[Total in "Castle" scene]]/SUM(Table1[Total in "Castle" scene]))*100,1)</f>
        <v>8.9</v>
      </c>
      <c r="R94" s="110">
        <f>COUNTIF(Table20[Spawner],Table1[[#This Row],[Spawner Prefab]])</f>
        <v>0</v>
      </c>
      <c r="S94" s="110">
        <f>ROUND((Table1[[#This Row],[Total in "Dark" scene]]/SUM(Table1[Total in "Dark" scene]))*100,1)</f>
        <v>0</v>
      </c>
      <c r="T94" s="114">
        <f>Table1[[#This Row],[Total in "Village" scene]]+Table1[[#This Row],[Total in "Castle" scene]]</f>
        <v>163</v>
      </c>
      <c r="U94" s="114">
        <f>ROUND((Table1[[#This Row],[Total in the game]]/SUM(Table1[Total in the game]))*100,1)</f>
        <v>3.7</v>
      </c>
    </row>
    <row r="95" spans="4:21" x14ac:dyDescent="0.25">
      <c r="D95" s="79" t="s">
        <v>90</v>
      </c>
      <c r="E95" s="79" t="s">
        <v>493</v>
      </c>
      <c r="F95" s="79" t="s">
        <v>492</v>
      </c>
      <c r="G95" s="117">
        <v>200</v>
      </c>
      <c r="H95" s="117">
        <v>200</v>
      </c>
      <c r="I95" s="105">
        <v>8</v>
      </c>
      <c r="J95" s="105">
        <v>70</v>
      </c>
      <c r="K95" s="105">
        <v>0</v>
      </c>
      <c r="L95" s="105">
        <v>0</v>
      </c>
      <c r="M95" s="105" t="s">
        <v>9</v>
      </c>
      <c r="N95" s="111">
        <f>COUNTIF(Table7[Spawner],Table1[[#This Row],[Spawner Prefab]])</f>
        <v>0</v>
      </c>
      <c r="O95" s="111">
        <f>ROUND((Table1[[#This Row],[Total in "Village" scene]]/SUM(Table1[Total in "Village" scene]))*100,1)</f>
        <v>0</v>
      </c>
      <c r="P95" s="113">
        <f>COUNTIF(Table15[Spawner],Table1[[#This Row],[Spawner Prefab]])</f>
        <v>11</v>
      </c>
      <c r="Q95" s="113">
        <f>ROUND((Table1[[#This Row],[Total in "Castle" scene]]/SUM(Table1[Total in "Castle" scene]))*100,1)</f>
        <v>0.6</v>
      </c>
      <c r="R95" s="111">
        <f>COUNTIF(Table20[Spawner],Table1[[#This Row],[Spawner Prefab]])</f>
        <v>0</v>
      </c>
      <c r="S95" s="111">
        <f>ROUND((Table1[[#This Row],[Total in "Dark" scene]]/SUM(Table1[Total in "Dark" scene]))*100,1)</f>
        <v>0</v>
      </c>
      <c r="T95" s="113">
        <f>Table1[[#This Row],[Total in "Village" scene]]+Table1[[#This Row],[Total in "Castle" scene]]</f>
        <v>11</v>
      </c>
      <c r="U95" s="113">
        <f>ROUND((Table1[[#This Row],[Total in the game]]/SUM(Table1[Total in the game]))*100,1)</f>
        <v>0.3</v>
      </c>
    </row>
    <row r="96" spans="4:21" x14ac:dyDescent="0.25">
      <c r="D96" s="79" t="s">
        <v>90</v>
      </c>
      <c r="E96" s="79" t="s">
        <v>494</v>
      </c>
      <c r="F96" s="79" t="s">
        <v>492</v>
      </c>
      <c r="G96" s="107">
        <v>200</v>
      </c>
      <c r="H96" s="107">
        <v>200</v>
      </c>
      <c r="I96" s="106">
        <v>8</v>
      </c>
      <c r="J96" s="106">
        <v>70</v>
      </c>
      <c r="K96" s="106">
        <v>0</v>
      </c>
      <c r="L96" s="106">
        <v>0</v>
      </c>
      <c r="M96" s="106" t="s">
        <v>9</v>
      </c>
      <c r="N96" s="110">
        <f>COUNTIF(Table7[Spawner],Table1[[#This Row],[Spawner Prefab]])</f>
        <v>0</v>
      </c>
      <c r="O96" s="110">
        <f>ROUND((Table1[[#This Row],[Total in "Village" scene]]/SUM(Table1[Total in "Village" scene]))*100,1)</f>
        <v>0</v>
      </c>
      <c r="P96" s="114">
        <f>COUNTIF(Table15[Spawner],Table1[[#This Row],[Spawner Prefab]])</f>
        <v>17</v>
      </c>
      <c r="Q96" s="114">
        <f>ROUND((Table1[[#This Row],[Total in "Castle" scene]]/SUM(Table1[Total in "Castle" scene]))*100,1)</f>
        <v>0.9</v>
      </c>
      <c r="R96" s="110">
        <f>COUNTIF(Table20[Spawner],Table1[[#This Row],[Spawner Prefab]])</f>
        <v>0</v>
      </c>
      <c r="S96" s="110">
        <f>ROUND((Table1[[#This Row],[Total in "Dark" scene]]/SUM(Table1[Total in "Dark" scene]))*100,1)</f>
        <v>0</v>
      </c>
      <c r="T96" s="114">
        <f>Table1[[#This Row],[Total in "Village" scene]]+Table1[[#This Row],[Total in "Castle" scene]]</f>
        <v>17</v>
      </c>
      <c r="U96" s="114">
        <f>ROUND((Table1[[#This Row],[Total in the game]]/SUM(Table1[Total in the game]))*100,1)</f>
        <v>0.4</v>
      </c>
    </row>
    <row r="97" spans="4:21" x14ac:dyDescent="0.25">
      <c r="D97" s="79" t="s">
        <v>292</v>
      </c>
      <c r="E97" s="79" t="s">
        <v>293</v>
      </c>
      <c r="F97" s="79" t="s">
        <v>294</v>
      </c>
      <c r="G97" s="117">
        <v>1500</v>
      </c>
      <c r="H97" s="117">
        <v>1500</v>
      </c>
      <c r="I97" s="105">
        <v>2</v>
      </c>
      <c r="J97" s="105">
        <v>75</v>
      </c>
      <c r="K97" s="105">
        <v>4</v>
      </c>
      <c r="L97" s="105">
        <v>4</v>
      </c>
      <c r="M97" s="105">
        <v>25</v>
      </c>
      <c r="N97" s="111">
        <f>COUNTIF(Table7[Spawner],Table1[[#This Row],[Spawner Prefab]])</f>
        <v>33</v>
      </c>
      <c r="O97" s="111">
        <f>ROUND((Table1[[#This Row],[Total in "Village" scene]]/SUM(Table1[Total in "Village" scene]))*100,1)</f>
        <v>1.3</v>
      </c>
      <c r="P97" s="113">
        <f>COUNTIF(Table15[Spawner],Table1[[#This Row],[Spawner Prefab]])</f>
        <v>5</v>
      </c>
      <c r="Q97" s="113">
        <f>ROUND((Table1[[#This Row],[Total in "Castle" scene]]/SUM(Table1[Total in "Castle" scene]))*100,1)</f>
        <v>0.3</v>
      </c>
      <c r="R97" s="111">
        <f>COUNTIF(Table20[Spawner],Table1[[#This Row],[Spawner Prefab]])</f>
        <v>0</v>
      </c>
      <c r="S97" s="111">
        <f>ROUND((Table1[[#This Row],[Total in "Dark" scene]]/SUM(Table1[Total in "Dark" scene]))*100,1)</f>
        <v>0</v>
      </c>
      <c r="T97" s="113">
        <f>Table1[[#This Row],[Total in "Village" scene]]+Table1[[#This Row],[Total in "Castle" scene]]</f>
        <v>38</v>
      </c>
      <c r="U97" s="113">
        <f>ROUND((Table1[[#This Row],[Total in the game]]/SUM(Table1[Total in the game]))*100,1)</f>
        <v>0.9</v>
      </c>
    </row>
    <row r="98" spans="4:21" x14ac:dyDescent="0.25">
      <c r="D98" s="79" t="s">
        <v>292</v>
      </c>
      <c r="E98" s="79" t="s">
        <v>295</v>
      </c>
      <c r="F98" s="79" t="s">
        <v>296</v>
      </c>
      <c r="G98" s="107">
        <v>1500</v>
      </c>
      <c r="H98" s="107">
        <v>1500</v>
      </c>
      <c r="I98" s="106">
        <v>2</v>
      </c>
      <c r="J98" s="106">
        <v>75</v>
      </c>
      <c r="K98" s="106">
        <v>4</v>
      </c>
      <c r="L98" s="106">
        <v>4</v>
      </c>
      <c r="M98" s="106">
        <v>25</v>
      </c>
      <c r="N98" s="110">
        <f>COUNTIF(Table7[Spawner],Table1[[#This Row],[Spawner Prefab]])</f>
        <v>34</v>
      </c>
      <c r="O98" s="110">
        <f>ROUND((Table1[[#This Row],[Total in "Village" scene]]/SUM(Table1[Total in "Village" scene]))*100,1)</f>
        <v>1.3</v>
      </c>
      <c r="P98" s="114">
        <f>COUNTIF(Table15[Spawner],Table1[[#This Row],[Spawner Prefab]])</f>
        <v>31</v>
      </c>
      <c r="Q98" s="114">
        <f>ROUND((Table1[[#This Row],[Total in "Castle" scene]]/SUM(Table1[Total in "Castle" scene]))*100,1)</f>
        <v>1.7</v>
      </c>
      <c r="R98" s="110">
        <f>COUNTIF(Table20[Spawner],Table1[[#This Row],[Spawner Prefab]])</f>
        <v>0</v>
      </c>
      <c r="S98" s="110">
        <f>ROUND((Table1[[#This Row],[Total in "Dark" scene]]/SUM(Table1[Total in "Dark" scene]))*100,1)</f>
        <v>0</v>
      </c>
      <c r="T98" s="114">
        <f>Table1[[#This Row],[Total in "Village" scene]]+Table1[[#This Row],[Total in "Castle" scene]]</f>
        <v>65</v>
      </c>
      <c r="U98" s="114">
        <f>ROUND((Table1[[#This Row],[Total in the game]]/SUM(Table1[Total in the game]))*100,1)</f>
        <v>1.5</v>
      </c>
    </row>
    <row r="99" spans="4:21" ht="15" customHeight="1" x14ac:dyDescent="0.25">
      <c r="D99" s="79" t="s">
        <v>603</v>
      </c>
      <c r="E99" s="79" t="s">
        <v>604</v>
      </c>
      <c r="F99" s="79" t="s">
        <v>605</v>
      </c>
      <c r="G99" s="117">
        <v>210</v>
      </c>
      <c r="H99" s="117">
        <v>210</v>
      </c>
      <c r="I99" s="105">
        <v>15</v>
      </c>
      <c r="J99" s="105">
        <v>55</v>
      </c>
      <c r="K99" s="105">
        <v>3</v>
      </c>
      <c r="L99" s="105">
        <v>3</v>
      </c>
      <c r="M99" s="105">
        <v>15</v>
      </c>
      <c r="N99" s="111">
        <f>COUNTIF(Table7[Spawner],Table1[[#This Row],[Spawner Prefab]])</f>
        <v>0</v>
      </c>
      <c r="O99" s="111">
        <f>ROUND((Table1[[#This Row],[Total in "Village" scene]]/SUM(Table1[Total in "Village" scene]))*100,1)</f>
        <v>0</v>
      </c>
      <c r="P99" s="113">
        <f>COUNTIF(Table15[Spawner],Table1[[#This Row],[Spawner Prefab]])</f>
        <v>0</v>
      </c>
      <c r="Q99" s="113">
        <f>ROUND((Table1[[#This Row],[Total in "Castle" scene]]/SUM(Table1[Total in "Castle" scene]))*100,1)</f>
        <v>0</v>
      </c>
      <c r="R99" s="111">
        <f>COUNTIF(Table20[Spawner],Table1[[#This Row],[Spawner Prefab]])</f>
        <v>13</v>
      </c>
      <c r="S99" s="111">
        <f>ROUND((Table1[[#This Row],[Total in "Dark" scene]]/SUM(Table1[Total in "Dark" scene]))*100,1)</f>
        <v>2</v>
      </c>
      <c r="T99" s="113">
        <f>Table1[[#This Row],[Total in "Village" scene]]+Table1[[#This Row],[Total in "Castle" scene]]</f>
        <v>0</v>
      </c>
      <c r="U99" s="113">
        <f>ROUND((Table1[[#This Row],[Total in the game]]/SUM(Table1[Total in the game]))*100,1)</f>
        <v>0</v>
      </c>
    </row>
    <row r="100" spans="4:21" ht="15.75" customHeight="1" x14ac:dyDescent="0.25">
      <c r="D100" s="79" t="s">
        <v>122</v>
      </c>
      <c r="E100" s="79" t="s">
        <v>297</v>
      </c>
      <c r="F100" s="79" t="s">
        <v>298</v>
      </c>
      <c r="G100" s="107">
        <v>200</v>
      </c>
      <c r="H100" s="107">
        <v>200</v>
      </c>
      <c r="I100" s="106">
        <v>10</v>
      </c>
      <c r="J100" s="106">
        <v>70</v>
      </c>
      <c r="K100" s="106">
        <v>1</v>
      </c>
      <c r="L100" s="106">
        <v>1</v>
      </c>
      <c r="M100" s="106" t="s">
        <v>9</v>
      </c>
      <c r="N100" s="110">
        <f>COUNTIF(Table7[Spawner],Table1[[#This Row],[Spawner Prefab]])</f>
        <v>7</v>
      </c>
      <c r="O100" s="110">
        <f>ROUND((Table1[[#This Row],[Total in "Village" scene]]/SUM(Table1[Total in "Village" scene]))*100,1)</f>
        <v>0.3</v>
      </c>
      <c r="P100" s="114">
        <f>COUNTIF(Table15[Spawner],Table1[[#This Row],[Spawner Prefab]])</f>
        <v>11</v>
      </c>
      <c r="Q100" s="114">
        <f>ROUND((Table1[[#This Row],[Total in "Castle" scene]]/SUM(Table1[Total in "Castle" scene]))*100,1)</f>
        <v>0.6</v>
      </c>
      <c r="R100" s="110">
        <f>COUNTIF(Table20[Spawner],Table1[[#This Row],[Spawner Prefab]])</f>
        <v>3</v>
      </c>
      <c r="S100" s="110">
        <f>ROUND((Table1[[#This Row],[Total in "Dark" scene]]/SUM(Table1[Total in "Dark" scene]))*100,1)</f>
        <v>0.5</v>
      </c>
      <c r="T100" s="114">
        <f>Table1[[#This Row],[Total in "Village" scene]]+Table1[[#This Row],[Total in "Castle" scene]]</f>
        <v>18</v>
      </c>
      <c r="U100" s="114">
        <f>ROUND((Table1[[#This Row],[Total in the game]]/SUM(Table1[Total in the game]))*100,1)</f>
        <v>0.4</v>
      </c>
    </row>
    <row r="101" spans="4:21" x14ac:dyDescent="0.25">
      <c r="D101" s="79" t="s">
        <v>121</v>
      </c>
      <c r="E101" s="79" t="s">
        <v>299</v>
      </c>
      <c r="F101" s="79" t="s">
        <v>300</v>
      </c>
      <c r="G101" s="117">
        <v>140</v>
      </c>
      <c r="H101" s="117">
        <v>140</v>
      </c>
      <c r="I101" s="105">
        <v>6</v>
      </c>
      <c r="J101" s="105">
        <v>95</v>
      </c>
      <c r="K101" s="105">
        <v>0</v>
      </c>
      <c r="L101" s="105">
        <v>0</v>
      </c>
      <c r="M101" s="105" t="s">
        <v>9</v>
      </c>
      <c r="N101" s="111">
        <f>COUNTIF(Table7[Spawner],Table1[[#This Row],[Spawner Prefab]])</f>
        <v>6</v>
      </c>
      <c r="O101" s="111">
        <f>ROUND((Table1[[#This Row],[Total in "Village" scene]]/SUM(Table1[Total in "Village" scene]))*100,1)</f>
        <v>0.2</v>
      </c>
      <c r="P101" s="113">
        <f>COUNTIF(Table15[Spawner],Table1[[#This Row],[Spawner Prefab]])</f>
        <v>18</v>
      </c>
      <c r="Q101" s="113">
        <f>ROUND((Table1[[#This Row],[Total in "Castle" scene]]/SUM(Table1[Total in "Castle" scene]))*100,1)</f>
        <v>1</v>
      </c>
      <c r="R101" s="111">
        <f>COUNTIF(Table20[Spawner],Table1[[#This Row],[Spawner Prefab]])</f>
        <v>7</v>
      </c>
      <c r="S101" s="111">
        <f>ROUND((Table1[[#This Row],[Total in "Dark" scene]]/SUM(Table1[Total in "Dark" scene]))*100,1)</f>
        <v>1.1000000000000001</v>
      </c>
      <c r="T101" s="113">
        <f>Table1[[#This Row],[Total in "Village" scene]]+Table1[[#This Row],[Total in "Castle" scene]]</f>
        <v>24</v>
      </c>
      <c r="U101" s="113">
        <f>ROUND((Table1[[#This Row],[Total in the game]]/SUM(Table1[Total in the game]))*100,1)</f>
        <v>0.5</v>
      </c>
    </row>
    <row r="102" spans="4:21" x14ac:dyDescent="0.25">
      <c r="D102" s="79" t="s">
        <v>301</v>
      </c>
      <c r="E102" s="79" t="s">
        <v>302</v>
      </c>
      <c r="F102" s="79" t="s">
        <v>303</v>
      </c>
      <c r="G102" s="107">
        <v>170</v>
      </c>
      <c r="H102" s="107">
        <v>170</v>
      </c>
      <c r="I102" s="106">
        <v>5</v>
      </c>
      <c r="J102" s="106">
        <v>263</v>
      </c>
      <c r="K102" s="106">
        <v>1</v>
      </c>
      <c r="L102" s="106">
        <v>1</v>
      </c>
      <c r="M102" s="106">
        <v>2</v>
      </c>
      <c r="N102" s="110">
        <f>COUNTIF(Table7[Spawner],Table1[[#This Row],[Spawner Prefab]])</f>
        <v>14</v>
      </c>
      <c r="O102" s="110">
        <f>ROUND((Table1[[#This Row],[Total in "Village" scene]]/SUM(Table1[Total in "Village" scene]))*100,1)</f>
        <v>0.5</v>
      </c>
      <c r="P102" s="114">
        <f>COUNTIF(Table15[Spawner],Table1[[#This Row],[Spawner Prefab]])</f>
        <v>18</v>
      </c>
      <c r="Q102" s="114">
        <f>ROUND((Table1[[#This Row],[Total in "Castle" scene]]/SUM(Table1[Total in "Castle" scene]))*100,1)</f>
        <v>1</v>
      </c>
      <c r="R102" s="110">
        <f>COUNTIF(Table20[Spawner],Table1[[#This Row],[Spawner Prefab]])</f>
        <v>0</v>
      </c>
      <c r="S102" s="110">
        <f>ROUND((Table1[[#This Row],[Total in "Dark" scene]]/SUM(Table1[Total in "Dark" scene]))*100,1)</f>
        <v>0</v>
      </c>
      <c r="T102" s="114">
        <f>Table1[[#This Row],[Total in "Village" scene]]+Table1[[#This Row],[Total in "Castle" scene]]</f>
        <v>32</v>
      </c>
      <c r="U102" s="114">
        <f>ROUND((Table1[[#This Row],[Total in the game]]/SUM(Table1[Total in the game]))*100,1)</f>
        <v>0.7</v>
      </c>
    </row>
    <row r="103" spans="4:21" x14ac:dyDescent="0.25">
      <c r="D103" s="79" t="s">
        <v>304</v>
      </c>
      <c r="E103" s="79" t="s">
        <v>305</v>
      </c>
      <c r="F103" s="79" t="s">
        <v>306</v>
      </c>
      <c r="G103" s="117">
        <v>220</v>
      </c>
      <c r="H103" s="117">
        <v>220</v>
      </c>
      <c r="I103" s="105">
        <v>8</v>
      </c>
      <c r="J103" s="105">
        <v>175</v>
      </c>
      <c r="K103" s="105">
        <v>2</v>
      </c>
      <c r="L103" s="105">
        <v>2</v>
      </c>
      <c r="M103" s="105">
        <v>8</v>
      </c>
      <c r="N103" s="111">
        <f>COUNTIF(Table7[Spawner],Table1[[#This Row],[Spawner Prefab]])</f>
        <v>26</v>
      </c>
      <c r="O103" s="111">
        <f>ROUND((Table1[[#This Row],[Total in "Village" scene]]/SUM(Table1[Total in "Village" scene]))*100,1)</f>
        <v>1</v>
      </c>
      <c r="P103" s="113">
        <f>COUNTIF(Table15[Spawner],Table1[[#This Row],[Spawner Prefab]])</f>
        <v>13</v>
      </c>
      <c r="Q103" s="113">
        <f>ROUND((Table1[[#This Row],[Total in "Castle" scene]]/SUM(Table1[Total in "Castle" scene]))*100,1)</f>
        <v>0.7</v>
      </c>
      <c r="R103" s="111">
        <f>COUNTIF(Table20[Spawner],Table1[[#This Row],[Spawner Prefab]])</f>
        <v>0</v>
      </c>
      <c r="S103" s="111">
        <f>ROUND((Table1[[#This Row],[Total in "Dark" scene]]/SUM(Table1[Total in "Dark" scene]))*100,1)</f>
        <v>0</v>
      </c>
      <c r="T103" s="113">
        <f>Table1[[#This Row],[Total in "Village" scene]]+Table1[[#This Row],[Total in "Castle" scene]]</f>
        <v>39</v>
      </c>
      <c r="U103" s="113">
        <f>ROUND((Table1[[#This Row],[Total in the game]]/SUM(Table1[Total in the game]))*100,1)</f>
        <v>0.9</v>
      </c>
    </row>
    <row r="104" spans="4:21" x14ac:dyDescent="0.25">
      <c r="D104" s="79" t="s">
        <v>307</v>
      </c>
      <c r="E104" s="79" t="s">
        <v>308</v>
      </c>
      <c r="F104" s="79" t="s">
        <v>309</v>
      </c>
      <c r="G104" s="107">
        <v>120</v>
      </c>
      <c r="H104" s="107">
        <v>120</v>
      </c>
      <c r="I104" s="106">
        <v>2</v>
      </c>
      <c r="J104" s="106">
        <v>130</v>
      </c>
      <c r="K104" s="106">
        <v>0</v>
      </c>
      <c r="L104" s="106">
        <v>0</v>
      </c>
      <c r="M104" s="106" t="s">
        <v>9</v>
      </c>
      <c r="N104" s="110">
        <f>COUNTIF(Table7[Spawner],Table1[[#This Row],[Spawner Prefab]])</f>
        <v>46</v>
      </c>
      <c r="O104" s="110">
        <f>ROUND((Table1[[#This Row],[Total in "Village" scene]]/SUM(Table1[Total in "Village" scene]))*100,1)</f>
        <v>1.8</v>
      </c>
      <c r="P104" s="114">
        <f>COUNTIF(Table15[Spawner],Table1[[#This Row],[Spawner Prefab]])</f>
        <v>87</v>
      </c>
      <c r="Q104" s="114">
        <f>ROUND((Table1[[#This Row],[Total in "Castle" scene]]/SUM(Table1[Total in "Castle" scene]))*100,1)</f>
        <v>4.7</v>
      </c>
      <c r="R104" s="110">
        <f>COUNTIF(Table20[Spawner],Table1[[#This Row],[Spawner Prefab]])</f>
        <v>52</v>
      </c>
      <c r="S104" s="110">
        <f>ROUND((Table1[[#This Row],[Total in "Dark" scene]]/SUM(Table1[Total in "Dark" scene]))*100,1)</f>
        <v>8</v>
      </c>
      <c r="T104" s="114">
        <f>Table1[[#This Row],[Total in "Village" scene]]+Table1[[#This Row],[Total in "Castle" scene]]</f>
        <v>133</v>
      </c>
      <c r="U104" s="114">
        <f>ROUND((Table1[[#This Row],[Total in the game]]/SUM(Table1[Total in the game]))*100,1)</f>
        <v>3</v>
      </c>
    </row>
    <row r="105" spans="4:21" x14ac:dyDescent="0.25">
      <c r="D105" s="79" t="s">
        <v>307</v>
      </c>
      <c r="E105" s="79" t="s">
        <v>676</v>
      </c>
      <c r="F105" s="79" t="s">
        <v>677</v>
      </c>
      <c r="G105" s="107">
        <v>120</v>
      </c>
      <c r="H105" s="107">
        <v>120</v>
      </c>
      <c r="I105" s="106">
        <v>2</v>
      </c>
      <c r="J105" s="106">
        <v>130</v>
      </c>
      <c r="K105" s="106">
        <v>0</v>
      </c>
      <c r="L105" s="106">
        <v>0</v>
      </c>
      <c r="M105" s="106" t="s">
        <v>9</v>
      </c>
      <c r="N105" s="110">
        <f>COUNTIF(Table7[Spawner],Table1[[#This Row],[Spawner Prefab]])</f>
        <v>0</v>
      </c>
      <c r="O105" s="110">
        <f>ROUND((Table1[[#This Row],[Total in "Village" scene]]/SUM(Table1[Total in "Village" scene]))*100,1)</f>
        <v>0</v>
      </c>
      <c r="P105" s="114">
        <f>COUNTIF(Table15[Spawner],Table1[[#This Row],[Spawner Prefab]])</f>
        <v>0</v>
      </c>
      <c r="Q105" s="114">
        <f>ROUND((Table1[[#This Row],[Total in "Castle" scene]]/SUM(Table1[Total in "Castle" scene]))*100,1)</f>
        <v>0</v>
      </c>
      <c r="R105" s="111">
        <f>COUNTIF(Table20[Spawner],Table1[[#This Row],[Spawner Prefab]])</f>
        <v>0</v>
      </c>
      <c r="S105" s="111">
        <f>ROUND((Table1[[#This Row],[Total in "Dark" scene]]/SUM(Table1[Total in "Dark" scene]))*100,1)</f>
        <v>0</v>
      </c>
      <c r="T105" s="113">
        <f>Table1[[#This Row],[Total in "Village" scene]]+Table1[[#This Row],[Total in "Castle" scene]]</f>
        <v>0</v>
      </c>
      <c r="U105" s="113">
        <f>ROUND((Table1[[#This Row],[Total in the game]]/SUM(Table1[Total in the game]))*100,1)</f>
        <v>0</v>
      </c>
    </row>
    <row r="106" spans="4:21" x14ac:dyDescent="0.25">
      <c r="D106" s="79" t="s">
        <v>307</v>
      </c>
      <c r="E106" s="79" t="s">
        <v>553</v>
      </c>
      <c r="F106" s="79" t="s">
        <v>554</v>
      </c>
      <c r="G106" s="117">
        <v>120</v>
      </c>
      <c r="H106" s="117">
        <v>120</v>
      </c>
      <c r="I106" s="105">
        <v>2</v>
      </c>
      <c r="J106" s="105">
        <v>130</v>
      </c>
      <c r="K106" s="105">
        <v>0</v>
      </c>
      <c r="L106" s="105">
        <v>0</v>
      </c>
      <c r="M106" s="105" t="s">
        <v>9</v>
      </c>
      <c r="N106" s="111">
        <f>COUNTIF(Table7[Spawner],Table1[[#This Row],[Spawner Prefab]])</f>
        <v>1</v>
      </c>
      <c r="O106" s="111">
        <f>ROUND((Table1[[#This Row],[Total in "Village" scene]]/SUM(Table1[Total in "Village" scene]))*100,1)</f>
        <v>0</v>
      </c>
      <c r="P106" s="113">
        <f>COUNTIF(Table15[Spawner],Table1[[#This Row],[Spawner Prefab]])</f>
        <v>0</v>
      </c>
      <c r="Q106" s="113">
        <f>ROUND((Table1[[#This Row],[Total in "Castle" scene]]/SUM(Table1[Total in "Castle" scene]))*100,1)</f>
        <v>0</v>
      </c>
      <c r="R106" s="111">
        <f>COUNTIF(Table20[Spawner],Table1[[#This Row],[Spawner Prefab]])</f>
        <v>5</v>
      </c>
      <c r="S106" s="111">
        <f>ROUND((Table1[[#This Row],[Total in "Dark" scene]]/SUM(Table1[Total in "Dark" scene]))*100,1)</f>
        <v>0.8</v>
      </c>
      <c r="T106" s="113">
        <f>Table1[[#This Row],[Total in "Village" scene]]+Table1[[#This Row],[Total in "Castle" scene]]</f>
        <v>1</v>
      </c>
      <c r="U106" s="113">
        <f>ROUND((Table1[[#This Row],[Total in the game]]/SUM(Table1[Total in the game]))*100,1)</f>
        <v>0</v>
      </c>
    </row>
    <row r="107" spans="4:21" x14ac:dyDescent="0.25">
      <c r="D107" s="79" t="s">
        <v>445</v>
      </c>
      <c r="E107" s="79" t="s">
        <v>446</v>
      </c>
      <c r="F107" s="79" t="s">
        <v>447</v>
      </c>
      <c r="G107" s="107">
        <v>280</v>
      </c>
      <c r="H107" s="107">
        <v>280</v>
      </c>
      <c r="I107" s="106">
        <v>20</v>
      </c>
      <c r="J107" s="106">
        <v>48</v>
      </c>
      <c r="K107" s="106">
        <v>2</v>
      </c>
      <c r="L107" s="106">
        <v>2</v>
      </c>
      <c r="M107" s="106" t="s">
        <v>9</v>
      </c>
      <c r="N107" s="110">
        <f>COUNTIF(Table7[Spawner],Table1[[#This Row],[Spawner Prefab]])</f>
        <v>22</v>
      </c>
      <c r="O107" s="110">
        <f>ROUND((Table1[[#This Row],[Total in "Village" scene]]/SUM(Table1[Total in "Village" scene]))*100,1)</f>
        <v>0.9</v>
      </c>
      <c r="P107" s="114">
        <f>COUNTIF(Table15[Spawner],Table1[[#This Row],[Spawner Prefab]])</f>
        <v>7</v>
      </c>
      <c r="Q107" s="114">
        <f>ROUND((Table1[[#This Row],[Total in "Castle" scene]]/SUM(Table1[Total in "Castle" scene]))*100,1)</f>
        <v>0.4</v>
      </c>
      <c r="R107" s="110">
        <f>COUNTIF(Table20[Spawner],Table1[[#This Row],[Spawner Prefab]])</f>
        <v>7</v>
      </c>
      <c r="S107" s="110">
        <f>ROUND((Table1[[#This Row],[Total in "Dark" scene]]/SUM(Table1[Total in "Dark" scene]))*100,1)</f>
        <v>1.1000000000000001</v>
      </c>
      <c r="T107" s="114">
        <f>Table1[[#This Row],[Total in "Village" scene]]+Table1[[#This Row],[Total in "Castle" scene]]</f>
        <v>29</v>
      </c>
      <c r="U107" s="114">
        <f>ROUND((Table1[[#This Row],[Total in the game]]/SUM(Table1[Total in the game]))*100,1)</f>
        <v>0.7</v>
      </c>
    </row>
    <row r="108" spans="4:21" x14ac:dyDescent="0.25">
      <c r="D108" s="79" t="s">
        <v>78</v>
      </c>
      <c r="E108" s="79" t="s">
        <v>310</v>
      </c>
      <c r="F108" s="79" t="s">
        <v>311</v>
      </c>
      <c r="G108" s="117">
        <v>260</v>
      </c>
      <c r="H108" s="117">
        <v>260</v>
      </c>
      <c r="I108" s="105">
        <v>15</v>
      </c>
      <c r="J108" s="105">
        <v>55</v>
      </c>
      <c r="K108" s="105">
        <v>0</v>
      </c>
      <c r="L108" s="105">
        <v>0</v>
      </c>
      <c r="M108" s="105" t="s">
        <v>9</v>
      </c>
      <c r="N108" s="111">
        <f>COUNTIF(Table7[Spawner],Table1[[#This Row],[Spawner Prefab]])</f>
        <v>0</v>
      </c>
      <c r="O108" s="111">
        <f>ROUND((Table1[[#This Row],[Total in "Village" scene]]/SUM(Table1[Total in "Village" scene]))*100,1)</f>
        <v>0</v>
      </c>
      <c r="P108" s="113">
        <f>COUNTIF(Table15[Spawner],Table1[[#This Row],[Spawner Prefab]])</f>
        <v>0</v>
      </c>
      <c r="Q108" s="113">
        <f>ROUND((Table1[[#This Row],[Total in "Castle" scene]]/SUM(Table1[Total in "Castle" scene]))*100,1)</f>
        <v>0</v>
      </c>
      <c r="R108" s="111">
        <f>COUNTIF(Table20[Spawner],Table1[[#This Row],[Spawner Prefab]])</f>
        <v>0</v>
      </c>
      <c r="S108" s="111">
        <f>ROUND((Table1[[#This Row],[Total in "Dark" scene]]/SUM(Table1[Total in "Dark" scene]))*100,1)</f>
        <v>0</v>
      </c>
      <c r="T108" s="113">
        <f>Table1[[#This Row],[Total in "Village" scene]]+Table1[[#This Row],[Total in "Castle" scene]]</f>
        <v>0</v>
      </c>
      <c r="U108" s="113">
        <f>ROUND((Table1[[#This Row],[Total in the game]]/SUM(Table1[Total in the game]))*100,1)</f>
        <v>0</v>
      </c>
    </row>
    <row r="109" spans="4:21" x14ac:dyDescent="0.25">
      <c r="D109" s="79" t="s">
        <v>78</v>
      </c>
      <c r="E109" s="79" t="s">
        <v>312</v>
      </c>
      <c r="F109" s="79" t="s">
        <v>313</v>
      </c>
      <c r="G109" s="107">
        <v>260</v>
      </c>
      <c r="H109" s="107">
        <v>260</v>
      </c>
      <c r="I109" s="106">
        <v>15</v>
      </c>
      <c r="J109" s="106">
        <v>55</v>
      </c>
      <c r="K109" s="106">
        <v>0</v>
      </c>
      <c r="L109" s="106">
        <v>0</v>
      </c>
      <c r="M109" s="106" t="s">
        <v>9</v>
      </c>
      <c r="N109" s="110">
        <f>COUNTIF(Table7[Spawner],Table1[[#This Row],[Spawner Prefab]])</f>
        <v>0</v>
      </c>
      <c r="O109" s="110">
        <f>ROUND((Table1[[#This Row],[Total in "Village" scene]]/SUM(Table1[Total in "Village" scene]))*100,1)</f>
        <v>0</v>
      </c>
      <c r="P109" s="114">
        <f>COUNTIF(Table15[Spawner],Table1[[#This Row],[Spawner Prefab]])</f>
        <v>1</v>
      </c>
      <c r="Q109" s="114">
        <f>ROUND((Table1[[#This Row],[Total in "Castle" scene]]/SUM(Table1[Total in "Castle" scene]))*100,1)</f>
        <v>0.1</v>
      </c>
      <c r="R109" s="110">
        <f>COUNTIF(Table20[Spawner],Table1[[#This Row],[Spawner Prefab]])</f>
        <v>0</v>
      </c>
      <c r="S109" s="110">
        <f>ROUND((Table1[[#This Row],[Total in "Dark" scene]]/SUM(Table1[Total in "Dark" scene]))*100,1)</f>
        <v>0</v>
      </c>
      <c r="T109" s="114">
        <f>Table1[[#This Row],[Total in "Village" scene]]+Table1[[#This Row],[Total in "Castle" scene]]</f>
        <v>1</v>
      </c>
      <c r="U109" s="114">
        <f>ROUND((Table1[[#This Row],[Total in the game]]/SUM(Table1[Total in the game]))*100,1)</f>
        <v>0</v>
      </c>
    </row>
    <row r="110" spans="4:21" x14ac:dyDescent="0.25">
      <c r="D110" s="79" t="s">
        <v>73</v>
      </c>
      <c r="E110" s="79" t="s">
        <v>354</v>
      </c>
      <c r="F110" s="79" t="s">
        <v>355</v>
      </c>
      <c r="G110" s="117">
        <v>130</v>
      </c>
      <c r="H110" s="117">
        <v>130</v>
      </c>
      <c r="I110" s="105">
        <v>15</v>
      </c>
      <c r="J110" s="105">
        <v>130</v>
      </c>
      <c r="K110" s="105">
        <v>0</v>
      </c>
      <c r="L110" s="105">
        <v>0</v>
      </c>
      <c r="M110" s="105" t="s">
        <v>9</v>
      </c>
      <c r="N110" s="111">
        <f>COUNTIF(Table7[Spawner],Table1[[#This Row],[Spawner Prefab]])</f>
        <v>2</v>
      </c>
      <c r="O110" s="111">
        <f>ROUND((Table1[[#This Row],[Total in "Village" scene]]/SUM(Table1[Total in "Village" scene]))*100,1)</f>
        <v>0.1</v>
      </c>
      <c r="P110" s="113">
        <f>COUNTIF(Table15[Spawner],Table1[[#This Row],[Spawner Prefab]])</f>
        <v>0</v>
      </c>
      <c r="Q110" s="113">
        <f>ROUND((Table1[[#This Row],[Total in "Castle" scene]]/SUM(Table1[Total in "Castle" scene]))*100,1)</f>
        <v>0</v>
      </c>
      <c r="R110" s="111">
        <f>COUNTIF(Table20[Spawner],Table1[[#This Row],[Spawner Prefab]])</f>
        <v>0</v>
      </c>
      <c r="S110" s="111">
        <f>ROUND((Table1[[#This Row],[Total in "Dark" scene]]/SUM(Table1[Total in "Dark" scene]))*100,1)</f>
        <v>0</v>
      </c>
      <c r="T110" s="113">
        <f>Table1[[#This Row],[Total in "Village" scene]]+Table1[[#This Row],[Total in "Castle" scene]]</f>
        <v>2</v>
      </c>
      <c r="U110" s="113">
        <f>ROUND((Table1[[#This Row],[Total in the game]]/SUM(Table1[Total in the game]))*100,1)</f>
        <v>0</v>
      </c>
    </row>
    <row r="111" spans="4:21" x14ac:dyDescent="0.25">
      <c r="D111" s="79" t="s">
        <v>79</v>
      </c>
      <c r="E111" s="79" t="s">
        <v>314</v>
      </c>
      <c r="F111" s="79" t="s">
        <v>315</v>
      </c>
      <c r="G111" s="107">
        <v>200</v>
      </c>
      <c r="H111" s="107">
        <v>200</v>
      </c>
      <c r="I111" s="106">
        <v>7</v>
      </c>
      <c r="J111" s="106">
        <v>50</v>
      </c>
      <c r="K111" s="106">
        <v>0</v>
      </c>
      <c r="L111" s="106">
        <v>0</v>
      </c>
      <c r="M111" s="106" t="s">
        <v>9</v>
      </c>
      <c r="N111" s="110">
        <f>COUNTIF(Table7[Spawner],Table1[[#This Row],[Spawner Prefab]])</f>
        <v>51</v>
      </c>
      <c r="O111" s="110">
        <f>ROUND((Table1[[#This Row],[Total in "Village" scene]]/SUM(Table1[Total in "Village" scene]))*100,1)</f>
        <v>2</v>
      </c>
      <c r="P111" s="114">
        <f>COUNTIF(Table15[Spawner],Table1[[#This Row],[Spawner Prefab]])</f>
        <v>0</v>
      </c>
      <c r="Q111" s="114">
        <f>ROUND((Table1[[#This Row],[Total in "Castle" scene]]/SUM(Table1[Total in "Castle" scene]))*100,1)</f>
        <v>0</v>
      </c>
      <c r="R111" s="110">
        <f>COUNTIF(Table20[Spawner],Table1[[#This Row],[Spawner Prefab]])</f>
        <v>0</v>
      </c>
      <c r="S111" s="110">
        <f>ROUND((Table1[[#This Row],[Total in "Dark" scene]]/SUM(Table1[Total in "Dark" scene]))*100,1)</f>
        <v>0</v>
      </c>
      <c r="T111" s="114">
        <f>Table1[[#This Row],[Total in "Village" scene]]+Table1[[#This Row],[Total in "Castle" scene]]</f>
        <v>51</v>
      </c>
      <c r="U111" s="114">
        <f>ROUND((Table1[[#This Row],[Total in the game]]/SUM(Table1[Total in the game]))*100,1)</f>
        <v>1.2</v>
      </c>
    </row>
    <row r="112" spans="4:21" x14ac:dyDescent="0.25">
      <c r="D112" s="79" t="s">
        <v>79</v>
      </c>
      <c r="E112" s="79" t="s">
        <v>316</v>
      </c>
      <c r="F112" s="79" t="s">
        <v>317</v>
      </c>
      <c r="G112" s="117">
        <v>200</v>
      </c>
      <c r="H112" s="117">
        <v>200</v>
      </c>
      <c r="I112" s="105">
        <v>7</v>
      </c>
      <c r="J112" s="105">
        <v>50</v>
      </c>
      <c r="K112" s="105">
        <v>0</v>
      </c>
      <c r="L112" s="105">
        <v>0</v>
      </c>
      <c r="M112" s="105" t="s">
        <v>9</v>
      </c>
      <c r="N112" s="111">
        <f>COUNTIF(Table7[Spawner],Table1[[#This Row],[Spawner Prefab]])</f>
        <v>0</v>
      </c>
      <c r="O112" s="111">
        <f>ROUND((Table1[[#This Row],[Total in "Village" scene]]/SUM(Table1[Total in "Village" scene]))*100,1)</f>
        <v>0</v>
      </c>
      <c r="P112" s="113">
        <f>COUNTIF(Table15[Spawner],Table1[[#This Row],[Spawner Prefab]])</f>
        <v>0</v>
      </c>
      <c r="Q112" s="113">
        <f>ROUND((Table1[[#This Row],[Total in "Castle" scene]]/SUM(Table1[Total in "Castle" scene]))*100,1)</f>
        <v>0</v>
      </c>
      <c r="R112" s="111">
        <f>COUNTIF(Table20[Spawner],Table1[[#This Row],[Spawner Prefab]])</f>
        <v>0</v>
      </c>
      <c r="S112" s="111">
        <f>ROUND((Table1[[#This Row],[Total in "Dark" scene]]/SUM(Table1[Total in "Dark" scene]))*100,1)</f>
        <v>0</v>
      </c>
      <c r="T112" s="113">
        <f>Table1[[#This Row],[Total in "Village" scene]]+Table1[[#This Row],[Total in "Castle" scene]]</f>
        <v>0</v>
      </c>
      <c r="U112" s="113">
        <f>ROUND((Table1[[#This Row],[Total in the game]]/SUM(Table1[Total in the game]))*100,1)</f>
        <v>0</v>
      </c>
    </row>
    <row r="113" spans="4:21" x14ac:dyDescent="0.25">
      <c r="D113" s="79" t="s">
        <v>318</v>
      </c>
      <c r="E113" s="79" t="s">
        <v>319</v>
      </c>
      <c r="F113" s="79" t="s">
        <v>320</v>
      </c>
      <c r="G113" s="107">
        <v>300</v>
      </c>
      <c r="H113" s="107">
        <v>300</v>
      </c>
      <c r="I113" s="106">
        <v>30</v>
      </c>
      <c r="J113" s="106">
        <v>28</v>
      </c>
      <c r="K113" s="106">
        <v>2</v>
      </c>
      <c r="L113" s="106">
        <v>2</v>
      </c>
      <c r="M113" s="106" t="s">
        <v>9</v>
      </c>
      <c r="N113" s="110">
        <f>COUNTIF(Table7[Spawner],Table1[[#This Row],[Spawner Prefab]])</f>
        <v>0</v>
      </c>
      <c r="O113" s="110">
        <f>ROUND((Table1[[#This Row],[Total in "Village" scene]]/SUM(Table1[Total in "Village" scene]))*100,1)</f>
        <v>0</v>
      </c>
      <c r="P113" s="114">
        <f>COUNTIF(Table15[Spawner],Table1[[#This Row],[Spawner Prefab]])</f>
        <v>2</v>
      </c>
      <c r="Q113" s="114">
        <f>ROUND((Table1[[#This Row],[Total in "Castle" scene]]/SUM(Table1[Total in "Castle" scene]))*100,1)</f>
        <v>0.1</v>
      </c>
      <c r="R113" s="110">
        <f>COUNTIF(Table20[Spawner],Table1[[#This Row],[Spawner Prefab]])</f>
        <v>0</v>
      </c>
      <c r="S113" s="110">
        <f>ROUND((Table1[[#This Row],[Total in "Dark" scene]]/SUM(Table1[Total in "Dark" scene]))*100,1)</f>
        <v>0</v>
      </c>
      <c r="T113" s="114">
        <f>Table1[[#This Row],[Total in "Village" scene]]+Table1[[#This Row],[Total in "Castle" scene]]</f>
        <v>2</v>
      </c>
      <c r="U113" s="114">
        <f>ROUND((Table1[[#This Row],[Total in the game]]/SUM(Table1[Total in the game]))*100,1)</f>
        <v>0</v>
      </c>
    </row>
    <row r="114" spans="4:21" x14ac:dyDescent="0.25">
      <c r="D114" s="79" t="s">
        <v>606</v>
      </c>
      <c r="E114" s="79" t="s">
        <v>607</v>
      </c>
      <c r="F114" s="79" t="s">
        <v>608</v>
      </c>
      <c r="G114" s="117">
        <v>120</v>
      </c>
      <c r="H114" s="117">
        <v>120</v>
      </c>
      <c r="I114" s="105">
        <v>5</v>
      </c>
      <c r="J114" s="105">
        <v>95</v>
      </c>
      <c r="K114" s="105">
        <v>2</v>
      </c>
      <c r="L114" s="105">
        <v>2</v>
      </c>
      <c r="M114" s="105">
        <v>50</v>
      </c>
      <c r="N114" s="111">
        <f>COUNTIF(Table7[Spawner],Table1[[#This Row],[Spawner Prefab]])</f>
        <v>0</v>
      </c>
      <c r="O114" s="111">
        <f>ROUND((Table1[[#This Row],[Total in "Village" scene]]/SUM(Table1[Total in "Village" scene]))*100,1)</f>
        <v>0</v>
      </c>
      <c r="P114" s="113">
        <f>COUNTIF(Table15[Spawner],Table1[[#This Row],[Spawner Prefab]])</f>
        <v>0</v>
      </c>
      <c r="Q114" s="113">
        <f>ROUND((Table1[[#This Row],[Total in "Castle" scene]]/SUM(Table1[Total in "Castle" scene]))*100,1)</f>
        <v>0</v>
      </c>
      <c r="R114" s="111">
        <f>COUNTIF(Table20[Spawner],Table1[[#This Row],[Spawner Prefab]])</f>
        <v>18</v>
      </c>
      <c r="S114" s="111">
        <f>ROUND((Table1[[#This Row],[Total in "Dark" scene]]/SUM(Table1[Total in "Dark" scene]))*100,1)</f>
        <v>2.8</v>
      </c>
      <c r="T114" s="113">
        <f>Table1[[#This Row],[Total in "Village" scene]]+Table1[[#This Row],[Total in "Castle" scene]]</f>
        <v>0</v>
      </c>
      <c r="U114" s="113">
        <f>ROUND((Table1[[#This Row],[Total in the game]]/SUM(Table1[Total in the game]))*100,1)</f>
        <v>0</v>
      </c>
    </row>
    <row r="115" spans="4:21" x14ac:dyDescent="0.25">
      <c r="D115" s="79" t="s">
        <v>609</v>
      </c>
      <c r="E115" s="79" t="s">
        <v>610</v>
      </c>
      <c r="F115" s="79" t="s">
        <v>611</v>
      </c>
      <c r="G115" s="107">
        <v>120</v>
      </c>
      <c r="H115" s="107">
        <v>120</v>
      </c>
      <c r="I115" s="106">
        <v>50</v>
      </c>
      <c r="J115" s="106">
        <v>83</v>
      </c>
      <c r="K115" s="106">
        <v>4</v>
      </c>
      <c r="L115" s="106">
        <v>4</v>
      </c>
      <c r="M115" s="106">
        <v>50</v>
      </c>
      <c r="N115" s="110">
        <f>COUNTIF(Table7[Spawner],Table1[[#This Row],[Spawner Prefab]])</f>
        <v>0</v>
      </c>
      <c r="O115" s="110">
        <f>ROUND((Table1[[#This Row],[Total in "Village" scene]]/SUM(Table1[Total in "Village" scene]))*100,1)</f>
        <v>0</v>
      </c>
      <c r="P115" s="114">
        <f>COUNTIF(Table15[Spawner],Table1[[#This Row],[Spawner Prefab]])</f>
        <v>0</v>
      </c>
      <c r="Q115" s="114">
        <f>ROUND((Table1[[#This Row],[Total in "Castle" scene]]/SUM(Table1[Total in "Castle" scene]))*100,1)</f>
        <v>0</v>
      </c>
      <c r="R115" s="110">
        <f>COUNTIF(Table20[Spawner],Table1[[#This Row],[Spawner Prefab]])</f>
        <v>7</v>
      </c>
      <c r="S115" s="110">
        <f>ROUND((Table1[[#This Row],[Total in "Dark" scene]]/SUM(Table1[Total in "Dark" scene]))*100,1)</f>
        <v>1.1000000000000001</v>
      </c>
      <c r="T115" s="114">
        <f>Table1[[#This Row],[Total in "Village" scene]]+Table1[[#This Row],[Total in "Castle" scene]]</f>
        <v>0</v>
      </c>
      <c r="U115" s="114">
        <f>ROUND((Table1[[#This Row],[Total in the game]]/SUM(Table1[Total in the game]))*100,1)</f>
        <v>0</v>
      </c>
    </row>
    <row r="116" spans="4:21" x14ac:dyDescent="0.25">
      <c r="D116" s="79" t="s">
        <v>80</v>
      </c>
      <c r="E116" s="79" t="s">
        <v>321</v>
      </c>
      <c r="F116" s="79" t="s">
        <v>322</v>
      </c>
      <c r="G116" s="117">
        <v>310</v>
      </c>
      <c r="H116" s="117">
        <v>310</v>
      </c>
      <c r="I116" s="105">
        <v>50</v>
      </c>
      <c r="J116" s="105">
        <v>35</v>
      </c>
      <c r="K116" s="105">
        <v>2</v>
      </c>
      <c r="L116" s="105">
        <v>1</v>
      </c>
      <c r="M116" s="105">
        <v>55</v>
      </c>
      <c r="N116" s="111">
        <f>COUNTIF(Table7[Spawner],Table1[[#This Row],[Spawner Prefab]])</f>
        <v>0</v>
      </c>
      <c r="O116" s="111">
        <f>ROUND((Table1[[#This Row],[Total in "Village" scene]]/SUM(Table1[Total in "Village" scene]))*100,1)</f>
        <v>0</v>
      </c>
      <c r="P116" s="113">
        <f>COUNTIF(Table15[Spawner],Table1[[#This Row],[Spawner Prefab]])</f>
        <v>3</v>
      </c>
      <c r="Q116" s="113">
        <f>ROUND((Table1[[#This Row],[Total in "Castle" scene]]/SUM(Table1[Total in "Castle" scene]))*100,1)</f>
        <v>0.2</v>
      </c>
      <c r="R116" s="111">
        <f>COUNTIF(Table20[Spawner],Table1[[#This Row],[Spawner Prefab]])</f>
        <v>0</v>
      </c>
      <c r="S116" s="111">
        <f>ROUND((Table1[[#This Row],[Total in "Dark" scene]]/SUM(Table1[Total in "Dark" scene]))*100,1)</f>
        <v>0</v>
      </c>
      <c r="T116" s="113">
        <f>Table1[[#This Row],[Total in "Village" scene]]+Table1[[#This Row],[Total in "Castle" scene]]</f>
        <v>3</v>
      </c>
      <c r="U116" s="113">
        <f>ROUND((Table1[[#This Row],[Total in the game]]/SUM(Table1[Total in the game]))*100,1)</f>
        <v>0.1</v>
      </c>
    </row>
    <row r="117" spans="4:21" x14ac:dyDescent="0.25">
      <c r="D117" s="79" t="s">
        <v>80</v>
      </c>
      <c r="E117" s="79" t="s">
        <v>323</v>
      </c>
      <c r="F117" s="79" t="s">
        <v>324</v>
      </c>
      <c r="G117" s="107">
        <v>310</v>
      </c>
      <c r="H117" s="107">
        <v>310</v>
      </c>
      <c r="I117" s="106">
        <v>50</v>
      </c>
      <c r="J117" s="106">
        <v>35</v>
      </c>
      <c r="K117" s="106">
        <v>2</v>
      </c>
      <c r="L117" s="106">
        <v>1</v>
      </c>
      <c r="M117" s="106">
        <v>55</v>
      </c>
      <c r="N117" s="110">
        <f>COUNTIF(Table7[Spawner],Table1[[#This Row],[Spawner Prefab]])</f>
        <v>0</v>
      </c>
      <c r="O117" s="110">
        <f>ROUND((Table1[[#This Row],[Total in "Village" scene]]/SUM(Table1[Total in "Village" scene]))*100,1)</f>
        <v>0</v>
      </c>
      <c r="P117" s="114">
        <f>COUNTIF(Table15[Spawner],Table1[[#This Row],[Spawner Prefab]])</f>
        <v>5</v>
      </c>
      <c r="Q117" s="114">
        <f>ROUND((Table1[[#This Row],[Total in "Castle" scene]]/SUM(Table1[Total in "Castle" scene]))*100,1)</f>
        <v>0.3</v>
      </c>
      <c r="R117" s="110">
        <f>COUNTIF(Table20[Spawner],Table1[[#This Row],[Spawner Prefab]])</f>
        <v>0</v>
      </c>
      <c r="S117" s="110">
        <f>ROUND((Table1[[#This Row],[Total in "Dark" scene]]/SUM(Table1[Total in "Dark" scene]))*100,1)</f>
        <v>0</v>
      </c>
      <c r="T117" s="114">
        <f>Table1[[#This Row],[Total in "Village" scene]]+Table1[[#This Row],[Total in "Castle" scene]]</f>
        <v>5</v>
      </c>
      <c r="U117" s="114">
        <f>ROUND((Table1[[#This Row],[Total in the game]]/SUM(Table1[Total in the game]))*100,1)</f>
        <v>0.1</v>
      </c>
    </row>
    <row r="118" spans="4:21" x14ac:dyDescent="0.25">
      <c r="D118" s="79" t="s">
        <v>80</v>
      </c>
      <c r="E118" s="79" t="s">
        <v>325</v>
      </c>
      <c r="F118" s="79" t="s">
        <v>326</v>
      </c>
      <c r="G118" s="117">
        <v>310</v>
      </c>
      <c r="H118" s="117">
        <v>310</v>
      </c>
      <c r="I118" s="105">
        <v>50</v>
      </c>
      <c r="J118" s="105">
        <v>35</v>
      </c>
      <c r="K118" s="105">
        <v>2</v>
      </c>
      <c r="L118" s="105">
        <v>1</v>
      </c>
      <c r="M118" s="105">
        <v>40</v>
      </c>
      <c r="N118" s="111">
        <f>COUNTIF(Table7[Spawner],Table1[[#This Row],[Spawner Prefab]])</f>
        <v>0</v>
      </c>
      <c r="O118" s="111">
        <f>ROUND((Table1[[#This Row],[Total in "Village" scene]]/SUM(Table1[Total in "Village" scene]))*100,1)</f>
        <v>0</v>
      </c>
      <c r="P118" s="113">
        <f>COUNTIF(Table15[Spawner],Table1[[#This Row],[Spawner Prefab]])</f>
        <v>0</v>
      </c>
      <c r="Q118" s="113">
        <f>ROUND((Table1[[#This Row],[Total in "Castle" scene]]/SUM(Table1[Total in "Castle" scene]))*100,1)</f>
        <v>0</v>
      </c>
      <c r="R118" s="111">
        <f>COUNTIF(Table20[Spawner],Table1[[#This Row],[Spawner Prefab]])</f>
        <v>0</v>
      </c>
      <c r="S118" s="111">
        <f>ROUND((Table1[[#This Row],[Total in "Dark" scene]]/SUM(Table1[Total in "Dark" scene]))*100,1)</f>
        <v>0</v>
      </c>
      <c r="T118" s="113">
        <f>Table1[[#This Row],[Total in "Village" scene]]+Table1[[#This Row],[Total in "Castle" scene]]</f>
        <v>0</v>
      </c>
      <c r="U118" s="113">
        <f>ROUND((Table1[[#This Row],[Total in the game]]/SUM(Table1[Total in the game]))*100,1)</f>
        <v>0</v>
      </c>
    </row>
    <row r="119" spans="4:21" x14ac:dyDescent="0.25">
      <c r="D119" s="79" t="s">
        <v>89</v>
      </c>
      <c r="E119" s="79" t="s">
        <v>327</v>
      </c>
      <c r="F119" s="79" t="s">
        <v>328</v>
      </c>
      <c r="G119" s="107">
        <v>180</v>
      </c>
      <c r="H119" s="107">
        <v>180</v>
      </c>
      <c r="I119" s="106">
        <v>30</v>
      </c>
      <c r="J119" s="106">
        <v>25</v>
      </c>
      <c r="K119" s="106">
        <v>0</v>
      </c>
      <c r="L119" s="106">
        <v>0</v>
      </c>
      <c r="M119" s="106">
        <v>5</v>
      </c>
      <c r="N119" s="110">
        <f>COUNTIF(Table7[Spawner],Table1[[#This Row],[Spawner Prefab]])</f>
        <v>14</v>
      </c>
      <c r="O119" s="110">
        <f>ROUND((Table1[[#This Row],[Total in "Village" scene]]/SUM(Table1[Total in "Village" scene]))*100,1)</f>
        <v>0.5</v>
      </c>
      <c r="P119" s="114">
        <f>COUNTIF(Table15[Spawner],Table1[[#This Row],[Spawner Prefab]])</f>
        <v>19</v>
      </c>
      <c r="Q119" s="114">
        <f>ROUND((Table1[[#This Row],[Total in "Castle" scene]]/SUM(Table1[Total in "Castle" scene]))*100,1)</f>
        <v>1</v>
      </c>
      <c r="R119" s="110">
        <f>COUNTIF(Table20[Spawner],Table1[[#This Row],[Spawner Prefab]])</f>
        <v>0</v>
      </c>
      <c r="S119" s="110">
        <f>ROUND((Table1[[#This Row],[Total in "Dark" scene]]/SUM(Table1[Total in "Dark" scene]))*100,1)</f>
        <v>0</v>
      </c>
      <c r="T119" s="114">
        <f>Table1[[#This Row],[Total in "Village" scene]]+Table1[[#This Row],[Total in "Castle" scene]]</f>
        <v>33</v>
      </c>
      <c r="U119" s="114">
        <f>ROUND((Table1[[#This Row],[Total in the game]]/SUM(Table1[Total in the game]))*100,1)</f>
        <v>0.8</v>
      </c>
    </row>
    <row r="120" spans="4:21" x14ac:dyDescent="0.25">
      <c r="D120" s="79" t="s">
        <v>329</v>
      </c>
      <c r="E120" s="79" t="s">
        <v>330</v>
      </c>
      <c r="F120" s="79" t="s">
        <v>331</v>
      </c>
      <c r="G120" s="117">
        <v>170</v>
      </c>
      <c r="H120" s="117">
        <v>170</v>
      </c>
      <c r="I120" s="105">
        <v>20</v>
      </c>
      <c r="J120" s="105">
        <v>70</v>
      </c>
      <c r="K120" s="105">
        <v>2</v>
      </c>
      <c r="L120" s="105">
        <v>2</v>
      </c>
      <c r="M120" s="105">
        <v>10</v>
      </c>
      <c r="N120" s="111">
        <f>COUNTIF(Table7[Spawner],Table1[[#This Row],[Spawner Prefab]])</f>
        <v>10</v>
      </c>
      <c r="O120" s="111">
        <f>ROUND((Table1[[#This Row],[Total in "Village" scene]]/SUM(Table1[Total in "Village" scene]))*100,1)</f>
        <v>0.4</v>
      </c>
      <c r="P120" s="113">
        <f>COUNTIF(Table15[Spawner],Table1[[#This Row],[Spawner Prefab]])</f>
        <v>21</v>
      </c>
      <c r="Q120" s="113">
        <f>ROUND((Table1[[#This Row],[Total in "Castle" scene]]/SUM(Table1[Total in "Castle" scene]))*100,1)</f>
        <v>1.1000000000000001</v>
      </c>
      <c r="R120" s="111">
        <f>COUNTIF(Table20[Spawner],Table1[[#This Row],[Spawner Prefab]])</f>
        <v>2</v>
      </c>
      <c r="S120" s="111">
        <f>ROUND((Table1[[#This Row],[Total in "Dark" scene]]/SUM(Table1[Total in "Dark" scene]))*100,1)</f>
        <v>0.3</v>
      </c>
      <c r="T120" s="113">
        <f>Table1[[#This Row],[Total in "Village" scene]]+Table1[[#This Row],[Total in "Castle" scene]]</f>
        <v>31</v>
      </c>
      <c r="U120" s="113">
        <f>ROUND((Table1[[#This Row],[Total in the game]]/SUM(Table1[Total in the game]))*100,1)</f>
        <v>0.7</v>
      </c>
    </row>
    <row r="121" spans="4:21" x14ac:dyDescent="0.25">
      <c r="D121" s="79" t="s">
        <v>81</v>
      </c>
      <c r="E121" s="79" t="s">
        <v>332</v>
      </c>
      <c r="F121" s="79" t="s">
        <v>333</v>
      </c>
      <c r="G121" s="107">
        <v>170</v>
      </c>
      <c r="H121" s="107">
        <v>170</v>
      </c>
      <c r="I121" s="106">
        <v>20</v>
      </c>
      <c r="J121" s="106">
        <v>75</v>
      </c>
      <c r="K121" s="106">
        <v>2</v>
      </c>
      <c r="L121" s="106">
        <v>2</v>
      </c>
      <c r="M121" s="106">
        <v>25</v>
      </c>
      <c r="N121" s="110">
        <f>COUNTIF(Table7[Spawner],Table1[[#This Row],[Spawner Prefab]])</f>
        <v>65</v>
      </c>
      <c r="O121" s="110">
        <f>ROUND((Table1[[#This Row],[Total in "Village" scene]]/SUM(Table1[Total in "Village" scene]))*100,1)</f>
        <v>2.6</v>
      </c>
      <c r="P121" s="114">
        <f>COUNTIF(Table15[Spawner],Table1[[#This Row],[Spawner Prefab]])</f>
        <v>38</v>
      </c>
      <c r="Q121" s="114">
        <f>ROUND((Table1[[#This Row],[Total in "Castle" scene]]/SUM(Table1[Total in "Castle" scene]))*100,1)</f>
        <v>2.1</v>
      </c>
      <c r="R121" s="110">
        <f>COUNTIF(Table20[Spawner],Table1[[#This Row],[Spawner Prefab]])</f>
        <v>13</v>
      </c>
      <c r="S121" s="110">
        <f>ROUND((Table1[[#This Row],[Total in "Dark" scene]]/SUM(Table1[Total in "Dark" scene]))*100,1)</f>
        <v>2</v>
      </c>
      <c r="T121" s="114">
        <f>Table1[[#This Row],[Total in "Village" scene]]+Table1[[#This Row],[Total in "Castle" scene]]</f>
        <v>103</v>
      </c>
      <c r="U121" s="114">
        <f>ROUND((Table1[[#This Row],[Total in the game]]/SUM(Table1[Total in the game]))*100,1)</f>
        <v>2.2999999999999998</v>
      </c>
    </row>
    <row r="122" spans="4:21" x14ac:dyDescent="0.25">
      <c r="D122" s="79" t="s">
        <v>82</v>
      </c>
      <c r="E122" s="79" t="s">
        <v>334</v>
      </c>
      <c r="F122" s="79" t="s">
        <v>335</v>
      </c>
      <c r="G122" s="117">
        <v>150</v>
      </c>
      <c r="H122" s="117">
        <v>150</v>
      </c>
      <c r="I122" s="105">
        <v>4</v>
      </c>
      <c r="J122" s="105">
        <v>83</v>
      </c>
      <c r="K122" s="105">
        <v>0</v>
      </c>
      <c r="L122" s="105">
        <v>0</v>
      </c>
      <c r="M122" s="105" t="s">
        <v>9</v>
      </c>
      <c r="N122" s="111">
        <f>COUNTIF(Table7[Spawner],Table1[[#This Row],[Spawner Prefab]])</f>
        <v>227</v>
      </c>
      <c r="O122" s="111">
        <f>ROUND((Table1[[#This Row],[Total in "Village" scene]]/SUM(Table1[Total in "Village" scene]))*100,1)</f>
        <v>8.9</v>
      </c>
      <c r="P122" s="113">
        <f>COUNTIF(Table15[Spawner],Table1[[#This Row],[Spawner Prefab]])</f>
        <v>127</v>
      </c>
      <c r="Q122" s="113">
        <f>ROUND((Table1[[#This Row],[Total in "Castle" scene]]/SUM(Table1[Total in "Castle" scene]))*100,1)</f>
        <v>6.9</v>
      </c>
      <c r="R122" s="111">
        <f>COUNTIF(Table20[Spawner],Table1[[#This Row],[Spawner Prefab]])</f>
        <v>38</v>
      </c>
      <c r="S122" s="111">
        <f>ROUND((Table1[[#This Row],[Total in "Dark" scene]]/SUM(Table1[Total in "Dark" scene]))*100,1)</f>
        <v>5.8</v>
      </c>
      <c r="T122" s="113">
        <f>Table1[[#This Row],[Total in "Village" scene]]+Table1[[#This Row],[Total in "Castle" scene]]</f>
        <v>354</v>
      </c>
      <c r="U122" s="113">
        <f>ROUND((Table1[[#This Row],[Total in the game]]/SUM(Table1[Total in the game]))*100,1)</f>
        <v>8.1</v>
      </c>
    </row>
    <row r="123" spans="4:21" x14ac:dyDescent="0.25">
      <c r="D123" s="79" t="s">
        <v>82</v>
      </c>
      <c r="E123" s="79" t="s">
        <v>336</v>
      </c>
      <c r="F123" s="79" t="s">
        <v>337</v>
      </c>
      <c r="G123" s="107">
        <v>150</v>
      </c>
      <c r="H123" s="107">
        <v>150</v>
      </c>
      <c r="I123" s="106">
        <v>4</v>
      </c>
      <c r="J123" s="106">
        <v>83</v>
      </c>
      <c r="K123" s="106">
        <v>0</v>
      </c>
      <c r="L123" s="106">
        <v>0</v>
      </c>
      <c r="M123" s="106" t="s">
        <v>9</v>
      </c>
      <c r="N123" s="110">
        <f>COUNTIF(Table7[Spawner],Table1[[#This Row],[Spawner Prefab]])</f>
        <v>29</v>
      </c>
      <c r="O123" s="110">
        <f>ROUND((Table1[[#This Row],[Total in "Village" scene]]/SUM(Table1[Total in "Village" scene]))*100,1)</f>
        <v>1.1000000000000001</v>
      </c>
      <c r="P123" s="114">
        <f>COUNTIF(Table15[Spawner],Table1[[#This Row],[Spawner Prefab]])</f>
        <v>78</v>
      </c>
      <c r="Q123" s="114">
        <f>ROUND((Table1[[#This Row],[Total in "Castle" scene]]/SUM(Table1[Total in "Castle" scene]))*100,1)</f>
        <v>4.2</v>
      </c>
      <c r="R123" s="110">
        <f>COUNTIF(Table20[Spawner],Table1[[#This Row],[Spawner Prefab]])</f>
        <v>0</v>
      </c>
      <c r="S123" s="110">
        <f>ROUND((Table1[[#This Row],[Total in "Dark" scene]]/SUM(Table1[Total in "Dark" scene]))*100,1)</f>
        <v>0</v>
      </c>
      <c r="T123" s="114">
        <f>Table1[[#This Row],[Total in "Village" scene]]+Table1[[#This Row],[Total in "Castle" scene]]</f>
        <v>107</v>
      </c>
      <c r="U123" s="114">
        <f>ROUND((Table1[[#This Row],[Total in the game]]/SUM(Table1[Total in the game]))*100,1)</f>
        <v>2.4</v>
      </c>
    </row>
    <row r="124" spans="4:21" x14ac:dyDescent="0.25">
      <c r="D124" s="79" t="s">
        <v>123</v>
      </c>
      <c r="E124" s="79" t="s">
        <v>339</v>
      </c>
      <c r="F124" s="79" t="s">
        <v>338</v>
      </c>
      <c r="G124" s="117">
        <v>180</v>
      </c>
      <c r="H124" s="117">
        <v>180</v>
      </c>
      <c r="I124" s="105">
        <v>3</v>
      </c>
      <c r="J124" s="105">
        <v>75</v>
      </c>
      <c r="K124" s="105">
        <v>0</v>
      </c>
      <c r="L124" s="105">
        <v>0</v>
      </c>
      <c r="M124" s="105" t="s">
        <v>9</v>
      </c>
      <c r="N124" s="111">
        <f>COUNTIF(Table7[Spawner],Table1[[#This Row],[Spawner Prefab]])</f>
        <v>34</v>
      </c>
      <c r="O124" s="111">
        <f>ROUND((Table1[[#This Row],[Total in "Village" scene]]/SUM(Table1[Total in "Village" scene]))*100,1)</f>
        <v>1.3</v>
      </c>
      <c r="P124" s="113">
        <f>COUNTIF(Table15[Spawner],Table1[[#This Row],[Spawner Prefab]])</f>
        <v>0</v>
      </c>
      <c r="Q124" s="113">
        <f>ROUND((Table1[[#This Row],[Total in "Castle" scene]]/SUM(Table1[Total in "Castle" scene]))*100,1)</f>
        <v>0</v>
      </c>
      <c r="R124" s="111">
        <f>COUNTIF(Table20[Spawner],Table1[[#This Row],[Spawner Prefab]])</f>
        <v>0</v>
      </c>
      <c r="S124" s="111">
        <f>ROUND((Table1[[#This Row],[Total in "Dark" scene]]/SUM(Table1[Total in "Dark" scene]))*100,1)</f>
        <v>0</v>
      </c>
      <c r="T124" s="113">
        <f>Table1[[#This Row],[Total in "Village" scene]]+Table1[[#This Row],[Total in "Castle" scene]]</f>
        <v>34</v>
      </c>
      <c r="U124" s="113">
        <f>ROUND((Table1[[#This Row],[Total in the game]]/SUM(Table1[Total in the game]))*100,1)</f>
        <v>0.8</v>
      </c>
    </row>
    <row r="125" spans="4:21" x14ac:dyDescent="0.25">
      <c r="D125" s="79" t="s">
        <v>555</v>
      </c>
      <c r="E125" s="79" t="s">
        <v>514</v>
      </c>
      <c r="F125" s="79" t="s">
        <v>515</v>
      </c>
      <c r="G125" s="107">
        <v>180</v>
      </c>
      <c r="H125" s="107">
        <v>180</v>
      </c>
      <c r="I125" s="106">
        <v>100</v>
      </c>
      <c r="J125" s="106">
        <v>105</v>
      </c>
      <c r="K125" s="106">
        <v>3</v>
      </c>
      <c r="L125" s="106">
        <v>3</v>
      </c>
      <c r="M125" s="106">
        <v>25</v>
      </c>
      <c r="N125" s="110">
        <f>COUNTIF(Table7[Spawner],Table1[[#This Row],[Spawner Prefab]])</f>
        <v>0</v>
      </c>
      <c r="O125" s="110">
        <f>ROUND((Table1[[#This Row],[Total in "Village" scene]]/SUM(Table1[Total in "Village" scene]))*100,1)</f>
        <v>0</v>
      </c>
      <c r="P125" s="114">
        <f>COUNTIF(Table15[Spawner],Table1[[#This Row],[Spawner Prefab]])</f>
        <v>48</v>
      </c>
      <c r="Q125" s="114">
        <f>ROUND((Table1[[#This Row],[Total in "Castle" scene]]/SUM(Table1[Total in "Castle" scene]))*100,1)</f>
        <v>2.6</v>
      </c>
      <c r="R125" s="110">
        <f>COUNTIF(Table20[Spawner],Table1[[#This Row],[Spawner Prefab]])</f>
        <v>5</v>
      </c>
      <c r="S125" s="110">
        <f>ROUND((Table1[[#This Row],[Total in "Dark" scene]]/SUM(Table1[Total in "Dark" scene]))*100,1)</f>
        <v>0.8</v>
      </c>
      <c r="T125" s="114">
        <f>Table1[[#This Row],[Total in "Village" scene]]+Table1[[#This Row],[Total in "Castle" scene]]</f>
        <v>48</v>
      </c>
      <c r="U125" s="114">
        <f>ROUND((Table1[[#This Row],[Total in the game]]/SUM(Table1[Total in the game]))*100,1)</f>
        <v>1.1000000000000001</v>
      </c>
    </row>
    <row r="126" spans="4:21" x14ac:dyDescent="0.25">
      <c r="D126" s="79" t="s">
        <v>556</v>
      </c>
      <c r="E126" s="79" t="s">
        <v>516</v>
      </c>
      <c r="F126" s="79" t="s">
        <v>517</v>
      </c>
      <c r="G126" s="117">
        <v>120</v>
      </c>
      <c r="H126" s="117">
        <v>120</v>
      </c>
      <c r="I126" s="105">
        <v>35</v>
      </c>
      <c r="J126" s="105">
        <v>35</v>
      </c>
      <c r="K126" s="105">
        <v>2</v>
      </c>
      <c r="L126" s="105">
        <v>2</v>
      </c>
      <c r="M126" s="105" t="s">
        <v>9</v>
      </c>
      <c r="N126" s="111">
        <f>COUNTIF(Table7[Spawner],Table1[[#This Row],[Spawner Prefab]])</f>
        <v>0</v>
      </c>
      <c r="O126" s="111">
        <f>ROUND((Table1[[#This Row],[Total in "Village" scene]]/SUM(Table1[Total in "Village" scene]))*100,1)</f>
        <v>0</v>
      </c>
      <c r="P126" s="113">
        <f>COUNTIF(Table15[Spawner],Table1[[#This Row],[Spawner Prefab]])</f>
        <v>61</v>
      </c>
      <c r="Q126" s="113">
        <f>ROUND((Table1[[#This Row],[Total in "Castle" scene]]/SUM(Table1[Total in "Castle" scene]))*100,1)</f>
        <v>3.3</v>
      </c>
      <c r="R126" s="111">
        <f>COUNTIF(Table20[Spawner],Table1[[#This Row],[Spawner Prefab]])</f>
        <v>21</v>
      </c>
      <c r="S126" s="111">
        <f>ROUND((Table1[[#This Row],[Total in "Dark" scene]]/SUM(Table1[Total in "Dark" scene]))*100,1)</f>
        <v>3.2</v>
      </c>
      <c r="T126" s="113">
        <f>Table1[[#This Row],[Total in "Village" scene]]+Table1[[#This Row],[Total in "Castle" scene]]</f>
        <v>61</v>
      </c>
      <c r="U126" s="113">
        <f>ROUND((Table1[[#This Row],[Total in the game]]/SUM(Table1[Total in the game]))*100,1)</f>
        <v>1.4</v>
      </c>
    </row>
    <row r="127" spans="4:21" x14ac:dyDescent="0.25">
      <c r="D127" s="79" t="s">
        <v>356</v>
      </c>
      <c r="E127" s="79" t="s">
        <v>357</v>
      </c>
      <c r="F127" s="79" t="s">
        <v>358</v>
      </c>
      <c r="G127" s="107">
        <v>420</v>
      </c>
      <c r="H127" s="107">
        <v>420</v>
      </c>
      <c r="I127" s="106">
        <v>300</v>
      </c>
      <c r="J127" s="106">
        <v>130</v>
      </c>
      <c r="K127" s="106">
        <v>1</v>
      </c>
      <c r="L127" s="106">
        <v>2</v>
      </c>
      <c r="M127" s="106">
        <v>60</v>
      </c>
      <c r="N127" s="110">
        <f>COUNTIF(Table7[Spawner],Table1[[#This Row],[Spawner Prefab]])</f>
        <v>15</v>
      </c>
      <c r="O127" s="110">
        <f>ROUND((Table1[[#This Row],[Total in "Village" scene]]/SUM(Table1[Total in "Village" scene]))*100,1)</f>
        <v>0.6</v>
      </c>
      <c r="P127" s="114">
        <f>COUNTIF(Table15[Spawner],Table1[[#This Row],[Spawner Prefab]])</f>
        <v>0</v>
      </c>
      <c r="Q127" s="114">
        <f>ROUND((Table1[[#This Row],[Total in "Castle" scene]]/SUM(Table1[Total in "Castle" scene]))*100,1)</f>
        <v>0</v>
      </c>
      <c r="R127" s="110">
        <f>COUNTIF(Table20[Spawner],Table1[[#This Row],[Spawner Prefab]])</f>
        <v>2</v>
      </c>
      <c r="S127" s="110">
        <f>ROUND((Table1[[#This Row],[Total in "Dark" scene]]/SUM(Table1[Total in "Dark" scene]))*100,1)</f>
        <v>0.3</v>
      </c>
      <c r="T127" s="114">
        <f>Table1[[#This Row],[Total in "Village" scene]]+Table1[[#This Row],[Total in "Castle" scene]]</f>
        <v>15</v>
      </c>
      <c r="U127" s="114">
        <f>ROUND((Table1[[#This Row],[Total in the game]]/SUM(Table1[Total in the game]))*100,1)</f>
        <v>0.3</v>
      </c>
    </row>
    <row r="128" spans="4:21" x14ac:dyDescent="0.25">
      <c r="D128" s="79" t="s">
        <v>126</v>
      </c>
      <c r="E128" s="79" t="s">
        <v>359</v>
      </c>
      <c r="F128" s="79" t="s">
        <v>360</v>
      </c>
      <c r="G128" s="117">
        <v>140</v>
      </c>
      <c r="H128" s="117">
        <v>140</v>
      </c>
      <c r="I128" s="105">
        <v>2</v>
      </c>
      <c r="J128" s="105">
        <v>25</v>
      </c>
      <c r="K128" s="105">
        <v>0</v>
      </c>
      <c r="L128" s="105">
        <v>0</v>
      </c>
      <c r="M128" s="105" t="s">
        <v>9</v>
      </c>
      <c r="N128" s="111">
        <f>COUNTIF(Table7[Spawner],Table1[[#This Row],[Spawner Prefab]])</f>
        <v>0</v>
      </c>
      <c r="O128" s="111">
        <f>ROUND((Table1[[#This Row],[Total in "Village" scene]]/SUM(Table1[Total in "Village" scene]))*100,1)</f>
        <v>0</v>
      </c>
      <c r="P128" s="113">
        <f>COUNTIF(Table15[Spawner],Table1[[#This Row],[Spawner Prefab]])</f>
        <v>0</v>
      </c>
      <c r="Q128" s="113">
        <f>ROUND((Table1[[#This Row],[Total in "Castle" scene]]/SUM(Table1[Total in "Castle" scene]))*100,1)</f>
        <v>0</v>
      </c>
      <c r="R128" s="111">
        <f>COUNTIF(Table20[Spawner],Table1[[#This Row],[Spawner Prefab]])</f>
        <v>0</v>
      </c>
      <c r="S128" s="111">
        <f>ROUND((Table1[[#This Row],[Total in "Dark" scene]]/SUM(Table1[Total in "Dark" scene]))*100,1)</f>
        <v>0</v>
      </c>
      <c r="T128" s="113">
        <f>Table1[[#This Row],[Total in "Village" scene]]+Table1[[#This Row],[Total in "Castle" scene]]</f>
        <v>0</v>
      </c>
      <c r="U128" s="113">
        <f>ROUND((Table1[[#This Row],[Total in the game]]/SUM(Table1[Total in the game]))*100,1)</f>
        <v>0</v>
      </c>
    </row>
    <row r="129" spans="4:21" x14ac:dyDescent="0.25">
      <c r="D129" s="79" t="s">
        <v>83</v>
      </c>
      <c r="E129" s="79" t="s">
        <v>419</v>
      </c>
      <c r="F129" s="79" t="s">
        <v>362</v>
      </c>
      <c r="G129" s="107">
        <v>120</v>
      </c>
      <c r="H129" s="107">
        <v>120</v>
      </c>
      <c r="I129" s="106">
        <v>15</v>
      </c>
      <c r="J129" s="106">
        <v>70</v>
      </c>
      <c r="K129" s="106">
        <v>0</v>
      </c>
      <c r="L129" s="106">
        <v>0</v>
      </c>
      <c r="M129" s="106" t="s">
        <v>9</v>
      </c>
      <c r="N129" s="110">
        <f>COUNTIF(Table7[Spawner],Table1[[#This Row],[Spawner Prefab]])</f>
        <v>12</v>
      </c>
      <c r="O129" s="110">
        <f>ROUND((Table1[[#This Row],[Total in "Village" scene]]/SUM(Table1[Total in "Village" scene]))*100,1)</f>
        <v>0.5</v>
      </c>
      <c r="P129" s="114">
        <f>COUNTIF(Table15[Spawner],Table1[[#This Row],[Spawner Prefab]])</f>
        <v>12</v>
      </c>
      <c r="Q129" s="114">
        <f>ROUND((Table1[[#This Row],[Total in "Castle" scene]]/SUM(Table1[Total in "Castle" scene]))*100,1)</f>
        <v>0.7</v>
      </c>
      <c r="R129" s="110">
        <f>COUNTIF(Table20[Spawner],Table1[[#This Row],[Spawner Prefab]])</f>
        <v>0</v>
      </c>
      <c r="S129" s="110">
        <f>ROUND((Table1[[#This Row],[Total in "Dark" scene]]/SUM(Table1[Total in "Dark" scene]))*100,1)</f>
        <v>0</v>
      </c>
      <c r="T129" s="114">
        <f>Table1[[#This Row],[Total in "Village" scene]]+Table1[[#This Row],[Total in "Castle" scene]]</f>
        <v>24</v>
      </c>
      <c r="U129" s="114">
        <f>ROUND((Table1[[#This Row],[Total in the game]]/SUM(Table1[Total in the game]))*100,1)</f>
        <v>0.5</v>
      </c>
    </row>
    <row r="130" spans="4:21" x14ac:dyDescent="0.25">
      <c r="D130" s="79" t="s">
        <v>83</v>
      </c>
      <c r="E130" s="79" t="s">
        <v>361</v>
      </c>
      <c r="F130" s="79" t="s">
        <v>362</v>
      </c>
      <c r="G130" s="107">
        <v>220</v>
      </c>
      <c r="H130" s="107">
        <v>220</v>
      </c>
      <c r="I130" s="106">
        <v>15</v>
      </c>
      <c r="J130" s="106">
        <v>70</v>
      </c>
      <c r="K130" s="106">
        <v>0</v>
      </c>
      <c r="L130" s="106">
        <v>0</v>
      </c>
      <c r="M130" s="106" t="s">
        <v>9</v>
      </c>
      <c r="N130" s="110">
        <f>COUNTIF(Table7[Spawner],Table1[[#This Row],[Spawner Prefab]])</f>
        <v>31</v>
      </c>
      <c r="O130" s="110">
        <f>ROUND((Table1[[#This Row],[Total in "Village" scene]]/SUM(Table1[Total in "Village" scene]))*100,1)</f>
        <v>1.2</v>
      </c>
      <c r="P130" s="114">
        <f>COUNTIF(Table15[Spawner],Table1[[#This Row],[Spawner Prefab]])</f>
        <v>5</v>
      </c>
      <c r="Q130" s="114">
        <f>ROUND((Table1[[#This Row],[Total in "Castle" scene]]/SUM(Table1[Total in "Castle" scene]))*100,1)</f>
        <v>0.3</v>
      </c>
      <c r="R130" s="110">
        <f>COUNTIF(Table20[Spawner],Table1[[#This Row],[Spawner Prefab]])</f>
        <v>0</v>
      </c>
      <c r="S130" s="110">
        <f>ROUND((Table1[[#This Row],[Total in "Dark" scene]]/SUM(Table1[Total in "Dark" scene]))*100,1)</f>
        <v>0</v>
      </c>
      <c r="T130" s="114">
        <f>Table1[[#This Row],[Total in "Village" scene]]+Table1[[#This Row],[Total in "Castle" scene]]</f>
        <v>36</v>
      </c>
      <c r="U130" s="114">
        <f>ROUND((Table1[[#This Row],[Total in the game]]/SUM(Table1[Total in the game]))*100,1)</f>
        <v>0.8</v>
      </c>
    </row>
    <row r="131" spans="4:21" x14ac:dyDescent="0.25">
      <c r="D131" s="79" t="s">
        <v>83</v>
      </c>
      <c r="E131" s="79" t="s">
        <v>363</v>
      </c>
      <c r="F131" s="79" t="s">
        <v>364</v>
      </c>
      <c r="G131" s="117">
        <v>220</v>
      </c>
      <c r="H131" s="117">
        <v>220</v>
      </c>
      <c r="I131" s="105">
        <v>15</v>
      </c>
      <c r="J131" s="105">
        <v>70</v>
      </c>
      <c r="K131" s="105">
        <v>0</v>
      </c>
      <c r="L131" s="105">
        <v>0</v>
      </c>
      <c r="M131" s="105" t="s">
        <v>9</v>
      </c>
      <c r="N131" s="111">
        <f>COUNTIF(Table7[Spawner],Table1[[#This Row],[Spawner Prefab]])</f>
        <v>9</v>
      </c>
      <c r="O131" s="111">
        <f>ROUND((Table1[[#This Row],[Total in "Village" scene]]/SUM(Table1[Total in "Village" scene]))*100,1)</f>
        <v>0.4</v>
      </c>
      <c r="P131" s="113">
        <f>COUNTIF(Table15[Spawner],Table1[[#This Row],[Spawner Prefab]])</f>
        <v>0</v>
      </c>
      <c r="Q131" s="113">
        <f>ROUND((Table1[[#This Row],[Total in "Castle" scene]]/SUM(Table1[Total in "Castle" scene]))*100,1)</f>
        <v>0</v>
      </c>
      <c r="R131" s="111">
        <f>COUNTIF(Table20[Spawner],Table1[[#This Row],[Spawner Prefab]])</f>
        <v>0</v>
      </c>
      <c r="S131" s="111">
        <f>ROUND((Table1[[#This Row],[Total in "Dark" scene]]/SUM(Table1[Total in "Dark" scene]))*100,1)</f>
        <v>0</v>
      </c>
      <c r="T131" s="113">
        <f>Table1[[#This Row],[Total in "Village" scene]]+Table1[[#This Row],[Total in "Castle" scene]]</f>
        <v>9</v>
      </c>
      <c r="U131" s="113">
        <f>ROUND((Table1[[#This Row],[Total in the game]]/SUM(Table1[Total in the game]))*100,1)</f>
        <v>0.2</v>
      </c>
    </row>
    <row r="132" spans="4:21" x14ac:dyDescent="0.25">
      <c r="D132" s="79" t="s">
        <v>84</v>
      </c>
      <c r="E132" s="79" t="s">
        <v>365</v>
      </c>
      <c r="F132" s="79" t="s">
        <v>366</v>
      </c>
      <c r="G132" s="107">
        <v>220</v>
      </c>
      <c r="H132" s="107">
        <v>220</v>
      </c>
      <c r="I132" s="106">
        <v>15</v>
      </c>
      <c r="J132" s="106">
        <v>75</v>
      </c>
      <c r="K132" s="106">
        <v>0</v>
      </c>
      <c r="L132" s="106">
        <v>0</v>
      </c>
      <c r="M132" s="106" t="s">
        <v>9</v>
      </c>
      <c r="N132" s="110">
        <f>COUNTIF(Table7[Spawner],Table1[[#This Row],[Spawner Prefab]])</f>
        <v>3</v>
      </c>
      <c r="O132" s="110">
        <f>ROUND((Table1[[#This Row],[Total in "Village" scene]]/SUM(Table1[Total in "Village" scene]))*100,1)</f>
        <v>0.1</v>
      </c>
      <c r="P132" s="114">
        <f>COUNTIF(Table15[Spawner],Table1[[#This Row],[Spawner Prefab]])</f>
        <v>0</v>
      </c>
      <c r="Q132" s="114">
        <f>ROUND((Table1[[#This Row],[Total in "Castle" scene]]/SUM(Table1[Total in "Castle" scene]))*100,1)</f>
        <v>0</v>
      </c>
      <c r="R132" s="110">
        <f>COUNTIF(Table20[Spawner],Table1[[#This Row],[Spawner Prefab]])</f>
        <v>0</v>
      </c>
      <c r="S132" s="110">
        <f>ROUND((Table1[[#This Row],[Total in "Dark" scene]]/SUM(Table1[Total in "Dark" scene]))*100,1)</f>
        <v>0</v>
      </c>
      <c r="T132" s="114">
        <f>Table1[[#This Row],[Total in "Village" scene]]+Table1[[#This Row],[Total in "Castle" scene]]</f>
        <v>3</v>
      </c>
      <c r="U132" s="114">
        <f>ROUND((Table1[[#This Row],[Total in the game]]/SUM(Table1[Total in the game]))*100,1)</f>
        <v>0.1</v>
      </c>
    </row>
    <row r="133" spans="4:21" x14ac:dyDescent="0.25">
      <c r="D133" s="79" t="s">
        <v>84</v>
      </c>
      <c r="E133" s="79" t="s">
        <v>367</v>
      </c>
      <c r="F133" s="79" t="s">
        <v>368</v>
      </c>
      <c r="G133" s="117">
        <v>220</v>
      </c>
      <c r="H133" s="117">
        <v>220</v>
      </c>
      <c r="I133" s="105">
        <v>15</v>
      </c>
      <c r="J133" s="105">
        <v>75</v>
      </c>
      <c r="K133" s="105">
        <v>0</v>
      </c>
      <c r="L133" s="105">
        <v>0</v>
      </c>
      <c r="M133" s="105" t="s">
        <v>9</v>
      </c>
      <c r="N133" s="111">
        <f>COUNTIF(Table7[Spawner],Table1[[#This Row],[Spawner Prefab]])</f>
        <v>1</v>
      </c>
      <c r="O133" s="111">
        <f>ROUND((Table1[[#This Row],[Total in "Village" scene]]/SUM(Table1[Total in "Village" scene]))*100,1)</f>
        <v>0</v>
      </c>
      <c r="P133" s="113">
        <f>COUNTIF(Table15[Spawner],Table1[[#This Row],[Spawner Prefab]])</f>
        <v>0</v>
      </c>
      <c r="Q133" s="113">
        <f>ROUND((Table1[[#This Row],[Total in "Castle" scene]]/SUM(Table1[Total in "Castle" scene]))*100,1)</f>
        <v>0</v>
      </c>
      <c r="R133" s="111">
        <f>COUNTIF(Table20[Spawner],Table1[[#This Row],[Spawner Prefab]])</f>
        <v>0</v>
      </c>
      <c r="S133" s="111">
        <f>ROUND((Table1[[#This Row],[Total in "Dark" scene]]/SUM(Table1[Total in "Dark" scene]))*100,1)</f>
        <v>0</v>
      </c>
      <c r="T133" s="113">
        <f>Table1[[#This Row],[Total in "Village" scene]]+Table1[[#This Row],[Total in "Castle" scene]]</f>
        <v>1</v>
      </c>
      <c r="U133" s="113">
        <f>ROUND((Table1[[#This Row],[Total in the game]]/SUM(Table1[Total in the game]))*100,1)</f>
        <v>0</v>
      </c>
    </row>
    <row r="134" spans="4:21" x14ac:dyDescent="0.25">
      <c r="D134" s="79" t="s">
        <v>78</v>
      </c>
      <c r="E134" s="79" t="s">
        <v>450</v>
      </c>
      <c r="F134" s="79" t="s">
        <v>451</v>
      </c>
      <c r="G134" s="107">
        <v>220</v>
      </c>
      <c r="H134" s="107">
        <v>220</v>
      </c>
      <c r="I134" s="106">
        <v>15</v>
      </c>
      <c r="J134" s="106">
        <v>55</v>
      </c>
      <c r="K134" s="106">
        <v>0</v>
      </c>
      <c r="L134" s="106">
        <v>0</v>
      </c>
      <c r="M134" s="106" t="s">
        <v>9</v>
      </c>
      <c r="N134" s="110">
        <f>COUNTIF(Table7[Spawner],Table1[[#This Row],[Spawner Prefab]])</f>
        <v>0</v>
      </c>
      <c r="O134" s="110">
        <f>ROUND((Table1[[#This Row],[Total in "Village" scene]]/SUM(Table1[Total in "Village" scene]))*100,1)</f>
        <v>0</v>
      </c>
      <c r="P134" s="114">
        <f>COUNTIF(Table15[Spawner],Table1[[#This Row],[Spawner Prefab]])</f>
        <v>0</v>
      </c>
      <c r="Q134" s="114">
        <f>ROUND((Table1[[#This Row],[Total in "Castle" scene]]/SUM(Table1[Total in "Castle" scene]))*100,1)</f>
        <v>0</v>
      </c>
      <c r="R134" s="110">
        <f>COUNTIF(Table20[Spawner],Table1[[#This Row],[Spawner Prefab]])</f>
        <v>0</v>
      </c>
      <c r="S134" s="110">
        <f>ROUND((Table1[[#This Row],[Total in "Dark" scene]]/SUM(Table1[Total in "Dark" scene]))*100,1)</f>
        <v>0</v>
      </c>
      <c r="T134" s="114">
        <f>Table1[[#This Row],[Total in "Village" scene]]+Table1[[#This Row],[Total in "Castle" scene]]</f>
        <v>0</v>
      </c>
      <c r="U134" s="114">
        <f>ROUND((Table1[[#This Row],[Total in the game]]/SUM(Table1[Total in the game]))*100,1)</f>
        <v>0</v>
      </c>
    </row>
    <row r="135" spans="4:21" x14ac:dyDescent="0.25">
      <c r="D135" s="79" t="s">
        <v>78</v>
      </c>
      <c r="E135" s="79" t="s">
        <v>452</v>
      </c>
      <c r="F135" s="79" t="s">
        <v>474</v>
      </c>
      <c r="G135" s="117">
        <v>220</v>
      </c>
      <c r="H135" s="117">
        <v>220</v>
      </c>
      <c r="I135" s="105">
        <v>15</v>
      </c>
      <c r="J135" s="105">
        <v>55</v>
      </c>
      <c r="K135" s="105">
        <v>0</v>
      </c>
      <c r="L135" s="105">
        <v>0</v>
      </c>
      <c r="M135" s="105" t="s">
        <v>9</v>
      </c>
      <c r="N135" s="111">
        <f>COUNTIF(Table7[Spawner],Table1[[#This Row],[Spawner Prefab]])</f>
        <v>3</v>
      </c>
      <c r="O135" s="111">
        <f>ROUND((Table1[[#This Row],[Total in "Village" scene]]/SUM(Table1[Total in "Village" scene]))*100,1)</f>
        <v>0.1</v>
      </c>
      <c r="P135" s="113">
        <f>COUNTIF(Table15[Spawner],Table1[[#This Row],[Spawner Prefab]])</f>
        <v>0</v>
      </c>
      <c r="Q135" s="113">
        <f>ROUND((Table1[[#This Row],[Total in "Castle" scene]]/SUM(Table1[Total in "Castle" scene]))*100,1)</f>
        <v>0</v>
      </c>
      <c r="R135" s="111">
        <f>COUNTIF(Table20[Spawner],Table1[[#This Row],[Spawner Prefab]])</f>
        <v>0</v>
      </c>
      <c r="S135" s="111">
        <f>ROUND((Table1[[#This Row],[Total in "Dark" scene]]/SUM(Table1[Total in "Dark" scene]))*100,1)</f>
        <v>0</v>
      </c>
      <c r="T135" s="113">
        <f>Table1[[#This Row],[Total in "Village" scene]]+Table1[[#This Row],[Total in "Castle" scene]]</f>
        <v>3</v>
      </c>
      <c r="U135" s="113">
        <f>ROUND((Table1[[#This Row],[Total in the game]]/SUM(Table1[Total in the game]))*100,1)</f>
        <v>0.1</v>
      </c>
    </row>
    <row r="136" spans="4:21" x14ac:dyDescent="0.25">
      <c r="D136" s="79" t="s">
        <v>84</v>
      </c>
      <c r="E136" s="79" t="s">
        <v>495</v>
      </c>
      <c r="F136" s="79" t="s">
        <v>496</v>
      </c>
      <c r="G136" s="107">
        <v>220</v>
      </c>
      <c r="H136" s="107">
        <v>220</v>
      </c>
      <c r="I136" s="106">
        <v>15</v>
      </c>
      <c r="J136" s="106">
        <v>75</v>
      </c>
      <c r="K136" s="106">
        <v>0</v>
      </c>
      <c r="L136" s="106">
        <v>0</v>
      </c>
      <c r="M136" s="106" t="s">
        <v>9</v>
      </c>
      <c r="N136" s="110">
        <f>COUNTIF(Table7[Spawner],Table1[[#This Row],[Spawner Prefab]])</f>
        <v>2</v>
      </c>
      <c r="O136" s="110">
        <f>ROUND((Table1[[#This Row],[Total in "Village" scene]]/SUM(Table1[Total in "Village" scene]))*100,1)</f>
        <v>0.1</v>
      </c>
      <c r="P136" s="114">
        <f>COUNTIF(Table15[Spawner],Table1[[#This Row],[Spawner Prefab]])</f>
        <v>0</v>
      </c>
      <c r="Q136" s="114">
        <f>ROUND((Table1[[#This Row],[Total in "Castle" scene]]/SUM(Table1[Total in "Castle" scene]))*100,1)</f>
        <v>0</v>
      </c>
      <c r="R136" s="110">
        <f>COUNTIF(Table20[Spawner],Table1[[#This Row],[Spawner Prefab]])</f>
        <v>0</v>
      </c>
      <c r="S136" s="110">
        <f>ROUND((Table1[[#This Row],[Total in "Dark" scene]]/SUM(Table1[Total in "Dark" scene]))*100,1)</f>
        <v>0</v>
      </c>
      <c r="T136" s="114">
        <f>Table1[[#This Row],[Total in "Village" scene]]+Table1[[#This Row],[Total in "Castle" scene]]</f>
        <v>2</v>
      </c>
      <c r="U136" s="114">
        <f>ROUND((Table1[[#This Row],[Total in the game]]/SUM(Table1[Total in the game]))*100,1)</f>
        <v>0</v>
      </c>
    </row>
    <row r="137" spans="4:21" x14ac:dyDescent="0.25">
      <c r="D137" s="79" t="s">
        <v>84</v>
      </c>
      <c r="E137" s="79" t="s">
        <v>497</v>
      </c>
      <c r="F137" s="79" t="s">
        <v>518</v>
      </c>
      <c r="G137" s="117">
        <v>220</v>
      </c>
      <c r="H137" s="117">
        <v>220</v>
      </c>
      <c r="I137" s="105">
        <v>15</v>
      </c>
      <c r="J137" s="105">
        <v>75</v>
      </c>
      <c r="K137" s="105">
        <v>0</v>
      </c>
      <c r="L137" s="105">
        <v>0</v>
      </c>
      <c r="M137" s="105" t="s">
        <v>9</v>
      </c>
      <c r="N137" s="111">
        <f>COUNTIF(Table7[Spawner],Table1[[#This Row],[Spawner Prefab]])</f>
        <v>8</v>
      </c>
      <c r="O137" s="111">
        <f>ROUND((Table1[[#This Row],[Total in "Village" scene]]/SUM(Table1[Total in "Village" scene]))*100,1)</f>
        <v>0.3</v>
      </c>
      <c r="P137" s="113">
        <f>COUNTIF(Table15[Spawner],Table1[[#This Row],[Spawner Prefab]])</f>
        <v>0</v>
      </c>
      <c r="Q137" s="113">
        <f>ROUND((Table1[[#This Row],[Total in "Castle" scene]]/SUM(Table1[Total in "Castle" scene]))*100,1)</f>
        <v>0</v>
      </c>
      <c r="R137" s="111">
        <f>COUNTIF(Table20[Spawner],Table1[[#This Row],[Spawner Prefab]])</f>
        <v>0</v>
      </c>
      <c r="S137" s="111">
        <f>ROUND((Table1[[#This Row],[Total in "Dark" scene]]/SUM(Table1[Total in "Dark" scene]))*100,1)</f>
        <v>0</v>
      </c>
      <c r="T137" s="113">
        <f>Table1[[#This Row],[Total in "Village" scene]]+Table1[[#This Row],[Total in "Castle" scene]]</f>
        <v>8</v>
      </c>
      <c r="U137" s="113">
        <f>ROUND((Table1[[#This Row],[Total in the game]]/SUM(Table1[Total in the game]))*100,1)</f>
        <v>0.2</v>
      </c>
    </row>
    <row r="138" spans="4:21" x14ac:dyDescent="0.25">
      <c r="D138" s="79" t="s">
        <v>619</v>
      </c>
      <c r="E138" s="79" t="s">
        <v>612</v>
      </c>
      <c r="F138" s="79" t="s">
        <v>613</v>
      </c>
      <c r="G138" s="117">
        <v>120</v>
      </c>
      <c r="H138" s="117">
        <v>120</v>
      </c>
      <c r="I138" s="105">
        <v>15</v>
      </c>
      <c r="J138" s="105">
        <v>50</v>
      </c>
      <c r="K138" s="105">
        <v>0</v>
      </c>
      <c r="L138" s="105">
        <v>0</v>
      </c>
      <c r="M138" s="105" t="s">
        <v>9</v>
      </c>
      <c r="N138" s="111">
        <f>COUNTIF(Table7[Spawner],Table1[[#This Row],[Spawner Prefab]])</f>
        <v>0</v>
      </c>
      <c r="O138" s="111">
        <f>ROUND((Table1[[#This Row],[Total in "Village" scene]]/SUM(Table1[Total in "Village" scene]))*100,1)</f>
        <v>0</v>
      </c>
      <c r="P138" s="113">
        <f>COUNTIF(Table15[Spawner],Table1[[#This Row],[Spawner Prefab]])</f>
        <v>0</v>
      </c>
      <c r="Q138" s="113">
        <f>ROUND((Table1[[#This Row],[Total in "Castle" scene]]/SUM(Table1[Total in "Castle" scene]))*100,1)</f>
        <v>0</v>
      </c>
      <c r="R138" s="111">
        <f>COUNTIF(Table20[Spawner],Table1[[#This Row],[Spawner Prefab]])</f>
        <v>39</v>
      </c>
      <c r="S138" s="111">
        <f>ROUND((Table1[[#This Row],[Total in "Dark" scene]]/SUM(Table1[Total in "Dark" scene]))*100,1)</f>
        <v>6</v>
      </c>
      <c r="T138" s="113">
        <f>Table1[[#This Row],[Total in "Village" scene]]+Table1[[#This Row],[Total in "Castle" scene]]</f>
        <v>0</v>
      </c>
      <c r="U138" s="113">
        <f>ROUND((Table1[[#This Row],[Total in the game]]/SUM(Table1[Total in the game]))*100,1)</f>
        <v>0</v>
      </c>
    </row>
    <row r="139" spans="4:21" x14ac:dyDescent="0.25">
      <c r="D139" s="79" t="s">
        <v>124</v>
      </c>
      <c r="E139" s="79" t="s">
        <v>369</v>
      </c>
      <c r="F139" s="79" t="s">
        <v>557</v>
      </c>
      <c r="G139" s="107">
        <v>300</v>
      </c>
      <c r="H139" s="107">
        <v>300</v>
      </c>
      <c r="I139" s="106">
        <v>20</v>
      </c>
      <c r="J139" s="106">
        <v>50</v>
      </c>
      <c r="K139" s="106">
        <v>0</v>
      </c>
      <c r="L139" s="106">
        <v>0</v>
      </c>
      <c r="M139" s="106">
        <v>40</v>
      </c>
      <c r="N139" s="110">
        <f>COUNTIF(Table7[Spawner],Table1[[#This Row],[Spawner Prefab]])</f>
        <v>20</v>
      </c>
      <c r="O139" s="110">
        <f>ROUND((Table1[[#This Row],[Total in "Village" scene]]/SUM(Table1[Total in "Village" scene]))*100,1)</f>
        <v>0.8</v>
      </c>
      <c r="P139" s="114">
        <f>COUNTIF(Table15[Spawner],Table1[[#This Row],[Spawner Prefab]])</f>
        <v>0</v>
      </c>
      <c r="Q139" s="114">
        <f>ROUND((Table1[[#This Row],[Total in "Castle" scene]]/SUM(Table1[Total in "Castle" scene]))*100,1)</f>
        <v>0</v>
      </c>
      <c r="R139" s="110">
        <f>COUNTIF(Table20[Spawner],Table1[[#This Row],[Spawner Prefab]])</f>
        <v>10</v>
      </c>
      <c r="S139" s="110">
        <f>ROUND((Table1[[#This Row],[Total in "Dark" scene]]/SUM(Table1[Total in "Dark" scene]))*100,1)</f>
        <v>1.5</v>
      </c>
      <c r="T139" s="114">
        <f>Table1[[#This Row],[Total in "Village" scene]]+Table1[[#This Row],[Total in "Castle" scene]]</f>
        <v>20</v>
      </c>
      <c r="U139" s="114">
        <f>ROUND((Table1[[#This Row],[Total in the game]]/SUM(Table1[Total in the game]))*100,1)</f>
        <v>0.5</v>
      </c>
    </row>
    <row r="140" spans="4:21" x14ac:dyDescent="0.25">
      <c r="D140" s="79" t="s">
        <v>90</v>
      </c>
      <c r="E140" s="79" t="s">
        <v>420</v>
      </c>
      <c r="F140" s="79" t="s">
        <v>371</v>
      </c>
      <c r="G140" s="107">
        <v>200</v>
      </c>
      <c r="H140" s="107">
        <v>200</v>
      </c>
      <c r="I140" s="106">
        <v>8</v>
      </c>
      <c r="J140" s="106">
        <v>70</v>
      </c>
      <c r="K140" s="106">
        <v>0</v>
      </c>
      <c r="L140" s="106">
        <v>0</v>
      </c>
      <c r="M140" s="106" t="s">
        <v>9</v>
      </c>
      <c r="N140" s="110">
        <f>COUNTIF(Table7[Spawner],Table1[[#This Row],[Spawner Prefab]])</f>
        <v>111</v>
      </c>
      <c r="O140" s="110">
        <f>ROUND((Table1[[#This Row],[Total in "Village" scene]]/SUM(Table1[Total in "Village" scene]))*100,1)</f>
        <v>4.4000000000000004</v>
      </c>
      <c r="P140" s="114">
        <f>COUNTIF(Table15[Spawner],Table1[[#This Row],[Spawner Prefab]])</f>
        <v>17</v>
      </c>
      <c r="Q140" s="114">
        <f>ROUND((Table1[[#This Row],[Total in "Castle" scene]]/SUM(Table1[Total in "Castle" scene]))*100,1)</f>
        <v>0.9</v>
      </c>
      <c r="R140" s="110">
        <f>COUNTIF(Table20[Spawner],Table1[[#This Row],[Spawner Prefab]])</f>
        <v>0</v>
      </c>
      <c r="S140" s="110">
        <f>ROUND((Table1[[#This Row],[Total in "Dark" scene]]/SUM(Table1[Total in "Dark" scene]))*100,1)</f>
        <v>0</v>
      </c>
      <c r="T140" s="114">
        <f>Table1[[#This Row],[Total in "Village" scene]]+Table1[[#This Row],[Total in "Castle" scene]]</f>
        <v>128</v>
      </c>
      <c r="U140" s="114">
        <f>ROUND((Table1[[#This Row],[Total in the game]]/SUM(Table1[Total in the game]))*100,1)</f>
        <v>2.9</v>
      </c>
    </row>
    <row r="141" spans="4:21" x14ac:dyDescent="0.25">
      <c r="D141" s="79" t="s">
        <v>90</v>
      </c>
      <c r="E141" s="79" t="s">
        <v>370</v>
      </c>
      <c r="F141" s="79" t="s">
        <v>371</v>
      </c>
      <c r="G141" s="117">
        <v>200</v>
      </c>
      <c r="H141" s="117">
        <v>200</v>
      </c>
      <c r="I141" s="105">
        <v>8</v>
      </c>
      <c r="J141" s="105">
        <v>70</v>
      </c>
      <c r="K141" s="105">
        <v>0</v>
      </c>
      <c r="L141" s="105">
        <v>0</v>
      </c>
      <c r="M141" s="105" t="s">
        <v>9</v>
      </c>
      <c r="N141" s="111">
        <f>COUNTIF(Table7[Spawner],Table1[[#This Row],[Spawner Prefab]])</f>
        <v>4</v>
      </c>
      <c r="O141" s="111">
        <f>ROUND((Table1[[#This Row],[Total in "Village" scene]]/SUM(Table1[Total in "Village" scene]))*100,1)</f>
        <v>0.2</v>
      </c>
      <c r="P141" s="113">
        <f>COUNTIF(Table15[Spawner],Table1[[#This Row],[Spawner Prefab]])</f>
        <v>0</v>
      </c>
      <c r="Q141" s="113">
        <f>ROUND((Table1[[#This Row],[Total in "Castle" scene]]/SUM(Table1[Total in "Castle" scene]))*100,1)</f>
        <v>0</v>
      </c>
      <c r="R141" s="111">
        <f>COUNTIF(Table20[Spawner],Table1[[#This Row],[Spawner Prefab]])</f>
        <v>0</v>
      </c>
      <c r="S141" s="111">
        <f>ROUND((Table1[[#This Row],[Total in "Dark" scene]]/SUM(Table1[Total in "Dark" scene]))*100,1)</f>
        <v>0</v>
      </c>
      <c r="T141" s="113">
        <f>Table1[[#This Row],[Total in "Village" scene]]+Table1[[#This Row],[Total in "Castle" scene]]</f>
        <v>4</v>
      </c>
      <c r="U141" s="113">
        <f>ROUND((Table1[[#This Row],[Total in the game]]/SUM(Table1[Total in the game]))*100,1)</f>
        <v>0.1</v>
      </c>
    </row>
    <row r="142" spans="4:21" x14ac:dyDescent="0.25">
      <c r="D142" s="79" t="s">
        <v>90</v>
      </c>
      <c r="E142" s="79" t="s">
        <v>372</v>
      </c>
      <c r="F142" s="79" t="s">
        <v>373</v>
      </c>
      <c r="G142" s="107">
        <v>200</v>
      </c>
      <c r="H142" s="107">
        <v>200</v>
      </c>
      <c r="I142" s="106">
        <v>8</v>
      </c>
      <c r="J142" s="106">
        <v>70</v>
      </c>
      <c r="K142" s="106">
        <v>0</v>
      </c>
      <c r="L142" s="106">
        <v>0</v>
      </c>
      <c r="M142" s="106" t="s">
        <v>9</v>
      </c>
      <c r="N142" s="110">
        <f>COUNTIF(Table7[Spawner],Table1[[#This Row],[Spawner Prefab]])</f>
        <v>0</v>
      </c>
      <c r="O142" s="110">
        <f>ROUND((Table1[[#This Row],[Total in "Village" scene]]/SUM(Table1[Total in "Village" scene]))*100,1)</f>
        <v>0</v>
      </c>
      <c r="P142" s="114">
        <f>COUNTIF(Table15[Spawner],Table1[[#This Row],[Spawner Prefab]])</f>
        <v>0</v>
      </c>
      <c r="Q142" s="114">
        <f>ROUND((Table1[[#This Row],[Total in "Castle" scene]]/SUM(Table1[Total in "Castle" scene]))*100,1)</f>
        <v>0</v>
      </c>
      <c r="R142" s="110">
        <f>COUNTIF(Table20[Spawner],Table1[[#This Row],[Spawner Prefab]])</f>
        <v>0</v>
      </c>
      <c r="S142" s="110">
        <f>ROUND((Table1[[#This Row],[Total in "Dark" scene]]/SUM(Table1[Total in "Dark" scene]))*100,1)</f>
        <v>0</v>
      </c>
      <c r="T142" s="114">
        <f>Table1[[#This Row],[Total in "Village" scene]]+Table1[[#This Row],[Total in "Castle" scene]]</f>
        <v>0</v>
      </c>
      <c r="U142" s="114">
        <f>ROUND((Table1[[#This Row],[Total in the game]]/SUM(Table1[Total in the game]))*100,1)</f>
        <v>0</v>
      </c>
    </row>
    <row r="143" spans="4:21" x14ac:dyDescent="0.25">
      <c r="D143" s="79" t="s">
        <v>90</v>
      </c>
      <c r="E143" s="79" t="s">
        <v>374</v>
      </c>
      <c r="F143" s="79" t="s">
        <v>375</v>
      </c>
      <c r="G143" s="117">
        <v>200</v>
      </c>
      <c r="H143" s="117">
        <v>200</v>
      </c>
      <c r="I143" s="105">
        <v>8</v>
      </c>
      <c r="J143" s="105">
        <v>70</v>
      </c>
      <c r="K143" s="105">
        <v>0</v>
      </c>
      <c r="L143" s="105">
        <v>0</v>
      </c>
      <c r="M143" s="105" t="s">
        <v>9</v>
      </c>
      <c r="N143" s="111">
        <f>COUNTIF(Table7[Spawner],Table1[[#This Row],[Spawner Prefab]])</f>
        <v>1</v>
      </c>
      <c r="O143" s="111">
        <f>ROUND((Table1[[#This Row],[Total in "Village" scene]]/SUM(Table1[Total in "Village" scene]))*100,1)</f>
        <v>0</v>
      </c>
      <c r="P143" s="113">
        <f>COUNTIF(Table15[Spawner],Table1[[#This Row],[Spawner Prefab]])</f>
        <v>0</v>
      </c>
      <c r="Q143" s="113">
        <f>ROUND((Table1[[#This Row],[Total in "Castle" scene]]/SUM(Table1[Total in "Castle" scene]))*100,1)</f>
        <v>0</v>
      </c>
      <c r="R143" s="111">
        <f>COUNTIF(Table20[Spawner],Table1[[#This Row],[Spawner Prefab]])</f>
        <v>0</v>
      </c>
      <c r="S143" s="111">
        <f>ROUND((Table1[[#This Row],[Total in "Dark" scene]]/SUM(Table1[Total in "Dark" scene]))*100,1)</f>
        <v>0</v>
      </c>
      <c r="T143" s="113">
        <f>Table1[[#This Row],[Total in "Village" scene]]+Table1[[#This Row],[Total in "Castle" scene]]</f>
        <v>1</v>
      </c>
      <c r="U143" s="113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opLeftCell="A43" workbookViewId="0">
      <selection activeCell="S45" sqref="S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668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5"/>
      <c r="Q48" s="86"/>
      <c r="R48" s="86"/>
      <c r="S48" s="86"/>
      <c r="T48" s="86"/>
      <c r="U48" s="86"/>
      <c r="V48" s="86"/>
      <c r="W48" s="86"/>
      <c r="X48" s="86"/>
      <c r="Y48" s="86"/>
      <c r="Z48" s="87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88"/>
      <c r="Q49" t="s">
        <v>633</v>
      </c>
      <c r="R49" s="23"/>
      <c r="S49" s="23" t="s">
        <v>634</v>
      </c>
      <c r="T49" s="23"/>
      <c r="U49" s="23" t="s">
        <v>635</v>
      </c>
      <c r="V49" s="23"/>
      <c r="W49" s="23" t="s">
        <v>631</v>
      </c>
      <c r="X49" s="23" t="s">
        <v>630</v>
      </c>
      <c r="Y49" s="23" t="s">
        <v>632</v>
      </c>
      <c r="Z49" s="89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88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89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88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89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88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89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88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89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88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89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88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89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88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89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88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89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88"/>
      <c r="Q58" s="15">
        <f t="shared" si="7"/>
        <v>14.1</v>
      </c>
      <c r="R58" s="93"/>
      <c r="S58" s="36">
        <f t="shared" si="10"/>
        <v>9.9999999999999645E-2</v>
      </c>
      <c r="T58" s="23"/>
      <c r="U58" s="23">
        <f t="shared" si="8"/>
        <v>2.5999999999999996</v>
      </c>
      <c r="V58" s="23"/>
      <c r="W58" s="15">
        <v>522</v>
      </c>
      <c r="X58" s="15">
        <v>3.9</v>
      </c>
      <c r="Y58" s="15">
        <v>9.5</v>
      </c>
      <c r="Z58" s="89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88"/>
      <c r="Q59" s="16">
        <f t="shared" si="7"/>
        <v>15.2</v>
      </c>
      <c r="R59" s="93"/>
      <c r="S59" s="18">
        <f t="shared" si="10"/>
        <v>1.0999999999999996</v>
      </c>
      <c r="T59" s="23"/>
      <c r="U59" s="23">
        <f t="shared" si="8"/>
        <v>1.6000000000000014</v>
      </c>
      <c r="V59" s="23"/>
      <c r="W59" s="16">
        <v>680</v>
      </c>
      <c r="X59" s="16">
        <v>4.7</v>
      </c>
      <c r="Y59" s="16">
        <v>9.5</v>
      </c>
      <c r="Z59" s="89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88"/>
      <c r="Q60" s="23"/>
      <c r="R60" s="23"/>
      <c r="S60" s="23"/>
      <c r="T60" s="23"/>
      <c r="U60" s="23"/>
      <c r="V60" s="23"/>
      <c r="W60" s="23"/>
      <c r="X60" s="23"/>
      <c r="Y60" s="23"/>
      <c r="Z60" s="89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0"/>
      <c r="Q61" s="91"/>
      <c r="R61" s="91"/>
      <c r="S61" s="91"/>
      <c r="T61" s="91"/>
      <c r="U61" s="91"/>
      <c r="V61" s="91"/>
      <c r="W61" s="91"/>
      <c r="X61" s="91"/>
      <c r="Y61" s="91"/>
      <c r="Z61" s="92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29.6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3.4000000000000021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30.1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30.2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zoomScaleNormal="100" workbookViewId="0">
      <selection activeCell="Q90" sqref="Q9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564</v>
      </c>
      <c r="G7" t="s">
        <v>566</v>
      </c>
      <c r="H7" t="s">
        <v>565</v>
      </c>
      <c r="I7" t="s">
        <v>567</v>
      </c>
    </row>
    <row r="8" spans="2:13" x14ac:dyDescent="0.25">
      <c r="B8" t="s">
        <v>568</v>
      </c>
      <c r="C8" t="s">
        <v>265</v>
      </c>
      <c r="D8" t="s">
        <v>563</v>
      </c>
      <c r="E8">
        <f ca="1">DATA_SCENES_UNITY_1!C6+DATA_SCENES_UNITY_1!K6+DATA_SCENES_UNITY_1!S6+DATA_SCENES_UNITY_1!AA6+DATA_SCENES_UNITY_1!AI6+DATA_SCENES_UNITY_1!AQ6+DATA_SCENES_UNITY_1!AY6</f>
        <v>215491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569</v>
      </c>
      <c r="C9" t="s">
        <v>522</v>
      </c>
      <c r="D9" t="s">
        <v>563</v>
      </c>
      <c r="E9">
        <f ca="1">DATA_SCENES_UNITY_1!BG6+DATA_SCENES_UNITY_1!BO6+DATA_SCENES_UNITY_1!BW6+DATA_SCENES_UNITY_1!CE6</f>
        <v>152984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B10" t="s">
        <v>669</v>
      </c>
      <c r="C10" t="s">
        <v>562</v>
      </c>
      <c r="D10" t="s">
        <v>563</v>
      </c>
      <c r="E10">
        <f ca="1">DATA_SCENES_UNITY_1!CM6+DATA_SCENES_UNITY_1!CU6</f>
        <v>47990</v>
      </c>
      <c r="F10">
        <f>DATA_SCENES_UNITY_1!CM7+DATA_SCENES_UNITY_1!CU7</f>
        <v>561</v>
      </c>
      <c r="G10">
        <f>DATA_SCENES_UNITY_1!CM8+DATA_SCENES_UNITY_1!CU8</f>
        <v>343</v>
      </c>
      <c r="H10">
        <f>DATA_SCENES_UNITY_1!CM9+DATA_SCENES_UNITY_1!CU9</f>
        <v>396</v>
      </c>
      <c r="I10" s="76">
        <f>DATA_SCENES_UNITY_1!CM11+DATA_SCENES_UNITY_1!CU11</f>
        <v>1064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63562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21125</v>
      </c>
      <c r="F9">
        <f ca="1">ROUNDUP(E8*0.1,0)</f>
        <v>6357</v>
      </c>
    </row>
    <row r="10" spans="3:13" x14ac:dyDescent="0.25">
      <c r="C10" t="s">
        <v>265</v>
      </c>
      <c r="D10" t="s">
        <v>467</v>
      </c>
      <c r="E10">
        <f>DATA_SCENES_UNITY_1!S6</f>
        <v>8000</v>
      </c>
      <c r="F10">
        <f t="shared" ref="F10:F14" ca="1" si="0">ROUNDUP(E9*0.1,0)</f>
        <v>2113</v>
      </c>
    </row>
    <row r="11" spans="3:13" x14ac:dyDescent="0.25">
      <c r="C11" t="s">
        <v>265</v>
      </c>
      <c r="D11" t="s">
        <v>473</v>
      </c>
      <c r="E11">
        <f ca="1">DATA_SCENES_UNITY_1!AQ6</f>
        <v>13620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38596</v>
      </c>
      <c r="F12">
        <f t="shared" ca="1" si="0"/>
        <v>1362</v>
      </c>
    </row>
    <row r="13" spans="3:13" x14ac:dyDescent="0.25">
      <c r="C13" t="s">
        <v>265</v>
      </c>
      <c r="D13" t="s">
        <v>405</v>
      </c>
      <c r="E13">
        <f ca="1">DATA_SCENES_UNITY_1!AI6</f>
        <v>19030</v>
      </c>
      <c r="F13">
        <f t="shared" ca="1" si="0"/>
        <v>3860</v>
      </c>
    </row>
    <row r="14" spans="3:13" x14ac:dyDescent="0.25">
      <c r="C14" t="s">
        <v>265</v>
      </c>
      <c r="D14" t="s">
        <v>472</v>
      </c>
      <c r="E14">
        <f ca="1">DATA_SCENES_UNITY_1!AY6</f>
        <v>51558</v>
      </c>
      <c r="F14">
        <f t="shared" ca="1" si="0"/>
        <v>1903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524</v>
      </c>
      <c r="E8">
        <f ca="1">DATA_SCENES_UNITY_1!BG6</f>
        <v>26708</v>
      </c>
      <c r="F8">
        <v>0</v>
      </c>
      <c r="M8" s="1"/>
    </row>
    <row r="9" spans="3:13" x14ac:dyDescent="0.25">
      <c r="C9" t="s">
        <v>522</v>
      </c>
      <c r="D9" t="s">
        <v>559</v>
      </c>
      <c r="E9">
        <f ca="1">DATA_SCENES_UNITY_1!BO6</f>
        <v>20640</v>
      </c>
      <c r="F9">
        <f ca="1">ROUNDUP(E8*0.1,0)</f>
        <v>2671</v>
      </c>
    </row>
    <row r="10" spans="3:13" x14ac:dyDescent="0.25">
      <c r="C10" t="s">
        <v>522</v>
      </c>
      <c r="D10" t="s">
        <v>560</v>
      </c>
      <c r="E10">
        <f ca="1">DATA_SCENES_UNITY_1!BW6</f>
        <v>36689</v>
      </c>
      <c r="F10">
        <f t="shared" ref="F10:F11" ca="1" si="0">ROUNDUP(E9*0.1,0)</f>
        <v>2064</v>
      </c>
    </row>
    <row r="11" spans="3:13" x14ac:dyDescent="0.25">
      <c r="C11" t="s">
        <v>522</v>
      </c>
      <c r="D11" t="s">
        <v>544</v>
      </c>
      <c r="E11">
        <f ca="1">DATA_SCENES_UNITY_1!CE6</f>
        <v>68947</v>
      </c>
      <c r="F11">
        <f t="shared" ca="1" si="0"/>
        <v>3669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16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656</v>
      </c>
      <c r="E8">
        <f ca="1">DATA_SCENES_UNITY_1!CM6</f>
        <v>29164</v>
      </c>
      <c r="F8">
        <v>0</v>
      </c>
      <c r="M8" s="1"/>
    </row>
    <row r="9" spans="3:13" x14ac:dyDescent="0.25">
      <c r="C9" t="s">
        <v>522</v>
      </c>
      <c r="D9" t="s">
        <v>658</v>
      </c>
      <c r="E9">
        <f ca="1">DATA_SCENES_UNITY_1!CU6</f>
        <v>18826</v>
      </c>
      <c r="F9">
        <f ca="1">ROUNDUP(E8*0.1,0)</f>
        <v>2917</v>
      </c>
    </row>
    <row r="10" spans="3:13" x14ac:dyDescent="0.25">
      <c r="C10" t="s">
        <v>522</v>
      </c>
      <c r="D10" s="104" t="s">
        <v>660</v>
      </c>
      <c r="E10" s="104">
        <f ca="1">DATA_SCENES_UNITY_1!DC6</f>
        <v>501</v>
      </c>
      <c r="F10" s="104">
        <f t="shared" ref="F10:F11" ca="1" si="0">ROUNDUP(E9*0.1,0)</f>
        <v>1883</v>
      </c>
    </row>
    <row r="11" spans="3:13" x14ac:dyDescent="0.25">
      <c r="C11" t="s">
        <v>522</v>
      </c>
      <c r="D11" s="104" t="s">
        <v>661</v>
      </c>
      <c r="E11" s="104">
        <f ca="1">DATA_SCENES_UNITY_1!DK6</f>
        <v>501</v>
      </c>
      <c r="F11" s="104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N27" sqref="N2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opLeftCell="CI1" workbookViewId="0">
      <selection activeCell="F411" sqref="F41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522</v>
      </c>
      <c r="BJ4" s="81"/>
      <c r="BK4" s="81"/>
      <c r="BN4" s="1" t="s">
        <v>268</v>
      </c>
      <c r="BO4" s="1" t="s">
        <v>522</v>
      </c>
      <c r="BR4" s="81"/>
      <c r="BS4" s="81"/>
      <c r="BV4" s="1" t="s">
        <v>268</v>
      </c>
      <c r="BW4" s="1" t="s">
        <v>522</v>
      </c>
      <c r="BZ4" s="81"/>
      <c r="CA4" s="81"/>
      <c r="CD4" s="1" t="s">
        <v>268</v>
      </c>
      <c r="CE4" s="1" t="s">
        <v>522</v>
      </c>
      <c r="CH4" s="81"/>
      <c r="CI4" s="81"/>
      <c r="CL4" s="1" t="s">
        <v>268</v>
      </c>
      <c r="CM4" s="1" t="s">
        <v>562</v>
      </c>
      <c r="CP4" s="81"/>
      <c r="CQ4" s="81"/>
      <c r="CT4" s="1" t="s">
        <v>268</v>
      </c>
      <c r="CU4" s="1" t="s">
        <v>562</v>
      </c>
      <c r="CX4" s="81"/>
      <c r="CY4" s="81"/>
      <c r="DB4" s="1" t="s">
        <v>268</v>
      </c>
      <c r="DC4" s="1" t="s">
        <v>562</v>
      </c>
      <c r="DF4" s="81"/>
      <c r="DG4" s="81"/>
      <c r="DJ4" s="1" t="s">
        <v>268</v>
      </c>
      <c r="DK4" s="1" t="s">
        <v>562</v>
      </c>
      <c r="DN4" s="81"/>
      <c r="DO4" s="81"/>
    </row>
    <row r="5" spans="2:120" x14ac:dyDescent="0.25">
      <c r="B5" s="1" t="s">
        <v>221</v>
      </c>
      <c r="C5" s="1" t="s">
        <v>386</v>
      </c>
      <c r="E5" s="1" t="s">
        <v>501</v>
      </c>
      <c r="F5" s="1">
        <v>201</v>
      </c>
      <c r="G5" s="1">
        <v>108</v>
      </c>
      <c r="H5" s="1" t="s">
        <v>502</v>
      </c>
      <c r="J5" s="1" t="s">
        <v>221</v>
      </c>
      <c r="K5" s="1" t="s">
        <v>387</v>
      </c>
      <c r="M5" s="1" t="s">
        <v>501</v>
      </c>
      <c r="N5" s="1">
        <v>90</v>
      </c>
      <c r="O5" s="1">
        <v>120</v>
      </c>
      <c r="P5" s="1" t="s">
        <v>502</v>
      </c>
      <c r="R5" s="1" t="s">
        <v>221</v>
      </c>
      <c r="S5" s="1" t="s">
        <v>456</v>
      </c>
      <c r="U5" s="1" t="s">
        <v>501</v>
      </c>
      <c r="V5" s="1">
        <v>60</v>
      </c>
      <c r="W5" s="1">
        <v>120</v>
      </c>
      <c r="X5" s="1" t="s">
        <v>502</v>
      </c>
      <c r="Z5" s="1" t="s">
        <v>221</v>
      </c>
      <c r="AA5" s="1" t="s">
        <v>398</v>
      </c>
      <c r="AC5" s="1" t="s">
        <v>501</v>
      </c>
      <c r="AD5" s="1">
        <v>170</v>
      </c>
      <c r="AE5" s="1">
        <v>120</v>
      </c>
      <c r="AF5" s="1" t="s">
        <v>502</v>
      </c>
      <c r="AH5" s="1" t="s">
        <v>221</v>
      </c>
      <c r="AI5" s="1" t="s">
        <v>403</v>
      </c>
      <c r="AK5" s="1" t="s">
        <v>501</v>
      </c>
      <c r="AL5" s="1">
        <v>150</v>
      </c>
      <c r="AM5" s="1">
        <v>30</v>
      </c>
      <c r="AN5" s="1" t="s">
        <v>502</v>
      </c>
      <c r="AP5" s="1" t="s">
        <v>221</v>
      </c>
      <c r="AQ5" s="1" t="s">
        <v>627</v>
      </c>
      <c r="AS5" s="1" t="s">
        <v>501</v>
      </c>
      <c r="AT5" s="1">
        <v>220</v>
      </c>
      <c r="AU5" s="1">
        <v>110</v>
      </c>
      <c r="AV5" s="1" t="s">
        <v>502</v>
      </c>
      <c r="AX5" s="1" t="s">
        <v>221</v>
      </c>
      <c r="AY5" s="1" t="s">
        <v>628</v>
      </c>
      <c r="BA5" s="1" t="s">
        <v>501</v>
      </c>
      <c r="BB5" s="1">
        <v>200</v>
      </c>
      <c r="BC5" s="1">
        <v>115</v>
      </c>
      <c r="BD5" s="1" t="s">
        <v>502</v>
      </c>
      <c r="BF5" s="1" t="s">
        <v>221</v>
      </c>
      <c r="BG5" s="1" t="s">
        <v>523</v>
      </c>
      <c r="BI5" s="1" t="s">
        <v>501</v>
      </c>
      <c r="BJ5" s="1">
        <v>190</v>
      </c>
      <c r="BK5" s="1">
        <v>120</v>
      </c>
      <c r="BL5" s="1" t="s">
        <v>502</v>
      </c>
      <c r="BN5" s="1" t="s">
        <v>221</v>
      </c>
      <c r="BO5" s="1" t="s">
        <v>536</v>
      </c>
      <c r="BQ5" s="1" t="s">
        <v>501</v>
      </c>
      <c r="BR5" s="1">
        <v>190</v>
      </c>
      <c r="BS5" s="1">
        <v>60</v>
      </c>
      <c r="BT5" s="1" t="s">
        <v>502</v>
      </c>
      <c r="BV5" s="1" t="s">
        <v>221</v>
      </c>
      <c r="BW5" s="1" t="s">
        <v>540</v>
      </c>
      <c r="BY5" s="1" t="s">
        <v>501</v>
      </c>
      <c r="BZ5" s="1">
        <v>200</v>
      </c>
      <c r="CA5" s="1">
        <v>70</v>
      </c>
      <c r="CB5" s="1" t="s">
        <v>502</v>
      </c>
      <c r="CD5" s="1" t="s">
        <v>221</v>
      </c>
      <c r="CE5" s="1" t="s">
        <v>561</v>
      </c>
      <c r="CG5" s="1" t="s">
        <v>501</v>
      </c>
      <c r="CH5" s="1">
        <v>390</v>
      </c>
      <c r="CI5" s="1">
        <v>230</v>
      </c>
      <c r="CJ5" s="1" t="s">
        <v>502</v>
      </c>
      <c r="CL5" s="1" t="s">
        <v>221</v>
      </c>
      <c r="CM5" s="1" t="s">
        <v>655</v>
      </c>
      <c r="CO5" s="1" t="s">
        <v>501</v>
      </c>
      <c r="CP5" s="1">
        <v>390</v>
      </c>
      <c r="CQ5" s="1">
        <v>230</v>
      </c>
      <c r="CR5" s="1" t="s">
        <v>502</v>
      </c>
      <c r="CT5" s="1" t="s">
        <v>221</v>
      </c>
      <c r="CU5" s="1" t="s">
        <v>657</v>
      </c>
      <c r="CW5" s="1" t="s">
        <v>501</v>
      </c>
      <c r="CX5" s="1">
        <v>390</v>
      </c>
      <c r="CY5" s="1">
        <v>230</v>
      </c>
      <c r="CZ5" s="1" t="s">
        <v>502</v>
      </c>
      <c r="DB5" s="1" t="s">
        <v>221</v>
      </c>
      <c r="DC5" s="1" t="s">
        <v>662</v>
      </c>
      <c r="DE5" s="1" t="s">
        <v>501</v>
      </c>
      <c r="DF5" s="1">
        <v>390</v>
      </c>
      <c r="DG5" s="1">
        <v>230</v>
      </c>
      <c r="DH5" s="1" t="s">
        <v>502</v>
      </c>
      <c r="DJ5" s="1" t="s">
        <v>221</v>
      </c>
      <c r="DK5" s="1" t="s">
        <v>663</v>
      </c>
      <c r="DM5" s="1" t="s">
        <v>501</v>
      </c>
      <c r="DN5" s="1">
        <v>390</v>
      </c>
      <c r="DO5" s="1">
        <v>230</v>
      </c>
      <c r="DP5" s="1" t="s">
        <v>502</v>
      </c>
    </row>
    <row r="6" spans="2:120" x14ac:dyDescent="0.25">
      <c r="B6" s="1" t="s">
        <v>222</v>
      </c>
      <c r="C6" s="72">
        <f ca="1">ROUNDUP(SUM(Table245[total xp]),0)</f>
        <v>63562</v>
      </c>
      <c r="E6" s="1" t="s">
        <v>503</v>
      </c>
      <c r="F6" s="1">
        <f ca="1">ROUND(C6/(F5*G5),1)</f>
        <v>2.9</v>
      </c>
      <c r="G6" s="1" t="s">
        <v>504</v>
      </c>
      <c r="J6" s="1" t="s">
        <v>222</v>
      </c>
      <c r="K6" s="72">
        <f ca="1">ROUNDUP(SUM(Table3[total xp]),0)</f>
        <v>21125</v>
      </c>
      <c r="M6" s="1" t="s">
        <v>503</v>
      </c>
      <c r="N6" s="1">
        <f ca="1">ROUND(K6/(N5*O5),1)</f>
        <v>2</v>
      </c>
      <c r="O6" s="1" t="s">
        <v>504</v>
      </c>
      <c r="R6" s="1" t="s">
        <v>222</v>
      </c>
      <c r="S6" s="72">
        <f>ROUNDUP(SUM(Table39[total xp]),0)</f>
        <v>8000</v>
      </c>
      <c r="U6" s="1" t="s">
        <v>503</v>
      </c>
      <c r="V6" s="1">
        <f>ROUND(S6/(V5*W5),1)</f>
        <v>1.1000000000000001</v>
      </c>
      <c r="W6" s="1" t="s">
        <v>504</v>
      </c>
      <c r="Z6" s="1" t="s">
        <v>222</v>
      </c>
      <c r="AA6" s="72">
        <f ca="1">ROUNDUP(SUM(Table2[total xp]),0)</f>
        <v>38596</v>
      </c>
      <c r="AC6" s="1" t="s">
        <v>503</v>
      </c>
      <c r="AD6" s="1">
        <f ca="1">ROUND(AA6/(AD5*AE5),1)</f>
        <v>1.9</v>
      </c>
      <c r="AE6" s="1" t="s">
        <v>504</v>
      </c>
      <c r="AH6" s="1" t="s">
        <v>222</v>
      </c>
      <c r="AI6" s="72">
        <f ca="1">ROUNDUP(SUM(Table6[total xp]),0)</f>
        <v>19030</v>
      </c>
      <c r="AK6" s="1" t="s">
        <v>503</v>
      </c>
      <c r="AL6" s="1">
        <f ca="1">ROUND(AI6/(AL5*AM5),1)</f>
        <v>4.2</v>
      </c>
      <c r="AM6" s="1" t="s">
        <v>504</v>
      </c>
      <c r="AP6" s="1" t="s">
        <v>222</v>
      </c>
      <c r="AQ6" s="72">
        <f ca="1">ROUNDUP(SUM(Table610[total xp]),0)</f>
        <v>13620</v>
      </c>
      <c r="AS6" s="1" t="s">
        <v>503</v>
      </c>
      <c r="AT6" s="1">
        <f ca="1">ROUND(AQ6/(AT5*AU5),1)</f>
        <v>0.6</v>
      </c>
      <c r="AU6" s="1" t="s">
        <v>504</v>
      </c>
      <c r="AX6" s="1" t="s">
        <v>222</v>
      </c>
      <c r="AY6" s="72">
        <f ca="1">ROUNDUP(SUM(Table61011[total xp]),0)</f>
        <v>51558</v>
      </c>
      <c r="BA6" s="1" t="s">
        <v>503</v>
      </c>
      <c r="BB6" s="1">
        <f ca="1">ROUND(AY6/(BB5*BC5),1)</f>
        <v>2.2000000000000002</v>
      </c>
      <c r="BC6" s="1" t="s">
        <v>504</v>
      </c>
      <c r="BF6" s="1" t="s">
        <v>222</v>
      </c>
      <c r="BG6" s="72">
        <f ca="1">ROUNDUP(SUM(Table11[total xp]),0)</f>
        <v>26708</v>
      </c>
      <c r="BI6" s="1" t="s">
        <v>503</v>
      </c>
      <c r="BJ6" s="1">
        <f ca="1">ROUND(BG6/(BJ5*BK5),1)</f>
        <v>1.2</v>
      </c>
      <c r="BK6" s="1" t="s">
        <v>504</v>
      </c>
      <c r="BN6" s="1" t="s">
        <v>222</v>
      </c>
      <c r="BO6" s="72">
        <f ca="1">ROUNDUP(SUM(Table12[total xp]),0)</f>
        <v>20640</v>
      </c>
      <c r="BQ6" s="1" t="s">
        <v>503</v>
      </c>
      <c r="BR6" s="1">
        <f ca="1">ROUND(BO6/(BR5*BS5),1)</f>
        <v>1.8</v>
      </c>
      <c r="BS6" s="1" t="s">
        <v>504</v>
      </c>
      <c r="BV6" s="1" t="s">
        <v>222</v>
      </c>
      <c r="BW6" s="72">
        <f ca="1">ROUNDUP(SUM(Table13[total xp]),0)</f>
        <v>36689</v>
      </c>
      <c r="BY6" s="1" t="s">
        <v>503</v>
      </c>
      <c r="BZ6" s="1">
        <f ca="1">ROUND(BW6/(BZ5*CA5),1)</f>
        <v>2.6</v>
      </c>
      <c r="CA6" s="1" t="s">
        <v>504</v>
      </c>
      <c r="CD6" s="1" t="s">
        <v>222</v>
      </c>
      <c r="CE6" s="72">
        <f ca="1">ROUNDUP(SUM(Table14[total xp]),0)</f>
        <v>68947</v>
      </c>
      <c r="CG6" s="1" t="s">
        <v>503</v>
      </c>
      <c r="CH6" s="1">
        <f ca="1">ROUND(CE6/(CH5*CI5),1)</f>
        <v>0.8</v>
      </c>
      <c r="CI6" s="1" t="s">
        <v>504</v>
      </c>
      <c r="CL6" s="1" t="s">
        <v>222</v>
      </c>
      <c r="CM6" s="72">
        <f ca="1">ROUNDUP(SUM(Table18[total xp]),0)</f>
        <v>29164</v>
      </c>
      <c r="CO6" s="1" t="s">
        <v>503</v>
      </c>
      <c r="CP6" s="1">
        <f ca="1">ROUND(CM6/(CP5*CQ5),1)</f>
        <v>0.3</v>
      </c>
      <c r="CQ6" s="1" t="s">
        <v>504</v>
      </c>
      <c r="CT6" s="1" t="s">
        <v>222</v>
      </c>
      <c r="CU6" s="72">
        <f ca="1">ROUNDUP(SUM(Table1820[total xp]),0)</f>
        <v>18826</v>
      </c>
      <c r="CW6" s="1" t="s">
        <v>503</v>
      </c>
      <c r="CX6" s="1">
        <f ca="1">ROUND(CU6/(CX5*CY5),1)</f>
        <v>0.2</v>
      </c>
      <c r="CY6" s="1" t="s">
        <v>504</v>
      </c>
      <c r="DB6" s="1" t="s">
        <v>222</v>
      </c>
      <c r="DC6" s="72">
        <f ca="1">ROUNDUP(SUM(Table182023[total xp]),0)</f>
        <v>501</v>
      </c>
      <c r="DE6" s="1" t="s">
        <v>503</v>
      </c>
      <c r="DF6" s="1">
        <f ca="1">ROUND(DC6/(DF5*DG5),1)</f>
        <v>0</v>
      </c>
      <c r="DG6" s="1" t="s">
        <v>504</v>
      </c>
      <c r="DJ6" s="1" t="s">
        <v>222</v>
      </c>
      <c r="DK6" s="72">
        <f ca="1">ROUNDUP(SUM(Table18202324[total xp]),0)</f>
        <v>501</v>
      </c>
      <c r="DM6" s="1" t="s">
        <v>503</v>
      </c>
      <c r="DN6" s="1">
        <f ca="1">ROUND(DK6/(DN5*DO5),1)</f>
        <v>0</v>
      </c>
      <c r="DO6" s="1" t="s">
        <v>504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505</v>
      </c>
      <c r="F7" s="1">
        <f>ROUND(C7/(F5*G5),4)</f>
        <v>3.04E-2</v>
      </c>
      <c r="G7" s="1" t="s">
        <v>506</v>
      </c>
      <c r="J7" s="1" t="s">
        <v>345</v>
      </c>
      <c r="K7" s="72">
        <f>COUNTA(Table3[spawner_sku])</f>
        <v>174</v>
      </c>
      <c r="M7" s="1" t="s">
        <v>505</v>
      </c>
      <c r="N7" s="1">
        <f>ROUND(K7/(N5*O5),4)</f>
        <v>1.61E-2</v>
      </c>
      <c r="O7" s="1" t="s">
        <v>506</v>
      </c>
      <c r="R7" s="1" t="s">
        <v>345</v>
      </c>
      <c r="S7" s="72">
        <f>COUNTA(Table39[spawner_sku])</f>
        <v>80</v>
      </c>
      <c r="U7" s="1" t="s">
        <v>505</v>
      </c>
      <c r="V7" s="1">
        <f>ROUND(S7/(V5*W5),4)</f>
        <v>1.11E-2</v>
      </c>
      <c r="W7" s="1" t="s">
        <v>506</v>
      </c>
      <c r="Z7" s="1" t="s">
        <v>345</v>
      </c>
      <c r="AA7" s="72">
        <f>COUNTA(Table2[spawner_sku])</f>
        <v>408</v>
      </c>
      <c r="AC7" s="1" t="s">
        <v>505</v>
      </c>
      <c r="AD7" s="1">
        <f>ROUND(AA7/(AD5*AE5),4)</f>
        <v>0.02</v>
      </c>
      <c r="AE7" s="1" t="s">
        <v>506</v>
      </c>
      <c r="AH7" s="1" t="s">
        <v>345</v>
      </c>
      <c r="AI7" s="72">
        <f>COUNTA(Table6[spawner_sku])</f>
        <v>160</v>
      </c>
      <c r="AK7" s="1" t="s">
        <v>505</v>
      </c>
      <c r="AL7" s="1">
        <f>ROUND(AI7/(AL5*AM5),4)</f>
        <v>3.56E-2</v>
      </c>
      <c r="AM7" s="1" t="s">
        <v>506</v>
      </c>
      <c r="AP7" s="1" t="s">
        <v>345</v>
      </c>
      <c r="AQ7" s="72">
        <f>COUNTA(Table610[spawner_sku])</f>
        <v>187</v>
      </c>
      <c r="AS7" s="1" t="s">
        <v>505</v>
      </c>
      <c r="AT7" s="1">
        <f>ROUND(AQ7/(AT5*AU5),4)</f>
        <v>7.7000000000000002E-3</v>
      </c>
      <c r="AU7" s="1" t="s">
        <v>506</v>
      </c>
      <c r="AX7" s="1" t="s">
        <v>345</v>
      </c>
      <c r="AY7" s="72">
        <f>COUNTA(Table61011[spawner_sku])</f>
        <v>484</v>
      </c>
      <c r="BA7" s="1" t="s">
        <v>505</v>
      </c>
      <c r="BB7" s="1">
        <f>ROUND(AY7/(BB5*BC5),4)</f>
        <v>2.1000000000000001E-2</v>
      </c>
      <c r="BC7" s="1" t="s">
        <v>506</v>
      </c>
      <c r="BF7" s="1" t="s">
        <v>345</v>
      </c>
      <c r="BG7" s="72">
        <f>COUNTA(Table11[spawner_sku])</f>
        <v>330</v>
      </c>
      <c r="BI7" s="1" t="s">
        <v>505</v>
      </c>
      <c r="BJ7" s="1">
        <f>ROUND(BG7/(BJ5*BK5),4)</f>
        <v>1.4500000000000001E-2</v>
      </c>
      <c r="BK7" s="1" t="s">
        <v>506</v>
      </c>
      <c r="BN7" s="1" t="s">
        <v>345</v>
      </c>
      <c r="BO7" s="72">
        <f>COUNTA(Table12[spawner_sku])</f>
        <v>197</v>
      </c>
      <c r="BQ7" s="1" t="s">
        <v>505</v>
      </c>
      <c r="BR7" s="1">
        <f>ROUND(BO7/(BR5*BS5),4)</f>
        <v>1.7299999999999999E-2</v>
      </c>
      <c r="BS7" s="1" t="s">
        <v>506</v>
      </c>
      <c r="BV7" s="1" t="s">
        <v>345</v>
      </c>
      <c r="BW7" s="72">
        <f>COUNTA(Table13[spawner_sku])</f>
        <v>341</v>
      </c>
      <c r="BY7" s="1" t="s">
        <v>505</v>
      </c>
      <c r="BZ7" s="1">
        <f>ROUND(BW7/(BZ5*CA5),4)</f>
        <v>2.4400000000000002E-2</v>
      </c>
      <c r="CA7" s="1" t="s">
        <v>506</v>
      </c>
      <c r="CD7" s="1" t="s">
        <v>345</v>
      </c>
      <c r="CE7" s="72">
        <f>COUNTA(Table14[spawner_sku])</f>
        <v>846</v>
      </c>
      <c r="CG7" s="1" t="s">
        <v>505</v>
      </c>
      <c r="CH7" s="1">
        <f>ROUND(CE7/(CH5*CI5),4)</f>
        <v>9.4000000000000004E-3</v>
      </c>
      <c r="CI7" s="1" t="s">
        <v>506</v>
      </c>
      <c r="CL7" s="1" t="s">
        <v>345</v>
      </c>
      <c r="CM7" s="72">
        <f>COUNTA(Table18[spawner_sku])</f>
        <v>302</v>
      </c>
      <c r="CO7" s="1" t="s">
        <v>505</v>
      </c>
      <c r="CP7" s="1">
        <f>ROUND(CM7/(CP5*CQ5),4)</f>
        <v>3.3999999999999998E-3</v>
      </c>
      <c r="CQ7" s="1" t="s">
        <v>506</v>
      </c>
      <c r="CT7" s="1" t="s">
        <v>345</v>
      </c>
      <c r="CU7" s="72">
        <f>COUNTA(Table1820[spawner_sku])</f>
        <v>259</v>
      </c>
      <c r="CW7" s="1" t="s">
        <v>505</v>
      </c>
      <c r="CX7" s="1">
        <f>ROUND(CU7/(CX5*CY5),4)</f>
        <v>2.8999999999999998E-3</v>
      </c>
      <c r="CY7" s="1" t="s">
        <v>506</v>
      </c>
      <c r="DB7" s="1" t="s">
        <v>345</v>
      </c>
      <c r="DC7" s="72">
        <f>COUNTA(Table182023[spawner_sku])</f>
        <v>4</v>
      </c>
      <c r="DE7" s="1" t="s">
        <v>505</v>
      </c>
      <c r="DF7" s="1">
        <f>ROUND(DC7/(DF5*DG5),4)</f>
        <v>0</v>
      </c>
      <c r="DG7" s="1" t="s">
        <v>506</v>
      </c>
      <c r="DJ7" s="1" t="s">
        <v>345</v>
      </c>
      <c r="DK7" s="72">
        <f>COUNTA(Table18202324[spawner_sku])</f>
        <v>4</v>
      </c>
      <c r="DM7" s="1" t="s">
        <v>505</v>
      </c>
      <c r="DN7" s="1">
        <f>ROUND(DK7/(DN5*DO5),4)</f>
        <v>0</v>
      </c>
      <c r="DO7" s="1" t="s">
        <v>506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73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210</v>
      </c>
      <c r="CT9" s="1" t="s">
        <v>351</v>
      </c>
      <c r="CU9" s="75">
        <f>COUNTIF(Table1820[Aggressive],"no")</f>
        <v>186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507</v>
      </c>
      <c r="F11" s="1">
        <f>ROUND(C11/(F5*G5),4)</f>
        <v>4.7500000000000001E-2</v>
      </c>
      <c r="G11" s="1" t="s">
        <v>508</v>
      </c>
      <c r="J11" s="1" t="s">
        <v>346</v>
      </c>
      <c r="K11" s="72">
        <f>SUM(Table3[entity_spawned (AVG)])</f>
        <v>332</v>
      </c>
      <c r="M11" s="1" t="s">
        <v>507</v>
      </c>
      <c r="N11" s="1">
        <f>ROUND(K11/(N5*O5),4)</f>
        <v>3.0700000000000002E-2</v>
      </c>
      <c r="O11" s="1" t="s">
        <v>508</v>
      </c>
      <c r="R11" s="1" t="s">
        <v>346</v>
      </c>
      <c r="S11" s="72">
        <f>SUM(Table39[entity_spawned (AVG)])</f>
        <v>116</v>
      </c>
      <c r="U11" s="1" t="s">
        <v>507</v>
      </c>
      <c r="V11" s="1">
        <f>ROUND(S11/(V5*W5),4)</f>
        <v>1.61E-2</v>
      </c>
      <c r="W11" s="1" t="s">
        <v>508</v>
      </c>
      <c r="Z11" s="1" t="s">
        <v>346</v>
      </c>
      <c r="AA11" s="72">
        <f>SUM(Table2[entity_spawned (AVG)])</f>
        <v>615</v>
      </c>
      <c r="AC11" s="1" t="s">
        <v>507</v>
      </c>
      <c r="AD11" s="1">
        <f>ROUND(AA11/(AD5*AE5),4)</f>
        <v>3.0099999999999998E-2</v>
      </c>
      <c r="AE11" s="1" t="s">
        <v>508</v>
      </c>
      <c r="AH11" s="1" t="s">
        <v>346</v>
      </c>
      <c r="AI11" s="72">
        <f>SUM(Table6[entity_spawned (AVG)])</f>
        <v>281</v>
      </c>
      <c r="AK11" s="1" t="s">
        <v>507</v>
      </c>
      <c r="AL11" s="1">
        <f>ROUND(AI11/(AL5*AM5),4)</f>
        <v>6.2399999999999997E-2</v>
      </c>
      <c r="AM11" s="1" t="s">
        <v>508</v>
      </c>
      <c r="AP11" s="1" t="s">
        <v>346</v>
      </c>
      <c r="AQ11" s="72">
        <f>SUM(Table610[entity_spawned (AVG)])</f>
        <v>270</v>
      </c>
      <c r="AS11" s="1" t="s">
        <v>507</v>
      </c>
      <c r="AT11" s="1">
        <f>ROUND(AQ11/(AT5*AU5),4)</f>
        <v>1.12E-2</v>
      </c>
      <c r="AU11" s="1" t="s">
        <v>508</v>
      </c>
      <c r="AX11" s="1" t="s">
        <v>346</v>
      </c>
      <c r="AY11" s="72">
        <f>SUM(Table61011[entity_spawned (AVG)])</f>
        <v>799</v>
      </c>
      <c r="BA11" s="1" t="s">
        <v>507</v>
      </c>
      <c r="BB11" s="1">
        <f>ROUND(AY11/(BB5*BC5),4)</f>
        <v>3.4700000000000002E-2</v>
      </c>
      <c r="BC11" s="1" t="s">
        <v>508</v>
      </c>
      <c r="BF11" s="1" t="s">
        <v>346</v>
      </c>
      <c r="BG11" s="72">
        <f>SUM(Table11[entity_spawned (AVG)])</f>
        <v>473</v>
      </c>
      <c r="BI11" s="1" t="s">
        <v>507</v>
      </c>
      <c r="BJ11" s="1">
        <f>ROUND(BG11/(BJ5*BK5),4)</f>
        <v>2.07E-2</v>
      </c>
      <c r="BK11" s="1" t="s">
        <v>508</v>
      </c>
      <c r="BN11" s="1" t="s">
        <v>346</v>
      </c>
      <c r="BO11" s="72">
        <f>SUM(Table12[entity_spawned (AVG)])</f>
        <v>352</v>
      </c>
      <c r="BQ11" s="1" t="s">
        <v>507</v>
      </c>
      <c r="BR11" s="1">
        <f>ROUND(BO11/(BR5*BS5),4)</f>
        <v>3.09E-2</v>
      </c>
      <c r="BS11" s="1" t="s">
        <v>508</v>
      </c>
      <c r="BV11" s="1" t="s">
        <v>346</v>
      </c>
      <c r="BW11" s="72">
        <f>SUM(Table13[entity_spawned (AVG)])</f>
        <v>678</v>
      </c>
      <c r="BY11" s="1" t="s">
        <v>507</v>
      </c>
      <c r="BZ11" s="1">
        <f>ROUND(BW11/(BZ5*CA5),4)</f>
        <v>4.8399999999999999E-2</v>
      </c>
      <c r="CA11" s="1" t="s">
        <v>508</v>
      </c>
      <c r="CD11" s="1" t="s">
        <v>346</v>
      </c>
      <c r="CE11" s="72">
        <f>SUM(Table14[entity_spawned (AVG)])</f>
        <v>1593</v>
      </c>
      <c r="CG11" s="1" t="s">
        <v>507</v>
      </c>
      <c r="CH11" s="1">
        <f>ROUND(CE11/(CH5*CI5),4)</f>
        <v>1.78E-2</v>
      </c>
      <c r="CI11" s="1" t="s">
        <v>508</v>
      </c>
      <c r="CL11" s="1" t="s">
        <v>346</v>
      </c>
      <c r="CM11" s="72">
        <f>SUM(Table18[entity_spawned (AVG)])</f>
        <v>574</v>
      </c>
      <c r="CO11" s="1" t="s">
        <v>507</v>
      </c>
      <c r="CP11" s="1">
        <f>ROUND(CM11/(CP5*CQ5),4)</f>
        <v>6.4000000000000003E-3</v>
      </c>
      <c r="CQ11" s="1" t="s">
        <v>508</v>
      </c>
      <c r="CT11" s="1" t="s">
        <v>346</v>
      </c>
      <c r="CU11" s="72">
        <f>SUM(Table1820[entity_spawned (AVG)])</f>
        <v>490</v>
      </c>
      <c r="CW11" s="1" t="s">
        <v>507</v>
      </c>
      <c r="CX11" s="1">
        <f>ROUND(CU11/(CX5*CY5),4)</f>
        <v>5.4999999999999997E-3</v>
      </c>
      <c r="CY11" s="1" t="s">
        <v>508</v>
      </c>
      <c r="DB11" s="1" t="s">
        <v>346</v>
      </c>
      <c r="DC11" s="72">
        <f>SUM(Table182023[entity_spawned (AVG)])</f>
        <v>10</v>
      </c>
      <c r="DE11" s="1" t="s">
        <v>507</v>
      </c>
      <c r="DF11" s="1">
        <f>ROUND(DC11/(DF5*DG5),4)</f>
        <v>1E-4</v>
      </c>
      <c r="DG11" s="1" t="s">
        <v>508</v>
      </c>
      <c r="DJ11" s="1" t="s">
        <v>346</v>
      </c>
      <c r="DK11" s="72">
        <f>SUM(Table18202324[entity_spawned (AVG)])</f>
        <v>10</v>
      </c>
      <c r="DM11" s="1" t="s">
        <v>507</v>
      </c>
      <c r="DN11" s="1">
        <f>ROUND(DK11/(DN5*DO5),4)</f>
        <v>1E-4</v>
      </c>
      <c r="DO11" s="1" t="s">
        <v>508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532</v>
      </c>
      <c r="C13" s="72" t="str">
        <f>CONCATENATE(ROUND(((COUNTIF(Table245[activating_chance],"=100"))/C7)*100,0),"%")</f>
        <v>73%</v>
      </c>
      <c r="J13" s="1" t="s">
        <v>532</v>
      </c>
      <c r="K13" s="72" t="str">
        <f>CONCATENATE(ROUND(((COUNTIF(Table3[activating_chance],"=100"))/K7)*100,0),"%")</f>
        <v>78%</v>
      </c>
      <c r="R13" s="1" t="s">
        <v>532</v>
      </c>
      <c r="S13" s="72" t="str">
        <f>CONCATENATE(ROUND(((COUNTIF(Table39[activating_chance],"=100"))/S7)*100,0),"%")</f>
        <v>84%</v>
      </c>
      <c r="Z13" s="1" t="s">
        <v>532</v>
      </c>
      <c r="AA13" s="72" t="str">
        <f>CONCATENATE(ROUND(((COUNTIF(Table2[activating_chance],"=100"))/AA7)*100,0),"%")</f>
        <v>81%</v>
      </c>
      <c r="AH13" s="1" t="s">
        <v>532</v>
      </c>
      <c r="AI13" s="72" t="str">
        <f>CONCATENATE(ROUND(((COUNTIF(Table6[activating_chance],"=100"))/AI7)*100,0),"%")</f>
        <v>89%</v>
      </c>
      <c r="AP13" s="1" t="s">
        <v>532</v>
      </c>
      <c r="AQ13" s="72" t="str">
        <f>CONCATENATE(ROUND(((COUNTIF(Table610[activating_chance],"=100"))/AQ7)*100,0),"%")</f>
        <v>85%</v>
      </c>
      <c r="AX13" s="1" t="s">
        <v>532</v>
      </c>
      <c r="AY13" s="72" t="str">
        <f>CONCATENATE(ROUND(((COUNTIF(Table61011[activating_chance],"=100"))/AY7)*100,0),"%")</f>
        <v>85%</v>
      </c>
      <c r="BF13" s="1" t="s">
        <v>532</v>
      </c>
      <c r="BG13" s="72" t="str">
        <f>CONCATENATE(ROUND(((COUNTIF(Table11[activating_chance],"=100"))/BG7)*100,0),"%")</f>
        <v>72%</v>
      </c>
      <c r="BN13" s="1" t="s">
        <v>532</v>
      </c>
      <c r="BO13" s="72" t="str">
        <f>CONCATENATE(ROUND(((COUNTIF(Table12[activating_chance],"=100"))/BO7)*100,0),"%")</f>
        <v>70%</v>
      </c>
      <c r="BV13" s="1" t="s">
        <v>532</v>
      </c>
      <c r="BW13" s="72" t="str">
        <f>CONCATENATE(ROUND(((COUNTIF(Table13[activating_chance],"=100"))/BW7)*100,0),"%")</f>
        <v>71%</v>
      </c>
      <c r="CD13" s="1" t="s">
        <v>532</v>
      </c>
      <c r="CE13" s="72" t="str">
        <f>CONCATENATE(ROUND(((COUNTIF(Table14[activating_chance],"=100"))/CE7)*100,0),"%")</f>
        <v>75%</v>
      </c>
      <c r="CL13" s="1" t="s">
        <v>532</v>
      </c>
      <c r="CM13" s="72" t="str">
        <f>CONCATENATE(ROUND(((COUNTIF(Table18[activating_chance],"=100"))/CM7)*100,0),"%")</f>
        <v>60%</v>
      </c>
      <c r="CT13" s="1" t="s">
        <v>532</v>
      </c>
      <c r="CU13" s="72" t="str">
        <f>CONCATENATE(ROUND(((COUNTIF(Table1820[activating_chance],"=100"))/CU7)*100,0),"%")</f>
        <v>69%</v>
      </c>
      <c r="DB13" s="1" t="s">
        <v>532</v>
      </c>
      <c r="DC13" s="72" t="str">
        <f>CONCATENATE(ROUND(((COUNTIF(Table182023[activating_chance],"=100"))/DC7)*100,0),"%")</f>
        <v>50%</v>
      </c>
      <c r="DJ13" s="1" t="s">
        <v>532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533</v>
      </c>
      <c r="C14" s="72" t="str">
        <f>CONCATENATE(ROUND((((COUNTIFS(Table245[activating_chance],"&lt;100",Table245[activating_chance],"&gt;=75")))/C7)*100,0),"%")</f>
        <v>15%</v>
      </c>
      <c r="J14" s="1" t="s">
        <v>533</v>
      </c>
      <c r="K14" s="72" t="str">
        <f>CONCATENATE(ROUND((((COUNTIFS(Table3[activating_chance],"&lt;100",Table3[activating_chance],"&gt;=75")))/K7)*100,0),"%")</f>
        <v>9%</v>
      </c>
      <c r="R14" s="1" t="s">
        <v>533</v>
      </c>
      <c r="S14" s="72" t="str">
        <f>CONCATENATE(ROUND((((COUNTIFS(Table39[activating_chance],"&lt;100",Table39[activating_chance],"&gt;=75")))/S7)*100,0),"%")</f>
        <v>5%</v>
      </c>
      <c r="Z14" s="1" t="s">
        <v>533</v>
      </c>
      <c r="AA14" s="72" t="str">
        <f>CONCATENATE(ROUND((((COUNTIFS(Table2[activating_chance],"&lt;100",Table2[activating_chance],"&gt;=75")))/AA7)*100,0),"%")</f>
        <v>13%</v>
      </c>
      <c r="AH14" s="1" t="s">
        <v>533</v>
      </c>
      <c r="AI14" s="72" t="str">
        <f>CONCATENATE(ROUND((((COUNTIFS(Table6[activating_chance],"&lt;100",Table6[activating_chance],"&gt;=75")))/AI7)*100,0),"%")</f>
        <v>6%</v>
      </c>
      <c r="AP14" s="1" t="s">
        <v>533</v>
      </c>
      <c r="AQ14" s="72" t="str">
        <f>CONCATENATE(ROUND((((COUNTIFS(Table610[activating_chance],"&lt;100",Table610[activating_chance],"&gt;=75")))/AQ7)*100,0),"%")</f>
        <v>1%</v>
      </c>
      <c r="AX14" s="1" t="s">
        <v>533</v>
      </c>
      <c r="AY14" s="72" t="str">
        <f>CONCATENATE(ROUND((((COUNTIFS(Table61011[activating_chance],"&lt;100",Table61011[activating_chance],"&gt;=75")))/AY7)*100,0),"%")</f>
        <v>9%</v>
      </c>
      <c r="BF14" s="1" t="s">
        <v>533</v>
      </c>
      <c r="BG14" s="72" t="str">
        <f>CONCATENATE(ROUND((((COUNTIFS(Table11[activating_chance],"&lt;100",Table11[activating_chance],"&gt;=75")))/BG7)*100,0),"%")</f>
        <v>10%</v>
      </c>
      <c r="BN14" s="1" t="s">
        <v>533</v>
      </c>
      <c r="BO14" s="72" t="str">
        <f>CONCATENATE(ROUND((((COUNTIFS(Table12[activating_chance],"&lt;100",Table12[activating_chance],"&gt;=75")))/BO7)*100,0),"%")</f>
        <v>18%</v>
      </c>
      <c r="BV14" s="1" t="s">
        <v>533</v>
      </c>
      <c r="BW14" s="72" t="str">
        <f>CONCATENATE(ROUND((((COUNTIFS(Table13[activating_chance],"&lt;100",Table13[activating_chance],"&gt;=75")))/BW7)*100,0),"%")</f>
        <v>19%</v>
      </c>
      <c r="CD14" s="1" t="s">
        <v>533</v>
      </c>
      <c r="CE14" s="72" t="str">
        <f>CONCATENATE(ROUND((((COUNTIFS(Table14[activating_chance],"&lt;100",Table14[activating_chance],"&gt;=75")))/CE7)*100,0),"%")</f>
        <v>11%</v>
      </c>
      <c r="CL14" s="1" t="s">
        <v>533</v>
      </c>
      <c r="CM14" s="72" t="str">
        <f>CONCATENATE(ROUND((((COUNTIFS(Table18[activating_chance],"&lt;100",Table18[activating_chance],"&gt;=75")))/CM7)*100,0),"%")</f>
        <v>23%</v>
      </c>
      <c r="CT14" s="1" t="s">
        <v>533</v>
      </c>
      <c r="CU14" s="72" t="str">
        <f>CONCATENATE(ROUND((((COUNTIFS(Table1820[activating_chance],"&lt;100",Table1820[activating_chance],"&gt;=75")))/CU7)*100,0),"%")</f>
        <v>14%</v>
      </c>
      <c r="DB14" s="1" t="s">
        <v>533</v>
      </c>
      <c r="DC14" s="72" t="str">
        <f>CONCATENATE(ROUND((((COUNTIFS(Table182023[activating_chance],"&lt;100",Table182023[activating_chance],"&gt;=75")))/DC7)*100,0),"%")</f>
        <v>25%</v>
      </c>
      <c r="DJ14" s="1" t="s">
        <v>533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534</v>
      </c>
      <c r="C15" s="1" t="str">
        <f>CONCATENATE(ROUND((((COUNTIFS(Table245[activating_chance],"&lt;75",Table245[activating_chance],"&gt;=25")))/C7)*100,0),"%")</f>
        <v>10%</v>
      </c>
      <c r="J15" s="1" t="s">
        <v>534</v>
      </c>
      <c r="K15" s="1" t="str">
        <f>CONCATENATE(ROUND((((COUNTIFS(Table3[activating_chance],"&lt;75",Table3[activating_chance],"&gt;=25")))/K7)*100,0),"%")</f>
        <v>12%</v>
      </c>
      <c r="R15" s="1" t="s">
        <v>534</v>
      </c>
      <c r="S15" s="1" t="str">
        <f>CONCATENATE(ROUND((((COUNTIFS(Table39[activating_chance],"&lt;75",Table39[activating_chance],"&gt;=25")))/S7)*100,0),"%")</f>
        <v>11%</v>
      </c>
      <c r="Z15" s="1" t="s">
        <v>534</v>
      </c>
      <c r="AA15" s="1" t="str">
        <f>CONCATENATE(ROUND((((COUNTIFS(Table2[activating_chance],"&lt;75",Table2[activating_chance],"&gt;=25")))/AA7)*100,0),"%")</f>
        <v>6%</v>
      </c>
      <c r="AH15" s="1" t="s">
        <v>534</v>
      </c>
      <c r="AI15" s="1" t="str">
        <f>CONCATENATE(ROUND((((COUNTIFS(Table6[activating_chance],"&lt;75",Table6[activating_chance],"&gt;=25")))/AI7)*100,0),"%")</f>
        <v>5%</v>
      </c>
      <c r="AP15" s="1" t="s">
        <v>534</v>
      </c>
      <c r="AQ15" s="1" t="str">
        <f>CONCATENATE(ROUND((((COUNTIFS(Table610[activating_chance],"&lt;75",Table610[activating_chance],"&gt;=25")))/AQ7)*100,0),"%")</f>
        <v>14%</v>
      </c>
      <c r="AX15" s="1" t="s">
        <v>534</v>
      </c>
      <c r="AY15" s="1" t="str">
        <f>CONCATENATE(ROUND((((COUNTIFS(Table61011[activating_chance],"&lt;75",Table61011[activating_chance],"&gt;=25")))/AY7)*100,0),"%")</f>
        <v>5%</v>
      </c>
      <c r="BF15" s="1" t="s">
        <v>534</v>
      </c>
      <c r="BG15" s="1" t="str">
        <f>CONCATENATE(ROUND((((COUNTIFS(Table11[activating_chance],"&lt;75",Table11[activating_chance],"&gt;=25")))/BG7)*100,0),"%")</f>
        <v>14%</v>
      </c>
      <c r="BN15" s="1" t="s">
        <v>534</v>
      </c>
      <c r="BO15" s="1" t="str">
        <f>CONCATENATE(ROUND((((COUNTIFS(Table12[activating_chance],"&lt;75",Table12[activating_chance],"&gt;=25")))/BO7)*100,0),"%")</f>
        <v>12%</v>
      </c>
      <c r="BV15" s="1" t="s">
        <v>534</v>
      </c>
      <c r="BW15" s="1" t="str">
        <f>CONCATENATE(ROUND((((COUNTIFS(Table13[activating_chance],"&lt;75",Table13[activating_chance],"&gt;=25")))/BW7)*100,0),"%")</f>
        <v>7%</v>
      </c>
      <c r="CD15" s="1" t="s">
        <v>534</v>
      </c>
      <c r="CE15" s="1" t="str">
        <f>CONCATENATE(ROUND((((COUNTIFS(Table14[activating_chance],"&lt;75",Table14[activating_chance],"&gt;=25")))/CE7)*100,0),"%")</f>
        <v>11%</v>
      </c>
      <c r="CL15" s="1" t="s">
        <v>534</v>
      </c>
      <c r="CM15" s="1" t="str">
        <f>CONCATENATE(ROUND((((COUNTIFS(Table18[activating_chance],"&lt;75",Table18[activating_chance],"&gt;=25")))/CM7)*100,0),"%")</f>
        <v>12%</v>
      </c>
      <c r="CT15" s="1" t="s">
        <v>534</v>
      </c>
      <c r="CU15" s="1" t="str">
        <f>CONCATENATE(ROUND((((COUNTIFS(Table1820[activating_chance],"&lt;75",Table1820[activating_chance],"&gt;=25")))/CU7)*100,0),"%")</f>
        <v>13%</v>
      </c>
      <c r="DB15" s="1" t="s">
        <v>534</v>
      </c>
      <c r="DC15" s="1" t="str">
        <f>CONCATENATE(ROUND((((COUNTIFS(Table182023[activating_chance],"&lt;75",Table182023[activating_chance],"&gt;=25")))/DC7)*100,0),"%")</f>
        <v>25%</v>
      </c>
      <c r="DJ15" s="1" t="s">
        <v>534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535</v>
      </c>
      <c r="C16" s="1" t="str">
        <f>CONCATENATE(ROUND((((COUNTIFS(Table245[activating_chance],"&gt;1",Table245[activating_chance],"&lt;25")))/C7)*100,0),"%")</f>
        <v>1%</v>
      </c>
      <c r="J16" s="1" t="s">
        <v>535</v>
      </c>
      <c r="K16" s="1" t="str">
        <f>CONCATENATE(ROUND((((COUNTIFS(Table3[activating_chance],"&gt;1",Table3[activating_chance],"&lt;25")))/K7)*100,0),"%")</f>
        <v>1%</v>
      </c>
      <c r="R16" s="1" t="s">
        <v>535</v>
      </c>
      <c r="S16" s="1" t="str">
        <f>CONCATENATE(ROUND((((COUNTIFS(Table39[activating_chance],"&gt;1",Table39[activating_chance],"&lt;25")))/S7)*100,0),"%")</f>
        <v>0%</v>
      </c>
      <c r="Z16" s="1" t="s">
        <v>535</v>
      </c>
      <c r="AA16" s="1" t="str">
        <f>CONCATENATE(ROUND((((COUNTIFS(Table2[activating_chance],"&gt;1",Table2[activating_chance],"&lt;25")))/AA7)*100,0),"%")</f>
        <v>1%</v>
      </c>
      <c r="AH16" s="1" t="s">
        <v>535</v>
      </c>
      <c r="AI16" s="1" t="str">
        <f>CONCATENATE(ROUND((((COUNTIFS(Table6[activating_chance],"&gt;1",Table6[activating_chance],"&lt;25")))/AI7)*100,0),"%")</f>
        <v>0%</v>
      </c>
      <c r="AP16" s="1" t="s">
        <v>535</v>
      </c>
      <c r="AQ16" s="1" t="str">
        <f>CONCATENATE(ROUND((((COUNTIFS(Table610[activating_chance],"&gt;1",Table610[activating_chance],"&lt;25")))/AQ7)*100,0),"%")</f>
        <v>0%</v>
      </c>
      <c r="AX16" s="1" t="s">
        <v>535</v>
      </c>
      <c r="AY16" s="1" t="str">
        <f>CONCATENATE(ROUND((((COUNTIFS(Table61011[activating_chance],"&gt;1",Table61011[activating_chance],"&lt;25")))/AY7)*100,0),"%")</f>
        <v>1%</v>
      </c>
      <c r="BF16" s="1" t="s">
        <v>535</v>
      </c>
      <c r="BG16" s="1" t="str">
        <f>CONCATENATE(ROUND((((COUNTIFS(Table11[activating_chance],"&gt;1",Table11[activating_chance],"&lt;25")))/BG7)*100,0),"%")</f>
        <v>5%</v>
      </c>
      <c r="BN16" s="1" t="s">
        <v>535</v>
      </c>
      <c r="BO16" s="1" t="str">
        <f>CONCATENATE(ROUND((((COUNTIFS(Table12[activating_chance],"&gt;1",Table12[activating_chance],"&lt;25")))/BO7)*100,0),"%")</f>
        <v>1%</v>
      </c>
      <c r="BV16" s="1" t="s">
        <v>535</v>
      </c>
      <c r="BW16" s="1" t="str">
        <f>CONCATENATE(ROUND((((COUNTIFS(Table13[activating_chance],"&gt;1",Table13[activating_chance],"&lt;25")))/BW7)*100,0),"%")</f>
        <v>4%</v>
      </c>
      <c r="CD16" s="1" t="s">
        <v>535</v>
      </c>
      <c r="CE16" s="1" t="str">
        <f>CONCATENATE(ROUND((((COUNTIFS(Table14[activating_chance],"&gt;1",Table14[activating_chance],"&lt;25")))/CE7)*100,0),"%")</f>
        <v>3%</v>
      </c>
      <c r="CL16" s="1" t="s">
        <v>535</v>
      </c>
      <c r="CM16" s="1" t="str">
        <f>CONCATENATE(ROUND((((COUNTIFS(Table18[activating_chance],"&gt;1",Table18[activating_chance],"&lt;25")))/CM7)*100,0),"%")</f>
        <v>5%</v>
      </c>
      <c r="CT16" s="1" t="s">
        <v>535</v>
      </c>
      <c r="CU16" s="1" t="str">
        <f>CONCATENATE(ROUND((((COUNTIFS(Table1820[activating_chance],"&gt;1",Table1820[activating_chance],"&lt;25")))/CU7)*100,0),"%")</f>
        <v>4%</v>
      </c>
      <c r="DB16" s="1" t="s">
        <v>535</v>
      </c>
      <c r="DC16" s="1" t="str">
        <f>CONCATENATE(ROUND((((COUNTIFS(Table182023[activating_chance],"&gt;1",Table182023[activating_chance],"&lt;25")))/DC7)*100,0),"%")</f>
        <v>0%</v>
      </c>
      <c r="DJ16" s="1" t="s">
        <v>535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466</v>
      </c>
      <c r="C18" s="1" t="s">
        <v>404</v>
      </c>
      <c r="J18" s="1" t="s">
        <v>466</v>
      </c>
      <c r="K18" s="1" t="s">
        <v>267</v>
      </c>
      <c r="R18" s="1" t="s">
        <v>466</v>
      </c>
      <c r="S18" s="1" t="s">
        <v>467</v>
      </c>
      <c r="Z18" s="1" t="s">
        <v>466</v>
      </c>
      <c r="AA18" s="1" t="s">
        <v>468</v>
      </c>
      <c r="AH18" s="1" t="s">
        <v>466</v>
      </c>
      <c r="AI18" s="1" t="s">
        <v>469</v>
      </c>
      <c r="AP18" s="1" t="s">
        <v>466</v>
      </c>
      <c r="AQ18" s="1" t="s">
        <v>470</v>
      </c>
      <c r="AX18" s="1" t="s">
        <v>466</v>
      </c>
      <c r="AY18" s="1" t="s">
        <v>471</v>
      </c>
      <c r="BF18" s="1" t="s">
        <v>466</v>
      </c>
      <c r="BG18" s="1" t="s">
        <v>524</v>
      </c>
      <c r="BN18" s="1" t="s">
        <v>466</v>
      </c>
      <c r="BO18" s="1" t="s">
        <v>541</v>
      </c>
      <c r="BV18" s="1" t="s">
        <v>466</v>
      </c>
      <c r="BW18" s="1" t="s">
        <v>470</v>
      </c>
      <c r="CD18" s="1" t="s">
        <v>466</v>
      </c>
      <c r="CE18" s="1" t="s">
        <v>544</v>
      </c>
      <c r="CL18" s="1" t="s">
        <v>466</v>
      </c>
      <c r="CM18" s="1" t="s">
        <v>656</v>
      </c>
      <c r="CT18" s="1" t="s">
        <v>466</v>
      </c>
      <c r="CU18" s="1" t="s">
        <v>658</v>
      </c>
      <c r="DB18" s="1" t="s">
        <v>466</v>
      </c>
      <c r="DC18" s="1" t="s">
        <v>660</v>
      </c>
      <c r="DJ18" s="1" t="s">
        <v>466</v>
      </c>
      <c r="DK18" s="1" t="s">
        <v>661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0" t="s">
        <v>223</v>
      </c>
      <c r="CM21" s="100" t="s">
        <v>224</v>
      </c>
      <c r="CN21" s="100" t="s">
        <v>225</v>
      </c>
      <c r="CO21" s="100" t="s">
        <v>226</v>
      </c>
      <c r="CP21" s="100" t="s">
        <v>220</v>
      </c>
      <c r="CQ21" s="100" t="s">
        <v>227</v>
      </c>
      <c r="CR21" s="100" t="s">
        <v>352</v>
      </c>
      <c r="CT21" s="100" t="s">
        <v>223</v>
      </c>
      <c r="CU21" s="100" t="s">
        <v>224</v>
      </c>
      <c r="CV21" s="100" t="s">
        <v>225</v>
      </c>
      <c r="CW21" s="100" t="s">
        <v>226</v>
      </c>
      <c r="CX21" s="100" t="s">
        <v>220</v>
      </c>
      <c r="CY21" s="100" t="s">
        <v>227</v>
      </c>
      <c r="CZ21" s="100" t="s">
        <v>352</v>
      </c>
      <c r="DB21" s="100" t="s">
        <v>223</v>
      </c>
      <c r="DC21" s="100" t="s">
        <v>224</v>
      </c>
      <c r="DD21" s="100" t="s">
        <v>225</v>
      </c>
      <c r="DE21" s="100" t="s">
        <v>226</v>
      </c>
      <c r="DF21" s="100" t="s">
        <v>220</v>
      </c>
      <c r="DG21" s="100" t="s">
        <v>227</v>
      </c>
      <c r="DH21" s="100" t="s">
        <v>352</v>
      </c>
      <c r="DJ21" s="100" t="s">
        <v>223</v>
      </c>
      <c r="DK21" s="100" t="s">
        <v>224</v>
      </c>
      <c r="DL21" s="100" t="s">
        <v>225</v>
      </c>
      <c r="DM21" s="100" t="s">
        <v>226</v>
      </c>
      <c r="DN21" s="100" t="s">
        <v>220</v>
      </c>
      <c r="DO21" s="100" t="s">
        <v>227</v>
      </c>
      <c r="DP21" s="100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75</v>
      </c>
      <c r="BC22" s="76">
        <f ca="1">ROUND((Table61011[[#This Row],[XP]]*Table61011[[#This Row],[entity_spawned (AVG)]])*(Table61011[[#This Row],[activating_chance]]/100),0)</f>
        <v>75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75</v>
      </c>
      <c r="BK22">
        <f ca="1">ROUND((Table11[[#This Row],[XP]]*Table11[[#This Row],[entity_spawned (AVG)]])*(Table11[[#This Row],[activating_chance]]/100),0)</f>
        <v>150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23" t="s">
        <v>674</v>
      </c>
      <c r="CM22" s="23">
        <v>1</v>
      </c>
      <c r="CN22" s="118">
        <v>120</v>
      </c>
      <c r="CO22" s="118">
        <v>100</v>
      </c>
      <c r="CP22" s="118">
        <f ca="1">INDIRECT(ADDRESS(11+(MATCH(RIGHT(Table18[[#This Row],[spawner_sku]],LEN(Table18[[#This Row],[spawner_sku]])-FIND("/",Table18[[#This Row],[spawner_sku]])),Table1[Entity Prefab],0)),10,1,1,"Entities"))</f>
        <v>50</v>
      </c>
      <c r="CQ22" s="118">
        <f ca="1">ROUND((Table18[[#This Row],[XP]]*Table18[[#This Row],[entity_spawned (AVG)]])*(Table18[[#This Row],[activating_chance]]/100),0)</f>
        <v>50</v>
      </c>
      <c r="CR22" t="s">
        <v>348</v>
      </c>
      <c r="CT22" t="s">
        <v>228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349</v>
      </c>
      <c r="DB22" s="95" t="s">
        <v>228</v>
      </c>
      <c r="DC22" s="95">
        <v>3</v>
      </c>
      <c r="DD22" s="94">
        <v>260</v>
      </c>
      <c r="DE22" s="94">
        <v>100</v>
      </c>
      <c r="DF22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5">
        <f ca="1">ROUND((Table182023[[#This Row],[XP]]*Table182023[[#This Row],[entity_spawned (AVG)]])*(Table182023[[#This Row],[activating_chance]]/100),0)</f>
        <v>165</v>
      </c>
      <c r="DH22" s="98" t="s">
        <v>349</v>
      </c>
      <c r="DJ22" s="95" t="s">
        <v>228</v>
      </c>
      <c r="DK22" s="95">
        <v>3</v>
      </c>
      <c r="DL22" s="94">
        <v>260</v>
      </c>
      <c r="DM22" s="94">
        <v>100</v>
      </c>
      <c r="DN22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5">
        <f ca="1">ROUND((Table18202324[[#This Row],[XP]]*Table18202324[[#This Row],[entity_spawned (AVG)]])*(Table18202324[[#This Row],[activating_chance]]/100),0)</f>
        <v>165</v>
      </c>
      <c r="DP22" s="98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75</v>
      </c>
      <c r="BC23" s="76">
        <f ca="1">ROUND((Table61011[[#This Row],[XP]]*Table61011[[#This Row],[entity_spawned (AVG)]])*(Table61011[[#This Row],[activating_chance]]/100),0)</f>
        <v>75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75</v>
      </c>
      <c r="BK23">
        <f ca="1">ROUND((Table11[[#This Row],[XP]]*Table11[[#This Row],[entity_spawned (AVG)]])*(Table11[[#This Row],[activating_chance]]/100),0)</f>
        <v>225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t="s">
        <v>228</v>
      </c>
      <c r="CM23">
        <v>2</v>
      </c>
      <c r="CN23" s="76">
        <v>120</v>
      </c>
      <c r="CO23" s="76">
        <v>100</v>
      </c>
      <c r="CP23" s="76">
        <f ca="1">INDIRECT(ADDRESS(11+(MATCH(RIGHT(Table18[[#This Row],[spawner_sku]],LEN(Table18[[#This Row],[spawner_sku]])-FIND("/",Table18[[#This Row],[spawner_sku]])),Table1[Entity Prefab],0)),10,1,1,"Entities"))</f>
        <v>55</v>
      </c>
      <c r="CQ23" s="76">
        <f ca="1">ROUND((Table18[[#This Row],[XP]]*Table18[[#This Row],[entity_spawned (AVG)]])*(Table18[[#This Row],[activating_chance]]/100),0)</f>
        <v>110</v>
      </c>
      <c r="CR23" t="s">
        <v>349</v>
      </c>
      <c r="CT23" t="s">
        <v>228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349</v>
      </c>
      <c r="DB23" s="97" t="s">
        <v>228</v>
      </c>
      <c r="DC23" s="97">
        <v>1</v>
      </c>
      <c r="DD23" s="96">
        <v>150</v>
      </c>
      <c r="DE23" s="96">
        <v>80</v>
      </c>
      <c r="DF23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7">
        <f ca="1">ROUND((Table182023[[#This Row],[XP]]*Table182023[[#This Row],[entity_spawned (AVG)]])*(Table182023[[#This Row],[activating_chance]]/100),0)</f>
        <v>44</v>
      </c>
      <c r="DH23" s="99" t="s">
        <v>349</v>
      </c>
      <c r="DJ23" s="97" t="s">
        <v>228</v>
      </c>
      <c r="DK23" s="97">
        <v>1</v>
      </c>
      <c r="DL23" s="96">
        <v>150</v>
      </c>
      <c r="DM23" s="96">
        <v>80</v>
      </c>
      <c r="DN23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7">
        <f ca="1">ROUND((Table18202324[[#This Row],[XP]]*Table18202324[[#This Row],[entity_spawned (AVG)]])*(Table18202324[[#This Row],[activating_chance]]/100),0)</f>
        <v>44</v>
      </c>
      <c r="DP23" s="99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75</v>
      </c>
      <c r="G24" s="76">
        <f ca="1">ROUND((Table245[[#This Row],[XP]]*Table245[[#This Row],[entity_spawned (AVG)]])*(Table245[[#This Row],[activating_chance]]/100),0)</f>
        <v>75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75</v>
      </c>
      <c r="BC24" s="76">
        <f ca="1">ROUND((Table61011[[#This Row],[XP]]*Table61011[[#This Row],[entity_spawned (AVG)]])*(Table61011[[#This Row],[activating_chance]]/100),0)</f>
        <v>180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75</v>
      </c>
      <c r="BK24">
        <f ca="1">ROUND((Table11[[#This Row],[XP]]*Table11[[#This Row],[entity_spawned (AVG)]])*(Table11[[#This Row],[activating_chance]]/100),0)</f>
        <v>225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t="s">
        <v>228</v>
      </c>
      <c r="CM24">
        <v>3</v>
      </c>
      <c r="CN24" s="76">
        <v>130</v>
      </c>
      <c r="CO24" s="76">
        <v>100</v>
      </c>
      <c r="CP24" s="76">
        <f ca="1">INDIRECT(ADDRESS(11+(MATCH(RIGHT(Table18[[#This Row],[spawner_sku]],LEN(Table18[[#This Row],[spawner_sku]])-FIND("/",Table18[[#This Row],[spawner_sku]])),Table1[Entity Prefab],0)),10,1,1,"Entities"))</f>
        <v>55</v>
      </c>
      <c r="CQ24" s="76">
        <f ca="1">ROUND((Table18[[#This Row],[XP]]*Table18[[#This Row],[entity_spawned (AVG)]])*(Table18[[#This Row],[activating_chance]]/100),0)</f>
        <v>165</v>
      </c>
      <c r="CR24" t="s">
        <v>349</v>
      </c>
      <c r="CT24" t="s">
        <v>228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349</v>
      </c>
      <c r="DB24" s="95" t="s">
        <v>228</v>
      </c>
      <c r="DC24" s="95">
        <v>1</v>
      </c>
      <c r="DD24" s="94">
        <v>200</v>
      </c>
      <c r="DE24" s="94">
        <v>30</v>
      </c>
      <c r="DF24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5">
        <f ca="1">ROUND((Table182023[[#This Row],[XP]]*Table182023[[#This Row],[entity_spawned (AVG)]])*(Table182023[[#This Row],[activating_chance]]/100),0)</f>
        <v>17</v>
      </c>
      <c r="DH24" s="98" t="s">
        <v>349</v>
      </c>
      <c r="DJ24" s="95" t="s">
        <v>228</v>
      </c>
      <c r="DK24" s="95">
        <v>1</v>
      </c>
      <c r="DL24" s="94">
        <v>200</v>
      </c>
      <c r="DM24" s="94">
        <v>30</v>
      </c>
      <c r="DN24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5">
        <f ca="1">ROUND((Table18202324[[#This Row],[XP]]*Table18202324[[#This Row],[entity_spawned (AVG)]])*(Table18202324[[#This Row],[activating_chance]]/100),0)</f>
        <v>17</v>
      </c>
      <c r="DP24" s="98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75</v>
      </c>
      <c r="G25" s="76">
        <f ca="1">ROUND((Table245[[#This Row],[XP]]*Table245[[#This Row],[entity_spawned (AVG)]])*(Table245[[#This Row],[activating_chance]]/100),0)</f>
        <v>180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75</v>
      </c>
      <c r="BC25" s="76">
        <f ca="1">ROUND((Table61011[[#This Row],[XP]]*Table61011[[#This Row],[entity_spawned (AVG)]])*(Table61011[[#This Row],[activating_chance]]/100),0)</f>
        <v>75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75</v>
      </c>
      <c r="BK25">
        <f ca="1">ROUND((Table11[[#This Row],[XP]]*Table11[[#This Row],[entity_spawned (AVG)]])*(Table11[[#This Row],[activating_chance]]/100),0)</f>
        <v>225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t="s">
        <v>228</v>
      </c>
      <c r="CM25">
        <v>2</v>
      </c>
      <c r="CN25" s="76">
        <v>140</v>
      </c>
      <c r="CO25" s="76">
        <v>100</v>
      </c>
      <c r="CP25" s="76">
        <f ca="1">INDIRECT(ADDRESS(11+(MATCH(RIGHT(Table18[[#This Row],[spawner_sku]],LEN(Table18[[#This Row],[spawner_sku]])-FIND("/",Table18[[#This Row],[spawner_sku]])),Table1[Entity Prefab],0)),10,1,1,"Entities"))</f>
        <v>55</v>
      </c>
      <c r="CQ25" s="76">
        <f ca="1">ROUND((Table18[[#This Row],[XP]]*Table18[[#This Row],[entity_spawned (AVG)]])*(Table18[[#This Row],[activating_chance]]/100),0)</f>
        <v>110</v>
      </c>
      <c r="CR25" t="s">
        <v>349</v>
      </c>
      <c r="CT25" t="s">
        <v>228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349</v>
      </c>
      <c r="DB25" s="101" t="s">
        <v>228</v>
      </c>
      <c r="DC25" s="101">
        <v>5</v>
      </c>
      <c r="DD25" s="102">
        <v>200</v>
      </c>
      <c r="DE25" s="102">
        <v>100</v>
      </c>
      <c r="DF25" s="101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1">
        <f ca="1">ROUND((Table182023[[#This Row],[XP]]*Table182023[[#This Row],[entity_spawned (AVG)]])*(Table182023[[#This Row],[activating_chance]]/100),0)</f>
        <v>275</v>
      </c>
      <c r="DH25" s="103" t="s">
        <v>349</v>
      </c>
      <c r="DJ25" s="101" t="s">
        <v>228</v>
      </c>
      <c r="DK25" s="101">
        <v>5</v>
      </c>
      <c r="DL25" s="102">
        <v>200</v>
      </c>
      <c r="DM25" s="102">
        <v>100</v>
      </c>
      <c r="DN25" s="101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1">
        <f ca="1">ROUND((Table18202324[[#This Row],[XP]]*Table18202324[[#This Row],[entity_spawned (AVG)]])*(Table18202324[[#This Row],[activating_chance]]/100),0)</f>
        <v>275</v>
      </c>
      <c r="DP25" s="103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75</v>
      </c>
      <c r="G26" s="76">
        <f ca="1">ROUND((Table245[[#This Row],[XP]]*Table245[[#This Row],[entity_spawned (AVG)]])*(Table245[[#This Row],[activating_chance]]/100),0)</f>
        <v>191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75</v>
      </c>
      <c r="BC26" s="76">
        <f ca="1">ROUND((Table61011[[#This Row],[XP]]*Table61011[[#This Row],[entity_spawned (AVG)]])*(Table61011[[#This Row],[activating_chance]]/100),0)</f>
        <v>75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75</v>
      </c>
      <c r="BK26">
        <f ca="1">ROUND((Table11[[#This Row],[XP]]*Table11[[#This Row],[entity_spawned (AVG)]])*(Table11[[#This Row],[activating_chance]]/100),0)</f>
        <v>375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  <c r="CL26" t="s">
        <v>228</v>
      </c>
      <c r="CM26">
        <v>2</v>
      </c>
      <c r="CN26" s="76">
        <v>130</v>
      </c>
      <c r="CO26" s="76">
        <v>80</v>
      </c>
      <c r="CP26" s="76">
        <f ca="1">INDIRECT(ADDRESS(11+(MATCH(RIGHT(Table18[[#This Row],[spawner_sku]],LEN(Table18[[#This Row],[spawner_sku]])-FIND("/",Table18[[#This Row],[spawner_sku]])),Table1[Entity Prefab],0)),10,1,1,"Entities"))</f>
        <v>55</v>
      </c>
      <c r="CQ26" s="76">
        <f ca="1">ROUND((Table18[[#This Row],[XP]]*Table18[[#This Row],[entity_spawned (AVG)]])*(Table18[[#This Row],[activating_chance]]/100),0)</f>
        <v>88</v>
      </c>
      <c r="CR26" t="s">
        <v>349</v>
      </c>
      <c r="CT26" t="s">
        <v>228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75</v>
      </c>
      <c r="G27" s="76">
        <f ca="1">ROUND((Table245[[#This Row],[XP]]*Table245[[#This Row],[entity_spawned (AVG)]])*(Table245[[#This Row],[activating_chance]]/100),0)</f>
        <v>150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" s="76">
        <f ca="1">ROUND((Table61011[[#This Row],[XP]]*Table61011[[#This Row],[entity_spawned (AVG)]])*(Table61011[[#This Row],[activating_chance]]/100),0)</f>
        <v>375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75</v>
      </c>
      <c r="BK27">
        <f ca="1">ROUND((Table11[[#This Row],[XP]]*Table11[[#This Row],[entity_spawned (AVG)]])*(Table11[[#This Row],[activating_chance]]/100),0)</f>
        <v>150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  <c r="CL27" t="s">
        <v>228</v>
      </c>
      <c r="CM27">
        <v>1</v>
      </c>
      <c r="CN27" s="76">
        <v>130</v>
      </c>
      <c r="CO27" s="76">
        <v>100</v>
      </c>
      <c r="CP27" s="76">
        <f ca="1">INDIRECT(ADDRESS(11+(MATCH(RIGHT(Table18[[#This Row],[spawner_sku]],LEN(Table18[[#This Row],[spawner_sku]])-FIND("/",Table18[[#This Row],[spawner_sku]])),Table1[Entity Prefab],0)),10,1,1,"Entities"))</f>
        <v>55</v>
      </c>
      <c r="CQ27" s="76">
        <f ca="1">ROUND((Table18[[#This Row],[XP]]*Table18[[#This Row],[entity_spawned (AVG)]])*(Table18[[#This Row],[activating_chance]]/100),0)</f>
        <v>55</v>
      </c>
      <c r="CR27" t="s">
        <v>349</v>
      </c>
      <c r="CT27" t="s">
        <v>228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75</v>
      </c>
      <c r="G28" s="76">
        <f ca="1">ROUND((Table245[[#This Row],[XP]]*Table245[[#This Row],[entity_spawned (AVG)]])*(Table245[[#This Row],[activating_chance]]/100),0)</f>
        <v>75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" s="76">
        <f ca="1">ROUND((Table61011[[#This Row],[XP]]*Table61011[[#This Row],[entity_spawned (AVG)]])*(Table61011[[#This Row],[activating_chance]]/100),0)</f>
        <v>75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75</v>
      </c>
      <c r="BK28">
        <f ca="1">ROUND((Table11[[#This Row],[XP]]*Table11[[#This Row],[entity_spawned (AVG)]])*(Table11[[#This Row],[activating_chance]]/100),0)</f>
        <v>180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  <c r="CL28" t="s">
        <v>228</v>
      </c>
      <c r="CM28">
        <v>2</v>
      </c>
      <c r="CN28" s="76">
        <v>130</v>
      </c>
      <c r="CO28" s="76">
        <v>100</v>
      </c>
      <c r="CP28" s="76">
        <f ca="1">INDIRECT(ADDRESS(11+(MATCH(RIGHT(Table18[[#This Row],[spawner_sku]],LEN(Table18[[#This Row],[spawner_sku]])-FIND("/",Table18[[#This Row],[spawner_sku]])),Table1[Entity Prefab],0)),10,1,1,"Entities"))</f>
        <v>55</v>
      </c>
      <c r="CQ28" s="76">
        <f ca="1">ROUND((Table18[[#This Row],[XP]]*Table18[[#This Row],[entity_spawned (AVG)]])*(Table18[[#This Row],[activating_chance]]/100),0)</f>
        <v>110</v>
      </c>
      <c r="CR28" t="s">
        <v>349</v>
      </c>
      <c r="CT28" t="s">
        <v>228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75</v>
      </c>
      <c r="G29" s="76">
        <f ca="1">ROUND((Table245[[#This Row],[XP]]*Table245[[#This Row],[entity_spawned (AVG)]])*(Table245[[#This Row],[activating_chance]]/100),0)</f>
        <v>225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75</v>
      </c>
      <c r="BC29" s="76">
        <f ca="1">ROUND((Table61011[[#This Row],[XP]]*Table61011[[#This Row],[entity_spawned (AVG)]])*(Table61011[[#This Row],[activating_chance]]/100),0)</f>
        <v>375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75</v>
      </c>
      <c r="BK29">
        <f ca="1">ROUND((Table11[[#This Row],[XP]]*Table11[[#This Row],[entity_spawned (AVG)]])*(Table11[[#This Row],[activating_chance]]/100),0)</f>
        <v>600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  <c r="CL29" t="s">
        <v>228</v>
      </c>
      <c r="CM29">
        <v>2</v>
      </c>
      <c r="CN29" s="76">
        <v>120</v>
      </c>
      <c r="CO29" s="76">
        <v>100</v>
      </c>
      <c r="CP29" s="76">
        <f ca="1">INDIRECT(ADDRESS(11+(MATCH(RIGHT(Table18[[#This Row],[spawner_sku]],LEN(Table18[[#This Row],[spawner_sku]])-FIND("/",Table18[[#This Row],[spawner_sku]])),Table1[Entity Prefab],0)),10,1,1,"Entities"))</f>
        <v>55</v>
      </c>
      <c r="CQ29" s="76">
        <f ca="1">ROUND((Table18[[#This Row],[XP]]*Table18[[#This Row],[entity_spawned (AVG)]])*(Table18[[#This Row],[activating_chance]]/100),0)</f>
        <v>110</v>
      </c>
      <c r="CR29" t="s">
        <v>349</v>
      </c>
      <c r="CT29" t="s">
        <v>229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348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75</v>
      </c>
      <c r="G30" s="76">
        <f ca="1">ROUND((Table245[[#This Row],[XP]]*Table245[[#This Row],[entity_spawned (AVG)]])*(Table245[[#This Row],[activating_chance]]/100),0)</f>
        <v>150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0" s="76">
        <f ca="1">ROUND((Table61011[[#This Row],[XP]]*Table61011[[#This Row],[entity_spawned (AVG)]])*(Table61011[[#This Row],[activating_chance]]/100),0)</f>
        <v>225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75</v>
      </c>
      <c r="BK30">
        <f ca="1">ROUND((Table11[[#This Row],[XP]]*Table11[[#This Row],[entity_spawned (AVG)]])*(Table11[[#This Row],[activating_chance]]/100),0)</f>
        <v>150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  <c r="CL30" t="s">
        <v>228</v>
      </c>
      <c r="CM30">
        <v>2</v>
      </c>
      <c r="CN30" s="76">
        <v>140</v>
      </c>
      <c r="CO30" s="76">
        <v>100</v>
      </c>
      <c r="CP30" s="76">
        <f ca="1">INDIRECT(ADDRESS(11+(MATCH(RIGHT(Table18[[#This Row],[spawner_sku]],LEN(Table18[[#This Row],[spawner_sku]])-FIND("/",Table18[[#This Row],[spawner_sku]])),Table1[Entity Prefab],0)),10,1,1,"Entities"))</f>
        <v>55</v>
      </c>
      <c r="CQ30" s="76">
        <f ca="1">ROUND((Table18[[#This Row],[XP]]*Table18[[#This Row],[entity_spawned (AVG)]])*(Table18[[#This Row],[activating_chance]]/100),0)</f>
        <v>110</v>
      </c>
      <c r="CR30" t="s">
        <v>349</v>
      </c>
      <c r="CT30" t="s">
        <v>229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348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75</v>
      </c>
      <c r="G31" s="76">
        <f ca="1">ROUND((Table245[[#This Row],[XP]]*Table245[[#This Row],[entity_spawned (AVG)]])*(Table245[[#This Row],[activating_chance]]/100),0)</f>
        <v>75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75</v>
      </c>
      <c r="AE31" s="76">
        <f ca="1">ROUND((Table2[[#This Row],[XP]]*Table2[[#This Row],[entity_spawned (AVG)]])*(Table2[[#This Row],[activating_chance]]/100),0)</f>
        <v>150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1" s="76">
        <f ca="1">ROUND((Table61011[[#This Row],[XP]]*Table61011[[#This Row],[entity_spawned (AVG)]])*(Table61011[[#This Row],[activating_chance]]/100),0)</f>
        <v>150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75</v>
      </c>
      <c r="BK31">
        <f ca="1">ROUND((Table11[[#This Row],[XP]]*Table11[[#This Row],[entity_spawned (AVG)]])*(Table11[[#This Row],[activating_chance]]/100),0)</f>
        <v>150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  <c r="CL31" t="s">
        <v>228</v>
      </c>
      <c r="CM31">
        <v>1</v>
      </c>
      <c r="CN31" s="76">
        <v>120</v>
      </c>
      <c r="CO31" s="76">
        <v>80</v>
      </c>
      <c r="CP31" s="76">
        <f ca="1">INDIRECT(ADDRESS(11+(MATCH(RIGHT(Table18[[#This Row],[spawner_sku]],LEN(Table18[[#This Row],[spawner_sku]])-FIND("/",Table18[[#This Row],[spawner_sku]])),Table1[Entity Prefab],0)),10,1,1,"Entities"))</f>
        <v>55</v>
      </c>
      <c r="CQ31" s="76">
        <f ca="1">ROUND((Table18[[#This Row],[XP]]*Table18[[#This Row],[entity_spawned (AVG)]])*(Table18[[#This Row],[activating_chance]]/100),0)</f>
        <v>44</v>
      </c>
      <c r="CR31" t="s">
        <v>349</v>
      </c>
      <c r="CT31" t="s">
        <v>229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348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75</v>
      </c>
      <c r="G32" s="76">
        <f ca="1">ROUND((Table245[[#This Row],[XP]]*Table245[[#This Row],[entity_spawned (AVG)]])*(Table245[[#This Row],[activating_chance]]/100),0)</f>
        <v>375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75</v>
      </c>
      <c r="O32" s="76">
        <f ca="1">ROUND((Table3[[#This Row],[XP]]*Table3[[#This Row],[entity_spawned (AVG)]])*(Table3[[#This Row],[activating_chance]]/100),0)</f>
        <v>30</v>
      </c>
      <c r="P32" t="s">
        <v>348</v>
      </c>
      <c r="Q32" s="73"/>
      <c r="R32" t="s">
        <v>457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75</v>
      </c>
      <c r="AE32" s="76">
        <f ca="1">ROUND((Table2[[#This Row],[XP]]*Table2[[#This Row],[entity_spawned (AVG)]])*(Table2[[#This Row],[activating_chance]]/100),0)</f>
        <v>525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75</v>
      </c>
      <c r="AM32" s="76">
        <f ca="1">ROUND((Table6[[#This Row],[XP]]*Table6[[#This Row],[entity_spawned (AVG)]])*(Table6[[#This Row],[activating_chance]]/100),0)</f>
        <v>75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2" s="76">
        <f ca="1">ROUND((Table61011[[#This Row],[XP]]*Table61011[[#This Row],[entity_spawned (AVG)]])*(Table61011[[#This Row],[activating_chance]]/100),0)</f>
        <v>60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75</v>
      </c>
      <c r="BK32">
        <f ca="1">ROUND((Table11[[#This Row],[XP]]*Table11[[#This Row],[entity_spawned (AVG)]])*(Table11[[#This Row],[activating_chance]]/100),0)</f>
        <v>75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  <c r="CL32" t="s">
        <v>228</v>
      </c>
      <c r="CM32">
        <v>2</v>
      </c>
      <c r="CN32" s="76">
        <v>130</v>
      </c>
      <c r="CO32" s="76">
        <v>100</v>
      </c>
      <c r="CP32" s="76">
        <f ca="1">INDIRECT(ADDRESS(11+(MATCH(RIGHT(Table18[[#This Row],[spawner_sku]],LEN(Table18[[#This Row],[spawner_sku]])-FIND("/",Table18[[#This Row],[spawner_sku]])),Table1[Entity Prefab],0)),10,1,1,"Entities"))</f>
        <v>55</v>
      </c>
      <c r="CQ32" s="76">
        <f ca="1">ROUND((Table18[[#This Row],[XP]]*Table18[[#This Row],[entity_spawned (AVG)]])*(Table18[[#This Row],[activating_chance]]/100),0)</f>
        <v>110</v>
      </c>
      <c r="CR32" t="s">
        <v>349</v>
      </c>
      <c r="CT32" t="s">
        <v>229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348</v>
      </c>
    </row>
    <row r="33" spans="2:104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75</v>
      </c>
      <c r="G33" s="76">
        <f ca="1">ROUND((Table245[[#This Row],[XP]]*Table245[[#This Row],[entity_spawned (AVG)]])*(Table245[[#This Row],[activating_chance]]/100),0)</f>
        <v>750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75</v>
      </c>
      <c r="O33" s="76">
        <f ca="1">ROUND((Table3[[#This Row],[XP]]*Table3[[#This Row],[entity_spawned (AVG)]])*(Table3[[#This Row],[activating_chance]]/100),0)</f>
        <v>150</v>
      </c>
      <c r="P33" t="s">
        <v>348</v>
      </c>
      <c r="Q33" s="73"/>
      <c r="R33" t="s">
        <v>457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75</v>
      </c>
      <c r="AE33" s="76">
        <f ca="1">ROUND((Table2[[#This Row],[XP]]*Table2[[#This Row],[entity_spawned (AVG)]])*(Table2[[#This Row],[activating_chance]]/100),0)</f>
        <v>450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75</v>
      </c>
      <c r="AM33" s="76">
        <f ca="1">ROUND((Table6[[#This Row],[XP]]*Table6[[#This Row],[entity_spawned (AVG)]])*(Table6[[#This Row],[activating_chance]]/100),0)</f>
        <v>23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" s="76">
        <f ca="1">ROUND((Table61011[[#This Row],[XP]]*Table61011[[#This Row],[entity_spawned (AVG)]])*(Table61011[[#This Row],[activating_chance]]/100),0)</f>
        <v>375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75</v>
      </c>
      <c r="BK33">
        <f ca="1">ROUND((Table11[[#This Row],[XP]]*Table11[[#This Row],[entity_spawned (AVG)]])*(Table11[[#This Row],[activating_chance]]/100),0)</f>
        <v>150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  <c r="CL33" t="s">
        <v>228</v>
      </c>
      <c r="CM33">
        <v>1</v>
      </c>
      <c r="CN33" s="76">
        <v>120</v>
      </c>
      <c r="CO33" s="76">
        <v>80</v>
      </c>
      <c r="CP33" s="76">
        <f ca="1">INDIRECT(ADDRESS(11+(MATCH(RIGHT(Table18[[#This Row],[spawner_sku]],LEN(Table18[[#This Row],[spawner_sku]])-FIND("/",Table18[[#This Row],[spawner_sku]])),Table1[Entity Prefab],0)),10,1,1,"Entities"))</f>
        <v>55</v>
      </c>
      <c r="CQ33" s="76">
        <f ca="1">ROUND((Table18[[#This Row],[XP]]*Table18[[#This Row],[entity_spawned (AVG)]])*(Table18[[#This Row],[activating_chance]]/100),0)</f>
        <v>44</v>
      </c>
      <c r="CR33" t="s">
        <v>349</v>
      </c>
      <c r="CT33" t="s">
        <v>229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348</v>
      </c>
    </row>
    <row r="34" spans="2:104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75</v>
      </c>
      <c r="G34" s="76">
        <f ca="1">ROUND((Table245[[#This Row],[XP]]*Table245[[#This Row],[entity_spawned (AVG)]])*(Table245[[#This Row],[activating_chance]]/100),0)</f>
        <v>225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75</v>
      </c>
      <c r="O34" s="76">
        <f ca="1">ROUND((Table3[[#This Row],[XP]]*Table3[[#This Row],[entity_spawned (AVG)]])*(Table3[[#This Row],[activating_chance]]/100),0)</f>
        <v>450</v>
      </c>
      <c r="P34" t="s">
        <v>348</v>
      </c>
      <c r="Q34" s="73"/>
      <c r="R34" t="s">
        <v>457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75</v>
      </c>
      <c r="AE34" s="76">
        <f ca="1">ROUND((Table2[[#This Row],[XP]]*Table2[[#This Row],[entity_spawned (AVG)]])*(Table2[[#This Row],[activating_chance]]/100),0)</f>
        <v>68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75</v>
      </c>
      <c r="AM34" s="76">
        <f ca="1">ROUND((Table6[[#This Row],[XP]]*Table6[[#This Row],[entity_spawned (AVG)]])*(Table6[[#This Row],[activating_chance]]/100),0)</f>
        <v>75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4" s="76">
        <f ca="1">ROUND((Table61011[[#This Row],[XP]]*Table61011[[#This Row],[entity_spawned (AVG)]])*(Table61011[[#This Row],[activating_chance]]/100),0)</f>
        <v>375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75</v>
      </c>
      <c r="BK34">
        <f ca="1">ROUND((Table11[[#This Row],[XP]]*Table11[[#This Row],[entity_spawned (AVG)]])*(Table11[[#This Row],[activating_chance]]/100),0)</f>
        <v>75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  <c r="CL34" t="s">
        <v>229</v>
      </c>
      <c r="CM34">
        <v>4</v>
      </c>
      <c r="CN34" s="76">
        <v>140</v>
      </c>
      <c r="CO34" s="76">
        <v>100</v>
      </c>
      <c r="CP34" s="76">
        <f ca="1">INDIRECT(ADDRESS(11+(MATCH(RIGHT(Table18[[#This Row],[spawner_sku]],LEN(Table18[[#This Row],[spawner_sku]])-FIND("/",Table18[[#This Row],[spawner_sku]])),Table1[Entity Prefab],0)),10,1,1,"Entities"))</f>
        <v>25</v>
      </c>
      <c r="CQ34" s="76">
        <f ca="1">ROUND((Table18[[#This Row],[XP]]*Table18[[#This Row],[entity_spawned (AVG)]])*(Table18[[#This Row],[activating_chance]]/100),0)</f>
        <v>100</v>
      </c>
      <c r="CR34" t="s">
        <v>348</v>
      </c>
      <c r="CT34" t="s">
        <v>229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348</v>
      </c>
    </row>
    <row r="35" spans="2:104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75</v>
      </c>
      <c r="G35" s="76">
        <f ca="1">ROUND((Table245[[#This Row],[XP]]*Table245[[#This Row],[entity_spawned (AVG)]])*(Table245[[#This Row],[activating_chance]]/100),0)</f>
        <v>150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75</v>
      </c>
      <c r="O35" s="76">
        <f ca="1">ROUND((Table3[[#This Row],[XP]]*Table3[[#This Row],[entity_spawned (AVG)]])*(Table3[[#This Row],[activating_chance]]/100),0)</f>
        <v>750</v>
      </c>
      <c r="P35" t="s">
        <v>348</v>
      </c>
      <c r="Q35" s="73"/>
      <c r="R35" t="s">
        <v>457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75</v>
      </c>
      <c r="AE35" s="76">
        <f ca="1">ROUND((Table2[[#This Row],[XP]]*Table2[[#This Row],[entity_spawned (AVG)]])*(Table2[[#This Row],[activating_chance]]/100),0)</f>
        <v>150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75</v>
      </c>
      <c r="AM35" s="76">
        <f ca="1">ROUND((Table6[[#This Row],[XP]]*Table6[[#This Row],[entity_spawned (AVG)]])*(Table6[[#This Row],[activating_chance]]/100),0)</f>
        <v>225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5" s="76">
        <f ca="1">ROUND((Table61011[[#This Row],[XP]]*Table61011[[#This Row],[entity_spawned (AVG)]])*(Table61011[[#This Row],[activating_chance]]/100),0)</f>
        <v>75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75</v>
      </c>
      <c r="BK35">
        <f ca="1">ROUND((Table11[[#This Row],[XP]]*Table11[[#This Row],[entity_spawned (AVG)]])*(Table11[[#This Row],[activating_chance]]/100),0)</f>
        <v>225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  <c r="CL35" t="s">
        <v>229</v>
      </c>
      <c r="CM35">
        <v>9</v>
      </c>
      <c r="CN35" s="76">
        <v>180</v>
      </c>
      <c r="CO35" s="76">
        <v>80</v>
      </c>
      <c r="CP35" s="76">
        <f ca="1">INDIRECT(ADDRESS(11+(MATCH(RIGHT(Table18[[#This Row],[spawner_sku]],LEN(Table18[[#This Row],[spawner_sku]])-FIND("/",Table18[[#This Row],[spawner_sku]])),Table1[Entity Prefab],0)),10,1,1,"Entities"))</f>
        <v>25</v>
      </c>
      <c r="CQ35" s="76">
        <f ca="1">ROUND((Table18[[#This Row],[XP]]*Table18[[#This Row],[entity_spawned (AVG)]])*(Table18[[#This Row],[activating_chance]]/100),0)</f>
        <v>180</v>
      </c>
      <c r="CR35" t="s">
        <v>348</v>
      </c>
      <c r="CT35" t="s">
        <v>229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348</v>
      </c>
    </row>
    <row r="36" spans="2:104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75</v>
      </c>
      <c r="G36" s="76">
        <f ca="1">ROUND((Table245[[#This Row],[XP]]*Table245[[#This Row],[entity_spawned (AVG)]])*(Table245[[#This Row],[activating_chance]]/100),0)</f>
        <v>75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75</v>
      </c>
      <c r="O36" s="76">
        <f ca="1">ROUND((Table3[[#This Row],[XP]]*Table3[[#This Row],[entity_spawned (AVG)]])*(Table3[[#This Row],[activating_chance]]/100),0)</f>
        <v>150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83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75</v>
      </c>
      <c r="AE36" s="76">
        <f ca="1">ROUND((Table2[[#This Row],[XP]]*Table2[[#This Row],[entity_spawned (AVG)]])*(Table2[[#This Row],[activating_chance]]/100),0)</f>
        <v>120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75</v>
      </c>
      <c r="AM36" s="76">
        <f ca="1">ROUND((Table6[[#This Row],[XP]]*Table6[[#This Row],[entity_spawned (AVG)]])*(Table6[[#This Row],[activating_chance]]/100),0)</f>
        <v>75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" s="76">
        <f ca="1">ROUND((Table61011[[#This Row],[XP]]*Table61011[[#This Row],[entity_spawned (AVG)]])*(Table61011[[#This Row],[activating_chance]]/100),0)</f>
        <v>375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75</v>
      </c>
      <c r="BK36">
        <f ca="1">ROUND((Table11[[#This Row],[XP]]*Table11[[#This Row],[entity_spawned (AVG)]])*(Table11[[#This Row],[activating_chance]]/100),0)</f>
        <v>750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  <c r="CL36" t="s">
        <v>229</v>
      </c>
      <c r="CM36">
        <v>3</v>
      </c>
      <c r="CN36" s="76">
        <v>140</v>
      </c>
      <c r="CO36" s="76">
        <v>100</v>
      </c>
      <c r="CP36" s="76">
        <f ca="1">INDIRECT(ADDRESS(11+(MATCH(RIGHT(Table18[[#This Row],[spawner_sku]],LEN(Table18[[#This Row],[spawner_sku]])-FIND("/",Table18[[#This Row],[spawner_sku]])),Table1[Entity Prefab],0)),10,1,1,"Entities"))</f>
        <v>25</v>
      </c>
      <c r="CQ36" s="76">
        <f ca="1">ROUND((Table18[[#This Row],[XP]]*Table18[[#This Row],[entity_spawned (AVG)]])*(Table18[[#This Row],[activating_chance]]/100),0)</f>
        <v>75</v>
      </c>
      <c r="CR36" t="s">
        <v>348</v>
      </c>
      <c r="CT36" t="s">
        <v>229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348</v>
      </c>
    </row>
    <row r="37" spans="2:104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75</v>
      </c>
      <c r="G37" s="76">
        <f ca="1">ROUND((Table245[[#This Row],[XP]]*Table245[[#This Row],[entity_spawned (AVG)]])*(Table245[[#This Row],[activating_chance]]/100),0)</f>
        <v>600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75</v>
      </c>
      <c r="O37" s="76">
        <f ca="1">ROUND((Table3[[#This Row],[XP]]*Table3[[#This Row],[entity_spawned (AVG)]])*(Table3[[#This Row],[activating_chance]]/100),0)</f>
        <v>75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83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75</v>
      </c>
      <c r="AE37" s="76">
        <f ca="1">ROUND((Table2[[#This Row],[XP]]*Table2[[#This Row],[entity_spawned (AVG)]])*(Table2[[#This Row],[activating_chance]]/100),0)</f>
        <v>135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75</v>
      </c>
      <c r="AM37" s="76">
        <f ca="1">ROUND((Table6[[#This Row],[XP]]*Table6[[#This Row],[entity_spawned (AVG)]])*(Table6[[#This Row],[activating_chance]]/100),0)</f>
        <v>75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" s="76">
        <f ca="1">ROUND((Table61011[[#This Row],[XP]]*Table61011[[#This Row],[entity_spawned (AVG)]])*(Table61011[[#This Row],[activating_chance]]/100),0)</f>
        <v>75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75</v>
      </c>
      <c r="BK37">
        <f ca="1">ROUND((Table11[[#This Row],[XP]]*Table11[[#This Row],[entity_spawned (AVG)]])*(Table11[[#This Row],[activating_chance]]/100),0)</f>
        <v>225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75</v>
      </c>
      <c r="BS37">
        <f ca="1">ROUND((Table12[[#This Row],[XP]]*Table12[[#This Row],[entity_spawned (AVG)]])*(Table12[[#This Row],[activating_chance]]/100),0)</f>
        <v>540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  <c r="CL37" t="s">
        <v>229</v>
      </c>
      <c r="CM37">
        <v>7</v>
      </c>
      <c r="CN37" s="76">
        <v>160</v>
      </c>
      <c r="CO37" s="76">
        <v>80</v>
      </c>
      <c r="CP37" s="76">
        <f ca="1">INDIRECT(ADDRESS(11+(MATCH(RIGHT(Table18[[#This Row],[spawner_sku]],LEN(Table18[[#This Row],[spawner_sku]])-FIND("/",Table18[[#This Row],[spawner_sku]])),Table1[Entity Prefab],0)),10,1,1,"Entities"))</f>
        <v>25</v>
      </c>
      <c r="CQ37" s="76">
        <f ca="1">ROUND((Table18[[#This Row],[XP]]*Table18[[#This Row],[entity_spawned (AVG)]])*(Table18[[#This Row],[activating_chance]]/100),0)</f>
        <v>140</v>
      </c>
      <c r="CR37" t="s">
        <v>348</v>
      </c>
      <c r="CT37" t="s">
        <v>229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348</v>
      </c>
    </row>
    <row r="38" spans="2:104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75</v>
      </c>
      <c r="G38" s="76">
        <f ca="1">ROUND((Table245[[#This Row],[XP]]*Table245[[#This Row],[entity_spawned (AVG)]])*(Table245[[#This Row],[activating_chance]]/100),0)</f>
        <v>75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75</v>
      </c>
      <c r="O38" s="76">
        <f ca="1">ROUND((Table3[[#This Row],[XP]]*Table3[[#This Row],[entity_spawned (AVG)]])*(Table3[[#This Row],[activating_chance]]/100),0)</f>
        <v>150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83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75</v>
      </c>
      <c r="AE38" s="76">
        <f ca="1">ROUND((Table2[[#This Row],[XP]]*Table2[[#This Row],[entity_spawned (AVG)]])*(Table2[[#This Row],[activating_chance]]/100),0)</f>
        <v>75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75</v>
      </c>
      <c r="AM38" s="76">
        <f ca="1">ROUND((Table6[[#This Row],[XP]]*Table6[[#This Row],[entity_spawned (AVG)]])*(Table6[[#This Row],[activating_chance]]/100),0)</f>
        <v>75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8" s="76">
        <f ca="1">ROUND((Table61011[[#This Row],[XP]]*Table61011[[#This Row],[entity_spawned (AVG)]])*(Table61011[[#This Row],[activating_chance]]/100),0)</f>
        <v>75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75</v>
      </c>
      <c r="BK38">
        <f ca="1">ROUND((Table11[[#This Row],[XP]]*Table11[[#This Row],[entity_spawned (AVG)]])*(Table11[[#This Row],[activating_chance]]/100),0)</f>
        <v>75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75</v>
      </c>
      <c r="BS38">
        <f ca="1">ROUND((Table12[[#This Row],[XP]]*Table12[[#This Row],[entity_spawned (AVG)]])*(Table12[[#This Row],[activating_chance]]/100),0)</f>
        <v>225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  <c r="CL38" t="s">
        <v>229</v>
      </c>
      <c r="CM38">
        <v>6</v>
      </c>
      <c r="CN38" s="76">
        <v>150</v>
      </c>
      <c r="CO38" s="76">
        <v>100</v>
      </c>
      <c r="CP38" s="76">
        <f ca="1">INDIRECT(ADDRESS(11+(MATCH(RIGHT(Table18[[#This Row],[spawner_sku]],LEN(Table18[[#This Row],[spawner_sku]])-FIND("/",Table18[[#This Row],[spawner_sku]])),Table1[Entity Prefab],0)),10,1,1,"Entities"))</f>
        <v>25</v>
      </c>
      <c r="CQ38" s="76">
        <f ca="1">ROUND((Table18[[#This Row],[XP]]*Table18[[#This Row],[entity_spawned (AVG)]])*(Table18[[#This Row],[activating_chance]]/100),0)</f>
        <v>150</v>
      </c>
      <c r="CR38" t="s">
        <v>348</v>
      </c>
      <c r="CT38" t="s">
        <v>229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348</v>
      </c>
    </row>
    <row r="39" spans="2:104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75</v>
      </c>
      <c r="G39" s="76">
        <f ca="1">ROUND((Table245[[#This Row],[XP]]*Table245[[#This Row],[entity_spawned (AVG)]])*(Table245[[#This Row],[activating_chance]]/100),0)</f>
        <v>90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75</v>
      </c>
      <c r="O39" s="76">
        <f ca="1">ROUND((Table3[[#This Row],[XP]]*Table3[[#This Row],[entity_spawned (AVG)]])*(Table3[[#This Row],[activating_chance]]/100),0)</f>
        <v>23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75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75</v>
      </c>
      <c r="AE39" s="76">
        <f ca="1">ROUND((Table2[[#This Row],[XP]]*Table2[[#This Row],[entity_spawned (AVG)]])*(Table2[[#This Row],[activating_chance]]/100),0)</f>
        <v>68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75</v>
      </c>
      <c r="AM39" s="76">
        <f ca="1">ROUND((Table6[[#This Row],[XP]]*Table6[[#This Row],[entity_spawned (AVG)]])*(Table6[[#This Row],[activating_chance]]/100),0)</f>
        <v>60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" s="76">
        <f ca="1">ROUND((Table61011[[#This Row],[XP]]*Table61011[[#This Row],[entity_spawned (AVG)]])*(Table61011[[#This Row],[activating_chance]]/100),0)</f>
        <v>225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75</v>
      </c>
      <c r="BK39">
        <f ca="1">ROUND((Table11[[#This Row],[XP]]*Table11[[#This Row],[entity_spawned (AVG)]])*(Table11[[#This Row],[activating_chance]]/100),0)</f>
        <v>525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75</v>
      </c>
      <c r="BS39">
        <f ca="1">ROUND((Table12[[#This Row],[XP]]*Table12[[#This Row],[entity_spawned (AVG)]])*(Table12[[#This Row],[activating_chance]]/100),0)</f>
        <v>225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  <c r="CL39" t="s">
        <v>229</v>
      </c>
      <c r="CM39">
        <v>7</v>
      </c>
      <c r="CN39" s="76">
        <v>160</v>
      </c>
      <c r="CO39" s="76">
        <v>100</v>
      </c>
      <c r="CP39" s="76">
        <f ca="1">INDIRECT(ADDRESS(11+(MATCH(RIGHT(Table18[[#This Row],[spawner_sku]],LEN(Table18[[#This Row],[spawner_sku]])-FIND("/",Table18[[#This Row],[spawner_sku]])),Table1[Entity Prefab],0)),10,1,1,"Entities"))</f>
        <v>25</v>
      </c>
      <c r="CQ39" s="76">
        <f ca="1">ROUND((Table18[[#This Row],[XP]]*Table18[[#This Row],[entity_spawned (AVG)]])*(Table18[[#This Row],[activating_chance]]/100),0)</f>
        <v>175</v>
      </c>
      <c r="CR39" t="s">
        <v>348</v>
      </c>
      <c r="CT39" t="s">
        <v>229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348</v>
      </c>
    </row>
    <row r="40" spans="2:104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75</v>
      </c>
      <c r="G40" s="76">
        <f ca="1">ROUND((Table245[[#This Row],[XP]]*Table245[[#This Row],[entity_spawned (AVG)]])*(Table245[[#This Row],[activating_chance]]/100),0)</f>
        <v>75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75</v>
      </c>
      <c r="O40" s="76">
        <f ca="1">ROUND((Table3[[#This Row],[XP]]*Table3[[#This Row],[entity_spawned (AVG)]])*(Table3[[#This Row],[activating_chance]]/100),0)</f>
        <v>75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75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75</v>
      </c>
      <c r="AE40" s="76">
        <f ca="1">ROUND((Table2[[#This Row],[XP]]*Table2[[#This Row],[entity_spawned (AVG)]])*(Table2[[#This Row],[activating_chance]]/100),0)</f>
        <v>150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75</v>
      </c>
      <c r="AM40" s="76">
        <f ca="1">ROUND((Table6[[#This Row],[XP]]*Table6[[#This Row],[entity_spawned (AVG)]])*(Table6[[#This Row],[activating_chance]]/100),0)</f>
        <v>75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" s="76">
        <f ca="1">ROUND((Table61011[[#This Row],[XP]]*Table61011[[#This Row],[entity_spawned (AVG)]])*(Table61011[[#This Row],[activating_chance]]/100),0)</f>
        <v>375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75</v>
      </c>
      <c r="BK40">
        <f ca="1">ROUND((Table11[[#This Row],[XP]]*Table11[[#This Row],[entity_spawned (AVG)]])*(Table11[[#This Row],[activating_chance]]/100),0)</f>
        <v>225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75</v>
      </c>
      <c r="BS40">
        <f ca="1">ROUND((Table12[[#This Row],[XP]]*Table12[[#This Row],[entity_spawned (AVG)]])*(Table12[[#This Row],[activating_chance]]/100),0)</f>
        <v>75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  <c r="CL40" t="s">
        <v>229</v>
      </c>
      <c r="CM40">
        <v>3</v>
      </c>
      <c r="CN40" s="76">
        <v>140</v>
      </c>
      <c r="CO40" s="76">
        <v>80</v>
      </c>
      <c r="CP40" s="76">
        <f ca="1">INDIRECT(ADDRESS(11+(MATCH(RIGHT(Table18[[#This Row],[spawner_sku]],LEN(Table18[[#This Row],[spawner_sku]])-FIND("/",Table18[[#This Row],[spawner_sku]])),Table1[Entity Prefab],0)),10,1,1,"Entities"))</f>
        <v>25</v>
      </c>
      <c r="CQ40" s="76">
        <f ca="1">ROUND((Table18[[#This Row],[XP]]*Table18[[#This Row],[entity_spawned (AVG)]])*(Table18[[#This Row],[activating_chance]]/100),0)</f>
        <v>60</v>
      </c>
      <c r="CR40" t="s">
        <v>348</v>
      </c>
      <c r="CT40" t="s">
        <v>229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348</v>
      </c>
    </row>
    <row r="41" spans="2:104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75</v>
      </c>
      <c r="G41" s="76">
        <f ca="1">ROUND((Table245[[#This Row],[XP]]*Table245[[#This Row],[entity_spawned (AVG)]])*(Table245[[#This Row],[activating_chance]]/100),0)</f>
        <v>75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75</v>
      </c>
      <c r="O41" s="76">
        <f ca="1">ROUND((Table3[[#This Row],[XP]]*Table3[[#This Row],[entity_spawned (AVG)]])*(Table3[[#This Row],[activating_chance]]/100),0)</f>
        <v>293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75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75</v>
      </c>
      <c r="AE41" s="76">
        <f ca="1">ROUND((Table2[[#This Row],[XP]]*Table2[[#This Row],[entity_spawned (AVG)]])*(Table2[[#This Row],[activating_chance]]/100),0)</f>
        <v>225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75</v>
      </c>
      <c r="AM41" s="76">
        <f ca="1">ROUND((Table6[[#This Row],[XP]]*Table6[[#This Row],[entity_spawned (AVG)]])*(Table6[[#This Row],[activating_chance]]/100),0)</f>
        <v>225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" s="76">
        <f ca="1">ROUND((Table61011[[#This Row],[XP]]*Table61011[[#This Row],[entity_spawned (AVG)]])*(Table61011[[#This Row],[activating_chance]]/100),0)</f>
        <v>300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75</v>
      </c>
      <c r="BK41">
        <f ca="1">ROUND((Table11[[#This Row],[XP]]*Table11[[#This Row],[entity_spawned (AVG)]])*(Table11[[#This Row],[activating_chance]]/100),0)</f>
        <v>60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75</v>
      </c>
      <c r="BS41">
        <f ca="1">ROUND((Table12[[#This Row],[XP]]*Table12[[#This Row],[entity_spawned (AVG)]])*(Table12[[#This Row],[activating_chance]]/100),0)</f>
        <v>225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  <c r="CL41" t="s">
        <v>229</v>
      </c>
      <c r="CM41">
        <v>7</v>
      </c>
      <c r="CN41" s="76">
        <v>160</v>
      </c>
      <c r="CO41" s="76">
        <v>30</v>
      </c>
      <c r="CP41" s="76">
        <f ca="1">INDIRECT(ADDRESS(11+(MATCH(RIGHT(Table18[[#This Row],[spawner_sku]],LEN(Table18[[#This Row],[spawner_sku]])-FIND("/",Table18[[#This Row],[spawner_sku]])),Table1[Entity Prefab],0)),10,1,1,"Entities"))</f>
        <v>25</v>
      </c>
      <c r="CQ41" s="76">
        <f ca="1">ROUND((Table18[[#This Row],[XP]]*Table18[[#This Row],[entity_spawned (AVG)]])*(Table18[[#This Row],[activating_chance]]/100),0)</f>
        <v>53</v>
      </c>
      <c r="CR41" t="s">
        <v>348</v>
      </c>
      <c r="CT41" t="s">
        <v>229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348</v>
      </c>
    </row>
    <row r="42" spans="2:104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75</v>
      </c>
      <c r="G42" s="76">
        <f ca="1">ROUND((Table245[[#This Row],[XP]]*Table245[[#This Row],[entity_spawned (AVG)]])*(Table245[[#This Row],[activating_chance]]/100),0)</f>
        <v>525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75</v>
      </c>
      <c r="O42" s="76">
        <f ca="1">ROUND((Table3[[#This Row],[XP]]*Table3[[#This Row],[entity_spawned (AVG)]])*(Table3[[#This Row],[activating_chance]]/100),0)</f>
        <v>60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28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75</v>
      </c>
      <c r="AE42" s="76">
        <f ca="1">ROUND((Table2[[#This Row],[XP]]*Table2[[#This Row],[entity_spawned (AVG)]])*(Table2[[#This Row],[activating_chance]]/100),0)</f>
        <v>225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75</v>
      </c>
      <c r="AM42" s="76">
        <f ca="1">ROUND((Table6[[#This Row],[XP]]*Table6[[#This Row],[entity_spawned (AVG)]])*(Table6[[#This Row],[activating_chance]]/100),0)</f>
        <v>75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" s="76">
        <f ca="1">ROUND((Table61011[[#This Row],[XP]]*Table61011[[#This Row],[entity_spawned (AVG)]])*(Table61011[[#This Row],[activating_chance]]/100),0)</f>
        <v>75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75</v>
      </c>
      <c r="BK42">
        <f ca="1">ROUND((Table11[[#This Row],[XP]]*Table11[[#This Row],[entity_spawned (AVG)]])*(Table11[[#This Row],[activating_chance]]/100),0)</f>
        <v>225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75</v>
      </c>
      <c r="BS42">
        <f ca="1">ROUND((Table12[[#This Row],[XP]]*Table12[[#This Row],[entity_spawned (AVG)]])*(Table12[[#This Row],[activating_chance]]/100),0)</f>
        <v>23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  <c r="CL42" t="s">
        <v>229</v>
      </c>
      <c r="CM42">
        <v>3</v>
      </c>
      <c r="CN42" s="76">
        <v>140</v>
      </c>
      <c r="CO42" s="76">
        <v>30</v>
      </c>
      <c r="CP42" s="76">
        <f ca="1">INDIRECT(ADDRESS(11+(MATCH(RIGHT(Table18[[#This Row],[spawner_sku]],LEN(Table18[[#This Row],[spawner_sku]])-FIND("/",Table18[[#This Row],[spawner_sku]])),Table1[Entity Prefab],0)),10,1,1,"Entities"))</f>
        <v>25</v>
      </c>
      <c r="CQ42" s="76">
        <f ca="1">ROUND((Table18[[#This Row],[XP]]*Table18[[#This Row],[entity_spawned (AVG)]])*(Table18[[#This Row],[activating_chance]]/100),0)</f>
        <v>23</v>
      </c>
      <c r="CR42" t="s">
        <v>348</v>
      </c>
      <c r="CT42" t="s">
        <v>229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348</v>
      </c>
    </row>
    <row r="43" spans="2:104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75</v>
      </c>
      <c r="G43" s="76">
        <f ca="1">ROUND((Table245[[#This Row],[XP]]*Table245[[#This Row],[entity_spawned (AVG)]])*(Table245[[#This Row],[activating_chance]]/100),0)</f>
        <v>75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75</v>
      </c>
      <c r="O43" s="76">
        <f ca="1">ROUND((Table3[[#This Row],[XP]]*Table3[[#This Row],[entity_spawned (AVG)]])*(Table3[[#This Row],[activating_chance]]/100),0)</f>
        <v>60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28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75</v>
      </c>
      <c r="AE43" s="76">
        <f ca="1">ROUND((Table2[[#This Row],[XP]]*Table2[[#This Row],[entity_spawned (AVG)]])*(Table2[[#This Row],[activating_chance]]/100),0)</f>
        <v>75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75</v>
      </c>
      <c r="AM43" s="76">
        <f ca="1">ROUND((Table6[[#This Row],[XP]]*Table6[[#This Row],[entity_spawned (AVG)]])*(Table6[[#This Row],[activating_chance]]/100),0)</f>
        <v>75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75</v>
      </c>
      <c r="BC43" s="76">
        <f ca="1">ROUND((Table61011[[#This Row],[XP]]*Table61011[[#This Row],[entity_spawned (AVG)]])*(Table61011[[#This Row],[activating_chance]]/100),0)</f>
        <v>225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75</v>
      </c>
      <c r="BK43">
        <f ca="1">ROUND((Table11[[#This Row],[XP]]*Table11[[#This Row],[entity_spawned (AVG)]])*(Table11[[#This Row],[activating_chance]]/100),0)</f>
        <v>150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75</v>
      </c>
      <c r="BS43">
        <f ca="1">ROUND((Table12[[#This Row],[XP]]*Table12[[#This Row],[entity_spawned (AVG)]])*(Table12[[#This Row],[activating_chance]]/100),0)</f>
        <v>225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  <c r="CL43" t="s">
        <v>229</v>
      </c>
      <c r="CM43">
        <v>7</v>
      </c>
      <c r="CN43" s="76">
        <v>150</v>
      </c>
      <c r="CO43" s="76">
        <v>80</v>
      </c>
      <c r="CP43" s="76">
        <f ca="1">INDIRECT(ADDRESS(11+(MATCH(RIGHT(Table18[[#This Row],[spawner_sku]],LEN(Table18[[#This Row],[spawner_sku]])-FIND("/",Table18[[#This Row],[spawner_sku]])),Table1[Entity Prefab],0)),10,1,1,"Entities"))</f>
        <v>25</v>
      </c>
      <c r="CQ43" s="76">
        <f ca="1">ROUND((Table18[[#This Row],[XP]]*Table18[[#This Row],[entity_spawned (AVG)]])*(Table18[[#This Row],[activating_chance]]/100),0)</f>
        <v>140</v>
      </c>
      <c r="CR43" t="s">
        <v>348</v>
      </c>
      <c r="CT43" t="s">
        <v>229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348</v>
      </c>
    </row>
    <row r="44" spans="2:104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75</v>
      </c>
      <c r="G44" s="76">
        <f ca="1">ROUND((Table245[[#This Row],[XP]]*Table245[[#This Row],[entity_spawned (AVG)]])*(Table245[[#This Row],[activating_chance]]/100),0)</f>
        <v>75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75</v>
      </c>
      <c r="O44" s="76">
        <f ca="1">ROUND((Table3[[#This Row],[XP]]*Table3[[#This Row],[entity_spawned (AVG)]])*(Table3[[#This Row],[activating_chance]]/100),0)</f>
        <v>75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28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75</v>
      </c>
      <c r="AE44" s="76">
        <f ca="1">ROUND((Table2[[#This Row],[XP]]*Table2[[#This Row],[entity_spawned (AVG)]])*(Table2[[#This Row],[activating_chance]]/100),0)</f>
        <v>75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75</v>
      </c>
      <c r="AM44" s="76">
        <f ca="1">ROUND((Table6[[#This Row],[XP]]*Table6[[#This Row],[entity_spawned (AVG)]])*(Table6[[#This Row],[activating_chance]]/100),0)</f>
        <v>75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75</v>
      </c>
      <c r="BC44" s="76">
        <f ca="1">ROUND((Table61011[[#This Row],[XP]]*Table61011[[#This Row],[entity_spawned (AVG)]])*(Table61011[[#This Row],[activating_chance]]/100),0)</f>
        <v>375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75</v>
      </c>
      <c r="BK44">
        <f ca="1">ROUND((Table11[[#This Row],[XP]]*Table11[[#This Row],[entity_spawned (AVG)]])*(Table11[[#This Row],[activating_chance]]/100),0)</f>
        <v>158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75</v>
      </c>
      <c r="BS44">
        <f ca="1">ROUND((Table12[[#This Row],[XP]]*Table12[[#This Row],[entity_spawned (AVG)]])*(Table12[[#This Row],[activating_chance]]/100),0)</f>
        <v>75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  <c r="CL44" t="s">
        <v>229</v>
      </c>
      <c r="CM44">
        <v>3</v>
      </c>
      <c r="CN44" s="76">
        <v>140</v>
      </c>
      <c r="CO44" s="76">
        <v>100</v>
      </c>
      <c r="CP44" s="76">
        <f ca="1">INDIRECT(ADDRESS(11+(MATCH(RIGHT(Table18[[#This Row],[spawner_sku]],LEN(Table18[[#This Row],[spawner_sku]])-FIND("/",Table18[[#This Row],[spawner_sku]])),Table1[Entity Prefab],0)),10,1,1,"Entities"))</f>
        <v>25</v>
      </c>
      <c r="CQ44" s="76">
        <f ca="1">ROUND((Table18[[#This Row],[XP]]*Table18[[#This Row],[entity_spawned (AVG)]])*(Table18[[#This Row],[activating_chance]]/100),0)</f>
        <v>75</v>
      </c>
      <c r="CR44" t="s">
        <v>348</v>
      </c>
      <c r="CT44" t="s">
        <v>229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348</v>
      </c>
    </row>
    <row r="45" spans="2:104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75</v>
      </c>
      <c r="G45" s="76">
        <f ca="1">ROUND((Table245[[#This Row],[XP]]*Table245[[#This Row],[entity_spawned (AVG)]])*(Table245[[#This Row],[activating_chance]]/100),0)</f>
        <v>75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75</v>
      </c>
      <c r="O45" s="76">
        <f ca="1">ROUND((Table3[[#This Row],[XP]]*Table3[[#This Row],[entity_spawned (AVG)]])*(Table3[[#This Row],[activating_chance]]/100),0)</f>
        <v>75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95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75</v>
      </c>
      <c r="AE45" s="76">
        <f ca="1">ROUND((Table2[[#This Row],[XP]]*Table2[[#This Row],[entity_spawned (AVG)]])*(Table2[[#This Row],[activating_chance]]/100),0)</f>
        <v>225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75</v>
      </c>
      <c r="AM45" s="76">
        <f ca="1">ROUND((Table6[[#This Row],[XP]]*Table6[[#This Row],[entity_spawned (AVG)]])*(Table6[[#This Row],[activating_chance]]/100),0)</f>
        <v>150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75</v>
      </c>
      <c r="BC45" s="76">
        <f ca="1">ROUND((Table61011[[#This Row],[XP]]*Table61011[[#This Row],[entity_spawned (AVG)]])*(Table61011[[#This Row],[activating_chance]]/100),0)</f>
        <v>675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75</v>
      </c>
      <c r="BK45">
        <f ca="1">ROUND((Table11[[#This Row],[XP]]*Table11[[#This Row],[entity_spawned (AVG)]])*(Table11[[#This Row],[activating_chance]]/100),0)</f>
        <v>150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75</v>
      </c>
      <c r="BS45">
        <f ca="1">ROUND((Table12[[#This Row],[XP]]*Table12[[#This Row],[entity_spawned (AVG)]])*(Table12[[#This Row],[activating_chance]]/100),0)</f>
        <v>225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  <c r="CL45" t="s">
        <v>229</v>
      </c>
      <c r="CM45">
        <v>7</v>
      </c>
      <c r="CN45" s="76">
        <v>160</v>
      </c>
      <c r="CO45" s="76">
        <v>70</v>
      </c>
      <c r="CP45" s="76">
        <f ca="1">INDIRECT(ADDRESS(11+(MATCH(RIGHT(Table18[[#This Row],[spawner_sku]],LEN(Table18[[#This Row],[spawner_sku]])-FIND("/",Table18[[#This Row],[spawner_sku]])),Table1[Entity Prefab],0)),10,1,1,"Entities"))</f>
        <v>25</v>
      </c>
      <c r="CQ45" s="76">
        <f ca="1">ROUND((Table18[[#This Row],[XP]]*Table18[[#This Row],[entity_spawned (AVG)]])*(Table18[[#This Row],[activating_chance]]/100),0)</f>
        <v>123</v>
      </c>
      <c r="CR45" t="s">
        <v>348</v>
      </c>
      <c r="CT45" t="s">
        <v>229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348</v>
      </c>
    </row>
    <row r="46" spans="2:104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" s="76">
        <f ca="1">ROUND((Table245[[#This Row],[XP]]*Table245[[#This Row],[entity_spawned (AVG)]])*(Table245[[#This Row],[activating_chance]]/100),0)</f>
        <v>180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75</v>
      </c>
      <c r="O46" s="76">
        <f ca="1">ROUND((Table3[[#This Row],[XP]]*Table3[[#This Row],[entity_spawned (AVG)]])*(Table3[[#This Row],[activating_chance]]/100),0)</f>
        <v>150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95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75</v>
      </c>
      <c r="AE46" s="76">
        <f ca="1">ROUND((Table2[[#This Row],[XP]]*Table2[[#This Row],[entity_spawned (AVG)]])*(Table2[[#This Row],[activating_chance]]/100),0)</f>
        <v>75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75</v>
      </c>
      <c r="AM46" s="76">
        <f ca="1">ROUND((Table6[[#This Row],[XP]]*Table6[[#This Row],[entity_spawned (AVG)]])*(Table6[[#This Row],[activating_chance]]/100),0)</f>
        <v>23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75</v>
      </c>
      <c r="BC46" s="76">
        <f ca="1">ROUND((Table61011[[#This Row],[XP]]*Table61011[[#This Row],[entity_spawned (AVG)]])*(Table61011[[#This Row],[activating_chance]]/100),0)</f>
        <v>225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75</v>
      </c>
      <c r="BK46">
        <f ca="1">ROUND((Table11[[#This Row],[XP]]*Table11[[#This Row],[entity_spawned (AVG)]])*(Table11[[#This Row],[activating_chance]]/100),0)</f>
        <v>225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75</v>
      </c>
      <c r="BS46">
        <f ca="1">ROUND((Table12[[#This Row],[XP]]*Table12[[#This Row],[entity_spawned (AVG)]])*(Table12[[#This Row],[activating_chance]]/100),0)</f>
        <v>120</v>
      </c>
      <c r="BT46" s="73" t="s">
        <v>348</v>
      </c>
      <c r="BV46" t="s">
        <v>457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  <c r="CL46" t="s">
        <v>229</v>
      </c>
      <c r="CM46">
        <v>3</v>
      </c>
      <c r="CN46" s="76">
        <v>120</v>
      </c>
      <c r="CO46" s="76">
        <v>100</v>
      </c>
      <c r="CP46" s="76">
        <f ca="1">INDIRECT(ADDRESS(11+(MATCH(RIGHT(Table18[[#This Row],[spawner_sku]],LEN(Table18[[#This Row],[spawner_sku]])-FIND("/",Table18[[#This Row],[spawner_sku]])),Table1[Entity Prefab],0)),10,1,1,"Entities"))</f>
        <v>25</v>
      </c>
      <c r="CQ46" s="76">
        <f ca="1">ROUND((Table18[[#This Row],[XP]]*Table18[[#This Row],[entity_spawned (AVG)]])*(Table18[[#This Row],[activating_chance]]/100),0)</f>
        <v>75</v>
      </c>
      <c r="CR46" t="s">
        <v>348</v>
      </c>
      <c r="CT46" t="s">
        <v>229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348</v>
      </c>
    </row>
    <row r="47" spans="2:104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75</v>
      </c>
      <c r="G47" s="76">
        <f ca="1">ROUND((Table245[[#This Row],[XP]]*Table245[[#This Row],[entity_spawned (AVG)]])*(Table245[[#This Row],[activating_chance]]/100),0)</f>
        <v>75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75</v>
      </c>
      <c r="O47" s="76">
        <f ca="1">ROUND((Table3[[#This Row],[XP]]*Table3[[#This Row],[entity_spawned (AVG)]])*(Table3[[#This Row],[activating_chance]]/100),0)</f>
        <v>225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95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75</v>
      </c>
      <c r="AE47" s="76">
        <f ca="1">ROUND((Table2[[#This Row],[XP]]*Table2[[#This Row],[entity_spawned (AVG)]])*(Table2[[#This Row],[activating_chance]]/100),0)</f>
        <v>150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75</v>
      </c>
      <c r="AM47" s="76">
        <f ca="1">ROUND((Table6[[#This Row],[XP]]*Table6[[#This Row],[entity_spawned (AVG)]])*(Table6[[#This Row],[activating_chance]]/100),0)</f>
        <v>150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75</v>
      </c>
      <c r="BC47" s="76">
        <f ca="1">ROUND((Table61011[[#This Row],[XP]]*Table61011[[#This Row],[entity_spawned (AVG)]])*(Table61011[[#This Row],[activating_chance]]/100),0)</f>
        <v>75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75</v>
      </c>
      <c r="BK47">
        <f ca="1">ROUND((Table11[[#This Row],[XP]]*Table11[[#This Row],[entity_spawned (AVG)]])*(Table11[[#This Row],[activating_chance]]/100),0)</f>
        <v>75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75</v>
      </c>
      <c r="BS47">
        <f ca="1">ROUND((Table12[[#This Row],[XP]]*Table12[[#This Row],[entity_spawned (AVG)]])*(Table12[[#This Row],[activating_chance]]/100),0)</f>
        <v>45</v>
      </c>
      <c r="BT47" s="73" t="s">
        <v>348</v>
      </c>
      <c r="BV47" t="s">
        <v>457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  <c r="CL47" t="s">
        <v>229</v>
      </c>
      <c r="CM47">
        <v>3</v>
      </c>
      <c r="CN47" s="76">
        <v>140</v>
      </c>
      <c r="CO47" s="76">
        <v>80</v>
      </c>
      <c r="CP47" s="76">
        <f ca="1">INDIRECT(ADDRESS(11+(MATCH(RIGHT(Table18[[#This Row],[spawner_sku]],LEN(Table18[[#This Row],[spawner_sku]])-FIND("/",Table18[[#This Row],[spawner_sku]])),Table1[Entity Prefab],0)),10,1,1,"Entities"))</f>
        <v>25</v>
      </c>
      <c r="CQ47" s="76">
        <f ca="1">ROUND((Table18[[#This Row],[XP]]*Table18[[#This Row],[entity_spawned (AVG)]])*(Table18[[#This Row],[activating_chance]]/100),0)</f>
        <v>60</v>
      </c>
      <c r="CR47" t="s">
        <v>348</v>
      </c>
      <c r="CT47" t="s">
        <v>229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348</v>
      </c>
    </row>
    <row r="48" spans="2:104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" s="76">
        <f ca="1">ROUND((Table245[[#This Row],[XP]]*Table245[[#This Row],[entity_spawned (AVG)]])*(Table245[[#This Row],[activating_chance]]/100),0)</f>
        <v>113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75</v>
      </c>
      <c r="O48" s="76">
        <f ca="1">ROUND((Table3[[#This Row],[XP]]*Table3[[#This Row],[entity_spawned (AVG)]])*(Table3[[#This Row],[activating_chance]]/100),0)</f>
        <v>150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95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75</v>
      </c>
      <c r="AE48" s="76">
        <f ca="1">ROUND((Table2[[#This Row],[XP]]*Table2[[#This Row],[entity_spawned (AVG)]])*(Table2[[#This Row],[activating_chance]]/100),0)</f>
        <v>270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75</v>
      </c>
      <c r="AM48" s="76">
        <f ca="1">ROUND((Table6[[#This Row],[XP]]*Table6[[#This Row],[entity_spawned (AVG)]])*(Table6[[#This Row],[activating_chance]]/100),0)</f>
        <v>75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75</v>
      </c>
      <c r="BC48" s="76">
        <f ca="1">ROUND((Table61011[[#This Row],[XP]]*Table61011[[#This Row],[entity_spawned (AVG)]])*(Table61011[[#This Row],[activating_chance]]/100),0)</f>
        <v>225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75</v>
      </c>
      <c r="BK48">
        <f ca="1">ROUND((Table11[[#This Row],[XP]]*Table11[[#This Row],[entity_spawned (AVG)]])*(Table11[[#This Row],[activating_chance]]/100),0)</f>
        <v>600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75</v>
      </c>
      <c r="BS48">
        <f ca="1">ROUND((Table12[[#This Row],[XP]]*Table12[[#This Row],[entity_spawned (AVG)]])*(Table12[[#This Row],[activating_chance]]/100),0)</f>
        <v>75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83</v>
      </c>
      <c r="CA48">
        <f ca="1">ROUND((Table13[[#This Row],[XP]]*Table13[[#This Row],[entity_spawned (AVG)]])*(Table13[[#This Row],[activating_chance]]/100),0)</f>
        <v>996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  <c r="CL48" t="s">
        <v>229</v>
      </c>
      <c r="CM48">
        <v>3</v>
      </c>
      <c r="CN48" s="76">
        <v>140</v>
      </c>
      <c r="CO48" s="76">
        <v>100</v>
      </c>
      <c r="CP48" s="76">
        <f ca="1">INDIRECT(ADDRESS(11+(MATCH(RIGHT(Table18[[#This Row],[spawner_sku]],LEN(Table18[[#This Row],[spawner_sku]])-FIND("/",Table18[[#This Row],[spawner_sku]])),Table1[Entity Prefab],0)),10,1,1,"Entities"))</f>
        <v>25</v>
      </c>
      <c r="CQ48" s="76">
        <f ca="1">ROUND((Table18[[#This Row],[XP]]*Table18[[#This Row],[entity_spawned (AVG)]])*(Table18[[#This Row],[activating_chance]]/100),0)</f>
        <v>75</v>
      </c>
      <c r="CR48" t="s">
        <v>348</v>
      </c>
      <c r="CT48" t="s">
        <v>229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348</v>
      </c>
    </row>
    <row r="49" spans="2:104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75</v>
      </c>
      <c r="G49" s="76">
        <f ca="1">ROUND((Table245[[#This Row],[XP]]*Table245[[#This Row],[entity_spawned (AVG)]])*(Table245[[#This Row],[activating_chance]]/100),0)</f>
        <v>75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75</v>
      </c>
      <c r="O49" s="76">
        <f ca="1">ROUND((Table3[[#This Row],[XP]]*Table3[[#This Row],[entity_spawned (AVG)]])*(Table3[[#This Row],[activating_chance]]/100),0)</f>
        <v>450</v>
      </c>
      <c r="P49" t="s">
        <v>348</v>
      </c>
      <c r="Q49" s="73"/>
      <c r="R49" t="s">
        <v>477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75</v>
      </c>
      <c r="AE49" s="76">
        <f ca="1">ROUND((Table2[[#This Row],[XP]]*Table2[[#This Row],[entity_spawned (AVG)]])*(Table2[[#This Row],[activating_chance]]/100),0)</f>
        <v>150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75</v>
      </c>
      <c r="AM49" s="76">
        <f ca="1">ROUND((Table6[[#This Row],[XP]]*Table6[[#This Row],[entity_spawned (AVG)]])*(Table6[[#This Row],[activating_chance]]/100),0)</f>
        <v>75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" s="76">
        <f ca="1">ROUND((Table61011[[#This Row],[XP]]*Table61011[[#This Row],[entity_spawned (AVG)]])*(Table61011[[#This Row],[activating_chance]]/100),0)</f>
        <v>75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75</v>
      </c>
      <c r="BK49">
        <f ca="1">ROUND((Table11[[#This Row],[XP]]*Table11[[#This Row],[entity_spawned (AVG)]])*(Table11[[#This Row],[activating_chance]]/100),0)</f>
        <v>75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75</v>
      </c>
      <c r="BS49">
        <f ca="1">ROUND((Table12[[#This Row],[XP]]*Table12[[#This Row],[entity_spawned (AVG)]])*(Table12[[#This Row],[activating_chance]]/100),0)</f>
        <v>75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83</v>
      </c>
      <c r="CA49">
        <f ca="1">ROUND((Table13[[#This Row],[XP]]*Table13[[#This Row],[entity_spawned (AVG)]])*(Table13[[#This Row],[activating_chance]]/100),0)</f>
        <v>199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  <c r="CL49" t="s">
        <v>229</v>
      </c>
      <c r="CM49">
        <v>2</v>
      </c>
      <c r="CN49" s="76">
        <v>140</v>
      </c>
      <c r="CO49" s="76">
        <v>30</v>
      </c>
      <c r="CP49" s="76">
        <f ca="1">INDIRECT(ADDRESS(11+(MATCH(RIGHT(Table18[[#This Row],[spawner_sku]],LEN(Table18[[#This Row],[spawner_sku]])-FIND("/",Table18[[#This Row],[spawner_sku]])),Table1[Entity Prefab],0)),10,1,1,"Entities"))</f>
        <v>25</v>
      </c>
      <c r="CQ49" s="76">
        <f ca="1">ROUND((Table18[[#This Row],[XP]]*Table18[[#This Row],[entity_spawned (AVG)]])*(Table18[[#This Row],[activating_chance]]/100),0)</f>
        <v>15</v>
      </c>
      <c r="CR49" t="s">
        <v>348</v>
      </c>
      <c r="CT49" t="s">
        <v>229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348</v>
      </c>
    </row>
    <row r="50" spans="2:104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75</v>
      </c>
      <c r="G50" s="76">
        <f ca="1">ROUND((Table245[[#This Row],[XP]]*Table245[[#This Row],[entity_spawned (AVG)]])*(Table245[[#This Row],[activating_chance]]/100),0)</f>
        <v>75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75</v>
      </c>
      <c r="O50" s="76">
        <f ca="1">ROUND((Table3[[#This Row],[XP]]*Table3[[#This Row],[entity_spawned (AVG)]])*(Table3[[#This Row],[activating_chance]]/100),0)</f>
        <v>150</v>
      </c>
      <c r="P50" t="s">
        <v>348</v>
      </c>
      <c r="Q50" s="73"/>
      <c r="R50" t="s">
        <v>478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50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75</v>
      </c>
      <c r="AE50" s="76">
        <f ca="1">ROUND((Table2[[#This Row],[XP]]*Table2[[#This Row],[entity_spawned (AVG)]])*(Table2[[#This Row],[activating_chance]]/100),0)</f>
        <v>191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75</v>
      </c>
      <c r="AM50" s="76">
        <f ca="1">ROUND((Table6[[#This Row],[XP]]*Table6[[#This Row],[entity_spawned (AVG)]])*(Table6[[#This Row],[activating_chance]]/100),0)</f>
        <v>75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" s="76">
        <f ca="1">ROUND((Table61011[[#This Row],[XP]]*Table61011[[#This Row],[entity_spawned (AVG)]])*(Table61011[[#This Row],[activating_chance]]/100),0)</f>
        <v>75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75</v>
      </c>
      <c r="BK50">
        <f ca="1">ROUND((Table11[[#This Row],[XP]]*Table11[[#This Row],[entity_spawned (AVG)]])*(Table11[[#This Row],[activating_chance]]/100),0)</f>
        <v>75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75</v>
      </c>
      <c r="BS50">
        <f ca="1">ROUND((Table12[[#This Row],[XP]]*Table12[[#This Row],[entity_spawned (AVG)]])*(Table12[[#This Row],[activating_chance]]/100),0)</f>
        <v>75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83</v>
      </c>
      <c r="CA50">
        <f ca="1">ROUND((Table13[[#This Row],[XP]]*Table13[[#This Row],[entity_spawned (AVG)]])*(Table13[[#This Row],[activating_chance]]/100),0)</f>
        <v>415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  <c r="CL50" t="s">
        <v>229</v>
      </c>
      <c r="CM50">
        <v>3</v>
      </c>
      <c r="CN50" s="76">
        <v>140</v>
      </c>
      <c r="CO50" s="76">
        <v>80</v>
      </c>
      <c r="CP50" s="76">
        <f ca="1">INDIRECT(ADDRESS(11+(MATCH(RIGHT(Table18[[#This Row],[spawner_sku]],LEN(Table18[[#This Row],[spawner_sku]])-FIND("/",Table18[[#This Row],[spawner_sku]])),Table1[Entity Prefab],0)),10,1,1,"Entities"))</f>
        <v>25</v>
      </c>
      <c r="CQ50" s="76">
        <f ca="1">ROUND((Table18[[#This Row],[XP]]*Table18[[#This Row],[entity_spawned (AVG)]])*(Table18[[#This Row],[activating_chance]]/100),0)</f>
        <v>60</v>
      </c>
      <c r="CR50" t="s">
        <v>348</v>
      </c>
      <c r="CT50" t="s">
        <v>229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348</v>
      </c>
    </row>
    <row r="51" spans="2:104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" s="76">
        <f ca="1">ROUND((Table245[[#This Row],[XP]]*Table245[[#This Row],[entity_spawned (AVG)]])*(Table245[[#This Row],[activating_chance]]/100),0)</f>
        <v>450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75</v>
      </c>
      <c r="O51" s="76">
        <f ca="1">ROUND((Table3[[#This Row],[XP]]*Table3[[#This Row],[entity_spawned (AVG)]])*(Table3[[#This Row],[activating_chance]]/100),0)</f>
        <v>450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95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75</v>
      </c>
      <c r="AE51" s="76">
        <f ca="1">ROUND((Table2[[#This Row],[XP]]*Table2[[#This Row],[entity_spawned (AVG)]])*(Table2[[#This Row],[activating_chance]]/100),0)</f>
        <v>75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75</v>
      </c>
      <c r="AM51" s="76">
        <f ca="1">ROUND((Table6[[#This Row],[XP]]*Table6[[#This Row],[entity_spawned (AVG)]])*(Table6[[#This Row],[activating_chance]]/100),0)</f>
        <v>75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75</v>
      </c>
      <c r="BC51" s="76">
        <f ca="1">ROUND((Table61011[[#This Row],[XP]]*Table61011[[#This Row],[entity_spawned (AVG)]])*(Table61011[[#This Row],[activating_chance]]/100),0)</f>
        <v>225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75</v>
      </c>
      <c r="BK51">
        <f ca="1">ROUND((Table11[[#This Row],[XP]]*Table11[[#This Row],[entity_spawned (AVG)]])*(Table11[[#This Row],[activating_chance]]/100),0)</f>
        <v>75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75</v>
      </c>
      <c r="BS51">
        <f ca="1">ROUND((Table12[[#This Row],[XP]]*Table12[[#This Row],[entity_spawned (AVG)]])*(Table12[[#This Row],[activating_chance]]/100),0)</f>
        <v>23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83</v>
      </c>
      <c r="CA51">
        <f ca="1">ROUND((Table13[[#This Row],[XP]]*Table13[[#This Row],[entity_spawned (AVG)]])*(Table13[[#This Row],[activating_chance]]/100),0)</f>
        <v>249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  <c r="CL51" t="s">
        <v>229</v>
      </c>
      <c r="CM51">
        <v>10</v>
      </c>
      <c r="CN51" s="76">
        <v>160</v>
      </c>
      <c r="CO51" s="76">
        <v>100</v>
      </c>
      <c r="CP51" s="76">
        <f ca="1">INDIRECT(ADDRESS(11+(MATCH(RIGHT(Table18[[#This Row],[spawner_sku]],LEN(Table18[[#This Row],[spawner_sku]])-FIND("/",Table18[[#This Row],[spawner_sku]])),Table1[Entity Prefab],0)),10,1,1,"Entities"))</f>
        <v>25</v>
      </c>
      <c r="CQ51" s="76">
        <f ca="1">ROUND((Table18[[#This Row],[XP]]*Table18[[#This Row],[entity_spawned (AVG)]])*(Table18[[#This Row],[activating_chance]]/100),0)</f>
        <v>250</v>
      </c>
      <c r="CR51" t="s">
        <v>348</v>
      </c>
      <c r="CT51" t="s">
        <v>229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348</v>
      </c>
    </row>
    <row r="52" spans="2:104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" s="76">
        <f ca="1">ROUND((Table245[[#This Row],[XP]]*Table245[[#This Row],[entity_spawned (AVG)]])*(Table245[[#This Row],[activating_chance]]/100),0)</f>
        <v>60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75</v>
      </c>
      <c r="O52" s="76">
        <f ca="1">ROUND((Table3[[#This Row],[XP]]*Table3[[#This Row],[entity_spawned (AVG)]])*(Table3[[#This Row],[activating_chance]]/100),0)</f>
        <v>225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95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75</v>
      </c>
      <c r="AE52" s="76">
        <f ca="1">ROUND((Table2[[#This Row],[XP]]*Table2[[#This Row],[entity_spawned (AVG)]])*(Table2[[#This Row],[activating_chance]]/100),0)</f>
        <v>128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75</v>
      </c>
      <c r="AM52" s="76">
        <f ca="1">ROUND((Table6[[#This Row],[XP]]*Table6[[#This Row],[entity_spawned (AVG)]])*(Table6[[#This Row],[activating_chance]]/100),0)</f>
        <v>225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75</v>
      </c>
      <c r="BC52" s="76">
        <f ca="1">ROUND((Table61011[[#This Row],[XP]]*Table61011[[#This Row],[entity_spawned (AVG)]])*(Table61011[[#This Row],[activating_chance]]/100),0)</f>
        <v>75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75</v>
      </c>
      <c r="BK52">
        <f ca="1">ROUND((Table11[[#This Row],[XP]]*Table11[[#This Row],[entity_spawned (AVG)]])*(Table11[[#This Row],[activating_chance]]/100),0)</f>
        <v>60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75</v>
      </c>
      <c r="BS52">
        <f ca="1">ROUND((Table12[[#This Row],[XP]]*Table12[[#This Row],[entity_spawned (AVG)]])*(Table12[[#This Row],[activating_chance]]/100),0)</f>
        <v>750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83</v>
      </c>
      <c r="CA52">
        <f ca="1">ROUND((Table13[[#This Row],[XP]]*Table13[[#This Row],[entity_spawned (AVG)]])*(Table13[[#This Row],[activating_chance]]/100),0)</f>
        <v>224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  <c r="CL52" t="s">
        <v>229</v>
      </c>
      <c r="CM52">
        <v>3</v>
      </c>
      <c r="CN52" s="76">
        <v>140</v>
      </c>
      <c r="CO52" s="76">
        <v>30</v>
      </c>
      <c r="CP52" s="76">
        <f ca="1">INDIRECT(ADDRESS(11+(MATCH(RIGHT(Table18[[#This Row],[spawner_sku]],LEN(Table18[[#This Row],[spawner_sku]])-FIND("/",Table18[[#This Row],[spawner_sku]])),Table1[Entity Prefab],0)),10,1,1,"Entities"))</f>
        <v>25</v>
      </c>
      <c r="CQ52" s="76">
        <f ca="1">ROUND((Table18[[#This Row],[XP]]*Table18[[#This Row],[entity_spawned (AVG)]])*(Table18[[#This Row],[activating_chance]]/100),0)</f>
        <v>23</v>
      </c>
      <c r="CR52" t="s">
        <v>348</v>
      </c>
      <c r="CT52" t="s">
        <v>229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348</v>
      </c>
    </row>
    <row r="53" spans="2:104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" s="76">
        <f ca="1">ROUND((Table245[[#This Row],[XP]]*Table245[[#This Row],[entity_spawned (AVG)]])*(Table245[[#This Row],[activating_chance]]/100),0)</f>
        <v>75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75</v>
      </c>
      <c r="O53" s="76">
        <f ca="1">ROUND((Table3[[#This Row],[XP]]*Table3[[#This Row],[entity_spawned (AVG)]])*(Table3[[#This Row],[activating_chance]]/100),0)</f>
        <v>150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95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75</v>
      </c>
      <c r="AE53" s="76">
        <f ca="1">ROUND((Table2[[#This Row],[XP]]*Table2[[#This Row],[entity_spawned (AVG)]])*(Table2[[#This Row],[activating_chance]]/100),0)</f>
        <v>225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75</v>
      </c>
      <c r="AM53" s="76">
        <f ca="1">ROUND((Table6[[#This Row],[XP]]*Table6[[#This Row],[entity_spawned (AVG)]])*(Table6[[#This Row],[activating_chance]]/100),0)</f>
        <v>60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75</v>
      </c>
      <c r="BC53" s="76">
        <f ca="1">ROUND((Table61011[[#This Row],[XP]]*Table61011[[#This Row],[entity_spawned (AVG)]])*(Table61011[[#This Row],[activating_chance]]/100),0)</f>
        <v>75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75</v>
      </c>
      <c r="BK53">
        <f ca="1">ROUND((Table11[[#This Row],[XP]]*Table11[[#This Row],[entity_spawned (AVG)]])*(Table11[[#This Row],[activating_chance]]/100),0)</f>
        <v>150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25</v>
      </c>
      <c r="BS53">
        <f ca="1">ROUND((Table12[[#This Row],[XP]]*Table12[[#This Row],[entity_spawned (AVG)]])*(Table12[[#This Row],[activating_chance]]/100),0)</f>
        <v>25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83</v>
      </c>
      <c r="CA53">
        <f ca="1">ROUND((Table13[[#This Row],[XP]]*Table13[[#This Row],[entity_spawned (AVG)]])*(Table13[[#This Row],[activating_chance]]/100),0)</f>
        <v>830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  <c r="CL53" t="s">
        <v>229</v>
      </c>
      <c r="CM53">
        <v>3</v>
      </c>
      <c r="CN53" s="76">
        <v>140</v>
      </c>
      <c r="CO53" s="76">
        <v>100</v>
      </c>
      <c r="CP53" s="76">
        <f ca="1">INDIRECT(ADDRESS(11+(MATCH(RIGHT(Table18[[#This Row],[spawner_sku]],LEN(Table18[[#This Row],[spawner_sku]])-FIND("/",Table18[[#This Row],[spawner_sku]])),Table1[Entity Prefab],0)),10,1,1,"Entities"))</f>
        <v>25</v>
      </c>
      <c r="CQ53" s="76">
        <f ca="1">ROUND((Table18[[#This Row],[XP]]*Table18[[#This Row],[entity_spawned (AVG)]])*(Table18[[#This Row],[activating_chance]]/100),0)</f>
        <v>75</v>
      </c>
      <c r="CR53" t="s">
        <v>348</v>
      </c>
      <c r="CT53" t="s">
        <v>229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348</v>
      </c>
    </row>
    <row r="54" spans="2:104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" s="76">
        <f ca="1">ROUND((Table245[[#This Row],[XP]]*Table245[[#This Row],[entity_spawned (AVG)]])*(Table245[[#This Row],[activating_chance]]/100),0)</f>
        <v>525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75</v>
      </c>
      <c r="O54" s="76">
        <f ca="1">ROUND((Table3[[#This Row],[XP]]*Table3[[#This Row],[entity_spawned (AVG)]])*(Table3[[#This Row],[activating_chance]]/100),0)</f>
        <v>60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70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75</v>
      </c>
      <c r="AE54" s="76">
        <f ca="1">ROUND((Table2[[#This Row],[XP]]*Table2[[#This Row],[entity_spawned (AVG)]])*(Table2[[#This Row],[activating_chance]]/100),0)</f>
        <v>525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83</v>
      </c>
      <c r="AM54" s="76">
        <f ca="1">ROUND((Table6[[#This Row],[XP]]*Table6[[#This Row],[entity_spawned (AVG)]])*(Table6[[#This Row],[activating_chance]]/100),0)</f>
        <v>581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75</v>
      </c>
      <c r="BC54" s="76">
        <f ca="1">ROUND((Table61011[[#This Row],[XP]]*Table61011[[#This Row],[entity_spawned (AVG)]])*(Table61011[[#This Row],[activating_chance]]/100),0)</f>
        <v>75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75</v>
      </c>
      <c r="BK54">
        <f ca="1">ROUND((Table11[[#This Row],[XP]]*Table11[[#This Row],[entity_spawned (AVG)]])*(Table11[[#This Row],[activating_chance]]/100),0)</f>
        <v>75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25</v>
      </c>
      <c r="BS54">
        <f ca="1">ROUND((Table12[[#This Row],[XP]]*Table12[[#This Row],[entity_spawned (AVG)]])*(Table12[[#This Row],[activating_chance]]/100),0)</f>
        <v>25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83</v>
      </c>
      <c r="CA54">
        <f ca="1">ROUND((Table13[[#This Row],[XP]]*Table13[[#This Row],[entity_spawned (AVG)]])*(Table13[[#This Row],[activating_chance]]/100),0)</f>
        <v>199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  <c r="CL54" t="s">
        <v>229</v>
      </c>
      <c r="CM54">
        <v>3</v>
      </c>
      <c r="CN54" s="76">
        <v>140</v>
      </c>
      <c r="CO54" s="76">
        <v>100</v>
      </c>
      <c r="CP54" s="76">
        <f ca="1">INDIRECT(ADDRESS(11+(MATCH(RIGHT(Table18[[#This Row],[spawner_sku]],LEN(Table18[[#This Row],[spawner_sku]])-FIND("/",Table18[[#This Row],[spawner_sku]])),Table1[Entity Prefab],0)),10,1,1,"Entities"))</f>
        <v>25</v>
      </c>
      <c r="CQ54" s="76">
        <f ca="1">ROUND((Table18[[#This Row],[XP]]*Table18[[#This Row],[entity_spawned (AVG)]])*(Table18[[#This Row],[activating_chance]]/100),0)</f>
        <v>75</v>
      </c>
      <c r="CR54" t="s">
        <v>348</v>
      </c>
      <c r="CT54" t="s">
        <v>229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348</v>
      </c>
    </row>
    <row r="55" spans="2:104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75</v>
      </c>
      <c r="G55" s="76">
        <f ca="1">ROUND((Table245[[#This Row],[XP]]*Table245[[#This Row],[entity_spawned (AVG)]])*(Table245[[#This Row],[activating_chance]]/100),0)</f>
        <v>75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75</v>
      </c>
      <c r="O55" s="76">
        <f ca="1">ROUND((Table3[[#This Row],[XP]]*Table3[[#This Row],[entity_spawned (AVG)]])*(Table3[[#This Row],[activating_chance]]/100),0)</f>
        <v>450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70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75</v>
      </c>
      <c r="AE55" s="76">
        <f ca="1">ROUND((Table2[[#This Row],[XP]]*Table2[[#This Row],[entity_spawned (AVG)]])*(Table2[[#This Row],[activating_chance]]/100),0)</f>
        <v>225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83</v>
      </c>
      <c r="AM55" s="76">
        <f ca="1">ROUND((Table6[[#This Row],[XP]]*Table6[[#This Row],[entity_spawned (AVG)]])*(Table6[[#This Row],[activating_chance]]/100),0)</f>
        <v>249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83</v>
      </c>
      <c r="AU55" s="76">
        <f ca="1">ROUND((Table610[[#This Row],[XP]]*Table610[[#This Row],[entity_spawned (AVG)]])*(Table610[[#This Row],[activating_chance]]/100),0)</f>
        <v>249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75</v>
      </c>
      <c r="BC55" s="76">
        <f ca="1">ROUND((Table61011[[#This Row],[XP]]*Table61011[[#This Row],[entity_spawned (AVG)]])*(Table61011[[#This Row],[activating_chance]]/100),0)</f>
        <v>75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75</v>
      </c>
      <c r="BK55">
        <f ca="1">ROUND((Table11[[#This Row],[XP]]*Table11[[#This Row],[entity_spawned (AVG)]])*(Table11[[#This Row],[activating_chance]]/100),0)</f>
        <v>150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25</v>
      </c>
      <c r="BS55">
        <f ca="1">ROUND((Table12[[#This Row],[XP]]*Table12[[#This Row],[entity_spawned (AVG)]])*(Table12[[#This Row],[activating_chance]]/100),0)</f>
        <v>25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83</v>
      </c>
      <c r="CA55">
        <f ca="1">ROUND((Table13[[#This Row],[XP]]*Table13[[#This Row],[entity_spawned (AVG)]])*(Table13[[#This Row],[activating_chance]]/100),0)</f>
        <v>581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  <c r="CL55" t="s">
        <v>229</v>
      </c>
      <c r="CM55">
        <v>7</v>
      </c>
      <c r="CN55" s="76">
        <v>160</v>
      </c>
      <c r="CO55" s="76">
        <v>30</v>
      </c>
      <c r="CP55" s="76">
        <f ca="1">INDIRECT(ADDRESS(11+(MATCH(RIGHT(Table18[[#This Row],[spawner_sku]],LEN(Table18[[#This Row],[spawner_sku]])-FIND("/",Table18[[#This Row],[spawner_sku]])),Table1[Entity Prefab],0)),10,1,1,"Entities"))</f>
        <v>25</v>
      </c>
      <c r="CQ55" s="76">
        <f ca="1">ROUND((Table18[[#This Row],[XP]]*Table18[[#This Row],[entity_spawned (AVG)]])*(Table18[[#This Row],[activating_chance]]/100),0)</f>
        <v>53</v>
      </c>
      <c r="CR55" t="s">
        <v>348</v>
      </c>
      <c r="CT55" t="s">
        <v>229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348</v>
      </c>
    </row>
    <row r="56" spans="2:104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75</v>
      </c>
      <c r="G56" s="76">
        <f ca="1">ROUND((Table245[[#This Row],[XP]]*Table245[[#This Row],[entity_spawned (AVG)]])*(Table245[[#This Row],[activating_chance]]/100),0)</f>
        <v>450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75</v>
      </c>
      <c r="O56" s="76">
        <f ca="1">ROUND((Table3[[#This Row],[XP]]*Table3[[#This Row],[entity_spawned (AVG)]])*(Table3[[#This Row],[activating_chance]]/100),0)</f>
        <v>23</v>
      </c>
      <c r="P56" t="s">
        <v>348</v>
      </c>
      <c r="Q56" s="73"/>
      <c r="R56" t="s">
        <v>453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75</v>
      </c>
      <c r="AE56" s="76">
        <f ca="1">ROUND((Table2[[#This Row],[XP]]*Table2[[#This Row],[entity_spawned (AVG)]])*(Table2[[#This Row],[activating_chance]]/100),0)</f>
        <v>210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83</v>
      </c>
      <c r="AM56" s="76">
        <f ca="1">ROUND((Table6[[#This Row],[XP]]*Table6[[#This Row],[entity_spawned (AVG)]])*(Table6[[#This Row],[activating_chance]]/100),0)</f>
        <v>249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83</v>
      </c>
      <c r="AU56" s="76">
        <f ca="1">ROUND((Table610[[#This Row],[XP]]*Table610[[#This Row],[entity_spawned (AVG)]])*(Table610[[#This Row],[activating_chance]]/100),0)</f>
        <v>249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75</v>
      </c>
      <c r="BC56" s="76">
        <f ca="1">ROUND((Table61011[[#This Row],[XP]]*Table61011[[#This Row],[entity_spawned (AVG)]])*(Table61011[[#This Row],[activating_chance]]/100),0)</f>
        <v>375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75</v>
      </c>
      <c r="BK56">
        <f ca="1">ROUND((Table11[[#This Row],[XP]]*Table11[[#This Row],[entity_spawned (AVG)]])*(Table11[[#This Row],[activating_chance]]/100),0)</f>
        <v>150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83</v>
      </c>
      <c r="BS56">
        <f ca="1">ROUND((Table12[[#This Row],[XP]]*Table12[[#This Row],[entity_spawned (AVG)]])*(Table12[[#This Row],[activating_chance]]/100),0)</f>
        <v>83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83</v>
      </c>
      <c r="CA56">
        <f ca="1">ROUND((Table13[[#This Row],[XP]]*Table13[[#This Row],[entity_spawned (AVG)]])*(Table13[[#This Row],[activating_chance]]/100),0)</f>
        <v>249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  <c r="CL56" t="s">
        <v>229</v>
      </c>
      <c r="CM56">
        <v>3</v>
      </c>
      <c r="CN56" s="76">
        <v>140</v>
      </c>
      <c r="CO56" s="76">
        <v>30</v>
      </c>
      <c r="CP56" s="76">
        <f ca="1">INDIRECT(ADDRESS(11+(MATCH(RIGHT(Table18[[#This Row],[spawner_sku]],LEN(Table18[[#This Row],[spawner_sku]])-FIND("/",Table18[[#This Row],[spawner_sku]])),Table1[Entity Prefab],0)),10,1,1,"Entities"))</f>
        <v>25</v>
      </c>
      <c r="CQ56" s="76">
        <f ca="1">ROUND((Table18[[#This Row],[XP]]*Table18[[#This Row],[entity_spawned (AVG)]])*(Table18[[#This Row],[activating_chance]]/100),0)</f>
        <v>23</v>
      </c>
      <c r="CR56" t="s">
        <v>348</v>
      </c>
      <c r="CT56" t="s">
        <v>229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348</v>
      </c>
    </row>
    <row r="57" spans="2:104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75</v>
      </c>
      <c r="G57" s="76">
        <f ca="1">ROUND((Table245[[#This Row],[XP]]*Table245[[#This Row],[entity_spawned (AVG)]])*(Table245[[#This Row],[activating_chance]]/100),0)</f>
        <v>150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75</v>
      </c>
      <c r="O57" s="76">
        <f ca="1">ROUND((Table3[[#This Row],[XP]]*Table3[[#This Row],[entity_spawned (AVG)]])*(Table3[[#This Row],[activating_chance]]/100),0)</f>
        <v>225</v>
      </c>
      <c r="P57" t="s">
        <v>348</v>
      </c>
      <c r="Q57" s="73"/>
      <c r="R57" t="s">
        <v>453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75</v>
      </c>
      <c r="AE57" s="76">
        <f ca="1">ROUND((Table2[[#This Row],[XP]]*Table2[[#This Row],[entity_spawned (AVG)]])*(Table2[[#This Row],[activating_chance]]/100),0)</f>
        <v>128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83</v>
      </c>
      <c r="AM57" s="76">
        <f ca="1">ROUND((Table6[[#This Row],[XP]]*Table6[[#This Row],[entity_spawned (AVG)]])*(Table6[[#This Row],[activating_chance]]/100),0)</f>
        <v>249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75</v>
      </c>
      <c r="AU57" s="76">
        <f ca="1">ROUND((Table610[[#This Row],[XP]]*Table610[[#This Row],[entity_spawned (AVG)]])*(Table610[[#This Row],[activating_chance]]/100),0)</f>
        <v>75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75</v>
      </c>
      <c r="BC57" s="76">
        <f ca="1">ROUND((Table61011[[#This Row],[XP]]*Table61011[[#This Row],[entity_spawned (AVG)]])*(Table61011[[#This Row],[activating_chance]]/100),0)</f>
        <v>375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75</v>
      </c>
      <c r="BK57">
        <f ca="1">ROUND((Table11[[#This Row],[XP]]*Table11[[#This Row],[entity_spawned (AVG)]])*(Table11[[#This Row],[activating_chance]]/100),0)</f>
        <v>300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83</v>
      </c>
      <c r="BS57">
        <f ca="1">ROUND((Table12[[#This Row],[XP]]*Table12[[#This Row],[entity_spawned (AVG)]])*(Table12[[#This Row],[activating_chance]]/100),0)</f>
        <v>83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50</v>
      </c>
      <c r="CA57">
        <f ca="1">ROUND((Table13[[#This Row],[XP]]*Table13[[#This Row],[entity_spawned (AVG)]])*(Table13[[#This Row],[activating_chance]]/100),0)</f>
        <v>38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  <c r="CL57" t="s">
        <v>229</v>
      </c>
      <c r="CM57">
        <v>17</v>
      </c>
      <c r="CN57" s="76">
        <v>180</v>
      </c>
      <c r="CO57" s="76">
        <v>100</v>
      </c>
      <c r="CP57" s="76">
        <f ca="1">INDIRECT(ADDRESS(11+(MATCH(RIGHT(Table18[[#This Row],[spawner_sku]],LEN(Table18[[#This Row],[spawner_sku]])-FIND("/",Table18[[#This Row],[spawner_sku]])),Table1[Entity Prefab],0)),10,1,1,"Entities"))</f>
        <v>25</v>
      </c>
      <c r="CQ57" s="76">
        <f ca="1">ROUND((Table18[[#This Row],[XP]]*Table18[[#This Row],[entity_spawned (AVG)]])*(Table18[[#This Row],[activating_chance]]/100),0)</f>
        <v>425</v>
      </c>
      <c r="CR57" t="s">
        <v>348</v>
      </c>
      <c r="CT57" t="s">
        <v>229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348</v>
      </c>
    </row>
    <row r="58" spans="2:104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75</v>
      </c>
      <c r="G58" s="76">
        <f ca="1">ROUND((Table245[[#This Row],[XP]]*Table245[[#This Row],[entity_spawned (AVG)]])*(Table245[[#This Row],[activating_chance]]/100),0)</f>
        <v>75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75</v>
      </c>
      <c r="O58" s="76">
        <f ca="1">ROUND((Table3[[#This Row],[XP]]*Table3[[#This Row],[entity_spawned (AVG)]])*(Table3[[#This Row],[activating_chance]]/100),0)</f>
        <v>60</v>
      </c>
      <c r="P58" t="s">
        <v>348</v>
      </c>
      <c r="Q58" s="73"/>
      <c r="R58" t="s">
        <v>453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75</v>
      </c>
      <c r="AE58" s="76">
        <f ca="1">ROUND((Table2[[#This Row],[XP]]*Table2[[#This Row],[entity_spawned (AVG)]])*(Table2[[#This Row],[activating_chance]]/100),0)</f>
        <v>75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83</v>
      </c>
      <c r="AM58" s="76">
        <f ca="1">ROUND((Table6[[#This Row],[XP]]*Table6[[#This Row],[entity_spawned (AVG)]])*(Table6[[#This Row],[activating_chance]]/100),0)</f>
        <v>830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75</v>
      </c>
      <c r="AU58" s="76">
        <f ca="1">ROUND((Table610[[#This Row],[XP]]*Table610[[#This Row],[entity_spawned (AVG)]])*(Table610[[#This Row],[activating_chance]]/100),0)</f>
        <v>38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75</v>
      </c>
      <c r="BC58" s="76">
        <f ca="1">ROUND((Table61011[[#This Row],[XP]]*Table61011[[#This Row],[entity_spawned (AVG)]])*(Table61011[[#This Row],[activating_chance]]/100),0)</f>
        <v>375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75</v>
      </c>
      <c r="BK58">
        <f ca="1">ROUND((Table11[[#This Row],[XP]]*Table11[[#This Row],[entity_spawned (AVG)]])*(Table11[[#This Row],[activating_chance]]/100),0)</f>
        <v>225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83</v>
      </c>
      <c r="BS58">
        <f ca="1">ROUND((Table12[[#This Row],[XP]]*Table12[[#This Row],[entity_spawned (AVG)]])*(Table12[[#This Row],[activating_chance]]/100),0)</f>
        <v>83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50</v>
      </c>
      <c r="CA58">
        <f ca="1">ROUND((Table13[[#This Row],[XP]]*Table13[[#This Row],[entity_spawned (AVG)]])*(Table13[[#This Row],[activating_chance]]/100),0)</f>
        <v>38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  <c r="CL58" t="s">
        <v>229</v>
      </c>
      <c r="CM58">
        <v>7</v>
      </c>
      <c r="CN58" s="76">
        <v>160</v>
      </c>
      <c r="CO58" s="76">
        <v>30</v>
      </c>
      <c r="CP58" s="76">
        <f ca="1">INDIRECT(ADDRESS(11+(MATCH(RIGHT(Table18[[#This Row],[spawner_sku]],LEN(Table18[[#This Row],[spawner_sku]])-FIND("/",Table18[[#This Row],[spawner_sku]])),Table1[Entity Prefab],0)),10,1,1,"Entities"))</f>
        <v>25</v>
      </c>
      <c r="CQ58" s="76">
        <f ca="1">ROUND((Table18[[#This Row],[XP]]*Table18[[#This Row],[entity_spawned (AVG)]])*(Table18[[#This Row],[activating_chance]]/100),0)</f>
        <v>53</v>
      </c>
      <c r="CR58" t="s">
        <v>348</v>
      </c>
      <c r="CT58" t="s">
        <v>229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348</v>
      </c>
    </row>
    <row r="59" spans="2:104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75</v>
      </c>
      <c r="G59" s="76">
        <f ca="1">ROUND((Table245[[#This Row],[XP]]*Table245[[#This Row],[entity_spawned (AVG)]])*(Table245[[#This Row],[activating_chance]]/100),0)</f>
        <v>60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75</v>
      </c>
      <c r="O59" s="76">
        <f ca="1">ROUND((Table3[[#This Row],[XP]]*Table3[[#This Row],[entity_spawned (AVG)]])*(Table3[[#This Row],[activating_chance]]/100),0)</f>
        <v>150</v>
      </c>
      <c r="P59" t="s">
        <v>348</v>
      </c>
      <c r="Q59" s="73"/>
      <c r="R59" t="s">
        <v>453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75</v>
      </c>
      <c r="AE59" s="76">
        <f ca="1">ROUND((Table2[[#This Row],[XP]]*Table2[[#This Row],[entity_spawned (AVG)]])*(Table2[[#This Row],[activating_chance]]/100),0)</f>
        <v>225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83</v>
      </c>
      <c r="AM59" s="76">
        <f ca="1">ROUND((Table6[[#This Row],[XP]]*Table6[[#This Row],[entity_spawned (AVG)]])*(Table6[[#This Row],[activating_chance]]/100),0)</f>
        <v>249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75</v>
      </c>
      <c r="AU59" s="76">
        <f ca="1">ROUND((Table610[[#This Row],[XP]]*Table610[[#This Row],[entity_spawned (AVG)]])*(Table610[[#This Row],[activating_chance]]/100),0)</f>
        <v>75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75</v>
      </c>
      <c r="BC59" s="76">
        <f ca="1">ROUND((Table61011[[#This Row],[XP]]*Table61011[[#This Row],[entity_spawned (AVG)]])*(Table61011[[#This Row],[activating_chance]]/100),0)</f>
        <v>375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75</v>
      </c>
      <c r="BK59">
        <f ca="1">ROUND((Table11[[#This Row],[XP]]*Table11[[#This Row],[entity_spawned (AVG)]])*(Table11[[#This Row],[activating_chance]]/100),0)</f>
        <v>225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83</v>
      </c>
      <c r="BS59">
        <f ca="1">ROUND((Table12[[#This Row],[XP]]*Table12[[#This Row],[entity_spawned (AVG)]])*(Table12[[#This Row],[activating_chance]]/100),0)</f>
        <v>25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75</v>
      </c>
      <c r="CA59">
        <f ca="1">ROUND((Table13[[#This Row],[XP]]*Table13[[#This Row],[entity_spawned (AVG)]])*(Table13[[#This Row],[activating_chance]]/100),0)</f>
        <v>75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  <c r="CL59" t="s">
        <v>229</v>
      </c>
      <c r="CM59">
        <v>7</v>
      </c>
      <c r="CN59" s="76">
        <v>160</v>
      </c>
      <c r="CO59" s="76">
        <v>100</v>
      </c>
      <c r="CP59" s="76">
        <f ca="1">INDIRECT(ADDRESS(11+(MATCH(RIGHT(Table18[[#This Row],[spawner_sku]],LEN(Table18[[#This Row],[spawner_sku]])-FIND("/",Table18[[#This Row],[spawner_sku]])),Table1[Entity Prefab],0)),10,1,1,"Entities"))</f>
        <v>25</v>
      </c>
      <c r="CQ59" s="76">
        <f ca="1">ROUND((Table18[[#This Row],[XP]]*Table18[[#This Row],[entity_spawned (AVG)]])*(Table18[[#This Row],[activating_chance]]/100),0)</f>
        <v>175</v>
      </c>
      <c r="CR59" t="s">
        <v>348</v>
      </c>
      <c r="CT59" t="s">
        <v>229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348</v>
      </c>
    </row>
    <row r="60" spans="2:104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75</v>
      </c>
      <c r="G60" s="76">
        <f ca="1">ROUND((Table245[[#This Row],[XP]]*Table245[[#This Row],[entity_spawned (AVG)]])*(Table245[[#This Row],[activating_chance]]/100),0)</f>
        <v>225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75</v>
      </c>
      <c r="O60" s="76">
        <f ca="1">ROUND((Table3[[#This Row],[XP]]*Table3[[#This Row],[entity_spawned (AVG)]])*(Table3[[#This Row],[activating_chance]]/100),0)</f>
        <v>45</v>
      </c>
      <c r="P60" t="s">
        <v>348</v>
      </c>
      <c r="Q60" s="73"/>
      <c r="R60" t="s">
        <v>453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75</v>
      </c>
      <c r="AE60" s="76">
        <f ca="1">ROUND((Table2[[#This Row],[XP]]*Table2[[#This Row],[entity_spawned (AVG)]])*(Table2[[#This Row],[activating_chance]]/100),0)</f>
        <v>150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83</v>
      </c>
      <c r="AM60" s="76">
        <f ca="1">ROUND((Table6[[#This Row],[XP]]*Table6[[#This Row],[entity_spawned (AVG)]])*(Table6[[#This Row],[activating_chance]]/100),0)</f>
        <v>498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75</v>
      </c>
      <c r="AU60" s="76">
        <f ca="1">ROUND((Table610[[#This Row],[XP]]*Table610[[#This Row],[entity_spawned (AVG)]])*(Table610[[#This Row],[activating_chance]]/100),0)</f>
        <v>75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75</v>
      </c>
      <c r="BC60" s="76">
        <f ca="1">ROUND((Table61011[[#This Row],[XP]]*Table61011[[#This Row],[entity_spawned (AVG)]])*(Table61011[[#This Row],[activating_chance]]/100),0)</f>
        <v>450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75</v>
      </c>
      <c r="BK60">
        <f ca="1">ROUND((Table11[[#This Row],[XP]]*Table11[[#This Row],[entity_spawned (AVG)]])*(Table11[[#This Row],[activating_chance]]/100),0)</f>
        <v>375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75</v>
      </c>
      <c r="BS60">
        <f ca="1">ROUND((Table12[[#This Row],[XP]]*Table12[[#This Row],[entity_spawned (AVG)]])*(Table12[[#This Row],[activating_chance]]/100),0)</f>
        <v>60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75</v>
      </c>
      <c r="CA60">
        <f ca="1">ROUND((Table13[[#This Row],[XP]]*Table13[[#This Row],[entity_spawned (AVG)]])*(Table13[[#This Row],[activating_chance]]/100),0)</f>
        <v>75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  <c r="CL60" t="s">
        <v>229</v>
      </c>
      <c r="CM60">
        <v>2</v>
      </c>
      <c r="CN60" s="76">
        <v>140</v>
      </c>
      <c r="CO60" s="76">
        <v>80</v>
      </c>
      <c r="CP60" s="76">
        <f ca="1">INDIRECT(ADDRESS(11+(MATCH(RIGHT(Table18[[#This Row],[spawner_sku]],LEN(Table18[[#This Row],[spawner_sku]])-FIND("/",Table18[[#This Row],[spawner_sku]])),Table1[Entity Prefab],0)),10,1,1,"Entities"))</f>
        <v>25</v>
      </c>
      <c r="CQ60" s="76">
        <f ca="1">ROUND((Table18[[#This Row],[XP]]*Table18[[#This Row],[entity_spawned (AVG)]])*(Table18[[#This Row],[activating_chance]]/100),0)</f>
        <v>40</v>
      </c>
      <c r="CR60" t="s">
        <v>348</v>
      </c>
      <c r="CT60" t="s">
        <v>229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348</v>
      </c>
    </row>
    <row r="61" spans="2:104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75</v>
      </c>
      <c r="G61" s="76">
        <f ca="1">ROUND((Table245[[#This Row],[XP]]*Table245[[#This Row],[entity_spawned (AVG)]])*(Table245[[#This Row],[activating_chance]]/100),0)</f>
        <v>60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453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75</v>
      </c>
      <c r="AE61" s="76">
        <f ca="1">ROUND((Table2[[#This Row],[XP]]*Table2[[#This Row],[entity_spawned (AVG)]])*(Table2[[#This Row],[activating_chance]]/100),0)</f>
        <v>225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83</v>
      </c>
      <c r="AM61" s="76">
        <f ca="1">ROUND((Table6[[#This Row],[XP]]*Table6[[#This Row],[entity_spawned (AVG)]])*(Table6[[#This Row],[activating_chance]]/100),0)</f>
        <v>581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75</v>
      </c>
      <c r="AU61" s="76">
        <f ca="1">ROUND((Table610[[#This Row],[XP]]*Table610[[#This Row],[entity_spawned (AVG)]])*(Table610[[#This Row],[activating_chance]]/100),0)</f>
        <v>38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75</v>
      </c>
      <c r="BC61" s="76">
        <f ca="1">ROUND((Table61011[[#This Row],[XP]]*Table61011[[#This Row],[entity_spawned (AVG)]])*(Table61011[[#This Row],[activating_chance]]/100),0)</f>
        <v>75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75</v>
      </c>
      <c r="BK61">
        <f ca="1">ROUND((Table11[[#This Row],[XP]]*Table11[[#This Row],[entity_spawned (AVG)]])*(Table11[[#This Row],[activating_chance]]/100),0)</f>
        <v>675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75</v>
      </c>
      <c r="BS61">
        <f ca="1">ROUND((Table12[[#This Row],[XP]]*Table12[[#This Row],[entity_spawned (AVG)]])*(Table12[[#This Row],[activating_chance]]/100),0)</f>
        <v>75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75</v>
      </c>
      <c r="CA61">
        <f ca="1">ROUND((Table13[[#This Row],[XP]]*Table13[[#This Row],[entity_spawned (AVG)]])*(Table13[[#This Row],[activating_chance]]/100),0)</f>
        <v>75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  <c r="CL61" t="s">
        <v>229</v>
      </c>
      <c r="CM61">
        <v>10</v>
      </c>
      <c r="CN61" s="76">
        <v>160</v>
      </c>
      <c r="CO61" s="76">
        <v>50</v>
      </c>
      <c r="CP61" s="76">
        <f ca="1">INDIRECT(ADDRESS(11+(MATCH(RIGHT(Table18[[#This Row],[spawner_sku]],LEN(Table18[[#This Row],[spawner_sku]])-FIND("/",Table18[[#This Row],[spawner_sku]])),Table1[Entity Prefab],0)),10,1,1,"Entities"))</f>
        <v>25</v>
      </c>
      <c r="CQ61" s="76">
        <f ca="1">ROUND((Table18[[#This Row],[XP]]*Table18[[#This Row],[entity_spawned (AVG)]])*(Table18[[#This Row],[activating_chance]]/100),0)</f>
        <v>125</v>
      </c>
      <c r="CR61" t="s">
        <v>348</v>
      </c>
      <c r="CT61" t="s">
        <v>229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348</v>
      </c>
    </row>
    <row r="62" spans="2:104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75</v>
      </c>
      <c r="G62" s="76">
        <f ca="1">ROUND((Table245[[#This Row],[XP]]*Table245[[#This Row],[entity_spawned (AVG)]])*(Table245[[#This Row],[activating_chance]]/100),0)</f>
        <v>120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453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75</v>
      </c>
      <c r="AE62" s="76">
        <f ca="1">ROUND((Table2[[#This Row],[XP]]*Table2[[#This Row],[entity_spawned (AVG)]])*(Table2[[#This Row],[activating_chance]]/100),0)</f>
        <v>75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83</v>
      </c>
      <c r="AM62" s="76">
        <f ca="1">ROUND((Table6[[#This Row],[XP]]*Table6[[#This Row],[entity_spawned (AVG)]])*(Table6[[#This Row],[activating_chance]]/100),0)</f>
        <v>581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38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75</v>
      </c>
      <c r="BC62" s="76">
        <f ca="1">ROUND((Table61011[[#This Row],[XP]]*Table61011[[#This Row],[entity_spawned (AVG)]])*(Table61011[[#This Row],[activating_chance]]/100),0)</f>
        <v>225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75</v>
      </c>
      <c r="BK62">
        <f ca="1">ROUND((Table11[[#This Row],[XP]]*Table11[[#This Row],[entity_spawned (AVG)]])*(Table11[[#This Row],[activating_chance]]/100),0)</f>
        <v>225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75</v>
      </c>
      <c r="BS62">
        <f ca="1">ROUND((Table12[[#This Row],[XP]]*Table12[[#This Row],[entity_spawned (AVG)]])*(Table12[[#This Row],[activating_chance]]/100),0)</f>
        <v>8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75</v>
      </c>
      <c r="CA62">
        <f ca="1">ROUND((Table13[[#This Row],[XP]]*Table13[[#This Row],[entity_spawned (AVG)]])*(Table13[[#This Row],[activating_chance]]/100),0)</f>
        <v>75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  <c r="CL62" t="s">
        <v>229</v>
      </c>
      <c r="CM62">
        <v>3</v>
      </c>
      <c r="CN62" s="76">
        <v>140</v>
      </c>
      <c r="CO62" s="76">
        <v>100</v>
      </c>
      <c r="CP62" s="76">
        <f ca="1">INDIRECT(ADDRESS(11+(MATCH(RIGHT(Table18[[#This Row],[spawner_sku]],LEN(Table18[[#This Row],[spawner_sku]])-FIND("/",Table18[[#This Row],[spawner_sku]])),Table1[Entity Prefab],0)),10,1,1,"Entities"))</f>
        <v>25</v>
      </c>
      <c r="CQ62" s="76">
        <f ca="1">ROUND((Table18[[#This Row],[XP]]*Table18[[#This Row],[entity_spawned (AVG)]])*(Table18[[#This Row],[activating_chance]]/100),0)</f>
        <v>75</v>
      </c>
      <c r="CR62" t="s">
        <v>348</v>
      </c>
      <c r="CT62" t="s">
        <v>229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348</v>
      </c>
    </row>
    <row r="63" spans="2:104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75</v>
      </c>
      <c r="G63" s="76">
        <f ca="1">ROUND((Table245[[#This Row],[XP]]*Table245[[#This Row],[entity_spawned (AVG)]])*(Table245[[#This Row],[activating_chance]]/100),0)</f>
        <v>30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453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75</v>
      </c>
      <c r="AE63" s="76">
        <f ca="1">ROUND((Table2[[#This Row],[XP]]*Table2[[#This Row],[entity_spawned (AVG)]])*(Table2[[#This Row],[activating_chance]]/100),0)</f>
        <v>150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83</v>
      </c>
      <c r="AM63" s="76">
        <f ca="1">ROUND((Table6[[#This Row],[XP]]*Table6[[#This Row],[entity_spawned (AVG)]])*(Table6[[#This Row],[activating_chance]]/100),0)</f>
        <v>66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75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75</v>
      </c>
      <c r="BC63" s="76">
        <f ca="1">ROUND((Table61011[[#This Row],[XP]]*Table61011[[#This Row],[entity_spawned (AVG)]])*(Table61011[[#This Row],[activating_chance]]/100),0)</f>
        <v>225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75</v>
      </c>
      <c r="BK63">
        <f ca="1">ROUND((Table11[[#This Row],[XP]]*Table11[[#This Row],[entity_spawned (AVG)]])*(Table11[[#This Row],[activating_chance]]/100),0)</f>
        <v>150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75</v>
      </c>
      <c r="BS63">
        <f ca="1">ROUND((Table12[[#This Row],[XP]]*Table12[[#This Row],[entity_spawned (AVG)]])*(Table12[[#This Row],[activating_chance]]/100),0)</f>
        <v>75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75</v>
      </c>
      <c r="CA63">
        <f ca="1">ROUND((Table13[[#This Row],[XP]]*Table13[[#This Row],[entity_spawned (AVG)]])*(Table13[[#This Row],[activating_chance]]/100),0)</f>
        <v>75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  <c r="CL63" t="s">
        <v>229</v>
      </c>
      <c r="CM63">
        <v>3</v>
      </c>
      <c r="CN63" s="76">
        <v>140</v>
      </c>
      <c r="CO63" s="76">
        <v>100</v>
      </c>
      <c r="CP63" s="76">
        <f ca="1">INDIRECT(ADDRESS(11+(MATCH(RIGHT(Table18[[#This Row],[spawner_sku]],LEN(Table18[[#This Row],[spawner_sku]])-FIND("/",Table18[[#This Row],[spawner_sku]])),Table1[Entity Prefab],0)),10,1,1,"Entities"))</f>
        <v>25</v>
      </c>
      <c r="CQ63" s="76">
        <f ca="1">ROUND((Table18[[#This Row],[XP]]*Table18[[#This Row],[entity_spawned (AVG)]])*(Table18[[#This Row],[activating_chance]]/100),0)</f>
        <v>75</v>
      </c>
      <c r="CR63" t="s">
        <v>348</v>
      </c>
      <c r="CT63" t="s">
        <v>229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348</v>
      </c>
    </row>
    <row r="64" spans="2:104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75</v>
      </c>
      <c r="G64" s="76">
        <f ca="1">ROUND((Table245[[#This Row],[XP]]*Table245[[#This Row],[entity_spawned (AVG)]])*(Table245[[#This Row],[activating_chance]]/100),0)</f>
        <v>75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453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75</v>
      </c>
      <c r="AE64" s="76">
        <f ca="1">ROUND((Table2[[#This Row],[XP]]*Table2[[#This Row],[entity_spawned (AVG)]])*(Table2[[#This Row],[activating_chance]]/100),0)</f>
        <v>120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83</v>
      </c>
      <c r="AM64" s="76">
        <f ca="1">ROUND((Table6[[#This Row],[XP]]*Table6[[#This Row],[entity_spawned (AVG)]])*(Table6[[#This Row],[activating_chance]]/100),0)</f>
        <v>249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75</v>
      </c>
      <c r="AU64" s="76">
        <f ca="1">ROUND((Table610[[#This Row],[XP]]*Table610[[#This Row],[entity_spawned (AVG)]])*(Table610[[#This Row],[activating_chance]]/100),0)</f>
        <v>75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75</v>
      </c>
      <c r="BC64" s="76">
        <f ca="1">ROUND((Table61011[[#This Row],[XP]]*Table61011[[#This Row],[entity_spawned (AVG)]])*(Table61011[[#This Row],[activating_chance]]/100),0)</f>
        <v>225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75</v>
      </c>
      <c r="BK64">
        <f ca="1">ROUND((Table11[[#This Row],[XP]]*Table11[[#This Row],[entity_spawned (AVG)]])*(Table11[[#This Row],[activating_chance]]/100),0)</f>
        <v>750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75</v>
      </c>
      <c r="BS64">
        <f ca="1">ROUND((Table12[[#This Row],[XP]]*Table12[[#This Row],[entity_spawned (AVG)]])*(Table12[[#This Row],[activating_chance]]/100),0)</f>
        <v>60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75</v>
      </c>
      <c r="CA64">
        <f ca="1">ROUND((Table13[[#This Row],[XP]]*Table13[[#This Row],[entity_spawned (AVG)]])*(Table13[[#This Row],[activating_chance]]/100),0)</f>
        <v>75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  <c r="CL64" t="s">
        <v>229</v>
      </c>
      <c r="CM64">
        <v>13</v>
      </c>
      <c r="CN64" s="76">
        <v>180</v>
      </c>
      <c r="CO64" s="76">
        <v>10</v>
      </c>
      <c r="CP64" s="76">
        <f ca="1">INDIRECT(ADDRESS(11+(MATCH(RIGHT(Table18[[#This Row],[spawner_sku]],LEN(Table18[[#This Row],[spawner_sku]])-FIND("/",Table18[[#This Row],[spawner_sku]])),Table1[Entity Prefab],0)),10,1,1,"Entities"))</f>
        <v>25</v>
      </c>
      <c r="CQ64" s="76">
        <f ca="1">ROUND((Table18[[#This Row],[XP]]*Table18[[#This Row],[entity_spawned (AVG)]])*(Table18[[#This Row],[activating_chance]]/100),0)</f>
        <v>33</v>
      </c>
      <c r="CR64" t="s">
        <v>348</v>
      </c>
      <c r="CT64" t="s">
        <v>229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348</v>
      </c>
    </row>
    <row r="65" spans="2:104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75</v>
      </c>
      <c r="G65" s="76">
        <f ca="1">ROUND((Table245[[#This Row],[XP]]*Table245[[#This Row],[entity_spawned (AVG)]])*(Table245[[#This Row],[activating_chance]]/100),0)</f>
        <v>150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453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75</v>
      </c>
      <c r="AE65" s="76">
        <f ca="1">ROUND((Table2[[#This Row],[XP]]*Table2[[#This Row],[entity_spawned (AVG)]])*(Table2[[#This Row],[activating_chance]]/100),0)</f>
        <v>75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83</v>
      </c>
      <c r="AM65" s="76">
        <f ca="1">ROUND((Table6[[#This Row],[XP]]*Table6[[#This Row],[entity_spawned (AVG)]])*(Table6[[#This Row],[activating_chance]]/100),0)</f>
        <v>174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28</v>
      </c>
      <c r="AU65" s="76">
        <f ca="1">ROUND((Table610[[#This Row],[XP]]*Table610[[#This Row],[entity_spawned (AVG)]])*(Table610[[#This Row],[activating_chance]]/100),0)</f>
        <v>28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75</v>
      </c>
      <c r="BC65" s="76">
        <f ca="1">ROUND((Table61011[[#This Row],[XP]]*Table61011[[#This Row],[entity_spawned (AVG)]])*(Table61011[[#This Row],[activating_chance]]/100),0)</f>
        <v>225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75</v>
      </c>
      <c r="BK65">
        <f ca="1">ROUND((Table11[[#This Row],[XP]]*Table11[[#This Row],[entity_spawned (AVG)]])*(Table11[[#This Row],[activating_chance]]/100),0)</f>
        <v>75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75</v>
      </c>
      <c r="BS65">
        <f ca="1">ROUND((Table12[[#This Row],[XP]]*Table12[[#This Row],[entity_spawned (AVG)]])*(Table12[[#This Row],[activating_chance]]/100),0)</f>
        <v>75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75</v>
      </c>
      <c r="CA65">
        <f ca="1">ROUND((Table13[[#This Row],[XP]]*Table13[[#This Row],[entity_spawned (AVG)]])*(Table13[[#This Row],[activating_chance]]/100),0)</f>
        <v>75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  <c r="CL65" t="s">
        <v>229</v>
      </c>
      <c r="CM65">
        <v>3</v>
      </c>
      <c r="CN65" s="76">
        <v>140</v>
      </c>
      <c r="CO65" s="76">
        <v>80</v>
      </c>
      <c r="CP65" s="76">
        <f ca="1">INDIRECT(ADDRESS(11+(MATCH(RIGHT(Table18[[#This Row],[spawner_sku]],LEN(Table18[[#This Row],[spawner_sku]])-FIND("/",Table18[[#This Row],[spawner_sku]])),Table1[Entity Prefab],0)),10,1,1,"Entities"))</f>
        <v>25</v>
      </c>
      <c r="CQ65" s="76">
        <f ca="1">ROUND((Table18[[#This Row],[XP]]*Table18[[#This Row],[entity_spawned (AVG)]])*(Table18[[#This Row],[activating_chance]]/100),0)</f>
        <v>60</v>
      </c>
      <c r="CR65" t="s">
        <v>348</v>
      </c>
      <c r="CT65" t="s">
        <v>229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348</v>
      </c>
    </row>
    <row r="66" spans="2:104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75</v>
      </c>
      <c r="G66" s="76">
        <f ca="1">ROUND((Table245[[#This Row],[XP]]*Table245[[#This Row],[entity_spawned (AVG)]])*(Table245[[#This Row],[activating_chance]]/100),0)</f>
        <v>525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75</v>
      </c>
      <c r="O66" s="76">
        <f ca="1">ROUND((Table3[[#This Row],[XP]]*Table3[[#This Row],[entity_spawned (AVG)]])*(Table3[[#This Row],[activating_chance]]/100),0)</f>
        <v>45</v>
      </c>
      <c r="P66" t="s">
        <v>349</v>
      </c>
      <c r="Q66" s="73"/>
      <c r="R66" t="s">
        <v>623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75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75</v>
      </c>
      <c r="AE66" s="76">
        <f ca="1">ROUND((Table2[[#This Row],[XP]]*Table2[[#This Row],[entity_spawned (AVG)]])*(Table2[[#This Row],[activating_chance]]/100),0)</f>
        <v>150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83</v>
      </c>
      <c r="AM66" s="76">
        <f ca="1">ROUND((Table6[[#This Row],[XP]]*Table6[[#This Row],[entity_spawned (AVG)]])*(Table6[[#This Row],[activating_chance]]/100),0)</f>
        <v>174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28</v>
      </c>
      <c r="AU66" s="76">
        <f ca="1">ROUND((Table610[[#This Row],[XP]]*Table610[[#This Row],[entity_spawned (AVG)]])*(Table610[[#This Row],[activating_chance]]/100),0)</f>
        <v>28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75</v>
      </c>
      <c r="BC66" s="76">
        <f ca="1">ROUND((Table61011[[#This Row],[XP]]*Table61011[[#This Row],[entity_spawned (AVG)]])*(Table61011[[#This Row],[activating_chance]]/100),0)</f>
        <v>375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75</v>
      </c>
      <c r="BK66">
        <f ca="1">ROUND((Table11[[#This Row],[XP]]*Table11[[#This Row],[entity_spawned (AVG)]])*(Table11[[#This Row],[activating_chance]]/100),0)</f>
        <v>750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70</v>
      </c>
      <c r="BS66">
        <f ca="1">ROUND((Table12[[#This Row],[XP]]*Table12[[#This Row],[entity_spawned (AVG)]])*(Table12[[#This Row],[activating_chance]]/100),0)</f>
        <v>56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75</v>
      </c>
      <c r="CA66">
        <f ca="1">ROUND((Table13[[#This Row],[XP]]*Table13[[#This Row],[entity_spawned (AVG)]])*(Table13[[#This Row],[activating_chance]]/100),0)</f>
        <v>75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  <c r="CL66" t="s">
        <v>229</v>
      </c>
      <c r="CM66">
        <v>7</v>
      </c>
      <c r="CN66" s="76">
        <v>160</v>
      </c>
      <c r="CO66" s="76">
        <v>30</v>
      </c>
      <c r="CP66" s="76">
        <f ca="1">INDIRECT(ADDRESS(11+(MATCH(RIGHT(Table18[[#This Row],[spawner_sku]],LEN(Table18[[#This Row],[spawner_sku]])-FIND("/",Table18[[#This Row],[spawner_sku]])),Table1[Entity Prefab],0)),10,1,1,"Entities"))</f>
        <v>25</v>
      </c>
      <c r="CQ66" s="76">
        <f ca="1">ROUND((Table18[[#This Row],[XP]]*Table18[[#This Row],[entity_spawned (AVG)]])*(Table18[[#This Row],[activating_chance]]/100),0)</f>
        <v>53</v>
      </c>
      <c r="CR66" t="s">
        <v>348</v>
      </c>
      <c r="CT66" t="s">
        <v>229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348</v>
      </c>
    </row>
    <row r="67" spans="2:104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75</v>
      </c>
      <c r="G67" s="76">
        <f ca="1">ROUND((Table245[[#This Row],[XP]]*Table245[[#This Row],[entity_spawned (AVG)]])*(Table245[[#This Row],[activating_chance]]/100),0)</f>
        <v>64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75</v>
      </c>
      <c r="O67" s="76">
        <f ca="1">ROUND((Table3[[#This Row],[XP]]*Table3[[#This Row],[entity_spawned (AVG)]])*(Table3[[#This Row],[activating_chance]]/100),0)</f>
        <v>38</v>
      </c>
      <c r="P67" t="s">
        <v>349</v>
      </c>
      <c r="Q67" s="73"/>
      <c r="R67" t="s">
        <v>623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75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75</v>
      </c>
      <c r="AE67" s="76">
        <f ca="1">ROUND((Table2[[#This Row],[XP]]*Table2[[#This Row],[entity_spawned (AVG)]])*(Table2[[#This Row],[activating_chance]]/100),0)</f>
        <v>225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83</v>
      </c>
      <c r="AM67" s="76">
        <f ca="1">ROUND((Table6[[#This Row],[XP]]*Table6[[#This Row],[entity_spawned (AVG)]])*(Table6[[#This Row],[activating_chance]]/100),0)</f>
        <v>199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28</v>
      </c>
      <c r="AU67" s="76">
        <f ca="1">ROUND((Table610[[#This Row],[XP]]*Table610[[#This Row],[entity_spawned (AVG)]])*(Table610[[#This Row],[activating_chance]]/100),0)</f>
        <v>28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75</v>
      </c>
      <c r="BC67" s="76">
        <f ca="1">ROUND((Table61011[[#This Row],[XP]]*Table61011[[#This Row],[entity_spawned (AVG)]])*(Table61011[[#This Row],[activating_chance]]/100),0)</f>
        <v>60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83</v>
      </c>
      <c r="BK67">
        <f ca="1">ROUND((Table11[[#This Row],[XP]]*Table11[[#This Row],[entity_spawned (AVG)]])*(Table11[[#This Row],[activating_chance]]/100),0)</f>
        <v>498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70</v>
      </c>
      <c r="BS67">
        <f ca="1">ROUND((Table12[[#This Row],[XP]]*Table12[[#This Row],[entity_spawned (AVG)]])*(Table12[[#This Row],[activating_chance]]/100),0)</f>
        <v>70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75</v>
      </c>
      <c r="CA67">
        <f ca="1">ROUND((Table13[[#This Row],[XP]]*Table13[[#This Row],[entity_spawned (AVG)]])*(Table13[[#This Row],[activating_chance]]/100),0)</f>
        <v>75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  <c r="CL67" t="s">
        <v>229</v>
      </c>
      <c r="CM67">
        <v>2</v>
      </c>
      <c r="CN67" s="76">
        <v>140</v>
      </c>
      <c r="CO67" s="76">
        <v>90</v>
      </c>
      <c r="CP67" s="76">
        <f ca="1">INDIRECT(ADDRESS(11+(MATCH(RIGHT(Table18[[#This Row],[spawner_sku]],LEN(Table18[[#This Row],[spawner_sku]])-FIND("/",Table18[[#This Row],[spawner_sku]])),Table1[Entity Prefab],0)),10,1,1,"Entities"))</f>
        <v>25</v>
      </c>
      <c r="CQ67" s="76">
        <f ca="1">ROUND((Table18[[#This Row],[XP]]*Table18[[#This Row],[entity_spawned (AVG)]])*(Table18[[#This Row],[activating_chance]]/100),0)</f>
        <v>45</v>
      </c>
      <c r="CR67" t="s">
        <v>348</v>
      </c>
      <c r="CT67" t="s">
        <v>229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348</v>
      </c>
    </row>
    <row r="68" spans="2:104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75</v>
      </c>
      <c r="G68" s="76">
        <f ca="1">ROUND((Table245[[#This Row],[XP]]*Table245[[#This Row],[entity_spawned (AVG)]])*(Table245[[#This Row],[activating_chance]]/100),0)</f>
        <v>90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75</v>
      </c>
      <c r="O68" s="76">
        <f ca="1">ROUND((Table3[[#This Row],[XP]]*Table3[[#This Row],[entity_spawned (AVG)]])*(Table3[[#This Row],[activating_chance]]/100),0)</f>
        <v>75</v>
      </c>
      <c r="P68" t="s">
        <v>349</v>
      </c>
      <c r="Q68" s="73"/>
      <c r="R68" t="s">
        <v>499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55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75</v>
      </c>
      <c r="AE68" s="76">
        <f ca="1">ROUND((Table2[[#This Row],[XP]]*Table2[[#This Row],[entity_spawned (AVG)]])*(Table2[[#This Row],[activating_chance]]/100),0)</f>
        <v>120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83</v>
      </c>
      <c r="AM68" s="76">
        <f ca="1">ROUND((Table6[[#This Row],[XP]]*Table6[[#This Row],[entity_spawned (AVG)]])*(Table6[[#This Row],[activating_chance]]/100),0)</f>
        <v>166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28</v>
      </c>
      <c r="AU68" s="76">
        <f ca="1">ROUND((Table610[[#This Row],[XP]]*Table610[[#This Row],[entity_spawned (AVG)]])*(Table610[[#This Row],[activating_chance]]/100),0)</f>
        <v>28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75</v>
      </c>
      <c r="BC68" s="76">
        <f ca="1">ROUND((Table61011[[#This Row],[XP]]*Table61011[[#This Row],[entity_spawned (AVG)]])*(Table61011[[#This Row],[activating_chance]]/100),0)</f>
        <v>450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83</v>
      </c>
      <c r="BK68">
        <f ca="1">ROUND((Table11[[#This Row],[XP]]*Table11[[#This Row],[entity_spawned (AVG)]])*(Table11[[#This Row],[activating_chance]]/100),0)</f>
        <v>166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70</v>
      </c>
      <c r="BS68">
        <f ca="1">ROUND((Table12[[#This Row],[XP]]*Table12[[#This Row],[entity_spawned (AVG)]])*(Table12[[#This Row],[activating_chance]]/100),0)</f>
        <v>70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75</v>
      </c>
      <c r="CA68">
        <f ca="1">ROUND((Table13[[#This Row],[XP]]*Table13[[#This Row],[entity_spawned (AVG)]])*(Table13[[#This Row],[activating_chance]]/100),0)</f>
        <v>75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  <c r="CL68" t="s">
        <v>229</v>
      </c>
      <c r="CM68">
        <v>9</v>
      </c>
      <c r="CN68" s="76">
        <v>150</v>
      </c>
      <c r="CO68" s="76">
        <v>80</v>
      </c>
      <c r="CP68" s="76">
        <f ca="1">INDIRECT(ADDRESS(11+(MATCH(RIGHT(Table18[[#This Row],[spawner_sku]],LEN(Table18[[#This Row],[spawner_sku]])-FIND("/",Table18[[#This Row],[spawner_sku]])),Table1[Entity Prefab],0)),10,1,1,"Entities"))</f>
        <v>25</v>
      </c>
      <c r="CQ68" s="76">
        <f ca="1">ROUND((Table18[[#This Row],[XP]]*Table18[[#This Row],[entity_spawned (AVG)]])*(Table18[[#This Row],[activating_chance]]/100),0)</f>
        <v>180</v>
      </c>
      <c r="CR68" t="s">
        <v>348</v>
      </c>
      <c r="CT68" t="s">
        <v>229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348</v>
      </c>
    </row>
    <row r="69" spans="2:104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75</v>
      </c>
      <c r="G69" s="76">
        <f ca="1">ROUND((Table245[[#This Row],[XP]]*Table245[[#This Row],[entity_spawned (AVG)]])*(Table245[[#This Row],[activating_chance]]/100),0)</f>
        <v>75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75</v>
      </c>
      <c r="O69" s="76">
        <f ca="1">ROUND((Table3[[#This Row],[XP]]*Table3[[#This Row],[entity_spawned (AVG)]])*(Table3[[#This Row],[activating_chance]]/100),0)</f>
        <v>75</v>
      </c>
      <c r="P69" t="s">
        <v>349</v>
      </c>
      <c r="Q69" s="73"/>
      <c r="R69" t="s">
        <v>499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55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75</v>
      </c>
      <c r="AE69" s="76">
        <f ca="1">ROUND((Table2[[#This Row],[XP]]*Table2[[#This Row],[entity_spawned (AVG)]])*(Table2[[#This Row],[activating_chance]]/100),0)</f>
        <v>225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83</v>
      </c>
      <c r="AM69" s="76">
        <f ca="1">ROUND((Table6[[#This Row],[XP]]*Table6[[#This Row],[entity_spawned (AVG)]])*(Table6[[#This Row],[activating_chance]]/100),0)</f>
        <v>166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28</v>
      </c>
      <c r="AU69" s="76">
        <f ca="1">ROUND((Table610[[#This Row],[XP]]*Table610[[#This Row],[entity_spawned (AVG)]])*(Table610[[#This Row],[activating_chance]]/100),0)</f>
        <v>28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75</v>
      </c>
      <c r="BC69" s="76">
        <f ca="1">ROUND((Table61011[[#This Row],[XP]]*Table61011[[#This Row],[entity_spawned (AVG)]])*(Table61011[[#This Row],[activating_chance]]/100),0)</f>
        <v>300</v>
      </c>
      <c r="BD69" s="73" t="s">
        <v>348</v>
      </c>
      <c r="BF69" t="s">
        <v>622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75</v>
      </c>
      <c r="BK69">
        <f ca="1">ROUND((Table11[[#This Row],[XP]]*Table11[[#This Row],[entity_spawned (AVG)]])*(Table11[[#This Row],[activating_chance]]/100),0)</f>
        <v>68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95</v>
      </c>
      <c r="BS69">
        <f ca="1">ROUND((Table12[[#This Row],[XP]]*Table12[[#This Row],[entity_spawned (AVG)]])*(Table12[[#This Row],[activating_chance]]/100),0)</f>
        <v>95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75</v>
      </c>
      <c r="CA69">
        <f ca="1">ROUND((Table13[[#This Row],[XP]]*Table13[[#This Row],[entity_spawned (AVG)]])*(Table13[[#This Row],[activating_chance]]/100),0)</f>
        <v>75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  <c r="CL69" t="s">
        <v>229</v>
      </c>
      <c r="CM69">
        <v>3</v>
      </c>
      <c r="CN69" s="76">
        <v>140</v>
      </c>
      <c r="CO69" s="76">
        <v>100</v>
      </c>
      <c r="CP69" s="76">
        <f ca="1">INDIRECT(ADDRESS(11+(MATCH(RIGHT(Table18[[#This Row],[spawner_sku]],LEN(Table18[[#This Row],[spawner_sku]])-FIND("/",Table18[[#This Row],[spawner_sku]])),Table1[Entity Prefab],0)),10,1,1,"Entities"))</f>
        <v>25</v>
      </c>
      <c r="CQ69" s="76">
        <f ca="1">ROUND((Table18[[#This Row],[XP]]*Table18[[#This Row],[entity_spawned (AVG)]])*(Table18[[#This Row],[activating_chance]]/100),0)</f>
        <v>75</v>
      </c>
      <c r="CR69" t="s">
        <v>348</v>
      </c>
      <c r="CT69" t="s">
        <v>229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348</v>
      </c>
    </row>
    <row r="70" spans="2:104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75</v>
      </c>
      <c r="G70" s="76">
        <f ca="1">ROUND((Table245[[#This Row],[XP]]*Table245[[#This Row],[entity_spawned (AVG)]])*(Table245[[#This Row],[activating_chance]]/100),0)</f>
        <v>120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75</v>
      </c>
      <c r="O70" s="76">
        <f ca="1">ROUND((Table3[[#This Row],[XP]]*Table3[[#This Row],[entity_spawned (AVG)]])*(Table3[[#This Row],[activating_chance]]/100),0)</f>
        <v>75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130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75</v>
      </c>
      <c r="AE70" s="76">
        <f ca="1">ROUND((Table2[[#This Row],[XP]]*Table2[[#This Row],[entity_spawned (AVG)]])*(Table2[[#This Row],[activating_chance]]/100),0)</f>
        <v>450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83</v>
      </c>
      <c r="AM70" s="76">
        <f ca="1">ROUND((Table6[[#This Row],[XP]]*Table6[[#This Row],[entity_spawned (AVG)]])*(Table6[[#This Row],[activating_chance]]/100),0)</f>
        <v>199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28</v>
      </c>
      <c r="AU70" s="76">
        <f ca="1">ROUND((Table610[[#This Row],[XP]]*Table610[[#This Row],[entity_spawned (AVG)]])*(Table610[[#This Row],[activating_chance]]/100),0)</f>
        <v>28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75</v>
      </c>
      <c r="BC70" s="76">
        <f ca="1">ROUND((Table61011[[#This Row],[XP]]*Table61011[[#This Row],[entity_spawned (AVG)]])*(Table61011[[#This Row],[activating_chance]]/100),0)</f>
        <v>375</v>
      </c>
      <c r="BD70" s="73" t="s">
        <v>348</v>
      </c>
      <c r="BF70" t="s">
        <v>622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75</v>
      </c>
      <c r="BK70">
        <f ca="1">ROUND((Table11[[#This Row],[XP]]*Table11[[#This Row],[entity_spawned (AVG)]])*(Table11[[#This Row],[activating_chance]]/100),0)</f>
        <v>75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95</v>
      </c>
      <c r="BS70">
        <f ca="1">ROUND((Table12[[#This Row],[XP]]*Table12[[#This Row],[entity_spawned (AVG)]])*(Table12[[#This Row],[activating_chance]]/100),0)</f>
        <v>95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75</v>
      </c>
      <c r="CA70">
        <f ca="1">ROUND((Table13[[#This Row],[XP]]*Table13[[#This Row],[entity_spawned (AVG)]])*(Table13[[#This Row],[activating_chance]]/100),0)</f>
        <v>75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  <c r="CL70" t="s">
        <v>229</v>
      </c>
      <c r="CM70">
        <v>3</v>
      </c>
      <c r="CN70" s="76">
        <v>140</v>
      </c>
      <c r="CO70" s="76">
        <v>80</v>
      </c>
      <c r="CP70" s="76">
        <f ca="1">INDIRECT(ADDRESS(11+(MATCH(RIGHT(Table18[[#This Row],[spawner_sku]],LEN(Table18[[#This Row],[spawner_sku]])-FIND("/",Table18[[#This Row],[spawner_sku]])),Table1[Entity Prefab],0)),10,1,1,"Entities"))</f>
        <v>25</v>
      </c>
      <c r="CQ70" s="76">
        <f ca="1">ROUND((Table18[[#This Row],[XP]]*Table18[[#This Row],[entity_spawned (AVG)]])*(Table18[[#This Row],[activating_chance]]/100),0)</f>
        <v>60</v>
      </c>
      <c r="CR70" t="s">
        <v>348</v>
      </c>
      <c r="CT70" t="s">
        <v>229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348</v>
      </c>
    </row>
    <row r="71" spans="2:104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75</v>
      </c>
      <c r="G71" s="76">
        <f ca="1">ROUND((Table245[[#This Row],[XP]]*Table245[[#This Row],[entity_spawned (AVG)]])*(Table245[[#This Row],[activating_chance]]/100),0)</f>
        <v>225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75</v>
      </c>
      <c r="O71" s="76">
        <f ca="1">ROUND((Table3[[#This Row],[XP]]*Table3[[#This Row],[entity_spawned (AVG)]])*(Table3[[#This Row],[activating_chance]]/100),0)</f>
        <v>60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130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75</v>
      </c>
      <c r="AE71" s="76">
        <f ca="1">ROUND((Table2[[#This Row],[XP]]*Table2[[#This Row],[entity_spawned (AVG)]])*(Table2[[#This Row],[activating_chance]]/100),0)</f>
        <v>150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83</v>
      </c>
      <c r="AM71" s="76">
        <f ca="1">ROUND((Table6[[#This Row],[XP]]*Table6[[#This Row],[entity_spawned (AVG)]])*(Table6[[#This Row],[activating_chance]]/100),0)</f>
        <v>498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28</v>
      </c>
      <c r="AU71" s="76">
        <f ca="1">ROUND((Table610[[#This Row],[XP]]*Table610[[#This Row],[entity_spawned (AVG)]])*(Table610[[#This Row],[activating_chance]]/100),0)</f>
        <v>28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75</v>
      </c>
      <c r="BC71" s="76">
        <f ca="1">ROUND((Table61011[[#This Row],[XP]]*Table61011[[#This Row],[entity_spawned (AVG)]])*(Table61011[[#This Row],[activating_chance]]/100),0)</f>
        <v>375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50</v>
      </c>
      <c r="BK71">
        <f ca="1">ROUND((Table11[[#This Row],[XP]]*Table11[[#This Row],[entity_spawned (AVG)]])*(Table11[[#This Row],[activating_chance]]/100),0)</f>
        <v>38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95</v>
      </c>
      <c r="BS71">
        <f ca="1">ROUND((Table12[[#This Row],[XP]]*Table12[[#This Row],[entity_spawned (AVG)]])*(Table12[[#This Row],[activating_chance]]/100),0)</f>
        <v>95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75</v>
      </c>
      <c r="CA71">
        <f ca="1">ROUND((Table13[[#This Row],[XP]]*Table13[[#This Row],[entity_spawned (AVG)]])*(Table13[[#This Row],[activating_chance]]/100),0)</f>
        <v>75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  <c r="CL71" t="s">
        <v>401</v>
      </c>
      <c r="CM71">
        <v>2</v>
      </c>
      <c r="CN71" s="76">
        <v>160</v>
      </c>
      <c r="CO71" s="76">
        <v>30</v>
      </c>
      <c r="CP71" s="76">
        <f ca="1">INDIRECT(ADDRESS(11+(MATCH(RIGHT(Table18[[#This Row],[spawner_sku]],LEN(Table18[[#This Row],[spawner_sku]])-FIND("/",Table18[[#This Row],[spawner_sku]])),Table1[Entity Prefab],0)),10,1,1,"Entities"))</f>
        <v>83</v>
      </c>
      <c r="CQ71" s="76">
        <f ca="1">ROUND((Table18[[#This Row],[XP]]*Table18[[#This Row],[entity_spawned (AVG)]])*(Table18[[#This Row],[activating_chance]]/100),0)</f>
        <v>50</v>
      </c>
      <c r="CR71" t="s">
        <v>348</v>
      </c>
      <c r="CT71" t="s">
        <v>229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348</v>
      </c>
    </row>
    <row r="72" spans="2:104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75</v>
      </c>
      <c r="G72" s="76">
        <f ca="1">ROUND((Table245[[#This Row],[XP]]*Table245[[#This Row],[entity_spawned (AVG)]])*(Table245[[#This Row],[activating_chance]]/100),0)</f>
        <v>60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75</v>
      </c>
      <c r="O72" s="76">
        <f ca="1">ROUND((Table3[[#This Row],[XP]]*Table3[[#This Row],[entity_spawned (AVG)]])*(Table3[[#This Row],[activating_chance]]/100),0)</f>
        <v>75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130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75</v>
      </c>
      <c r="AE72" s="76">
        <f ca="1">ROUND((Table2[[#This Row],[XP]]*Table2[[#This Row],[entity_spawned (AVG)]])*(Table2[[#This Row],[activating_chance]]/100),0)</f>
        <v>75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83</v>
      </c>
      <c r="AM72" s="76">
        <f ca="1">ROUND((Table6[[#This Row],[XP]]*Table6[[#This Row],[entity_spawned (AVG)]])*(Table6[[#This Row],[activating_chance]]/100),0)</f>
        <v>166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28</v>
      </c>
      <c r="AU72" s="76">
        <f ca="1">ROUND((Table610[[#This Row],[XP]]*Table610[[#This Row],[entity_spawned (AVG)]])*(Table610[[#This Row],[activating_chance]]/100),0)</f>
        <v>28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75</v>
      </c>
      <c r="BC72" s="76">
        <f ca="1">ROUND((Table61011[[#This Row],[XP]]*Table61011[[#This Row],[entity_spawned (AVG)]])*(Table61011[[#This Row],[activating_chance]]/100),0)</f>
        <v>375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50</v>
      </c>
      <c r="BK72">
        <f ca="1">ROUND((Table11[[#This Row],[XP]]*Table11[[#This Row],[entity_spawned (AVG)]])*(Table11[[#This Row],[activating_chance]]/100),0)</f>
        <v>38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95</v>
      </c>
      <c r="BS72">
        <f ca="1">ROUND((Table12[[#This Row],[XP]]*Table12[[#This Row],[entity_spawned (AVG)]])*(Table12[[#This Row],[activating_chance]]/100),0)</f>
        <v>190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28</v>
      </c>
      <c r="CA72">
        <f ca="1">ROUND((Table13[[#This Row],[XP]]*Table13[[#This Row],[entity_spawned (AVG)]])*(Table13[[#This Row],[activating_chance]]/100),0)</f>
        <v>28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  <c r="CL72" t="s">
        <v>401</v>
      </c>
      <c r="CM72">
        <v>2</v>
      </c>
      <c r="CN72" s="76">
        <v>160</v>
      </c>
      <c r="CO72" s="76">
        <v>100</v>
      </c>
      <c r="CP72" s="76">
        <f ca="1">INDIRECT(ADDRESS(11+(MATCH(RIGHT(Table18[[#This Row],[spawner_sku]],LEN(Table18[[#This Row],[spawner_sku]])-FIND("/",Table18[[#This Row],[spawner_sku]])),Table1[Entity Prefab],0)),10,1,1,"Entities"))</f>
        <v>83</v>
      </c>
      <c r="CQ72" s="76">
        <f ca="1">ROUND((Table18[[#This Row],[XP]]*Table18[[#This Row],[entity_spawned (AVG)]])*(Table18[[#This Row],[activating_chance]]/100),0)</f>
        <v>166</v>
      </c>
      <c r="CR72" t="s">
        <v>348</v>
      </c>
      <c r="CT72" t="s">
        <v>229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348</v>
      </c>
    </row>
    <row r="73" spans="2:104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75</v>
      </c>
      <c r="G73" s="76">
        <f ca="1">ROUND((Table245[[#This Row],[XP]]*Table245[[#This Row],[entity_spawned (AVG)]])*(Table245[[#This Row],[activating_chance]]/100),0)</f>
        <v>525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75</v>
      </c>
      <c r="O73" s="76">
        <f ca="1">ROUND((Table3[[#This Row],[XP]]*Table3[[#This Row],[entity_spawned (AVG)]])*(Table3[[#This Row],[activating_chance]]/100),0)</f>
        <v>75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130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75</v>
      </c>
      <c r="AE73" s="76">
        <f ca="1">ROUND((Table2[[#This Row],[XP]]*Table2[[#This Row],[entity_spawned (AVG)]])*(Table2[[#This Row],[activating_chance]]/100),0)</f>
        <v>225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83</v>
      </c>
      <c r="AM73" s="76">
        <f ca="1">ROUND((Table6[[#This Row],[XP]]*Table6[[#This Row],[entity_spawned (AVG)]])*(Table6[[#This Row],[activating_chance]]/100),0)</f>
        <v>249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28</v>
      </c>
      <c r="AU73" s="76">
        <f ca="1">ROUND((Table610[[#This Row],[XP]]*Table610[[#This Row],[entity_spawned (AVG)]])*(Table610[[#This Row],[activating_chance]]/100),0)</f>
        <v>28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75</v>
      </c>
      <c r="BC73" s="76">
        <f ca="1">ROUND((Table61011[[#This Row],[XP]]*Table61011[[#This Row],[entity_spawned (AVG)]])*(Table61011[[#This Row],[activating_chance]]/100),0)</f>
        <v>75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50</v>
      </c>
      <c r="BK73">
        <f ca="1">ROUND((Table11[[#This Row],[XP]]*Table11[[#This Row],[entity_spawned (AVG)]])*(Table11[[#This Row],[activating_chance]]/100),0)</f>
        <v>38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175</v>
      </c>
      <c r="BS73">
        <f ca="1">ROUND((Table12[[#This Row],[XP]]*Table12[[#This Row],[entity_spawned (AVG)]])*(Table12[[#This Row],[activating_chance]]/100),0)</f>
        <v>175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28</v>
      </c>
      <c r="CA73">
        <f ca="1">ROUND((Table13[[#This Row],[XP]]*Table13[[#This Row],[entity_spawned (AVG)]])*(Table13[[#This Row],[activating_chance]]/100),0)</f>
        <v>22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  <c r="CL73" t="s">
        <v>401</v>
      </c>
      <c r="CM73">
        <v>1</v>
      </c>
      <c r="CN73" s="76">
        <v>160</v>
      </c>
      <c r="CO73" s="76">
        <v>80</v>
      </c>
      <c r="CP73" s="76">
        <f ca="1">INDIRECT(ADDRESS(11+(MATCH(RIGHT(Table18[[#This Row],[spawner_sku]],LEN(Table18[[#This Row],[spawner_sku]])-FIND("/",Table18[[#This Row],[spawner_sku]])),Table1[Entity Prefab],0)),10,1,1,"Entities"))</f>
        <v>83</v>
      </c>
      <c r="CQ73" s="76">
        <f ca="1">ROUND((Table18[[#This Row],[XP]]*Table18[[#This Row],[entity_spawned (AVG)]])*(Table18[[#This Row],[activating_chance]]/100),0)</f>
        <v>66</v>
      </c>
      <c r="CR73" t="s">
        <v>348</v>
      </c>
      <c r="CT73" t="s">
        <v>229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348</v>
      </c>
    </row>
    <row r="74" spans="2:104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75</v>
      </c>
      <c r="G74" s="76">
        <f ca="1">ROUND((Table245[[#This Row],[XP]]*Table245[[#This Row],[entity_spawned (AVG)]])*(Table245[[#This Row],[activating_chance]]/100),0)</f>
        <v>150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75</v>
      </c>
      <c r="O74" s="76">
        <f ca="1">ROUND((Table3[[#This Row],[XP]]*Table3[[#This Row],[entity_spawned (AVG)]])*(Table3[[#This Row],[activating_chance]]/100),0)</f>
        <v>75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130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75</v>
      </c>
      <c r="AE74" s="76">
        <f ca="1">ROUND((Table2[[#This Row],[XP]]*Table2[[#This Row],[entity_spawned (AVG)]])*(Table2[[#This Row],[activating_chance]]/100),0)</f>
        <v>450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75</v>
      </c>
      <c r="AM74" s="76">
        <f ca="1">ROUND((Table6[[#This Row],[XP]]*Table6[[#This Row],[entity_spawned (AVG)]])*(Table6[[#This Row],[activating_chance]]/100),0)</f>
        <v>75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28</v>
      </c>
      <c r="AU74" s="76">
        <f ca="1">ROUND((Table610[[#This Row],[XP]]*Table610[[#This Row],[entity_spawned (AVG)]])*(Table610[[#This Row],[activating_chance]]/100),0)</f>
        <v>28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75</v>
      </c>
      <c r="BC74" s="76">
        <f ca="1">ROUND((Table61011[[#This Row],[XP]]*Table61011[[#This Row],[entity_spawned (AVG)]])*(Table61011[[#This Row],[activating_chance]]/100),0)</f>
        <v>225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50</v>
      </c>
      <c r="BK74">
        <f ca="1">ROUND((Table11[[#This Row],[XP]]*Table11[[#This Row],[entity_spawned (AVG)]])*(Table11[[#This Row],[activating_chance]]/100),0)</f>
        <v>38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175</v>
      </c>
      <c r="BS74">
        <f ca="1">ROUND((Table12[[#This Row],[XP]]*Table12[[#This Row],[entity_spawned (AVG)]])*(Table12[[#This Row],[activating_chance]]/100),0)</f>
        <v>175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28</v>
      </c>
      <c r="CA74">
        <f ca="1">ROUND((Table13[[#This Row],[XP]]*Table13[[#This Row],[entity_spawned (AVG)]])*(Table13[[#This Row],[activating_chance]]/100),0)</f>
        <v>28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  <c r="CL74" t="s">
        <v>401</v>
      </c>
      <c r="CM74">
        <v>2</v>
      </c>
      <c r="CN74" s="76">
        <v>160</v>
      </c>
      <c r="CO74" s="76">
        <v>80</v>
      </c>
      <c r="CP74" s="76">
        <f ca="1">INDIRECT(ADDRESS(11+(MATCH(RIGHT(Table18[[#This Row],[spawner_sku]],LEN(Table18[[#This Row],[spawner_sku]])-FIND("/",Table18[[#This Row],[spawner_sku]])),Table1[Entity Prefab],0)),10,1,1,"Entities"))</f>
        <v>83</v>
      </c>
      <c r="CQ74" s="76">
        <f ca="1">ROUND((Table18[[#This Row],[XP]]*Table18[[#This Row],[entity_spawned (AVG)]])*(Table18[[#This Row],[activating_chance]]/100),0)</f>
        <v>133</v>
      </c>
      <c r="CR74" t="s">
        <v>348</v>
      </c>
      <c r="CT74" t="s">
        <v>229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348</v>
      </c>
    </row>
    <row r="75" spans="2:104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75</v>
      </c>
      <c r="G75" s="76">
        <f ca="1">ROUND((Table245[[#This Row],[XP]]*Table245[[#This Row],[entity_spawned (AVG)]])*(Table245[[#This Row],[activating_chance]]/100),0)</f>
        <v>180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75</v>
      </c>
      <c r="O75" s="76">
        <f ca="1">ROUND((Table3[[#This Row],[XP]]*Table3[[#This Row],[entity_spawned (AVG)]])*(Table3[[#This Row],[activating_chance]]/100),0)</f>
        <v>75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130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75</v>
      </c>
      <c r="AE75" s="76">
        <f ca="1">ROUND((Table2[[#This Row],[XP]]*Table2[[#This Row],[entity_spawned (AVG)]])*(Table2[[#This Row],[activating_chance]]/100),0)</f>
        <v>75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75</v>
      </c>
      <c r="AM75" s="76">
        <f ca="1">ROUND((Table6[[#This Row],[XP]]*Table6[[#This Row],[entity_spawned (AVG)]])*(Table6[[#This Row],[activating_chance]]/100),0)</f>
        <v>75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25</v>
      </c>
      <c r="AU75" s="76">
        <f ca="1">ROUND((Table610[[#This Row],[XP]]*Table610[[#This Row],[entity_spawned (AVG)]])*(Table610[[#This Row],[activating_chance]]/100),0)</f>
        <v>25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75</v>
      </c>
      <c r="BC75" s="76">
        <f ca="1">ROUND((Table61011[[#This Row],[XP]]*Table61011[[#This Row],[entity_spawned (AVG)]])*(Table61011[[#This Row],[activating_chance]]/100),0)</f>
        <v>375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50</v>
      </c>
      <c r="BK75">
        <f ca="1">ROUND((Table11[[#This Row],[XP]]*Table11[[#This Row],[entity_spawned (AVG)]])*(Table11[[#This Row],[activating_chance]]/100),0)</f>
        <v>38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175</v>
      </c>
      <c r="BS75">
        <f ca="1">ROUND((Table12[[#This Row],[XP]]*Table12[[#This Row],[entity_spawned (AVG)]])*(Table12[[#This Row],[activating_chance]]/100),0)</f>
        <v>175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28</v>
      </c>
      <c r="CA75">
        <f ca="1">ROUND((Table13[[#This Row],[XP]]*Table13[[#This Row],[entity_spawned (AVG)]])*(Table13[[#This Row],[activating_chance]]/100),0)</f>
        <v>22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  <c r="CL75" t="s">
        <v>401</v>
      </c>
      <c r="CM75">
        <v>2</v>
      </c>
      <c r="CN75" s="76">
        <v>160</v>
      </c>
      <c r="CO75" s="76">
        <v>80</v>
      </c>
      <c r="CP75" s="76">
        <f ca="1">INDIRECT(ADDRESS(11+(MATCH(RIGHT(Table18[[#This Row],[spawner_sku]],LEN(Table18[[#This Row],[spawner_sku]])-FIND("/",Table18[[#This Row],[spawner_sku]])),Table1[Entity Prefab],0)),10,1,1,"Entities"))</f>
        <v>83</v>
      </c>
      <c r="CQ75" s="76">
        <f ca="1">ROUND((Table18[[#This Row],[XP]]*Table18[[#This Row],[entity_spawned (AVG)]])*(Table18[[#This Row],[activating_chance]]/100),0)</f>
        <v>133</v>
      </c>
      <c r="CR75" t="s">
        <v>348</v>
      </c>
      <c r="CT75" t="s">
        <v>229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348</v>
      </c>
    </row>
    <row r="76" spans="2:104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75</v>
      </c>
      <c r="G76" s="76">
        <f ca="1">ROUND((Table245[[#This Row],[XP]]*Table245[[#This Row],[entity_spawned (AVG)]])*(Table245[[#This Row],[activating_chance]]/100),0)</f>
        <v>180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75</v>
      </c>
      <c r="O76" s="76">
        <f ca="1">ROUND((Table3[[#This Row],[XP]]*Table3[[#This Row],[entity_spawned (AVG)]])*(Table3[[#This Row],[activating_chance]]/100),0)</f>
        <v>75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130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75</v>
      </c>
      <c r="AE76" s="76">
        <f ca="1">ROUND((Table2[[#This Row],[XP]]*Table2[[#This Row],[entity_spawned (AVG)]])*(Table2[[#This Row],[activating_chance]]/100),0)</f>
        <v>120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75</v>
      </c>
      <c r="AM76" s="76">
        <f ca="1">ROUND((Table6[[#This Row],[XP]]*Table6[[#This Row],[entity_spawned (AVG)]])*(Table6[[#This Row],[activating_chance]]/100),0)</f>
        <v>75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25</v>
      </c>
      <c r="AU76" s="76">
        <f ca="1">ROUND((Table610[[#This Row],[XP]]*Table610[[#This Row],[entity_spawned (AVG)]])*(Table610[[#This Row],[activating_chance]]/100),0)</f>
        <v>25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75</v>
      </c>
      <c r="BC76" s="76">
        <f ca="1">ROUND((Table61011[[#This Row],[XP]]*Table61011[[#This Row],[entity_spawned (AVG)]])*(Table61011[[#This Row],[activating_chance]]/100),0)</f>
        <v>225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75</v>
      </c>
      <c r="BK76">
        <f ca="1">ROUND((Table11[[#This Row],[XP]]*Table11[[#This Row],[entity_spawned (AVG)]])*(Table11[[#This Row],[activating_chance]]/100),0)</f>
        <v>75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175</v>
      </c>
      <c r="BS76">
        <f ca="1">ROUND((Table12[[#This Row],[XP]]*Table12[[#This Row],[entity_spawned (AVG)]])*(Table12[[#This Row],[activating_chance]]/100),0)</f>
        <v>175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28</v>
      </c>
      <c r="CA76">
        <f ca="1">ROUND((Table13[[#This Row],[XP]]*Table13[[#This Row],[entity_spawned (AVG)]])*(Table13[[#This Row],[activating_chance]]/100),0)</f>
        <v>22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  <c r="CL76" t="s">
        <v>401</v>
      </c>
      <c r="CM76">
        <v>3</v>
      </c>
      <c r="CN76" s="76">
        <v>160</v>
      </c>
      <c r="CO76" s="76">
        <v>100</v>
      </c>
      <c r="CP76" s="76">
        <f ca="1">INDIRECT(ADDRESS(11+(MATCH(RIGHT(Table18[[#This Row],[spawner_sku]],LEN(Table18[[#This Row],[spawner_sku]])-FIND("/",Table18[[#This Row],[spawner_sku]])),Table1[Entity Prefab],0)),10,1,1,"Entities"))</f>
        <v>83</v>
      </c>
      <c r="CQ76" s="76">
        <f ca="1">ROUND((Table18[[#This Row],[XP]]*Table18[[#This Row],[entity_spawned (AVG)]])*(Table18[[#This Row],[activating_chance]]/100),0)</f>
        <v>249</v>
      </c>
      <c r="CR76" t="s">
        <v>348</v>
      </c>
      <c r="CT76" t="s">
        <v>229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348</v>
      </c>
    </row>
    <row r="77" spans="2:104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75</v>
      </c>
      <c r="G77" s="76">
        <f ca="1">ROUND((Table245[[#This Row],[XP]]*Table245[[#This Row],[entity_spawned (AVG)]])*(Table245[[#This Row],[activating_chance]]/100),0)</f>
        <v>75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75</v>
      </c>
      <c r="O77" s="76">
        <f ca="1">ROUND((Table3[[#This Row],[XP]]*Table3[[#This Row],[entity_spawned (AVG)]])*(Table3[[#This Row],[activating_chance]]/100),0)</f>
        <v>75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130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75</v>
      </c>
      <c r="AE77" s="76">
        <f ca="1">ROUND((Table2[[#This Row],[XP]]*Table2[[#This Row],[entity_spawned (AVG)]])*(Table2[[#This Row],[activating_chance]]/100),0)</f>
        <v>225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75</v>
      </c>
      <c r="AM77" s="76">
        <f ca="1">ROUND((Table6[[#This Row],[XP]]*Table6[[#This Row],[entity_spawned (AVG)]])*(Table6[[#This Row],[activating_chance]]/100),0)</f>
        <v>23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25</v>
      </c>
      <c r="AU77" s="76">
        <f ca="1">ROUND((Table610[[#This Row],[XP]]*Table610[[#This Row],[entity_spawned (AVG)]])*(Table610[[#This Row],[activating_chance]]/100),0)</f>
        <v>25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75</v>
      </c>
      <c r="BC77" s="76">
        <f ca="1">ROUND((Table61011[[#This Row],[XP]]*Table61011[[#This Row],[entity_spawned (AVG)]])*(Table61011[[#This Row],[activating_chance]]/100),0)</f>
        <v>75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75</v>
      </c>
      <c r="BK77">
        <f ca="1">ROUND((Table11[[#This Row],[XP]]*Table11[[#This Row],[entity_spawned (AVG)]])*(Table11[[#This Row],[activating_chance]]/100),0)</f>
        <v>75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175</v>
      </c>
      <c r="BS77">
        <f ca="1">ROUND((Table12[[#This Row],[XP]]*Table12[[#This Row],[entity_spawned (AVG)]])*(Table12[[#This Row],[activating_chance]]/100),0)</f>
        <v>175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28</v>
      </c>
      <c r="CA77">
        <f ca="1">ROUND((Table13[[#This Row],[XP]]*Table13[[#This Row],[entity_spawned (AVG)]])*(Table13[[#This Row],[activating_chance]]/100),0)</f>
        <v>6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  <c r="CL77" t="s">
        <v>401</v>
      </c>
      <c r="CM77">
        <v>1</v>
      </c>
      <c r="CN77" s="76">
        <v>100</v>
      </c>
      <c r="CO77" s="76">
        <v>100</v>
      </c>
      <c r="CP77" s="76">
        <f ca="1">INDIRECT(ADDRESS(11+(MATCH(RIGHT(Table18[[#This Row],[spawner_sku]],LEN(Table18[[#This Row],[spawner_sku]])-FIND("/",Table18[[#This Row],[spawner_sku]])),Table1[Entity Prefab],0)),10,1,1,"Entities"))</f>
        <v>83</v>
      </c>
      <c r="CQ77" s="76">
        <f ca="1">ROUND((Table18[[#This Row],[XP]]*Table18[[#This Row],[entity_spawned (AVG)]])*(Table18[[#This Row],[activating_chance]]/100),0)</f>
        <v>83</v>
      </c>
      <c r="CR77" t="s">
        <v>348</v>
      </c>
      <c r="CT77" t="s">
        <v>229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348</v>
      </c>
    </row>
    <row r="78" spans="2:104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75</v>
      </c>
      <c r="G78" s="76">
        <f ca="1">ROUND((Table245[[#This Row],[XP]]*Table245[[#This Row],[entity_spawned (AVG)]])*(Table245[[#This Row],[activating_chance]]/100),0)</f>
        <v>75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75</v>
      </c>
      <c r="O78" s="76">
        <f ca="1">ROUND((Table3[[#This Row],[XP]]*Table3[[#This Row],[entity_spawned (AVG)]])*(Table3[[#This Row],[activating_chance]]/100),0)</f>
        <v>75</v>
      </c>
      <c r="P78" t="s">
        <v>349</v>
      </c>
      <c r="Q78" s="73"/>
      <c r="R78" t="s">
        <v>459</v>
      </c>
      <c r="S78">
        <v>1</v>
      </c>
      <c r="T78" s="76">
        <v>100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130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75</v>
      </c>
      <c r="AE78" s="76">
        <f ca="1">ROUND((Table2[[#This Row],[XP]]*Table2[[#This Row],[entity_spawned (AVG)]])*(Table2[[#This Row],[activating_chance]]/100),0)</f>
        <v>120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75</v>
      </c>
      <c r="AM78" s="76">
        <f ca="1">ROUND((Table6[[#This Row],[XP]]*Table6[[#This Row],[entity_spawned (AVG)]])*(Table6[[#This Row],[activating_chance]]/100),0)</f>
        <v>75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25</v>
      </c>
      <c r="AU78" s="76">
        <f ca="1">ROUND((Table610[[#This Row],[XP]]*Table610[[#This Row],[entity_spawned (AVG)]])*(Table610[[#This Row],[activating_chance]]/100),0)</f>
        <v>25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75</v>
      </c>
      <c r="BC78" s="76">
        <f ca="1">ROUND((Table61011[[#This Row],[XP]]*Table61011[[#This Row],[entity_spawned (AVG)]])*(Table61011[[#This Row],[activating_chance]]/100),0)</f>
        <v>75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75</v>
      </c>
      <c r="BK78">
        <f ca="1">ROUND((Table11[[#This Row],[XP]]*Table11[[#This Row],[entity_spawned (AVG)]])*(Table11[[#This Row],[activating_chance]]/100),0)</f>
        <v>75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175</v>
      </c>
      <c r="BS78">
        <f ca="1">ROUND((Table12[[#This Row],[XP]]*Table12[[#This Row],[entity_spawned (AVG)]])*(Table12[[#This Row],[activating_chance]]/100),0)</f>
        <v>175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28</v>
      </c>
      <c r="CA78">
        <f ca="1">ROUND((Table13[[#This Row],[XP]]*Table13[[#This Row],[entity_spawned (AVG)]])*(Table13[[#This Row],[activating_chance]]/100),0)</f>
        <v>22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  <c r="CL78" t="s">
        <v>401</v>
      </c>
      <c r="CM78">
        <v>3</v>
      </c>
      <c r="CN78" s="76">
        <v>160</v>
      </c>
      <c r="CO78" s="76">
        <v>80</v>
      </c>
      <c r="CP78" s="76">
        <f ca="1">INDIRECT(ADDRESS(11+(MATCH(RIGHT(Table18[[#This Row],[spawner_sku]],LEN(Table18[[#This Row],[spawner_sku]])-FIND("/",Table18[[#This Row],[spawner_sku]])),Table1[Entity Prefab],0)),10,1,1,"Entities"))</f>
        <v>83</v>
      </c>
      <c r="CQ78" s="76">
        <f ca="1">ROUND((Table18[[#This Row],[XP]]*Table18[[#This Row],[entity_spawned (AVG)]])*(Table18[[#This Row],[activating_chance]]/100),0)</f>
        <v>199</v>
      </c>
      <c r="CR78" t="s">
        <v>348</v>
      </c>
      <c r="CT78" t="s">
        <v>229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348</v>
      </c>
    </row>
    <row r="79" spans="2:104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75</v>
      </c>
      <c r="G79" s="76">
        <f ca="1">ROUND((Table245[[#This Row],[XP]]*Table245[[#This Row],[entity_spawned (AVG)]])*(Table245[[#This Row],[activating_chance]]/100),0)</f>
        <v>225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75</v>
      </c>
      <c r="O79" s="76">
        <f ca="1">ROUND((Table3[[#This Row],[XP]]*Table3[[#This Row],[entity_spawned (AVG)]])*(Table3[[#This Row],[activating_chance]]/100),0)</f>
        <v>30</v>
      </c>
      <c r="P79" t="s">
        <v>349</v>
      </c>
      <c r="Q79" s="73"/>
      <c r="R79" t="s">
        <v>458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130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75</v>
      </c>
      <c r="AE79" s="76">
        <f ca="1">ROUND((Table2[[#This Row],[XP]]*Table2[[#This Row],[entity_spawned (AVG)]])*(Table2[[#This Row],[activating_chance]]/100),0)</f>
        <v>75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75</v>
      </c>
      <c r="AM79" s="76">
        <f ca="1">ROUND((Table6[[#This Row],[XP]]*Table6[[#This Row],[entity_spawned (AVG)]])*(Table6[[#This Row],[activating_chance]]/100),0)</f>
        <v>75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25</v>
      </c>
      <c r="AU79" s="76">
        <f ca="1">ROUND((Table610[[#This Row],[XP]]*Table610[[#This Row],[entity_spawned (AVG)]])*(Table610[[#This Row],[activating_chance]]/100),0)</f>
        <v>25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75</v>
      </c>
      <c r="BC79" s="76">
        <f ca="1">ROUND((Table61011[[#This Row],[XP]]*Table61011[[#This Row],[entity_spawned (AVG)]])*(Table61011[[#This Row],[activating_chance]]/100),0)</f>
        <v>60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75</v>
      </c>
      <c r="BK79">
        <f ca="1">ROUND((Table11[[#This Row],[XP]]*Table11[[#This Row],[entity_spawned (AVG)]])*(Table11[[#This Row],[activating_chance]]/100),0)</f>
        <v>75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175</v>
      </c>
      <c r="BS79">
        <f ca="1">ROUND((Table12[[#This Row],[XP]]*Table12[[#This Row],[entity_spawned (AVG)]])*(Table12[[#This Row],[activating_chance]]/100),0)</f>
        <v>175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28</v>
      </c>
      <c r="CA79">
        <f ca="1">ROUND((Table13[[#This Row],[XP]]*Table13[[#This Row],[entity_spawned (AVG)]])*(Table13[[#This Row],[activating_chance]]/100),0)</f>
        <v>8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  <c r="CL79" t="s">
        <v>401</v>
      </c>
      <c r="CM79">
        <v>2</v>
      </c>
      <c r="CN79" s="76">
        <v>100</v>
      </c>
      <c r="CO79" s="76">
        <v>100</v>
      </c>
      <c r="CP79" s="76">
        <f ca="1">INDIRECT(ADDRESS(11+(MATCH(RIGHT(Table18[[#This Row],[spawner_sku]],LEN(Table18[[#This Row],[spawner_sku]])-FIND("/",Table18[[#This Row],[spawner_sku]])),Table1[Entity Prefab],0)),10,1,1,"Entities"))</f>
        <v>83</v>
      </c>
      <c r="CQ79" s="76">
        <f ca="1">ROUND((Table18[[#This Row],[XP]]*Table18[[#This Row],[entity_spawned (AVG)]])*(Table18[[#This Row],[activating_chance]]/100),0)</f>
        <v>166</v>
      </c>
      <c r="CR79" t="s">
        <v>348</v>
      </c>
      <c r="CT79" t="s">
        <v>229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348</v>
      </c>
    </row>
    <row r="80" spans="2:104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75</v>
      </c>
      <c r="G80" s="76">
        <f ca="1">ROUND((Table245[[#This Row],[XP]]*Table245[[#This Row],[entity_spawned (AVG)]])*(Table245[[#This Row],[activating_chance]]/100),0)</f>
        <v>75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75</v>
      </c>
      <c r="O80" s="76">
        <f ca="1">ROUND((Table3[[#This Row],[XP]]*Table3[[#This Row],[entity_spawned (AVG)]])*(Table3[[#This Row],[activating_chance]]/100),0)</f>
        <v>75</v>
      </c>
      <c r="P80" t="s">
        <v>349</v>
      </c>
      <c r="Q80" s="73"/>
      <c r="R80" t="s">
        <v>458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130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75</v>
      </c>
      <c r="AE80" s="76">
        <f ca="1">ROUND((Table2[[#This Row],[XP]]*Table2[[#This Row],[entity_spawned (AVG)]])*(Table2[[#This Row],[activating_chance]]/100),0)</f>
        <v>150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75</v>
      </c>
      <c r="AM80" s="76">
        <f ca="1">ROUND((Table6[[#This Row],[XP]]*Table6[[#This Row],[entity_spawned (AVG)]])*(Table6[[#This Row],[activating_chance]]/100),0)</f>
        <v>75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75</v>
      </c>
      <c r="AU80" s="76">
        <f ca="1">ROUND((Table610[[#This Row],[XP]]*Table610[[#This Row],[entity_spawned (AVG)]])*(Table610[[#This Row],[activating_chance]]/100),0)</f>
        <v>75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75</v>
      </c>
      <c r="BC80" s="76">
        <f ca="1">ROUND((Table61011[[#This Row],[XP]]*Table61011[[#This Row],[entity_spawned (AVG)]])*(Table61011[[#This Row],[activating_chance]]/100),0)</f>
        <v>75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75</v>
      </c>
      <c r="BK80">
        <f ca="1">ROUND((Table11[[#This Row],[XP]]*Table11[[#This Row],[entity_spawned (AVG)]])*(Table11[[#This Row],[activating_chance]]/100),0)</f>
        <v>75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175</v>
      </c>
      <c r="BS80">
        <f ca="1">ROUND((Table12[[#This Row],[XP]]*Table12[[#This Row],[entity_spawned (AVG)]])*(Table12[[#This Row],[activating_chance]]/100),0)</f>
        <v>175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28</v>
      </c>
      <c r="CA80">
        <f ca="1">ROUND((Table13[[#This Row],[XP]]*Table13[[#This Row],[entity_spawned (AVG)]])*(Table13[[#This Row],[activating_chance]]/100),0)</f>
        <v>28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  <c r="CL80" t="s">
        <v>401</v>
      </c>
      <c r="CM80">
        <v>2</v>
      </c>
      <c r="CN80" s="76">
        <v>160</v>
      </c>
      <c r="CO80" s="76">
        <v>80</v>
      </c>
      <c r="CP80" s="76">
        <f ca="1">INDIRECT(ADDRESS(11+(MATCH(RIGHT(Table18[[#This Row],[spawner_sku]],LEN(Table18[[#This Row],[spawner_sku]])-FIND("/",Table18[[#This Row],[spawner_sku]])),Table1[Entity Prefab],0)),10,1,1,"Entities"))</f>
        <v>83</v>
      </c>
      <c r="CQ80" s="76">
        <f ca="1">ROUND((Table18[[#This Row],[XP]]*Table18[[#This Row],[entity_spawned (AVG)]])*(Table18[[#This Row],[activating_chance]]/100),0)</f>
        <v>133</v>
      </c>
      <c r="CR80" t="s">
        <v>348</v>
      </c>
      <c r="CT80" t="s">
        <v>229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348</v>
      </c>
    </row>
    <row r="81" spans="2:104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75</v>
      </c>
      <c r="G81" s="76">
        <f ca="1">ROUND((Table245[[#This Row],[XP]]*Table245[[#This Row],[entity_spawned (AVG)]])*(Table245[[#This Row],[activating_chance]]/100),0)</f>
        <v>60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75</v>
      </c>
      <c r="O81" s="76">
        <f ca="1">ROUND((Table3[[#This Row],[XP]]*Table3[[#This Row],[entity_spawned (AVG)]])*(Table3[[#This Row],[activating_chance]]/100),0)</f>
        <v>75</v>
      </c>
      <c r="P81" t="s">
        <v>349</v>
      </c>
      <c r="Q81" s="73"/>
      <c r="R81" t="s">
        <v>458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130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75</v>
      </c>
      <c r="AE81" s="76">
        <f ca="1">ROUND((Table2[[#This Row],[XP]]*Table2[[#This Row],[entity_spawned (AVG)]])*(Table2[[#This Row],[activating_chance]]/100),0)</f>
        <v>525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75</v>
      </c>
      <c r="AM81" s="76">
        <f ca="1">ROUND((Table6[[#This Row],[XP]]*Table6[[#This Row],[entity_spawned (AVG)]])*(Table6[[#This Row],[activating_chance]]/100),0)</f>
        <v>75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75</v>
      </c>
      <c r="AU81" s="76">
        <f ca="1">ROUND((Table610[[#This Row],[XP]]*Table610[[#This Row],[entity_spawned (AVG)]])*(Table610[[#This Row],[activating_chance]]/100),0)</f>
        <v>75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75</v>
      </c>
      <c r="BK81">
        <f ca="1">ROUND((Table11[[#This Row],[XP]]*Table11[[#This Row],[entity_spawned (AVG)]])*(Table11[[#This Row],[activating_chance]]/100),0)</f>
        <v>75</v>
      </c>
      <c r="BL81" s="73" t="s">
        <v>349</v>
      </c>
      <c r="BN81" t="s">
        <v>460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48</v>
      </c>
      <c r="BS81">
        <f ca="1">ROUND((Table12[[#This Row],[XP]]*Table12[[#This Row],[entity_spawned (AVG)]])*(Table12[[#This Row],[activating_chance]]/100),0)</f>
        <v>48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28</v>
      </c>
      <c r="CA81">
        <f ca="1">ROUND((Table13[[#This Row],[XP]]*Table13[[#This Row],[entity_spawned (AVG)]])*(Table13[[#This Row],[activating_chance]]/100),0)</f>
        <v>3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  <c r="CL81" t="s">
        <v>401</v>
      </c>
      <c r="CM81">
        <v>2</v>
      </c>
      <c r="CN81" s="76">
        <v>160</v>
      </c>
      <c r="CO81" s="76">
        <v>70</v>
      </c>
      <c r="CP81" s="76">
        <f ca="1">INDIRECT(ADDRESS(11+(MATCH(RIGHT(Table18[[#This Row],[spawner_sku]],LEN(Table18[[#This Row],[spawner_sku]])-FIND("/",Table18[[#This Row],[spawner_sku]])),Table1[Entity Prefab],0)),10,1,1,"Entities"))</f>
        <v>83</v>
      </c>
      <c r="CQ81" s="76">
        <f ca="1">ROUND((Table18[[#This Row],[XP]]*Table18[[#This Row],[entity_spawned (AVG)]])*(Table18[[#This Row],[activating_chance]]/100),0)</f>
        <v>116</v>
      </c>
      <c r="CR81" t="s">
        <v>348</v>
      </c>
      <c r="CT81" t="s">
        <v>229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348</v>
      </c>
    </row>
    <row r="82" spans="2:104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75</v>
      </c>
      <c r="G82" s="76">
        <f ca="1">ROUND((Table245[[#This Row],[XP]]*Table245[[#This Row],[entity_spawned (AVG)]])*(Table245[[#This Row],[activating_chance]]/100),0)</f>
        <v>480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75</v>
      </c>
      <c r="O82" s="76">
        <f ca="1">ROUND((Table3[[#This Row],[XP]]*Table3[[#This Row],[entity_spawned (AVG)]])*(Table3[[#This Row],[activating_chance]]/100),0)</f>
        <v>38</v>
      </c>
      <c r="P82" t="s">
        <v>349</v>
      </c>
      <c r="Q82" s="73"/>
      <c r="R82" t="s">
        <v>458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130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75</v>
      </c>
      <c r="AE82" s="76">
        <f ca="1">ROUND((Table2[[#This Row],[XP]]*Table2[[#This Row],[entity_spawned (AVG)]])*(Table2[[#This Row],[activating_chance]]/100),0)</f>
        <v>150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75</v>
      </c>
      <c r="AM82" s="76">
        <f ca="1">ROUND((Table6[[#This Row],[XP]]*Table6[[#This Row],[entity_spawned (AVG)]])*(Table6[[#This Row],[activating_chance]]/100),0)</f>
        <v>75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75</v>
      </c>
      <c r="AU82" s="76">
        <f ca="1">ROUND((Table610[[#This Row],[XP]]*Table610[[#This Row],[entity_spawned (AVG)]])*(Table610[[#This Row],[activating_chance]]/100),0)</f>
        <v>75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75</v>
      </c>
      <c r="BK82">
        <f ca="1">ROUND((Table11[[#This Row],[XP]]*Table11[[#This Row],[entity_spawned (AVG)]])*(Table11[[#This Row],[activating_chance]]/100),0)</f>
        <v>75</v>
      </c>
      <c r="BL82" s="73" t="s">
        <v>349</v>
      </c>
      <c r="BN82" t="s">
        <v>460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48</v>
      </c>
      <c r="BS82">
        <f ca="1">ROUND((Table12[[#This Row],[XP]]*Table12[[#This Row],[entity_spawned (AVG)]])*(Table12[[#This Row],[activating_chance]]/100),0)</f>
        <v>96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95</v>
      </c>
      <c r="CA82">
        <f ca="1">ROUND((Table13[[#This Row],[XP]]*Table13[[#This Row],[entity_spawned (AVG)]])*(Table13[[#This Row],[activating_chance]]/100),0)</f>
        <v>95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  <c r="CL82" t="s">
        <v>401</v>
      </c>
      <c r="CM82">
        <v>7</v>
      </c>
      <c r="CN82" s="76">
        <v>100</v>
      </c>
      <c r="CO82" s="76">
        <v>30</v>
      </c>
      <c r="CP82" s="76">
        <f ca="1">INDIRECT(ADDRESS(11+(MATCH(RIGHT(Table18[[#This Row],[spawner_sku]],LEN(Table18[[#This Row],[spawner_sku]])-FIND("/",Table18[[#This Row],[spawner_sku]])),Table1[Entity Prefab],0)),10,1,1,"Entities"))</f>
        <v>83</v>
      </c>
      <c r="CQ82" s="76">
        <f ca="1">ROUND((Table18[[#This Row],[XP]]*Table18[[#This Row],[entity_spawned (AVG)]])*(Table18[[#This Row],[activating_chance]]/100),0)</f>
        <v>174</v>
      </c>
      <c r="CR82" t="s">
        <v>348</v>
      </c>
      <c r="CT82" t="s">
        <v>229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348</v>
      </c>
    </row>
    <row r="83" spans="2:104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75</v>
      </c>
      <c r="G83" s="76">
        <f ca="1">ROUND((Table245[[#This Row],[XP]]*Table245[[#This Row],[entity_spawned (AVG)]])*(Table245[[#This Row],[activating_chance]]/100),0)</f>
        <v>450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75</v>
      </c>
      <c r="O83" s="76">
        <f ca="1">ROUND((Table3[[#This Row],[XP]]*Table3[[#This Row],[entity_spawned (AVG)]])*(Table3[[#This Row],[activating_chance]]/100),0)</f>
        <v>75</v>
      </c>
      <c r="P83" t="s">
        <v>349</v>
      </c>
      <c r="Q83" s="73"/>
      <c r="R83" t="s">
        <v>458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130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75</v>
      </c>
      <c r="AE83" s="76">
        <f ca="1">ROUND((Table2[[#This Row],[XP]]*Table2[[#This Row],[entity_spawned (AVG)]])*(Table2[[#This Row],[activating_chance]]/100),0)</f>
        <v>64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75</v>
      </c>
      <c r="AM83" s="76">
        <f ca="1">ROUND((Table6[[#This Row],[XP]]*Table6[[#This Row],[entity_spawned (AVG)]])*(Table6[[#This Row],[activating_chance]]/100),0)</f>
        <v>75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75</v>
      </c>
      <c r="AU83" s="76">
        <f ca="1">ROUND((Table610[[#This Row],[XP]]*Table610[[#This Row],[entity_spawned (AVG)]])*(Table610[[#This Row],[activating_chance]]/100),0)</f>
        <v>75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75</v>
      </c>
      <c r="BK83">
        <f ca="1">ROUND((Table11[[#This Row],[XP]]*Table11[[#This Row],[entity_spawned (AVG)]])*(Table11[[#This Row],[activating_chance]]/100),0)</f>
        <v>75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95</v>
      </c>
      <c r="CA83">
        <f ca="1">ROUND((Table13[[#This Row],[XP]]*Table13[[#This Row],[entity_spawned (AVG)]])*(Table13[[#This Row],[activating_chance]]/100),0)</f>
        <v>95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  <c r="CL83" t="s">
        <v>401</v>
      </c>
      <c r="CM83">
        <v>3</v>
      </c>
      <c r="CN83" s="76">
        <v>160</v>
      </c>
      <c r="CO83" s="76">
        <v>100</v>
      </c>
      <c r="CP83" s="76">
        <f ca="1">INDIRECT(ADDRESS(11+(MATCH(RIGHT(Table18[[#This Row],[spawner_sku]],LEN(Table18[[#This Row],[spawner_sku]])-FIND("/",Table18[[#This Row],[spawner_sku]])),Table1[Entity Prefab],0)),10,1,1,"Entities"))</f>
        <v>83</v>
      </c>
      <c r="CQ83" s="76">
        <f ca="1">ROUND((Table18[[#This Row],[XP]]*Table18[[#This Row],[entity_spawned (AVG)]])*(Table18[[#This Row],[activating_chance]]/100),0)</f>
        <v>249</v>
      </c>
      <c r="CR83" t="s">
        <v>348</v>
      </c>
      <c r="CT83" t="s">
        <v>229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348</v>
      </c>
    </row>
    <row r="84" spans="2:104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75</v>
      </c>
      <c r="G84" s="76">
        <f ca="1">ROUND((Table245[[#This Row],[XP]]*Table245[[#This Row],[entity_spawned (AVG)]])*(Table245[[#This Row],[activating_chance]]/100),0)</f>
        <v>675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28</v>
      </c>
      <c r="O84" s="76">
        <f ca="1">ROUND((Table3[[#This Row],[XP]]*Table3[[#This Row],[entity_spawned (AVG)]])*(Table3[[#This Row],[activating_chance]]/100),0)</f>
        <v>14</v>
      </c>
      <c r="P84" t="s">
        <v>349</v>
      </c>
      <c r="Q84" s="73"/>
      <c r="R84" t="s">
        <v>458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130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75</v>
      </c>
      <c r="AE84" s="76">
        <f ca="1">ROUND((Table2[[#This Row],[XP]]*Table2[[#This Row],[entity_spawned (AVG)]])*(Table2[[#This Row],[activating_chance]]/100),0)</f>
        <v>68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75</v>
      </c>
      <c r="AM84" s="76">
        <f ca="1">ROUND((Table6[[#This Row],[XP]]*Table6[[#This Row],[entity_spawned (AVG)]])*(Table6[[#This Row],[activating_chance]]/100),0)</f>
        <v>75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75</v>
      </c>
      <c r="AU84" s="76">
        <f ca="1">ROUND((Table610[[#This Row],[XP]]*Table610[[#This Row],[entity_spawned (AVG)]])*(Table610[[#This Row],[activating_chance]]/100),0)</f>
        <v>75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75</v>
      </c>
      <c r="BK84">
        <f ca="1">ROUND((Table11[[#This Row],[XP]]*Table11[[#This Row],[entity_spawned (AVG)]])*(Table11[[#This Row],[activating_chance]]/100),0)</f>
        <v>75</v>
      </c>
      <c r="BL84" s="73" t="s">
        <v>349</v>
      </c>
      <c r="BN84" t="s">
        <v>478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50</v>
      </c>
      <c r="BS84">
        <f ca="1">ROUND((Table12[[#This Row],[XP]]*Table12[[#This Row],[entity_spawned (AVG)]])*(Table12[[#This Row],[activating_chance]]/100),0)</f>
        <v>50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95</v>
      </c>
      <c r="CA84">
        <f ca="1">ROUND((Table13[[#This Row],[XP]]*Table13[[#This Row],[entity_spawned (AVG)]])*(Table13[[#This Row],[activating_chance]]/100),0)</f>
        <v>95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  <c r="CL84" t="s">
        <v>401</v>
      </c>
      <c r="CM84">
        <v>3</v>
      </c>
      <c r="CN84" s="76">
        <v>160</v>
      </c>
      <c r="CO84" s="76">
        <v>10</v>
      </c>
      <c r="CP84" s="76">
        <f ca="1">INDIRECT(ADDRESS(11+(MATCH(RIGHT(Table18[[#This Row],[spawner_sku]],LEN(Table18[[#This Row],[spawner_sku]])-FIND("/",Table18[[#This Row],[spawner_sku]])),Table1[Entity Prefab],0)),10,1,1,"Entities"))</f>
        <v>83</v>
      </c>
      <c r="CQ84" s="76">
        <f ca="1">ROUND((Table18[[#This Row],[XP]]*Table18[[#This Row],[entity_spawned (AVG)]])*(Table18[[#This Row],[activating_chance]]/100),0)</f>
        <v>25</v>
      </c>
      <c r="CR84" t="s">
        <v>348</v>
      </c>
      <c r="CT84" t="s">
        <v>229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348</v>
      </c>
    </row>
    <row r="85" spans="2:104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75</v>
      </c>
      <c r="G85" s="76">
        <f ca="1">ROUND((Table245[[#This Row],[XP]]*Table245[[#This Row],[entity_spawned (AVG)]])*(Table245[[#This Row],[activating_chance]]/100),0)</f>
        <v>75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28</v>
      </c>
      <c r="O85" s="76">
        <f ca="1">ROUND((Table3[[#This Row],[XP]]*Table3[[#This Row],[entity_spawned (AVG)]])*(Table3[[#This Row],[activating_chance]]/100),0)</f>
        <v>17</v>
      </c>
      <c r="P85" t="s">
        <v>349</v>
      </c>
      <c r="Q85" s="73"/>
      <c r="R85" t="s">
        <v>458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130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75</v>
      </c>
      <c r="AE85" s="76">
        <f ca="1">ROUND((Table2[[#This Row],[XP]]*Table2[[#This Row],[entity_spawned (AVG)]])*(Table2[[#This Row],[activating_chance]]/100),0)</f>
        <v>75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75</v>
      </c>
      <c r="AM85" s="76">
        <f ca="1">ROUND((Table6[[#This Row],[XP]]*Table6[[#This Row],[entity_spawned (AVG)]])*(Table6[[#This Row],[activating_chance]]/100),0)</f>
        <v>75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75</v>
      </c>
      <c r="AU85" s="76">
        <f ca="1">ROUND((Table610[[#This Row],[XP]]*Table610[[#This Row],[entity_spawned (AVG)]])*(Table610[[#This Row],[activating_chance]]/100),0)</f>
        <v>75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75</v>
      </c>
      <c r="BK85">
        <f ca="1">ROUND((Table11[[#This Row],[XP]]*Table11[[#This Row],[entity_spawned (AVG)]])*(Table11[[#This Row],[activating_chance]]/100),0)</f>
        <v>75</v>
      </c>
      <c r="BL85" s="73" t="s">
        <v>349</v>
      </c>
      <c r="BN85" t="s">
        <v>478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50</v>
      </c>
      <c r="BS85">
        <f ca="1">ROUND((Table12[[#This Row],[XP]]*Table12[[#This Row],[entity_spawned (AVG)]])*(Table12[[#This Row],[activating_chance]]/100),0)</f>
        <v>50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95</v>
      </c>
      <c r="CA85">
        <f ca="1">ROUND((Table13[[#This Row],[XP]]*Table13[[#This Row],[entity_spawned (AVG)]])*(Table13[[#This Row],[activating_chance]]/100),0)</f>
        <v>95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  <c r="CL85" t="s">
        <v>401</v>
      </c>
      <c r="CM85">
        <v>6</v>
      </c>
      <c r="CN85" s="76">
        <v>180</v>
      </c>
      <c r="CO85" s="76">
        <v>100</v>
      </c>
      <c r="CP85" s="76">
        <f ca="1">INDIRECT(ADDRESS(11+(MATCH(RIGHT(Table18[[#This Row],[spawner_sku]],LEN(Table18[[#This Row],[spawner_sku]])-FIND("/",Table18[[#This Row],[spawner_sku]])),Table1[Entity Prefab],0)),10,1,1,"Entities"))</f>
        <v>83</v>
      </c>
      <c r="CQ85" s="76">
        <f ca="1">ROUND((Table18[[#This Row],[XP]]*Table18[[#This Row],[entity_spawned (AVG)]])*(Table18[[#This Row],[activating_chance]]/100),0)</f>
        <v>498</v>
      </c>
      <c r="CR85" t="s">
        <v>348</v>
      </c>
      <c r="CT85" t="s">
        <v>229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348</v>
      </c>
    </row>
    <row r="86" spans="2:104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75</v>
      </c>
      <c r="G86" s="76">
        <f ca="1">ROUND((Table245[[#This Row],[XP]]*Table245[[#This Row],[entity_spawned (AVG)]])*(Table245[[#This Row],[activating_chance]]/100),0)</f>
        <v>180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28</v>
      </c>
      <c r="O86" s="76">
        <f ca="1">ROUND((Table3[[#This Row],[XP]]*Table3[[#This Row],[entity_spawned (AVG)]])*(Table3[[#This Row],[activating_chance]]/100),0)</f>
        <v>28</v>
      </c>
      <c r="P86" t="s">
        <v>349</v>
      </c>
      <c r="Q86" s="73"/>
      <c r="R86" t="s">
        <v>458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130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75</v>
      </c>
      <c r="AE86" s="76">
        <f ca="1">ROUND((Table2[[#This Row],[XP]]*Table2[[#This Row],[entity_spawned (AVG)]])*(Table2[[#This Row],[activating_chance]]/100),0)</f>
        <v>128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75</v>
      </c>
      <c r="AM86" s="76">
        <f ca="1">ROUND((Table6[[#This Row],[XP]]*Table6[[#This Row],[entity_spawned (AVG)]])*(Table6[[#This Row],[activating_chance]]/100),0)</f>
        <v>75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70</v>
      </c>
      <c r="AU86" s="76">
        <f ca="1">ROUND((Table610[[#This Row],[XP]]*Table610[[#This Row],[entity_spawned (AVG)]])*(Table610[[#This Row],[activating_chance]]/100),0)</f>
        <v>70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75</v>
      </c>
      <c r="BK86">
        <f ca="1">ROUND((Table11[[#This Row],[XP]]*Table11[[#This Row],[entity_spawned (AVG)]])*(Table11[[#This Row],[activating_chance]]/100),0)</f>
        <v>75</v>
      </c>
      <c r="BL86" s="73" t="s">
        <v>349</v>
      </c>
      <c r="BN86" t="s">
        <v>479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55</v>
      </c>
      <c r="BS86">
        <f ca="1">ROUND((Table12[[#This Row],[XP]]*Table12[[#This Row],[entity_spawned (AVG)]])*(Table12[[#This Row],[activating_chance]]/100),0)</f>
        <v>55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95</v>
      </c>
      <c r="CA86">
        <f ca="1">ROUND((Table13[[#This Row],[XP]]*Table13[[#This Row],[entity_spawned (AVG)]])*(Table13[[#This Row],[activating_chance]]/100),0)</f>
        <v>95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  <c r="CL86" t="s">
        <v>401</v>
      </c>
      <c r="CM86">
        <v>3</v>
      </c>
      <c r="CN86" s="76">
        <v>160</v>
      </c>
      <c r="CO86" s="76">
        <v>100</v>
      </c>
      <c r="CP86" s="76">
        <f ca="1">INDIRECT(ADDRESS(11+(MATCH(RIGHT(Table18[[#This Row],[spawner_sku]],LEN(Table18[[#This Row],[spawner_sku]])-FIND("/",Table18[[#This Row],[spawner_sku]])),Table1[Entity Prefab],0)),10,1,1,"Entities"))</f>
        <v>83</v>
      </c>
      <c r="CQ86" s="76">
        <f ca="1">ROUND((Table18[[#This Row],[XP]]*Table18[[#This Row],[entity_spawned (AVG)]])*(Table18[[#This Row],[activating_chance]]/100),0)</f>
        <v>249</v>
      </c>
      <c r="CR86" t="s">
        <v>348</v>
      </c>
      <c r="CT86" t="s">
        <v>229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348</v>
      </c>
    </row>
    <row r="87" spans="2:104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75</v>
      </c>
      <c r="G87" s="76">
        <f ca="1">ROUND((Table245[[#This Row],[XP]]*Table245[[#This Row],[entity_spawned (AVG)]])*(Table245[[#This Row],[activating_chance]]/100),0)</f>
        <v>75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28</v>
      </c>
      <c r="O87" s="76">
        <f ca="1">ROUND((Table3[[#This Row],[XP]]*Table3[[#This Row],[entity_spawned (AVG)]])*(Table3[[#This Row],[activating_chance]]/100),0)</f>
        <v>28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75</v>
      </c>
      <c r="AE87" s="76">
        <f ca="1">ROUND((Table2[[#This Row],[XP]]*Table2[[#This Row],[entity_spawned (AVG)]])*(Table2[[#This Row],[activating_chance]]/100),0)</f>
        <v>525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75</v>
      </c>
      <c r="AM87" s="76">
        <f ca="1">ROUND((Table6[[#This Row],[XP]]*Table6[[#This Row],[entity_spawned (AVG)]])*(Table6[[#This Row],[activating_chance]]/100),0)</f>
        <v>75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70</v>
      </c>
      <c r="AU87" s="76">
        <f ca="1">ROUND((Table610[[#This Row],[XP]]*Table610[[#This Row],[entity_spawned (AVG)]])*(Table610[[#This Row],[activating_chance]]/100),0)</f>
        <v>70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75</v>
      </c>
      <c r="BK87">
        <f ca="1">ROUND((Table11[[#This Row],[XP]]*Table11[[#This Row],[entity_spawned (AVG)]])*(Table11[[#This Row],[activating_chance]]/100),0)</f>
        <v>75</v>
      </c>
      <c r="BL87" s="73" t="s">
        <v>349</v>
      </c>
      <c r="BN87" t="s">
        <v>480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105</v>
      </c>
      <c r="BS87">
        <f ca="1">ROUND((Table12[[#This Row],[XP]]*Table12[[#This Row],[entity_spawned (AVG)]])*(Table12[[#This Row],[activating_chance]]/100),0)</f>
        <v>105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95</v>
      </c>
      <c r="CA87">
        <f ca="1">ROUND((Table13[[#This Row],[XP]]*Table13[[#This Row],[entity_spawned (AVG)]])*(Table13[[#This Row],[activating_chance]]/100),0)</f>
        <v>95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  <c r="CL87" t="s">
        <v>401</v>
      </c>
      <c r="CM87">
        <v>3</v>
      </c>
      <c r="CN87" s="76">
        <v>160</v>
      </c>
      <c r="CO87" s="76">
        <v>100</v>
      </c>
      <c r="CP87" s="76">
        <f ca="1">INDIRECT(ADDRESS(11+(MATCH(RIGHT(Table18[[#This Row],[spawner_sku]],LEN(Table18[[#This Row],[spawner_sku]])-FIND("/",Table18[[#This Row],[spawner_sku]])),Table1[Entity Prefab],0)),10,1,1,"Entities"))</f>
        <v>83</v>
      </c>
      <c r="CQ87" s="76">
        <f ca="1">ROUND((Table18[[#This Row],[XP]]*Table18[[#This Row],[entity_spawned (AVG)]])*(Table18[[#This Row],[activating_chance]]/100),0)</f>
        <v>249</v>
      </c>
      <c r="CR87" t="s">
        <v>348</v>
      </c>
      <c r="CT87" t="s">
        <v>229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348</v>
      </c>
    </row>
    <row r="88" spans="2:104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75</v>
      </c>
      <c r="G88" s="76">
        <f ca="1">ROUND((Table245[[#This Row],[XP]]*Table245[[#This Row],[entity_spawned (AVG)]])*(Table245[[#This Row],[activating_chance]]/100),0)</f>
        <v>150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28</v>
      </c>
      <c r="O88" s="76">
        <f ca="1">ROUND((Table3[[#This Row],[XP]]*Table3[[#This Row],[entity_spawned (AVG)]])*(Table3[[#This Row],[activating_chance]]/100),0)</f>
        <v>28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75</v>
      </c>
      <c r="AE88" s="76">
        <f ca="1">ROUND((Table2[[#This Row],[XP]]*Table2[[#This Row],[entity_spawned (AVG)]])*(Table2[[#This Row],[activating_chance]]/100),0)</f>
        <v>150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28</v>
      </c>
      <c r="AM88" s="76">
        <f ca="1">ROUND((Table6[[#This Row],[XP]]*Table6[[#This Row],[entity_spawned (AVG)]])*(Table6[[#This Row],[activating_chance]]/100),0)</f>
        <v>28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70</v>
      </c>
      <c r="AU88" s="76">
        <f ca="1">ROUND((Table610[[#This Row],[XP]]*Table610[[#This Row],[entity_spawned (AVG)]])*(Table610[[#This Row],[activating_chance]]/100),0)</f>
        <v>70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75</v>
      </c>
      <c r="BK88">
        <f ca="1">ROUND((Table11[[#This Row],[XP]]*Table11[[#This Row],[entity_spawned (AVG)]])*(Table11[[#This Row],[activating_chance]]/100),0)</f>
        <v>75</v>
      </c>
      <c r="BL88" s="73" t="s">
        <v>349</v>
      </c>
      <c r="BN88" t="s">
        <v>529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25</v>
      </c>
      <c r="BS88">
        <f ca="1">ROUND((Table12[[#This Row],[XP]]*Table12[[#This Row],[entity_spawned (AVG)]])*(Table12[[#This Row],[activating_chance]]/100),0)</f>
        <v>25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95</v>
      </c>
      <c r="CA88">
        <f ca="1">ROUND((Table13[[#This Row],[XP]]*Table13[[#This Row],[entity_spawned (AVG)]])*(Table13[[#This Row],[activating_chance]]/100),0)</f>
        <v>95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  <c r="CL88" t="s">
        <v>401</v>
      </c>
      <c r="CM88">
        <v>2</v>
      </c>
      <c r="CN88" s="76">
        <v>160</v>
      </c>
      <c r="CO88" s="76">
        <v>100</v>
      </c>
      <c r="CP88" s="76">
        <f ca="1">INDIRECT(ADDRESS(11+(MATCH(RIGHT(Table18[[#This Row],[spawner_sku]],LEN(Table18[[#This Row],[spawner_sku]])-FIND("/",Table18[[#This Row],[spawner_sku]])),Table1[Entity Prefab],0)),10,1,1,"Entities"))</f>
        <v>83</v>
      </c>
      <c r="CQ88" s="76">
        <f ca="1">ROUND((Table18[[#This Row],[XP]]*Table18[[#This Row],[entity_spawned (AVG)]])*(Table18[[#This Row],[activating_chance]]/100),0)</f>
        <v>166</v>
      </c>
      <c r="CR88" t="s">
        <v>348</v>
      </c>
      <c r="CT88" t="s">
        <v>229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348</v>
      </c>
    </row>
    <row r="89" spans="2:104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75</v>
      </c>
      <c r="G89" s="76">
        <f ca="1">ROUND((Table245[[#This Row],[XP]]*Table245[[#This Row],[entity_spawned (AVG)]])*(Table245[[#This Row],[activating_chance]]/100),0)</f>
        <v>45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28</v>
      </c>
      <c r="O89" s="76">
        <f ca="1">ROUND((Table3[[#This Row],[XP]]*Table3[[#This Row],[entity_spawned (AVG)]])*(Table3[[#This Row],[activating_chance]]/100),0)</f>
        <v>28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75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75</v>
      </c>
      <c r="AE89" s="76">
        <f ca="1">ROUND((Table2[[#This Row],[XP]]*Table2[[#This Row],[entity_spawned (AVG)]])*(Table2[[#This Row],[activating_chance]]/100),0)</f>
        <v>225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28</v>
      </c>
      <c r="AM89" s="76">
        <f ca="1">ROUND((Table6[[#This Row],[XP]]*Table6[[#This Row],[entity_spawned (AVG)]])*(Table6[[#This Row],[activating_chance]]/100),0)</f>
        <v>28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75</v>
      </c>
      <c r="BK89">
        <f ca="1">ROUND((Table11[[#This Row],[XP]]*Table11[[#This Row],[entity_spawned (AVG)]])*(Table11[[#This Row],[activating_chance]]/100),0)</f>
        <v>75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83</v>
      </c>
      <c r="BS89">
        <f ca="1">ROUND((Table12[[#This Row],[XP]]*Table12[[#This Row],[entity_spawned (AVG)]])*(Table12[[#This Row],[activating_chance]]/100),0)</f>
        <v>83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95</v>
      </c>
      <c r="CA89">
        <f ca="1">ROUND((Table13[[#This Row],[XP]]*Table13[[#This Row],[entity_spawned (AVG)]])*(Table13[[#This Row],[activating_chance]]/100),0)</f>
        <v>95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  <c r="CL89" t="s">
        <v>401</v>
      </c>
      <c r="CM89">
        <v>8</v>
      </c>
      <c r="CN89" s="76">
        <v>160</v>
      </c>
      <c r="CO89" s="76">
        <v>30</v>
      </c>
      <c r="CP89" s="76">
        <f ca="1">INDIRECT(ADDRESS(11+(MATCH(RIGHT(Table18[[#This Row],[spawner_sku]],LEN(Table18[[#This Row],[spawner_sku]])-FIND("/",Table18[[#This Row],[spawner_sku]])),Table1[Entity Prefab],0)),10,1,1,"Entities"))</f>
        <v>83</v>
      </c>
      <c r="CQ89" s="76">
        <f ca="1">ROUND((Table18[[#This Row],[XP]]*Table18[[#This Row],[entity_spawned (AVG)]])*(Table18[[#This Row],[activating_chance]]/100),0)</f>
        <v>199</v>
      </c>
      <c r="CR89" t="s">
        <v>348</v>
      </c>
      <c r="CT89" t="s">
        <v>229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348</v>
      </c>
    </row>
    <row r="90" spans="2:104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75</v>
      </c>
      <c r="G90" s="76">
        <f ca="1">ROUND((Table245[[#This Row],[XP]]*Table245[[#This Row],[entity_spawned (AVG)]])*(Table245[[#This Row],[activating_chance]]/100),0)</f>
        <v>225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28</v>
      </c>
      <c r="O90" s="76">
        <f ca="1">ROUND((Table3[[#This Row],[XP]]*Table3[[#This Row],[entity_spawned (AVG)]])*(Table3[[#This Row],[activating_chance]]/100),0)</f>
        <v>14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75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75</v>
      </c>
      <c r="AE90" s="76">
        <f ca="1">ROUND((Table2[[#This Row],[XP]]*Table2[[#This Row],[entity_spawned (AVG)]])*(Table2[[#This Row],[activating_chance]]/100),0)</f>
        <v>150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28</v>
      </c>
      <c r="AM90" s="76">
        <f ca="1">ROUND((Table6[[#This Row],[XP]]*Table6[[#This Row],[entity_spawned (AVG)]])*(Table6[[#This Row],[activating_chance]]/100),0)</f>
        <v>28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75</v>
      </c>
      <c r="BK90">
        <f ca="1">ROUND((Table11[[#This Row],[XP]]*Table11[[#This Row],[entity_spawned (AVG)]])*(Table11[[#This Row],[activating_chance]]/100),0)</f>
        <v>75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83</v>
      </c>
      <c r="BS90">
        <f ca="1">ROUND((Table12[[#This Row],[XP]]*Table12[[#This Row],[entity_spawned (AVG)]])*(Table12[[#This Row],[activating_chance]]/100),0)</f>
        <v>62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95</v>
      </c>
      <c r="CA90">
        <f ca="1">ROUND((Table13[[#This Row],[XP]]*Table13[[#This Row],[entity_spawned (AVG)]])*(Table13[[#This Row],[activating_chance]]/100),0)</f>
        <v>95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  <c r="CL90" t="s">
        <v>401</v>
      </c>
      <c r="CM90">
        <v>2</v>
      </c>
      <c r="CN90" s="76">
        <v>100</v>
      </c>
      <c r="CO90" s="76">
        <v>80</v>
      </c>
      <c r="CP90" s="76">
        <f ca="1">INDIRECT(ADDRESS(11+(MATCH(RIGHT(Table18[[#This Row],[spawner_sku]],LEN(Table18[[#This Row],[spawner_sku]])-FIND("/",Table18[[#This Row],[spawner_sku]])),Table1[Entity Prefab],0)),10,1,1,"Entities"))</f>
        <v>83</v>
      </c>
      <c r="CQ90" s="76">
        <f ca="1">ROUND((Table18[[#This Row],[XP]]*Table18[[#This Row],[entity_spawned (AVG)]])*(Table18[[#This Row],[activating_chance]]/100),0)</f>
        <v>133</v>
      </c>
      <c r="CR90" t="s">
        <v>348</v>
      </c>
      <c r="CT90" t="s">
        <v>229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348</v>
      </c>
    </row>
    <row r="91" spans="2:104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75</v>
      </c>
      <c r="G91" s="76">
        <f ca="1">ROUND((Table245[[#This Row],[XP]]*Table245[[#This Row],[entity_spawned (AVG)]])*(Table245[[#This Row],[activating_chance]]/100),0)</f>
        <v>675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28</v>
      </c>
      <c r="O91" s="76">
        <f ca="1">ROUND((Table3[[#This Row],[XP]]*Table3[[#This Row],[entity_spawned (AVG)]])*(Table3[[#This Row],[activating_chance]]/100),0)</f>
        <v>28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83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75</v>
      </c>
      <c r="AE91" s="76">
        <f ca="1">ROUND((Table2[[#This Row],[XP]]*Table2[[#This Row],[entity_spawned (AVG)]])*(Table2[[#This Row],[activating_chance]]/100),0)</f>
        <v>75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28</v>
      </c>
      <c r="AM91" s="76">
        <f ca="1">ROUND((Table6[[#This Row],[XP]]*Table6[[#This Row],[entity_spawned (AVG)]])*(Table6[[#This Row],[activating_chance]]/100),0)</f>
        <v>28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75</v>
      </c>
      <c r="BK91">
        <f ca="1">ROUND((Table11[[#This Row],[XP]]*Table11[[#This Row],[entity_spawned (AVG)]])*(Table11[[#This Row],[activating_chance]]/100),0)</f>
        <v>75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83</v>
      </c>
      <c r="BS91">
        <f ca="1">ROUND((Table12[[#This Row],[XP]]*Table12[[#This Row],[entity_spawned (AVG)]])*(Table12[[#This Row],[activating_chance]]/100),0)</f>
        <v>62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95</v>
      </c>
      <c r="CA91">
        <f ca="1">ROUND((Table13[[#This Row],[XP]]*Table13[[#This Row],[entity_spawned (AVG)]])*(Table13[[#This Row],[activating_chance]]/100),0)</f>
        <v>95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  <c r="CL91" t="s">
        <v>401</v>
      </c>
      <c r="CM91">
        <v>11</v>
      </c>
      <c r="CN91" s="76">
        <v>200</v>
      </c>
      <c r="CO91" s="76">
        <v>100</v>
      </c>
      <c r="CP91" s="76">
        <f ca="1">INDIRECT(ADDRESS(11+(MATCH(RIGHT(Table18[[#This Row],[spawner_sku]],LEN(Table18[[#This Row],[spawner_sku]])-FIND("/",Table18[[#This Row],[spawner_sku]])),Table1[Entity Prefab],0)),10,1,1,"Entities"))</f>
        <v>83</v>
      </c>
      <c r="CQ91" s="76">
        <f ca="1">ROUND((Table18[[#This Row],[XP]]*Table18[[#This Row],[entity_spawned (AVG)]])*(Table18[[#This Row],[activating_chance]]/100),0)</f>
        <v>913</v>
      </c>
      <c r="CR91" t="s">
        <v>348</v>
      </c>
      <c r="CT91" t="s">
        <v>229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348</v>
      </c>
    </row>
    <row r="92" spans="2:104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75</v>
      </c>
      <c r="G92" s="76">
        <f ca="1">ROUND((Table245[[#This Row],[XP]]*Table245[[#This Row],[entity_spawned (AVG)]])*(Table245[[#This Row],[activating_chance]]/100),0)</f>
        <v>375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28</v>
      </c>
      <c r="O92" s="76">
        <f ca="1">ROUND((Table3[[#This Row],[XP]]*Table3[[#This Row],[entity_spawned (AVG)]])*(Table3[[#This Row],[activating_chance]]/100),0)</f>
        <v>28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83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75</v>
      </c>
      <c r="AE92" s="76">
        <f ca="1">ROUND((Table2[[#This Row],[XP]]*Table2[[#This Row],[entity_spawned (AVG)]])*(Table2[[#This Row],[activating_chance]]/100),0)</f>
        <v>225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28</v>
      </c>
      <c r="AM92" s="76">
        <f ca="1">ROUND((Table6[[#This Row],[XP]]*Table6[[#This Row],[entity_spawned (AVG)]])*(Table6[[#This Row],[activating_chance]]/100),0)</f>
        <v>28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28</v>
      </c>
      <c r="BK92">
        <f ca="1">ROUND((Table11[[#This Row],[XP]]*Table11[[#This Row],[entity_spawned (AVG)]])*(Table11[[#This Row],[activating_chance]]/100),0)</f>
        <v>28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83</v>
      </c>
      <c r="BS92">
        <f ca="1">ROUND((Table12[[#This Row],[XP]]*Table12[[#This Row],[entity_spawned (AVG)]])*(Table12[[#This Row],[activating_chance]]/100),0)</f>
        <v>83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95</v>
      </c>
      <c r="CA92">
        <f ca="1">ROUND((Table13[[#This Row],[XP]]*Table13[[#This Row],[entity_spawned (AVG)]])*(Table13[[#This Row],[activating_chance]]/100),0)</f>
        <v>95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  <c r="CL92" t="s">
        <v>401</v>
      </c>
      <c r="CM92">
        <v>3</v>
      </c>
      <c r="CN92" s="76">
        <v>100</v>
      </c>
      <c r="CO92" s="76">
        <v>100</v>
      </c>
      <c r="CP92" s="76">
        <f ca="1">INDIRECT(ADDRESS(11+(MATCH(RIGHT(Table18[[#This Row],[spawner_sku]],LEN(Table18[[#This Row],[spawner_sku]])-FIND("/",Table18[[#This Row],[spawner_sku]])),Table1[Entity Prefab],0)),10,1,1,"Entities"))</f>
        <v>83</v>
      </c>
      <c r="CQ92" s="76">
        <f ca="1">ROUND((Table18[[#This Row],[XP]]*Table18[[#This Row],[entity_spawned (AVG)]])*(Table18[[#This Row],[activating_chance]]/100),0)</f>
        <v>249</v>
      </c>
      <c r="CR92" t="s">
        <v>348</v>
      </c>
      <c r="CT92" t="s">
        <v>229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348</v>
      </c>
    </row>
    <row r="93" spans="2:104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75</v>
      </c>
      <c r="G93" s="76">
        <f ca="1">ROUND((Table245[[#This Row],[XP]]*Table245[[#This Row],[entity_spawned (AVG)]])*(Table245[[#This Row],[activating_chance]]/100),0)</f>
        <v>90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28</v>
      </c>
      <c r="O93" s="76">
        <f ca="1">ROUND((Table3[[#This Row],[XP]]*Table3[[#This Row],[entity_spawned (AVG)]])*(Table3[[#This Row],[activating_chance]]/100),0)</f>
        <v>14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83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75</v>
      </c>
      <c r="AE93" s="76">
        <f ca="1">ROUND((Table2[[#This Row],[XP]]*Table2[[#This Row],[entity_spawned (AVG)]])*(Table2[[#This Row],[activating_chance]]/100),0)</f>
        <v>150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28</v>
      </c>
      <c r="AM93" s="76">
        <f ca="1">ROUND((Table6[[#This Row],[XP]]*Table6[[#This Row],[entity_spawned (AVG)]])*(Table6[[#This Row],[activating_chance]]/100),0)</f>
        <v>28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28</v>
      </c>
      <c r="BK93">
        <f ca="1">ROUND((Table11[[#This Row],[XP]]*Table11[[#This Row],[entity_spawned (AVG)]])*(Table11[[#This Row],[activating_chance]]/100),0)</f>
        <v>28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83</v>
      </c>
      <c r="BS93">
        <f ca="1">ROUND((Table12[[#This Row],[XP]]*Table12[[#This Row],[entity_spawned (AVG)]])*(Table12[[#This Row],[activating_chance]]/100),0)</f>
        <v>62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95</v>
      </c>
      <c r="CA93">
        <f ca="1">ROUND((Table13[[#This Row],[XP]]*Table13[[#This Row],[entity_spawned (AVG)]])*(Table13[[#This Row],[activating_chance]]/100),0)</f>
        <v>95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  <c r="CL93" t="s">
        <v>401</v>
      </c>
      <c r="CM93">
        <v>2</v>
      </c>
      <c r="CN93" s="76">
        <v>160</v>
      </c>
      <c r="CO93" s="76">
        <v>80</v>
      </c>
      <c r="CP93" s="76">
        <f ca="1">INDIRECT(ADDRESS(11+(MATCH(RIGHT(Table18[[#This Row],[spawner_sku]],LEN(Table18[[#This Row],[spawner_sku]])-FIND("/",Table18[[#This Row],[spawner_sku]])),Table1[Entity Prefab],0)),10,1,1,"Entities"))</f>
        <v>83</v>
      </c>
      <c r="CQ93" s="76">
        <f ca="1">ROUND((Table18[[#This Row],[XP]]*Table18[[#This Row],[entity_spawned (AVG)]])*(Table18[[#This Row],[activating_chance]]/100),0)</f>
        <v>133</v>
      </c>
      <c r="CR93" t="s">
        <v>348</v>
      </c>
      <c r="CT93" t="s">
        <v>229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348</v>
      </c>
    </row>
    <row r="94" spans="2:104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75</v>
      </c>
      <c r="G94" s="76">
        <f ca="1">ROUND((Table245[[#This Row],[XP]]*Table245[[#This Row],[entity_spawned (AVG)]])*(Table245[[#This Row],[activating_chance]]/100),0)</f>
        <v>750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28</v>
      </c>
      <c r="O94" s="76">
        <f ca="1">ROUND((Table3[[#This Row],[XP]]*Table3[[#This Row],[entity_spawned (AVG)]])*(Table3[[#This Row],[activating_chance]]/100),0)</f>
        <v>14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83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75</v>
      </c>
      <c r="AE94" s="76">
        <f ca="1">ROUND((Table2[[#This Row],[XP]]*Table2[[#This Row],[entity_spawned (AVG)]])*(Table2[[#This Row],[activating_chance]]/100),0)</f>
        <v>525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28</v>
      </c>
      <c r="AM94" s="76">
        <f ca="1">ROUND((Table6[[#This Row],[XP]]*Table6[[#This Row],[entity_spawned (AVG)]])*(Table6[[#This Row],[activating_chance]]/100),0)</f>
        <v>28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28</v>
      </c>
      <c r="BK94">
        <f ca="1">ROUND((Table11[[#This Row],[XP]]*Table11[[#This Row],[entity_spawned (AVG)]])*(Table11[[#This Row],[activating_chance]]/100),0)</f>
        <v>28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83</v>
      </c>
      <c r="BS94">
        <f ca="1">ROUND((Table12[[#This Row],[XP]]*Table12[[#This Row],[entity_spawned (AVG)]])*(Table12[[#This Row],[activating_chance]]/100),0)</f>
        <v>62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95</v>
      </c>
      <c r="CA94">
        <f ca="1">ROUND((Table13[[#This Row],[XP]]*Table13[[#This Row],[entity_spawned (AVG)]])*(Table13[[#This Row],[activating_chance]]/100),0)</f>
        <v>95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  <c r="CL94" t="s">
        <v>401</v>
      </c>
      <c r="CM94">
        <v>3</v>
      </c>
      <c r="CN94" s="76">
        <v>160</v>
      </c>
      <c r="CO94" s="76">
        <v>100</v>
      </c>
      <c r="CP94" s="76">
        <f ca="1">INDIRECT(ADDRESS(11+(MATCH(RIGHT(Table18[[#This Row],[spawner_sku]],LEN(Table18[[#This Row],[spawner_sku]])-FIND("/",Table18[[#This Row],[spawner_sku]])),Table1[Entity Prefab],0)),10,1,1,"Entities"))</f>
        <v>83</v>
      </c>
      <c r="CQ94" s="76">
        <f ca="1">ROUND((Table18[[#This Row],[XP]]*Table18[[#This Row],[entity_spawned (AVG)]])*(Table18[[#This Row],[activating_chance]]/100),0)</f>
        <v>249</v>
      </c>
      <c r="CR94" t="s">
        <v>348</v>
      </c>
      <c r="CT94" t="s">
        <v>229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348</v>
      </c>
    </row>
    <row r="95" spans="2:104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75</v>
      </c>
      <c r="G95" s="76">
        <f ca="1">ROUND((Table245[[#This Row],[XP]]*Table245[[#This Row],[entity_spawned (AVG)]])*(Table245[[#This Row],[activating_chance]]/100),0)</f>
        <v>75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50</v>
      </c>
      <c r="O95" s="76">
        <f ca="1">ROUND((Table3[[#This Row],[XP]]*Table3[[#This Row],[entity_spawned (AVG)]])*(Table3[[#This Row],[activating_chance]]/100),0)</f>
        <v>50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83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75</v>
      </c>
      <c r="AE95" s="76">
        <f ca="1">ROUND((Table2[[#This Row],[XP]]*Table2[[#This Row],[entity_spawned (AVG)]])*(Table2[[#This Row],[activating_chance]]/100),0)</f>
        <v>150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95</v>
      </c>
      <c r="AM95" s="76">
        <f ca="1">ROUND((Table6[[#This Row],[XP]]*Table6[[#This Row],[entity_spawned (AVG)]])*(Table6[[#This Row],[activating_chance]]/100),0)</f>
        <v>95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28</v>
      </c>
      <c r="BK95">
        <f ca="1">ROUND((Table11[[#This Row],[XP]]*Table11[[#This Row],[entity_spawned (AVG)]])*(Table11[[#This Row],[activating_chance]]/100),0)</f>
        <v>28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83</v>
      </c>
      <c r="BS95">
        <f ca="1">ROUND((Table12[[#This Row],[XP]]*Table12[[#This Row],[entity_spawned (AVG)]])*(Table12[[#This Row],[activating_chance]]/100),0)</f>
        <v>62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95</v>
      </c>
      <c r="CA95">
        <f ca="1">ROUND((Table13[[#This Row],[XP]]*Table13[[#This Row],[entity_spawned (AVG)]])*(Table13[[#This Row],[activating_chance]]/100),0)</f>
        <v>95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  <c r="CL95" t="s">
        <v>401</v>
      </c>
      <c r="CM95">
        <v>7</v>
      </c>
      <c r="CN95" s="76">
        <v>180</v>
      </c>
      <c r="CO95" s="76">
        <v>30</v>
      </c>
      <c r="CP95" s="76">
        <f ca="1">INDIRECT(ADDRESS(11+(MATCH(RIGHT(Table18[[#This Row],[spawner_sku]],LEN(Table18[[#This Row],[spawner_sku]])-FIND("/",Table18[[#This Row],[spawner_sku]])),Table1[Entity Prefab],0)),10,1,1,"Entities"))</f>
        <v>83</v>
      </c>
      <c r="CQ95" s="76">
        <f ca="1">ROUND((Table18[[#This Row],[XP]]*Table18[[#This Row],[entity_spawned (AVG)]])*(Table18[[#This Row],[activating_chance]]/100),0)</f>
        <v>174</v>
      </c>
      <c r="CR95" t="s">
        <v>348</v>
      </c>
      <c r="CT95" t="s">
        <v>401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95">
        <f ca="1">ROUND((Table1820[[#This Row],[XP]]*Table1820[[#This Row],[entity_spawned (AVG)]])*(Table1820[[#This Row],[activating_chance]]/100),0)</f>
        <v>249</v>
      </c>
      <c r="CZ95" t="s">
        <v>348</v>
      </c>
    </row>
    <row r="96" spans="2:104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75</v>
      </c>
      <c r="G96" s="76">
        <f ca="1">ROUND((Table245[[#This Row],[XP]]*Table245[[#This Row],[entity_spawned (AVG)]])*(Table245[[#This Row],[activating_chance]]/100),0)</f>
        <v>64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50</v>
      </c>
      <c r="O96" s="76">
        <f ca="1">ROUND((Table3[[#This Row],[XP]]*Table3[[#This Row],[entity_spawned (AVG)]])*(Table3[[#This Row],[activating_chance]]/100),0)</f>
        <v>50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83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75</v>
      </c>
      <c r="AE96" s="76">
        <f ca="1">ROUND((Table2[[#This Row],[XP]]*Table2[[#This Row],[entity_spawned (AVG)]])*(Table2[[#This Row],[activating_chance]]/100),0)</f>
        <v>225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95</v>
      </c>
      <c r="AM96" s="76">
        <f ca="1">ROUND((Table6[[#This Row],[XP]]*Table6[[#This Row],[entity_spawned (AVG)]])*(Table6[[#This Row],[activating_chance]]/100),0)</f>
        <v>95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83</v>
      </c>
      <c r="BC96" s="76">
        <f ca="1">ROUND((Table61011[[#This Row],[XP]]*Table61011[[#This Row],[entity_spawned (AVG)]])*(Table61011[[#This Row],[activating_chance]]/100),0)</f>
        <v>249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28</v>
      </c>
      <c r="BK96">
        <f ca="1">ROUND((Table11[[#This Row],[XP]]*Table11[[#This Row],[entity_spawned (AVG)]])*(Table11[[#This Row],[activating_chance]]/100),0)</f>
        <v>28</v>
      </c>
      <c r="BL96" s="73" t="s">
        <v>349</v>
      </c>
      <c r="BN96" t="s">
        <v>461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95</v>
      </c>
      <c r="CA96">
        <f ca="1">ROUND((Table13[[#This Row],[XP]]*Table13[[#This Row],[entity_spawned (AVG)]])*(Table13[[#This Row],[activating_chance]]/100),0)</f>
        <v>95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  <c r="CL96" t="s">
        <v>401</v>
      </c>
      <c r="CM96">
        <v>2</v>
      </c>
      <c r="CN96" s="76">
        <v>160</v>
      </c>
      <c r="CO96" s="76">
        <v>80</v>
      </c>
      <c r="CP96" s="76">
        <f ca="1">INDIRECT(ADDRESS(11+(MATCH(RIGHT(Table18[[#This Row],[spawner_sku]],LEN(Table18[[#This Row],[spawner_sku]])-FIND("/",Table18[[#This Row],[spawner_sku]])),Table1[Entity Prefab],0)),10,1,1,"Entities"))</f>
        <v>83</v>
      </c>
      <c r="CQ96" s="76">
        <f ca="1">ROUND((Table18[[#This Row],[XP]]*Table18[[#This Row],[entity_spawned (AVG)]])*(Table18[[#This Row],[activating_chance]]/100),0)</f>
        <v>133</v>
      </c>
      <c r="CR96" t="s">
        <v>348</v>
      </c>
      <c r="CT96" t="s">
        <v>401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96">
        <f ca="1">ROUND((Table1820[[#This Row],[XP]]*Table1820[[#This Row],[entity_spawned (AVG)]])*(Table1820[[#This Row],[activating_chance]]/100),0)</f>
        <v>224</v>
      </c>
      <c r="CZ96" t="s">
        <v>348</v>
      </c>
    </row>
    <row r="97" spans="2:104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75</v>
      </c>
      <c r="G97" s="76">
        <f ca="1">ROUND((Table245[[#This Row],[XP]]*Table245[[#This Row],[entity_spawned (AVG)]])*(Table245[[#This Row],[activating_chance]]/100),0)</f>
        <v>64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50</v>
      </c>
      <c r="O97" s="76">
        <f ca="1">ROUND((Table3[[#This Row],[XP]]*Table3[[#This Row],[entity_spawned (AVG)]])*(Table3[[#This Row],[activating_chance]]/100),0)</f>
        <v>40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83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75</v>
      </c>
      <c r="AE97" s="76">
        <f ca="1">ROUND((Table2[[#This Row],[XP]]*Table2[[#This Row],[entity_spawned (AVG)]])*(Table2[[#This Row],[activating_chance]]/100),0)</f>
        <v>75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95</v>
      </c>
      <c r="AM97" s="76">
        <f ca="1">ROUND((Table6[[#This Row],[XP]]*Table6[[#This Row],[entity_spawned (AVG)]])*(Table6[[#This Row],[activating_chance]]/100),0)</f>
        <v>95</v>
      </c>
      <c r="AN97" s="73" t="s">
        <v>349</v>
      </c>
      <c r="AP97" t="s">
        <v>460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48</v>
      </c>
      <c r="AU97" s="76">
        <f ca="1">ROUND((Table610[[#This Row],[XP]]*Table610[[#This Row],[entity_spawned (AVG)]])*(Table610[[#This Row],[activating_chance]]/100),0)</f>
        <v>48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83</v>
      </c>
      <c r="BC97" s="76">
        <f ca="1">ROUND((Table61011[[#This Row],[XP]]*Table61011[[#This Row],[entity_spawned (AVG)]])*(Table61011[[#This Row],[activating_chance]]/100),0)</f>
        <v>50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25</v>
      </c>
      <c r="BK97">
        <f ca="1">ROUND((Table11[[#This Row],[XP]]*Table11[[#This Row],[entity_spawned (AVG)]])*(Table11[[#This Row],[activating_chance]]/100),0)</f>
        <v>25</v>
      </c>
      <c r="BL97" s="73" t="s">
        <v>349</v>
      </c>
      <c r="BN97" t="s">
        <v>461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95</v>
      </c>
      <c r="CA97">
        <f ca="1">ROUND((Table13[[#This Row],[XP]]*Table13[[#This Row],[entity_spawned (AVG)]])*(Table13[[#This Row],[activating_chance]]/100),0)</f>
        <v>95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  <c r="CL97" t="s">
        <v>401</v>
      </c>
      <c r="CM97">
        <v>10</v>
      </c>
      <c r="CN97" s="76">
        <v>180</v>
      </c>
      <c r="CO97" s="76">
        <v>100</v>
      </c>
      <c r="CP97" s="76">
        <f ca="1">INDIRECT(ADDRESS(11+(MATCH(RIGHT(Table18[[#This Row],[spawner_sku]],LEN(Table18[[#This Row],[spawner_sku]])-FIND("/",Table18[[#This Row],[spawner_sku]])),Table1[Entity Prefab],0)),10,1,1,"Entities"))</f>
        <v>83</v>
      </c>
      <c r="CQ97" s="76">
        <f ca="1">ROUND((Table18[[#This Row],[XP]]*Table18[[#This Row],[entity_spawned (AVG)]])*(Table18[[#This Row],[activating_chance]]/100),0)</f>
        <v>830</v>
      </c>
      <c r="CR97" t="s">
        <v>348</v>
      </c>
      <c r="CT97" t="s">
        <v>401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97">
        <f ca="1">ROUND((Table1820[[#This Row],[XP]]*Table1820[[#This Row],[entity_spawned (AVG)]])*(Table1820[[#This Row],[activating_chance]]/100),0)</f>
        <v>166</v>
      </c>
      <c r="CZ97" t="s">
        <v>348</v>
      </c>
    </row>
    <row r="98" spans="2:104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75</v>
      </c>
      <c r="G98" s="76">
        <f ca="1">ROUND((Table245[[#This Row],[XP]]*Table245[[#This Row],[entity_spawned (AVG)]])*(Table245[[#This Row],[activating_chance]]/100),0)</f>
        <v>150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25</v>
      </c>
      <c r="O98" s="76">
        <f ca="1">ROUND((Table3[[#This Row],[XP]]*Table3[[#This Row],[entity_spawned (AVG)]])*(Table3[[#This Row],[activating_chance]]/100),0)</f>
        <v>25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83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75</v>
      </c>
      <c r="AE98" s="76">
        <f ca="1">ROUND((Table2[[#This Row],[XP]]*Table2[[#This Row],[entity_spawned (AVG)]])*(Table2[[#This Row],[activating_chance]]/100),0)</f>
        <v>128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95</v>
      </c>
      <c r="AM98" s="76">
        <f ca="1">ROUND((Table6[[#This Row],[XP]]*Table6[[#This Row],[entity_spawned (AVG)]])*(Table6[[#This Row],[activating_chance]]/100),0)</f>
        <v>95</v>
      </c>
      <c r="AN98" s="73" t="s">
        <v>349</v>
      </c>
      <c r="AP98" t="s">
        <v>460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48</v>
      </c>
      <c r="AU98" s="76">
        <f ca="1">ROUND((Table610[[#This Row],[XP]]*Table610[[#This Row],[entity_spawned (AVG)]])*(Table610[[#This Row],[activating_chance]]/100),0)</f>
        <v>48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83</v>
      </c>
      <c r="BC98" s="76">
        <f ca="1">ROUND((Table61011[[#This Row],[XP]]*Table61011[[#This Row],[entity_spawned (AVG)]])*(Table61011[[#This Row],[activating_chance]]/100),0)</f>
        <v>415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25</v>
      </c>
      <c r="BK98">
        <f ca="1">ROUND((Table11[[#This Row],[XP]]*Table11[[#This Row],[entity_spawned (AVG)]])*(Table11[[#This Row],[activating_chance]]/100),0)</f>
        <v>25</v>
      </c>
      <c r="BL98" s="73" t="s">
        <v>349</v>
      </c>
      <c r="BN98" t="s">
        <v>537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130</v>
      </c>
      <c r="BS98">
        <f ca="1">ROUND((Table12[[#This Row],[XP]]*Table12[[#This Row],[entity_spawned (AVG)]])*(Table12[[#This Row],[activating_chance]]/100),0)</f>
        <v>130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95</v>
      </c>
      <c r="CA98">
        <f ca="1">ROUND((Table13[[#This Row],[XP]]*Table13[[#This Row],[entity_spawned (AVG)]])*(Table13[[#This Row],[activating_chance]]/100),0)</f>
        <v>95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  <c r="CL98" t="s">
        <v>401</v>
      </c>
      <c r="CM98">
        <v>3</v>
      </c>
      <c r="CN98" s="76">
        <v>100</v>
      </c>
      <c r="CO98" s="76">
        <v>100</v>
      </c>
      <c r="CP98" s="76">
        <f ca="1">INDIRECT(ADDRESS(11+(MATCH(RIGHT(Table18[[#This Row],[spawner_sku]],LEN(Table18[[#This Row],[spawner_sku]])-FIND("/",Table18[[#This Row],[spawner_sku]])),Table1[Entity Prefab],0)),10,1,1,"Entities"))</f>
        <v>83</v>
      </c>
      <c r="CQ98" s="76">
        <f ca="1">ROUND((Table18[[#This Row],[XP]]*Table18[[#This Row],[entity_spawned (AVG)]])*(Table18[[#This Row],[activating_chance]]/100),0)</f>
        <v>249</v>
      </c>
      <c r="CR98" t="s">
        <v>348</v>
      </c>
      <c r="CT98" t="s">
        <v>401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98">
        <f ca="1">ROUND((Table1820[[#This Row],[XP]]*Table1820[[#This Row],[entity_spawned (AVG)]])*(Table1820[[#This Row],[activating_chance]]/100),0)</f>
        <v>166</v>
      </c>
      <c r="CZ98" t="s">
        <v>348</v>
      </c>
    </row>
    <row r="99" spans="2:104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75</v>
      </c>
      <c r="G99" s="76">
        <f ca="1">ROUND((Table245[[#This Row],[XP]]*Table245[[#This Row],[entity_spawned (AVG)]])*(Table245[[#This Row],[activating_chance]]/100),0)</f>
        <v>525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83</v>
      </c>
      <c r="O99" s="76">
        <f ca="1">ROUND((Table3[[#This Row],[XP]]*Table3[[#This Row],[entity_spawned (AVG)]])*(Table3[[#This Row],[activating_chance]]/100),0)</f>
        <v>83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83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75</v>
      </c>
      <c r="AE99" s="76">
        <f ca="1">ROUND((Table2[[#This Row],[XP]]*Table2[[#This Row],[entity_spawned (AVG)]])*(Table2[[#This Row],[activating_chance]]/100),0)</f>
        <v>450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95</v>
      </c>
      <c r="AM99" s="76">
        <f ca="1">ROUND((Table6[[#This Row],[XP]]*Table6[[#This Row],[entity_spawned (AVG)]])*(Table6[[#This Row],[activating_chance]]/100),0)</f>
        <v>95</v>
      </c>
      <c r="AN99" s="73" t="s">
        <v>349</v>
      </c>
      <c r="AP99" t="s">
        <v>460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48</v>
      </c>
      <c r="AU99" s="76">
        <f ca="1">ROUND((Table610[[#This Row],[XP]]*Table610[[#This Row],[entity_spawned (AVG)]])*(Table610[[#This Row],[activating_chance]]/100),0)</f>
        <v>48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83</v>
      </c>
      <c r="BC99" s="76">
        <f ca="1">ROUND((Table61011[[#This Row],[XP]]*Table61011[[#This Row],[entity_spawned (AVG)]])*(Table61011[[#This Row],[activating_chance]]/100),0)</f>
        <v>83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25</v>
      </c>
      <c r="BK99">
        <f ca="1">ROUND((Table11[[#This Row],[XP]]*Table11[[#This Row],[entity_spawned (AVG)]])*(Table11[[#This Row],[activating_chance]]/100),0)</f>
        <v>25</v>
      </c>
      <c r="BL99" s="73" t="s">
        <v>349</v>
      </c>
      <c r="BN99" t="s">
        <v>537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130</v>
      </c>
      <c r="BS99">
        <f ca="1">ROUND((Table12[[#This Row],[XP]]*Table12[[#This Row],[entity_spawned (AVG)]])*(Table12[[#This Row],[activating_chance]]/100),0)</f>
        <v>130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95</v>
      </c>
      <c r="CA99">
        <f ca="1">ROUND((Table13[[#This Row],[XP]]*Table13[[#This Row],[entity_spawned (AVG)]])*(Table13[[#This Row],[activating_chance]]/100),0)</f>
        <v>95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  <c r="CL99" t="s">
        <v>401</v>
      </c>
      <c r="CM99">
        <v>12</v>
      </c>
      <c r="CN99" s="76">
        <v>180</v>
      </c>
      <c r="CO99" s="76">
        <v>100</v>
      </c>
      <c r="CP99" s="76">
        <f ca="1">INDIRECT(ADDRESS(11+(MATCH(RIGHT(Table18[[#This Row],[spawner_sku]],LEN(Table18[[#This Row],[spawner_sku]])-FIND("/",Table18[[#This Row],[spawner_sku]])),Table1[Entity Prefab],0)),10,1,1,"Entities"))</f>
        <v>83</v>
      </c>
      <c r="CQ99" s="76">
        <f ca="1">ROUND((Table18[[#This Row],[XP]]*Table18[[#This Row],[entity_spawned (AVG)]])*(Table18[[#This Row],[activating_chance]]/100),0)</f>
        <v>996</v>
      </c>
      <c r="CR99" t="s">
        <v>348</v>
      </c>
      <c r="CT99" t="s">
        <v>401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99">
        <f ca="1">ROUND((Table1820[[#This Row],[XP]]*Table1820[[#This Row],[entity_spawned (AVG)]])*(Table1820[[#This Row],[activating_chance]]/100),0)</f>
        <v>83</v>
      </c>
      <c r="CZ99" t="s">
        <v>348</v>
      </c>
    </row>
    <row r="100" spans="2:104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75</v>
      </c>
      <c r="G100" s="76">
        <f ca="1">ROUND((Table245[[#This Row],[XP]]*Table245[[#This Row],[entity_spawned (AVG)]])*(Table245[[#This Row],[activating_chance]]/100),0)</f>
        <v>375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83</v>
      </c>
      <c r="O100" s="76">
        <f ca="1">ROUND((Table3[[#This Row],[XP]]*Table3[[#This Row],[entity_spawned (AVG)]])*(Table3[[#This Row],[activating_chance]]/100),0)</f>
        <v>83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83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75</v>
      </c>
      <c r="AE100" s="76">
        <f ca="1">ROUND((Table2[[#This Row],[XP]]*Table2[[#This Row],[entity_spawned (AVG)]])*(Table2[[#This Row],[activating_chance]]/100),0)</f>
        <v>75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95</v>
      </c>
      <c r="AM100" s="76">
        <f ca="1">ROUND((Table6[[#This Row],[XP]]*Table6[[#This Row],[entity_spawned (AVG)]])*(Table6[[#This Row],[activating_chance]]/100),0)</f>
        <v>95</v>
      </c>
      <c r="AN100" s="73" t="s">
        <v>349</v>
      </c>
      <c r="AP100" t="s">
        <v>460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48</v>
      </c>
      <c r="AU100" s="76">
        <f ca="1">ROUND((Table610[[#This Row],[XP]]*Table610[[#This Row],[entity_spawned (AVG)]])*(Table610[[#This Row],[activating_chance]]/100),0)</f>
        <v>48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83</v>
      </c>
      <c r="BC100" s="76">
        <f ca="1">ROUND((Table61011[[#This Row],[XP]]*Table61011[[#This Row],[entity_spawned (AVG)]])*(Table61011[[#This Row],[activating_chance]]/100),0)</f>
        <v>498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25</v>
      </c>
      <c r="BK100">
        <f ca="1">ROUND((Table11[[#This Row],[XP]]*Table11[[#This Row],[entity_spawned (AVG)]])*(Table11[[#This Row],[activating_chance]]/100),0)</f>
        <v>25</v>
      </c>
      <c r="BL100" s="73" t="s">
        <v>349</v>
      </c>
      <c r="BN100" t="s">
        <v>455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105</v>
      </c>
      <c r="BS100">
        <f ca="1">ROUND((Table12[[#This Row],[XP]]*Table12[[#This Row],[entity_spawned (AVG)]])*(Table12[[#This Row],[activating_chance]]/100),0)</f>
        <v>105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95</v>
      </c>
      <c r="CA100">
        <f ca="1">ROUND((Table13[[#This Row],[XP]]*Table13[[#This Row],[entity_spawned (AVG)]])*(Table13[[#This Row],[activating_chance]]/100),0)</f>
        <v>95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  <c r="CL100" t="s">
        <v>401</v>
      </c>
      <c r="CM100">
        <v>3</v>
      </c>
      <c r="CN100" s="76">
        <v>100</v>
      </c>
      <c r="CO100" s="76">
        <v>10</v>
      </c>
      <c r="CP100" s="76">
        <f ca="1">INDIRECT(ADDRESS(11+(MATCH(RIGHT(Table18[[#This Row],[spawner_sku]],LEN(Table18[[#This Row],[spawner_sku]])-FIND("/",Table18[[#This Row],[spawner_sku]])),Table1[Entity Prefab],0)),10,1,1,"Entities"))</f>
        <v>83</v>
      </c>
      <c r="CQ100" s="76">
        <f ca="1">ROUND((Table18[[#This Row],[XP]]*Table18[[#This Row],[entity_spawned (AVG)]])*(Table18[[#This Row],[activating_chance]]/100),0)</f>
        <v>25</v>
      </c>
      <c r="CR100" t="s">
        <v>348</v>
      </c>
      <c r="CT100" t="s">
        <v>401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0">
        <f ca="1">ROUND((Table1820[[#This Row],[XP]]*Table1820[[#This Row],[entity_spawned (AVG)]])*(Table1820[[#This Row],[activating_chance]]/100),0)</f>
        <v>50</v>
      </c>
      <c r="CZ100" t="s">
        <v>348</v>
      </c>
    </row>
    <row r="101" spans="2:104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75</v>
      </c>
      <c r="G101" s="76">
        <f ca="1">ROUND((Table245[[#This Row],[XP]]*Table245[[#This Row],[entity_spawned (AVG)]])*(Table245[[#This Row],[activating_chance]]/100),0)</f>
        <v>180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83</v>
      </c>
      <c r="O101" s="76">
        <f ca="1">ROUND((Table3[[#This Row],[XP]]*Table3[[#This Row],[entity_spawned (AVG)]])*(Table3[[#This Row],[activating_chance]]/100),0)</f>
        <v>83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83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75</v>
      </c>
      <c r="AE101" s="76">
        <f ca="1">ROUND((Table2[[#This Row],[XP]]*Table2[[#This Row],[entity_spawned (AVG)]])*(Table2[[#This Row],[activating_chance]]/100),0)</f>
        <v>450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95</v>
      </c>
      <c r="AM101" s="76">
        <f ca="1">ROUND((Table6[[#This Row],[XP]]*Table6[[#This Row],[entity_spawned (AVG)]])*(Table6[[#This Row],[activating_chance]]/100),0)</f>
        <v>95</v>
      </c>
      <c r="AN101" s="73" t="s">
        <v>348</v>
      </c>
      <c r="AP101" t="s">
        <v>460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48</v>
      </c>
      <c r="AU101" s="76">
        <f ca="1">ROUND((Table610[[#This Row],[XP]]*Table610[[#This Row],[entity_spawned (AVG)]])*(Table610[[#This Row],[activating_chance]]/100),0)</f>
        <v>48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83</v>
      </c>
      <c r="BC101" s="76">
        <f ca="1">ROUND((Table61011[[#This Row],[XP]]*Table61011[[#This Row],[entity_spawned (AVG)]])*(Table61011[[#This Row],[activating_chance]]/100),0)</f>
        <v>830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25</v>
      </c>
      <c r="BK101">
        <f ca="1">ROUND((Table11[[#This Row],[XP]]*Table11[[#This Row],[entity_spawned (AVG)]])*(Table11[[#This Row],[activating_chance]]/100),0)</f>
        <v>25</v>
      </c>
      <c r="BL101" s="73" t="s">
        <v>349</v>
      </c>
      <c r="BN101" t="s">
        <v>455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105</v>
      </c>
      <c r="BS101">
        <f ca="1">ROUND((Table12[[#This Row],[XP]]*Table12[[#This Row],[entity_spawned (AVG)]])*(Table12[[#This Row],[activating_chance]]/100),0)</f>
        <v>105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83</v>
      </c>
      <c r="CA101">
        <f ca="1">ROUND((Table13[[#This Row],[XP]]*Table13[[#This Row],[entity_spawned (AVG)]])*(Table13[[#This Row],[activating_chance]]/100),0)</f>
        <v>83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  <c r="CL101" t="s">
        <v>401</v>
      </c>
      <c r="CM101">
        <v>2</v>
      </c>
      <c r="CN101" s="76">
        <v>100</v>
      </c>
      <c r="CO101" s="76">
        <v>70</v>
      </c>
      <c r="CP101" s="76">
        <f ca="1">INDIRECT(ADDRESS(11+(MATCH(RIGHT(Table18[[#This Row],[spawner_sku]],LEN(Table18[[#This Row],[spawner_sku]])-FIND("/",Table18[[#This Row],[spawner_sku]])),Table1[Entity Prefab],0)),10,1,1,"Entities"))</f>
        <v>83</v>
      </c>
      <c r="CQ101" s="76">
        <f ca="1">ROUND((Table18[[#This Row],[XP]]*Table18[[#This Row],[entity_spawned (AVG)]])*(Table18[[#This Row],[activating_chance]]/100),0)</f>
        <v>116</v>
      </c>
      <c r="CR101" t="s">
        <v>348</v>
      </c>
      <c r="CT101" t="s">
        <v>401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1">
        <f ca="1">ROUND((Table1820[[#This Row],[XP]]*Table1820[[#This Row],[entity_spawned (AVG)]])*(Table1820[[#This Row],[activating_chance]]/100),0)</f>
        <v>133</v>
      </c>
      <c r="CZ101" t="s">
        <v>348</v>
      </c>
    </row>
    <row r="102" spans="2:104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75</v>
      </c>
      <c r="G102" s="76">
        <f ca="1">ROUND((Table245[[#This Row],[XP]]*Table245[[#This Row],[entity_spawned (AVG)]])*(Table245[[#This Row],[activating_chance]]/100),0)</f>
        <v>68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83</v>
      </c>
      <c r="O102" s="76">
        <f ca="1">ROUND((Table3[[#This Row],[XP]]*Table3[[#This Row],[entity_spawned (AVG)]])*(Table3[[#This Row],[activating_chance]]/100),0)</f>
        <v>83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75</v>
      </c>
      <c r="AE102" s="76">
        <f ca="1">ROUND((Table2[[#This Row],[XP]]*Table2[[#This Row],[entity_spawned (AVG)]])*(Table2[[#This Row],[activating_chance]]/100),0)</f>
        <v>225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95</v>
      </c>
      <c r="AM102" s="76">
        <f ca="1">ROUND((Table6[[#This Row],[XP]]*Table6[[#This Row],[entity_spawned (AVG)]])*(Table6[[#This Row],[activating_chance]]/100),0)</f>
        <v>95</v>
      </c>
      <c r="AN102" s="73" t="s">
        <v>348</v>
      </c>
      <c r="AP102" t="s">
        <v>460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48</v>
      </c>
      <c r="AU102" s="76">
        <f ca="1">ROUND((Table610[[#This Row],[XP]]*Table610[[#This Row],[entity_spawned (AVG)]])*(Table610[[#This Row],[activating_chance]]/100),0)</f>
        <v>48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83</v>
      </c>
      <c r="BC102" s="76">
        <f ca="1">ROUND((Table61011[[#This Row],[XP]]*Table61011[[#This Row],[entity_spawned (AVG)]])*(Table61011[[#This Row],[activating_chance]]/100),0)</f>
        <v>249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25</v>
      </c>
      <c r="BK102">
        <f ca="1">ROUND((Table11[[#This Row],[XP]]*Table11[[#This Row],[entity_spawned (AVG)]])*(Table11[[#This Row],[activating_chance]]/100),0)</f>
        <v>25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130</v>
      </c>
      <c r="BS102">
        <f ca="1">ROUND((Table12[[#This Row],[XP]]*Table12[[#This Row],[entity_spawned (AVG)]])*(Table12[[#This Row],[activating_chance]]/100),0)</f>
        <v>130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75</v>
      </c>
      <c r="CA102">
        <f ca="1">ROUND((Table13[[#This Row],[XP]]*Table13[[#This Row],[entity_spawned (AVG)]])*(Table13[[#This Row],[activating_chance]]/100),0)</f>
        <v>15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  <c r="CL102" t="s">
        <v>233</v>
      </c>
      <c r="CM102">
        <v>1</v>
      </c>
      <c r="CN102" s="76">
        <v>5000</v>
      </c>
      <c r="CO102" s="76">
        <v>100</v>
      </c>
      <c r="CP102" s="76">
        <f ca="1">INDIRECT(ADDRESS(11+(MATCH(RIGHT(Table18[[#This Row],[spawner_sku]],LEN(Table18[[#This Row],[spawner_sku]])-FIND("/",Table18[[#This Row],[spawner_sku]])),Table1[Entity Prefab],0)),10,1,1,"Entities"))</f>
        <v>50</v>
      </c>
      <c r="CQ102" s="76">
        <f ca="1">ROUND((Table18[[#This Row],[XP]]*Table18[[#This Row],[entity_spawned (AVG)]])*(Table18[[#This Row],[activating_chance]]/100),0)</f>
        <v>50</v>
      </c>
      <c r="CR102" t="s">
        <v>348</v>
      </c>
      <c r="CT102" t="s">
        <v>401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2">
        <f ca="1">ROUND((Table1820[[#This Row],[XP]]*Table1820[[#This Row],[entity_spawned (AVG)]])*(Table1820[[#This Row],[activating_chance]]/100),0)</f>
        <v>83</v>
      </c>
      <c r="CZ102" t="s">
        <v>348</v>
      </c>
    </row>
    <row r="103" spans="2:104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75</v>
      </c>
      <c r="G103" s="76">
        <f ca="1">ROUND((Table245[[#This Row],[XP]]*Table245[[#This Row],[entity_spawned (AVG)]])*(Table245[[#This Row],[activating_chance]]/100),0)</f>
        <v>150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75</v>
      </c>
      <c r="O103" s="76">
        <f ca="1">ROUND((Table3[[#This Row],[XP]]*Table3[[#This Row],[entity_spawned (AVG)]])*(Table3[[#This Row],[activating_chance]]/100),0)</f>
        <v>75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75</v>
      </c>
      <c r="AE103" s="76">
        <f ca="1">ROUND((Table2[[#This Row],[XP]]*Table2[[#This Row],[entity_spawned (AVG)]])*(Table2[[#This Row],[activating_chance]]/100),0)</f>
        <v>64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95</v>
      </c>
      <c r="AM103" s="76">
        <f ca="1">ROUND((Table6[[#This Row],[XP]]*Table6[[#This Row],[entity_spawned (AVG)]])*(Table6[[#This Row],[activating_chance]]/100),0)</f>
        <v>95</v>
      </c>
      <c r="AN103" s="73" t="s">
        <v>348</v>
      </c>
      <c r="AP103" t="s">
        <v>460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48</v>
      </c>
      <c r="AU103" s="76">
        <f ca="1">ROUND((Table610[[#This Row],[XP]]*Table610[[#This Row],[entity_spawned (AVG)]])*(Table610[[#This Row],[activating_chance]]/100),0)</f>
        <v>48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83</v>
      </c>
      <c r="BC103" s="76">
        <f ca="1">ROUND((Table61011[[#This Row],[XP]]*Table61011[[#This Row],[entity_spawned (AVG)]])*(Table61011[[#This Row],[activating_chance]]/100),0)</f>
        <v>166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25</v>
      </c>
      <c r="BK103">
        <f ca="1">ROUND((Table11[[#This Row],[XP]]*Table11[[#This Row],[entity_spawned (AVG)]])*(Table11[[#This Row],[activating_chance]]/100),0)</f>
        <v>25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130</v>
      </c>
      <c r="BS103">
        <f ca="1">ROUND((Table12[[#This Row],[XP]]*Table12[[#This Row],[entity_spawned (AVG)]])*(Table12[[#This Row],[activating_chance]]/100),0)</f>
        <v>130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  <c r="CL103" t="s">
        <v>233</v>
      </c>
      <c r="CM103">
        <v>1</v>
      </c>
      <c r="CN103" s="76">
        <v>5000</v>
      </c>
      <c r="CO103" s="76">
        <v>100</v>
      </c>
      <c r="CP103" s="76">
        <f ca="1">INDIRECT(ADDRESS(11+(MATCH(RIGHT(Table18[[#This Row],[spawner_sku]],LEN(Table18[[#This Row],[spawner_sku]])-FIND("/",Table18[[#This Row],[spawner_sku]])),Table1[Entity Prefab],0)),10,1,1,"Entities"))</f>
        <v>50</v>
      </c>
      <c r="CQ103" s="76">
        <f ca="1">ROUND((Table18[[#This Row],[XP]]*Table18[[#This Row],[entity_spawned (AVG)]])*(Table18[[#This Row],[activating_chance]]/100),0)</f>
        <v>50</v>
      </c>
      <c r="CR103" t="s">
        <v>348</v>
      </c>
      <c r="CT103" t="s">
        <v>401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3">
        <f ca="1">ROUND((Table1820[[#This Row],[XP]]*Table1820[[#This Row],[entity_spawned (AVG)]])*(Table1820[[#This Row],[activating_chance]]/100),0)</f>
        <v>166</v>
      </c>
      <c r="CZ103" t="s">
        <v>348</v>
      </c>
    </row>
    <row r="104" spans="2:104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75</v>
      </c>
      <c r="G104" s="76">
        <f ca="1">ROUND((Table245[[#This Row],[XP]]*Table245[[#This Row],[entity_spawned (AVG)]])*(Table245[[#This Row],[activating_chance]]/100),0)</f>
        <v>75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175</v>
      </c>
      <c r="O104" s="76">
        <f ca="1">ROUND((Table3[[#This Row],[XP]]*Table3[[#This Row],[entity_spawned (AVG)]])*(Table3[[#This Row],[activating_chance]]/100),0)</f>
        <v>175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75</v>
      </c>
      <c r="AE104" s="76">
        <f ca="1">ROUND((Table2[[#This Row],[XP]]*Table2[[#This Row],[entity_spawned (AVG)]])*(Table2[[#This Row],[activating_chance]]/100),0)</f>
        <v>150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95</v>
      </c>
      <c r="AM104" s="76">
        <f ca="1">ROUND((Table6[[#This Row],[XP]]*Table6[[#This Row],[entity_spawned (AVG)]])*(Table6[[#This Row],[activating_chance]]/100),0)</f>
        <v>95</v>
      </c>
      <c r="AN104" s="73" t="s">
        <v>348</v>
      </c>
      <c r="AP104" t="s">
        <v>460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48</v>
      </c>
      <c r="AU104" s="76">
        <f ca="1">ROUND((Table610[[#This Row],[XP]]*Table610[[#This Row],[entity_spawned (AVG)]])*(Table610[[#This Row],[activating_chance]]/100),0)</f>
        <v>48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83</v>
      </c>
      <c r="BC104" s="76">
        <f ca="1">ROUND((Table61011[[#This Row],[XP]]*Table61011[[#This Row],[entity_spawned (AVG)]])*(Table61011[[#This Row],[activating_chance]]/100),0)</f>
        <v>249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25</v>
      </c>
      <c r="BK104">
        <f ca="1">ROUND((Table11[[#This Row],[XP]]*Table11[[#This Row],[entity_spawned (AVG)]])*(Table11[[#This Row],[activating_chance]]/100),0)</f>
        <v>25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130</v>
      </c>
      <c r="BS104">
        <f ca="1">ROUND((Table12[[#This Row],[XP]]*Table12[[#This Row],[entity_spawned (AVG)]])*(Table12[[#This Row],[activating_chance]]/100),0)</f>
        <v>260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23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  <c r="CL104" t="s">
        <v>233</v>
      </c>
      <c r="CM104">
        <v>1</v>
      </c>
      <c r="CN104" s="76">
        <v>5000</v>
      </c>
      <c r="CO104" s="76">
        <v>75</v>
      </c>
      <c r="CP104" s="76">
        <f ca="1">INDIRECT(ADDRESS(11+(MATCH(RIGHT(Table18[[#This Row],[spawner_sku]],LEN(Table18[[#This Row],[spawner_sku]])-FIND("/",Table18[[#This Row],[spawner_sku]])),Table1[Entity Prefab],0)),10,1,1,"Entities"))</f>
        <v>50</v>
      </c>
      <c r="CQ104" s="76">
        <f ca="1">ROUND((Table18[[#This Row],[XP]]*Table18[[#This Row],[entity_spawned (AVG)]])*(Table18[[#This Row],[activating_chance]]/100),0)</f>
        <v>38</v>
      </c>
      <c r="CR104" t="s">
        <v>348</v>
      </c>
      <c r="CT104" t="s">
        <v>401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4">
        <f ca="1">ROUND((Table1820[[#This Row],[XP]]*Table1820[[#This Row],[entity_spawned (AVG)]])*(Table1820[[#This Row],[activating_chance]]/100),0)</f>
        <v>415</v>
      </c>
      <c r="CZ104" t="s">
        <v>348</v>
      </c>
    </row>
    <row r="105" spans="2:104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75</v>
      </c>
      <c r="G105" s="76">
        <f ca="1">ROUND((Table245[[#This Row],[XP]]*Table245[[#This Row],[entity_spawned (AVG)]])*(Table245[[#This Row],[activating_chance]]/100),0)</f>
        <v>90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175</v>
      </c>
      <c r="O105" s="76">
        <f ca="1">ROUND((Table3[[#This Row],[XP]]*Table3[[#This Row],[entity_spawned (AVG)]])*(Table3[[#This Row],[activating_chance]]/100),0)</f>
        <v>175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75</v>
      </c>
      <c r="AE105" s="76">
        <f ca="1">ROUND((Table2[[#This Row],[XP]]*Table2[[#This Row],[entity_spawned (AVG)]])*(Table2[[#This Row],[activating_chance]]/100),0)</f>
        <v>60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95</v>
      </c>
      <c r="AM105" s="76">
        <f ca="1">ROUND((Table6[[#This Row],[XP]]*Table6[[#This Row],[entity_spawned (AVG)]])*(Table6[[#This Row],[activating_chance]]/100),0)</f>
        <v>76</v>
      </c>
      <c r="AN105" s="73" t="s">
        <v>348</v>
      </c>
      <c r="AP105" t="s">
        <v>460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48</v>
      </c>
      <c r="AU105" s="76">
        <f ca="1">ROUND((Table610[[#This Row],[XP]]*Table610[[#This Row],[entity_spawned (AVG)]])*(Table610[[#This Row],[activating_chance]]/100),0)</f>
        <v>48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83</v>
      </c>
      <c r="BC105" s="76">
        <f ca="1">ROUND((Table61011[[#This Row],[XP]]*Table61011[[#This Row],[entity_spawned (AVG)]])*(Table61011[[#This Row],[activating_chance]]/100),0)</f>
        <v>249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25</v>
      </c>
      <c r="BK105">
        <f ca="1">ROUND((Table11[[#This Row],[XP]]*Table11[[#This Row],[entity_spawned (AVG)]])*(Table11[[#This Row],[activating_chance]]/100),0)</f>
        <v>25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130</v>
      </c>
      <c r="BS105">
        <f ca="1">ROUND((Table12[[#This Row],[XP]]*Table12[[#This Row],[entity_spawned (AVG)]])*(Table12[[#This Row],[activating_chance]]/100),0)</f>
        <v>130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70</v>
      </c>
      <c r="CA105">
        <f ca="1">ROUND((Table13[[#This Row],[XP]]*Table13[[#This Row],[entity_spawned (AVG)]])*(Table13[[#This Row],[activating_chance]]/100),0)</f>
        <v>70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  <c r="CL105" t="s">
        <v>233</v>
      </c>
      <c r="CM105">
        <v>1</v>
      </c>
      <c r="CN105" s="76">
        <v>5000</v>
      </c>
      <c r="CO105" s="76">
        <v>75</v>
      </c>
      <c r="CP105" s="76">
        <f ca="1">INDIRECT(ADDRESS(11+(MATCH(RIGHT(Table18[[#This Row],[spawner_sku]],LEN(Table18[[#This Row],[spawner_sku]])-FIND("/",Table18[[#This Row],[spawner_sku]])),Table1[Entity Prefab],0)),10,1,1,"Entities"))</f>
        <v>50</v>
      </c>
      <c r="CQ105" s="76">
        <f ca="1">ROUND((Table18[[#This Row],[XP]]*Table18[[#This Row],[entity_spawned (AVG)]])*(Table18[[#This Row],[activating_chance]]/100),0)</f>
        <v>38</v>
      </c>
      <c r="CR105" t="s">
        <v>348</v>
      </c>
      <c r="CT105" t="s">
        <v>401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05">
        <f ca="1">ROUND((Table1820[[#This Row],[XP]]*Table1820[[#This Row],[entity_spawned (AVG)]])*(Table1820[[#This Row],[activating_chance]]/100),0)</f>
        <v>249</v>
      </c>
      <c r="CZ105" t="s">
        <v>348</v>
      </c>
    </row>
    <row r="106" spans="2:104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75</v>
      </c>
      <c r="G106" s="76">
        <f ca="1">ROUND((Table245[[#This Row],[XP]]*Table245[[#This Row],[entity_spawned (AVG)]])*(Table245[[#This Row],[activating_chance]]/100),0)</f>
        <v>135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175</v>
      </c>
      <c r="O106" s="76">
        <f ca="1">ROUND((Table3[[#This Row],[XP]]*Table3[[#This Row],[entity_spawned (AVG)]])*(Table3[[#This Row],[activating_chance]]/100),0)</f>
        <v>105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75</v>
      </c>
      <c r="AE106" s="76">
        <f ca="1">ROUND((Table2[[#This Row],[XP]]*Table2[[#This Row],[entity_spawned (AVG)]])*(Table2[[#This Row],[activating_chance]]/100),0)</f>
        <v>120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95</v>
      </c>
      <c r="AM106" s="76">
        <f ca="1">ROUND((Table6[[#This Row],[XP]]*Table6[[#This Row],[entity_spawned (AVG)]])*(Table6[[#This Row],[activating_chance]]/100),0)</f>
        <v>95</v>
      </c>
      <c r="AN106" s="73" t="s">
        <v>348</v>
      </c>
      <c r="AP106" t="s">
        <v>460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48</v>
      </c>
      <c r="AU106" s="76">
        <f ca="1">ROUND((Table610[[#This Row],[XP]]*Table610[[#This Row],[entity_spawned (AVG)]])*(Table610[[#This Row],[activating_chance]]/100),0)</f>
        <v>48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83</v>
      </c>
      <c r="BC106" s="76">
        <f ca="1">ROUND((Table61011[[#This Row],[XP]]*Table61011[[#This Row],[entity_spawned (AVG)]])*(Table61011[[#This Row],[activating_chance]]/100),0)</f>
        <v>747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83</v>
      </c>
      <c r="BK106">
        <f ca="1">ROUND((Table11[[#This Row],[XP]]*Table11[[#This Row],[entity_spawned (AVG)]])*(Table11[[#This Row],[activating_chance]]/100),0)</f>
        <v>83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130</v>
      </c>
      <c r="BS106">
        <f ca="1">ROUND((Table12[[#This Row],[XP]]*Table12[[#This Row],[entity_spawned (AVG)]])*(Table12[[#This Row],[activating_chance]]/100),0)</f>
        <v>520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70</v>
      </c>
      <c r="CA106">
        <f ca="1">ROUND((Table13[[#This Row],[XP]]*Table13[[#This Row],[entity_spawned (AVG)]])*(Table13[[#This Row],[activating_chance]]/100),0)</f>
        <v>70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  <c r="CL106" t="s">
        <v>233</v>
      </c>
      <c r="CM106">
        <v>1</v>
      </c>
      <c r="CN106" s="76">
        <v>5000</v>
      </c>
      <c r="CO106" s="76">
        <v>75</v>
      </c>
      <c r="CP106" s="76">
        <f ca="1">INDIRECT(ADDRESS(11+(MATCH(RIGHT(Table18[[#This Row],[spawner_sku]],LEN(Table18[[#This Row],[spawner_sku]])-FIND("/",Table18[[#This Row],[spawner_sku]])),Table1[Entity Prefab],0)),10,1,1,"Entities"))</f>
        <v>50</v>
      </c>
      <c r="CQ106" s="76">
        <f ca="1">ROUND((Table18[[#This Row],[XP]]*Table18[[#This Row],[entity_spawned (AVG)]])*(Table18[[#This Row],[activating_chance]]/100),0)</f>
        <v>38</v>
      </c>
      <c r="CR106" t="s">
        <v>348</v>
      </c>
      <c r="CT106" t="s">
        <v>233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6">
        <f ca="1">ROUND((Table1820[[#This Row],[XP]]*Table1820[[#This Row],[entity_spawned (AVG)]])*(Table1820[[#This Row],[activating_chance]]/100),0)</f>
        <v>50</v>
      </c>
      <c r="CZ106" t="s">
        <v>348</v>
      </c>
    </row>
    <row r="107" spans="2:104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75</v>
      </c>
      <c r="G107" s="76">
        <f ca="1">ROUND((Table245[[#This Row],[XP]]*Table245[[#This Row],[entity_spawned (AVG)]])*(Table245[[#This Row],[activating_chance]]/100),0)</f>
        <v>60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175</v>
      </c>
      <c r="O107" s="76">
        <f ca="1">ROUND((Table3[[#This Row],[XP]]*Table3[[#This Row],[entity_spawned (AVG)]])*(Table3[[#This Row],[activating_chance]]/100),0)</f>
        <v>175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75</v>
      </c>
      <c r="AE107" s="76">
        <f ca="1">ROUND((Table2[[#This Row],[XP]]*Table2[[#This Row],[entity_spawned (AVG)]])*(Table2[[#This Row],[activating_chance]]/100),0)</f>
        <v>75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48</v>
      </c>
      <c r="AU107" s="76">
        <f ca="1">ROUND((Table610[[#This Row],[XP]]*Table610[[#This Row],[entity_spawned (AVG)]])*(Table610[[#This Row],[activating_chance]]/100),0)</f>
        <v>48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83</v>
      </c>
      <c r="BC107" s="76">
        <f ca="1">ROUND((Table61011[[#This Row],[XP]]*Table61011[[#This Row],[entity_spawned (AVG)]])*(Table61011[[#This Row],[activating_chance]]/100),0)</f>
        <v>249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83</v>
      </c>
      <c r="BK107">
        <f ca="1">ROUND((Table11[[#This Row],[XP]]*Table11[[#This Row],[entity_spawned (AVG)]])*(Table11[[#This Row],[activating_chance]]/100),0)</f>
        <v>83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130</v>
      </c>
      <c r="BS107">
        <f ca="1">ROUND((Table12[[#This Row],[XP]]*Table12[[#This Row],[entity_spawned (AVG)]])*(Table12[[#This Row],[activating_chance]]/100),0)</f>
        <v>130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70</v>
      </c>
      <c r="CA107">
        <f ca="1">ROUND((Table13[[#This Row],[XP]]*Table13[[#This Row],[entity_spawned (AVG)]])*(Table13[[#This Row],[activating_chance]]/100),0)</f>
        <v>70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  <c r="CL107" t="s">
        <v>235</v>
      </c>
      <c r="CM107">
        <v>1</v>
      </c>
      <c r="CN107" s="76">
        <v>200</v>
      </c>
      <c r="CO107" s="76">
        <v>80</v>
      </c>
      <c r="CP107" s="76">
        <f ca="1">INDIRECT(ADDRESS(11+(MATCH(RIGHT(Table18[[#This Row],[spawner_sku]],LEN(Table18[[#This Row],[spawner_sku]])-FIND("/",Table18[[#This Row],[spawner_sku]])),Table1[Entity Prefab],0)),10,1,1,"Entities"))</f>
        <v>28</v>
      </c>
      <c r="CQ107" s="76">
        <f ca="1">ROUND((Table18[[#This Row],[XP]]*Table18[[#This Row],[entity_spawned (AVG)]])*(Table18[[#This Row],[activating_chance]]/100),0)</f>
        <v>22</v>
      </c>
      <c r="CR107" t="s">
        <v>349</v>
      </c>
      <c r="CT107" t="s">
        <v>233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7">
        <f ca="1">ROUND((Table1820[[#This Row],[XP]]*Table1820[[#This Row],[entity_spawned (AVG)]])*(Table1820[[#This Row],[activating_chance]]/100),0)</f>
        <v>38</v>
      </c>
      <c r="CZ107" t="s">
        <v>348</v>
      </c>
    </row>
    <row r="108" spans="2:104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75</v>
      </c>
      <c r="G108" s="76">
        <f ca="1">ROUND((Table245[[#This Row],[XP]]*Table245[[#This Row],[entity_spawned (AVG)]])*(Table245[[#This Row],[activating_chance]]/100),0)</f>
        <v>90</v>
      </c>
      <c r="H108" s="73" t="s">
        <v>348</v>
      </c>
      <c r="J108" t="s">
        <v>460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48</v>
      </c>
      <c r="O108" s="76">
        <f ca="1">ROUND((Table3[[#This Row],[XP]]*Table3[[#This Row],[entity_spawned (AVG)]])*(Table3[[#This Row],[activating_chance]]/100),0)</f>
        <v>48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75</v>
      </c>
      <c r="AE108" s="76">
        <f ca="1">ROUND((Table2[[#This Row],[XP]]*Table2[[#This Row],[entity_spawned (AVG)]])*(Table2[[#This Row],[activating_chance]]/100),0)</f>
        <v>75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48</v>
      </c>
      <c r="AU108" s="76">
        <f ca="1">ROUND((Table610[[#This Row],[XP]]*Table610[[#This Row],[entity_spawned (AVG)]])*(Table610[[#This Row],[activating_chance]]/100),0)</f>
        <v>48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83</v>
      </c>
      <c r="BC108" s="76">
        <f ca="1">ROUND((Table61011[[#This Row],[XP]]*Table61011[[#This Row],[entity_spawned (AVG)]])*(Table61011[[#This Row],[activating_chance]]/100),0)</f>
        <v>581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83</v>
      </c>
      <c r="BK108">
        <f ca="1">ROUND((Table11[[#This Row],[XP]]*Table11[[#This Row],[entity_spawned (AVG)]])*(Table11[[#This Row],[activating_chance]]/100),0)</f>
        <v>83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130</v>
      </c>
      <c r="BS108">
        <f ca="1">ROUND((Table12[[#This Row],[XP]]*Table12[[#This Row],[entity_spawned (AVG)]])*(Table12[[#This Row],[activating_chance]]/100),0)</f>
        <v>130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70</v>
      </c>
      <c r="CA108">
        <f ca="1">ROUND((Table13[[#This Row],[XP]]*Table13[[#This Row],[entity_spawned (AVG)]])*(Table13[[#This Row],[activating_chance]]/100),0)</f>
        <v>70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  <c r="CL108" t="s">
        <v>235</v>
      </c>
      <c r="CM108">
        <v>1</v>
      </c>
      <c r="CN108" s="76">
        <v>200</v>
      </c>
      <c r="CO108" s="76">
        <v>100</v>
      </c>
      <c r="CP108" s="76">
        <f ca="1">INDIRECT(ADDRESS(11+(MATCH(RIGHT(Table18[[#This Row],[spawner_sku]],LEN(Table18[[#This Row],[spawner_sku]])-FIND("/",Table18[[#This Row],[spawner_sku]])),Table1[Entity Prefab],0)),10,1,1,"Entities"))</f>
        <v>28</v>
      </c>
      <c r="CQ108" s="76">
        <f ca="1">ROUND((Table18[[#This Row],[XP]]*Table18[[#This Row],[entity_spawned (AVG)]])*(Table18[[#This Row],[activating_chance]]/100),0)</f>
        <v>28</v>
      </c>
      <c r="CR108" t="s">
        <v>349</v>
      </c>
      <c r="CT108" t="s">
        <v>233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8">
        <f ca="1">ROUND((Table1820[[#This Row],[XP]]*Table1820[[#This Row],[entity_spawned (AVG)]])*(Table1820[[#This Row],[activating_chance]]/100),0)</f>
        <v>38</v>
      </c>
      <c r="CZ108" t="s">
        <v>348</v>
      </c>
    </row>
    <row r="109" spans="2:104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75</v>
      </c>
      <c r="G109" s="76">
        <f ca="1">ROUND((Table245[[#This Row],[XP]]*Table245[[#This Row],[entity_spawned (AVG)]])*(Table245[[#This Row],[activating_chance]]/100),0)</f>
        <v>225</v>
      </c>
      <c r="H109" s="73" t="s">
        <v>348</v>
      </c>
      <c r="J109" t="s">
        <v>460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48</v>
      </c>
      <c r="O109" s="76">
        <f ca="1">ROUND((Table3[[#This Row],[XP]]*Table3[[#This Row],[entity_spawned (AVG)]])*(Table3[[#This Row],[activating_chance]]/100),0)</f>
        <v>48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75</v>
      </c>
      <c r="AE109" s="76">
        <f ca="1">ROUND((Table2[[#This Row],[XP]]*Table2[[#This Row],[entity_spawned (AVG)]])*(Table2[[#This Row],[activating_chance]]/100),0)</f>
        <v>150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48</v>
      </c>
      <c r="AU109" s="76">
        <f ca="1">ROUND((Table610[[#This Row],[XP]]*Table610[[#This Row],[entity_spawned (AVG)]])*(Table610[[#This Row],[activating_chance]]/100),0)</f>
        <v>48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83</v>
      </c>
      <c r="BC109" s="76">
        <f ca="1">ROUND((Table61011[[#This Row],[XP]]*Table61011[[#This Row],[entity_spawned (AVG)]])*(Table61011[[#This Row],[activating_chance]]/100),0)</f>
        <v>664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83</v>
      </c>
      <c r="BK109">
        <f ca="1">ROUND((Table11[[#This Row],[XP]]*Table11[[#This Row],[entity_spawned (AVG)]])*(Table11[[#This Row],[activating_chance]]/100),0)</f>
        <v>83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130</v>
      </c>
      <c r="BS109">
        <f ca="1">ROUND((Table12[[#This Row],[XP]]*Table12[[#This Row],[entity_spawned (AVG)]])*(Table12[[#This Row],[activating_chance]]/100),0)</f>
        <v>130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95</v>
      </c>
      <c r="CA109">
        <f ca="1">ROUND((Table13[[#This Row],[XP]]*Table13[[#This Row],[entity_spawned (AVG)]])*(Table13[[#This Row],[activating_chance]]/100),0)</f>
        <v>285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  <c r="CL109" t="s">
        <v>235</v>
      </c>
      <c r="CM109">
        <v>1</v>
      </c>
      <c r="CN109" s="76">
        <v>300</v>
      </c>
      <c r="CO109" s="76">
        <v>100</v>
      </c>
      <c r="CP109" s="76">
        <f ca="1">INDIRECT(ADDRESS(11+(MATCH(RIGHT(Table18[[#This Row],[spawner_sku]],LEN(Table18[[#This Row],[spawner_sku]])-FIND("/",Table18[[#This Row],[spawner_sku]])),Table1[Entity Prefab],0)),10,1,1,"Entities"))</f>
        <v>28</v>
      </c>
      <c r="CQ109" s="76">
        <f ca="1">ROUND((Table18[[#This Row],[XP]]*Table18[[#This Row],[entity_spawned (AVG)]])*(Table18[[#This Row],[activating_chance]]/100),0)</f>
        <v>28</v>
      </c>
      <c r="CR109" t="s">
        <v>349</v>
      </c>
      <c r="CT109" t="s">
        <v>233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9">
        <f ca="1">ROUND((Table1820[[#This Row],[XP]]*Table1820[[#This Row],[entity_spawned (AVG)]])*(Table1820[[#This Row],[activating_chance]]/100),0)</f>
        <v>38</v>
      </c>
      <c r="CZ109" t="s">
        <v>348</v>
      </c>
    </row>
    <row r="110" spans="2:104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75</v>
      </c>
      <c r="G110" s="76">
        <f ca="1">ROUND((Table245[[#This Row],[XP]]*Table245[[#This Row],[entity_spawned (AVG)]])*(Table245[[#This Row],[activating_chance]]/100),0)</f>
        <v>90</v>
      </c>
      <c r="H110" s="73" t="s">
        <v>348</v>
      </c>
      <c r="J110" t="s">
        <v>460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48</v>
      </c>
      <c r="O110" s="76">
        <f ca="1">ROUND((Table3[[#This Row],[XP]]*Table3[[#This Row],[entity_spawned (AVG)]])*(Table3[[#This Row],[activating_chance]]/100),0)</f>
        <v>48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75</v>
      </c>
      <c r="AE110" s="76">
        <f ca="1">ROUND((Table2[[#This Row],[XP]]*Table2[[#This Row],[entity_spawned (AVG)]])*(Table2[[#This Row],[activating_chance]]/100),0)</f>
        <v>150</v>
      </c>
      <c r="AF110" s="73" t="s">
        <v>348</v>
      </c>
      <c r="AH110" t="s">
        <v>453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48</v>
      </c>
      <c r="AU110" s="76">
        <f ca="1">ROUND((Table610[[#This Row],[XP]]*Table610[[#This Row],[entity_spawned (AVG)]])*(Table610[[#This Row],[activating_chance]]/100),0)</f>
        <v>48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83</v>
      </c>
      <c r="BC110" s="76">
        <f ca="1">ROUND((Table61011[[#This Row],[XP]]*Table61011[[#This Row],[entity_spawned (AVG)]])*(Table61011[[#This Row],[activating_chance]]/100),0)</f>
        <v>249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83</v>
      </c>
      <c r="BK110">
        <f ca="1">ROUND((Table11[[#This Row],[XP]]*Table11[[#This Row],[entity_spawned (AVG)]])*(Table11[[#This Row],[activating_chance]]/100),0)</f>
        <v>83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130</v>
      </c>
      <c r="BS110">
        <f ca="1">ROUND((Table12[[#This Row],[XP]]*Table12[[#This Row],[entity_spawned (AVG)]])*(Table12[[#This Row],[activating_chance]]/100),0)</f>
        <v>130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95</v>
      </c>
      <c r="CA110">
        <f ca="1">ROUND((Table13[[#This Row],[XP]]*Table13[[#This Row],[entity_spawned (AVG)]])*(Table13[[#This Row],[activating_chance]]/100),0)</f>
        <v>190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  <c r="CL110" t="s">
        <v>235</v>
      </c>
      <c r="CM110">
        <v>1</v>
      </c>
      <c r="CN110" s="76">
        <v>200</v>
      </c>
      <c r="CO110" s="76">
        <v>100</v>
      </c>
      <c r="CP110" s="76">
        <f ca="1">INDIRECT(ADDRESS(11+(MATCH(RIGHT(Table18[[#This Row],[spawner_sku]],LEN(Table18[[#This Row],[spawner_sku]])-FIND("/",Table18[[#This Row],[spawner_sku]])),Table1[Entity Prefab],0)),10,1,1,"Entities"))</f>
        <v>28</v>
      </c>
      <c r="CQ110" s="76">
        <f ca="1">ROUND((Table18[[#This Row],[XP]]*Table18[[#This Row],[entity_spawned (AVG)]])*(Table18[[#This Row],[activating_chance]]/100),0)</f>
        <v>28</v>
      </c>
      <c r="CR110" t="s">
        <v>349</v>
      </c>
      <c r="CT110" t="s">
        <v>234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10">
        <f ca="1">ROUND((Table1820[[#This Row],[XP]]*Table1820[[#This Row],[entity_spawned (AVG)]])*(Table1820[[#This Row],[activating_chance]]/100),0)</f>
        <v>68</v>
      </c>
      <c r="CZ110" t="s">
        <v>349</v>
      </c>
    </row>
    <row r="111" spans="2:104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75</v>
      </c>
      <c r="G111" s="76">
        <f ca="1">ROUND((Table245[[#This Row],[XP]]*Table245[[#This Row],[entity_spawned (AVG)]])*(Table245[[#This Row],[activating_chance]]/100),0)</f>
        <v>38</v>
      </c>
      <c r="H111" s="73" t="s">
        <v>348</v>
      </c>
      <c r="J111" t="s">
        <v>477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75</v>
      </c>
      <c r="O111" s="76">
        <f ca="1">ROUND((Table3[[#This Row],[XP]]*Table3[[#This Row],[entity_spawned (AVG)]])*(Table3[[#This Row],[activating_chance]]/100),0)</f>
        <v>75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75</v>
      </c>
      <c r="AE111" s="76">
        <f ca="1">ROUND((Table2[[#This Row],[XP]]*Table2[[#This Row],[entity_spawned (AVG)]])*(Table2[[#This Row],[activating_chance]]/100),0)</f>
        <v>75</v>
      </c>
      <c r="AF111" s="73" t="s">
        <v>348</v>
      </c>
      <c r="AH111" t="s">
        <v>453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48</v>
      </c>
      <c r="AU111" s="76">
        <f ca="1">ROUND((Table610[[#This Row],[XP]]*Table610[[#This Row],[entity_spawned (AVG)]])*(Table610[[#This Row],[activating_chance]]/100),0)</f>
        <v>48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83</v>
      </c>
      <c r="BC111" s="76">
        <f ca="1">ROUND((Table61011[[#This Row],[XP]]*Table61011[[#This Row],[entity_spawned (AVG)]])*(Table61011[[#This Row],[activating_chance]]/100),0)</f>
        <v>332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83</v>
      </c>
      <c r="BK111">
        <f ca="1">ROUND((Table11[[#This Row],[XP]]*Table11[[#This Row],[entity_spawned (AVG)]])*(Table11[[#This Row],[activating_chance]]/100),0)</f>
        <v>83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130</v>
      </c>
      <c r="BS111">
        <f ca="1">ROUND((Table12[[#This Row],[XP]]*Table12[[#This Row],[entity_spawned (AVG)]])*(Table12[[#This Row],[activating_chance]]/100),0)</f>
        <v>260</v>
      </c>
      <c r="BT111" s="73" t="s">
        <v>348</v>
      </c>
      <c r="BV111" t="s">
        <v>480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105</v>
      </c>
      <c r="CA111">
        <f ca="1">ROUND((Table13[[#This Row],[XP]]*Table13[[#This Row],[entity_spawned (AVG)]])*(Table13[[#This Row],[activating_chance]]/100),0)</f>
        <v>105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  <c r="CL111" t="s">
        <v>235</v>
      </c>
      <c r="CM111">
        <v>1</v>
      </c>
      <c r="CN111" s="76">
        <v>200</v>
      </c>
      <c r="CO111" s="76">
        <v>100</v>
      </c>
      <c r="CP111" s="76">
        <f ca="1">INDIRECT(ADDRESS(11+(MATCH(RIGHT(Table18[[#This Row],[spawner_sku]],LEN(Table18[[#This Row],[spawner_sku]])-FIND("/",Table18[[#This Row],[spawner_sku]])),Table1[Entity Prefab],0)),10,1,1,"Entities"))</f>
        <v>28</v>
      </c>
      <c r="CQ111" s="76">
        <f ca="1">ROUND((Table18[[#This Row],[XP]]*Table18[[#This Row],[entity_spawned (AVG)]])*(Table18[[#This Row],[activating_chance]]/100),0)</f>
        <v>28</v>
      </c>
      <c r="CR111" t="s">
        <v>349</v>
      </c>
      <c r="CT111" t="s">
        <v>234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11">
        <f ca="1">ROUND((Table1820[[#This Row],[XP]]*Table1820[[#This Row],[entity_spawned (AVG)]])*(Table1820[[#This Row],[activating_chance]]/100),0)</f>
        <v>75</v>
      </c>
      <c r="CZ111" t="s">
        <v>349</v>
      </c>
    </row>
    <row r="112" spans="2:104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75</v>
      </c>
      <c r="G112" s="76">
        <f ca="1">ROUND((Table245[[#This Row],[XP]]*Table245[[#This Row],[entity_spawned (AVG)]])*(Table245[[#This Row],[activating_chance]]/100),0)</f>
        <v>158</v>
      </c>
      <c r="H112" s="73" t="s">
        <v>348</v>
      </c>
      <c r="J112" t="s">
        <v>477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75</v>
      </c>
      <c r="AE112" s="76">
        <f ca="1">ROUND((Table2[[#This Row],[XP]]*Table2[[#This Row],[entity_spawned (AVG)]])*(Table2[[#This Row],[activating_chance]]/100),0)</f>
        <v>150</v>
      </c>
      <c r="AF112" s="73" t="s">
        <v>348</v>
      </c>
      <c r="AH112" t="s">
        <v>453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48</v>
      </c>
      <c r="AU112" s="76">
        <f ca="1">ROUND((Table610[[#This Row],[XP]]*Table610[[#This Row],[entity_spawned (AVG)]])*(Table610[[#This Row],[activating_chance]]/100),0)</f>
        <v>48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83</v>
      </c>
      <c r="BC112" s="76">
        <f ca="1">ROUND((Table61011[[#This Row],[XP]]*Table61011[[#This Row],[entity_spawned (AVG)]])*(Table61011[[#This Row],[activating_chance]]/100),0)</f>
        <v>249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75</v>
      </c>
      <c r="BK112">
        <f ca="1">ROUND((Table11[[#This Row],[XP]]*Table11[[#This Row],[entity_spawned (AVG)]])*(Table11[[#This Row],[activating_chance]]/100),0)</f>
        <v>75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130</v>
      </c>
      <c r="BS112">
        <f ca="1">ROUND((Table12[[#This Row],[XP]]*Table12[[#This Row],[entity_spawned (AVG)]])*(Table12[[#This Row],[activating_chance]]/100),0)</f>
        <v>130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50</v>
      </c>
      <c r="CA112">
        <f ca="1">ROUND((Table13[[#This Row],[XP]]*Table13[[#This Row],[entity_spawned (AVG)]])*(Table13[[#This Row],[activating_chance]]/100),0)</f>
        <v>50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  <c r="CL112" t="s">
        <v>235</v>
      </c>
      <c r="CM112">
        <v>1</v>
      </c>
      <c r="CN112" s="76">
        <v>200</v>
      </c>
      <c r="CO112" s="76">
        <v>100</v>
      </c>
      <c r="CP112" s="76">
        <f ca="1">INDIRECT(ADDRESS(11+(MATCH(RIGHT(Table18[[#This Row],[spawner_sku]],LEN(Table18[[#This Row],[spawner_sku]])-FIND("/",Table18[[#This Row],[spawner_sku]])),Table1[Entity Prefab],0)),10,1,1,"Entities"))</f>
        <v>28</v>
      </c>
      <c r="CQ112" s="76">
        <f ca="1">ROUND((Table18[[#This Row],[XP]]*Table18[[#This Row],[entity_spawned (AVG)]])*(Table18[[#This Row],[activating_chance]]/100),0)</f>
        <v>28</v>
      </c>
      <c r="CR112" t="s">
        <v>349</v>
      </c>
      <c r="CT112" t="s">
        <v>234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12">
        <f ca="1">ROUND((Table1820[[#This Row],[XP]]*Table1820[[#This Row],[entity_spawned (AVG)]])*(Table1820[[#This Row],[activating_chance]]/100),0)</f>
        <v>75</v>
      </c>
      <c r="CZ112" t="s">
        <v>349</v>
      </c>
    </row>
    <row r="113" spans="2:104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75</v>
      </c>
      <c r="G113" s="76">
        <f ca="1">ROUND((Table245[[#This Row],[XP]]*Table245[[#This Row],[entity_spawned (AVG)]])*(Table245[[#This Row],[activating_chance]]/100),0)</f>
        <v>191</v>
      </c>
      <c r="H113" s="73" t="s">
        <v>348</v>
      </c>
      <c r="J113" t="s">
        <v>480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105</v>
      </c>
      <c r="O113" s="76">
        <f ca="1">ROUND((Table3[[#This Row],[XP]]*Table3[[#This Row],[entity_spawned (AVG)]])*(Table3[[#This Row],[activating_chance]]/100),0)</f>
        <v>105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75</v>
      </c>
      <c r="AE113" s="76">
        <f ca="1">ROUND((Table2[[#This Row],[XP]]*Table2[[#This Row],[entity_spawned (AVG)]])*(Table2[[#This Row],[activating_chance]]/100),0)</f>
        <v>180</v>
      </c>
      <c r="AF113" s="73" t="s">
        <v>348</v>
      </c>
      <c r="AH113" t="s">
        <v>453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48</v>
      </c>
      <c r="AU113" s="76">
        <f ca="1">ROUND((Table610[[#This Row],[XP]]*Table610[[#This Row],[entity_spawned (AVG)]])*(Table610[[#This Row],[activating_chance]]/100),0)</f>
        <v>48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83</v>
      </c>
      <c r="BC113" s="76">
        <f ca="1">ROUND((Table61011[[#This Row],[XP]]*Table61011[[#This Row],[entity_spawned (AVG)]])*(Table61011[[#This Row],[activating_chance]]/100),0)</f>
        <v>83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75</v>
      </c>
      <c r="BK113">
        <f ca="1">ROUND((Table11[[#This Row],[XP]]*Table11[[#This Row],[entity_spawned (AVG)]])*(Table11[[#This Row],[activating_chance]]/100),0)</f>
        <v>8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130</v>
      </c>
      <c r="BS113">
        <f ca="1">ROUND((Table12[[#This Row],[XP]]*Table12[[#This Row],[entity_spawned (AVG)]])*(Table12[[#This Row],[activating_chance]]/100),0)</f>
        <v>130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50</v>
      </c>
      <c r="CA113">
        <f ca="1">ROUND((Table13[[#This Row],[XP]]*Table13[[#This Row],[entity_spawned (AVG)]])*(Table13[[#This Row],[activating_chance]]/100),0)</f>
        <v>50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  <c r="CL113" t="s">
        <v>342</v>
      </c>
      <c r="CM113">
        <v>1</v>
      </c>
      <c r="CN113" s="76">
        <v>200</v>
      </c>
      <c r="CO113" s="76">
        <v>100</v>
      </c>
      <c r="CP113" s="76">
        <f ca="1">INDIRECT(ADDRESS(11+(MATCH(RIGHT(Table18[[#This Row],[spawner_sku]],LEN(Table18[[#This Row],[spawner_sku]])-FIND("/",Table18[[#This Row],[spawner_sku]])),Table1[Entity Prefab],0)),10,1,1,"Entities"))</f>
        <v>28</v>
      </c>
      <c r="CQ113" s="76">
        <f ca="1">ROUND((Table18[[#This Row],[XP]]*Table18[[#This Row],[entity_spawned (AVG)]])*(Table18[[#This Row],[activating_chance]]/100),0)</f>
        <v>28</v>
      </c>
      <c r="CR113" t="s">
        <v>349</v>
      </c>
      <c r="CT113" t="s">
        <v>235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3">
        <f ca="1">ROUND((Table1820[[#This Row],[XP]]*Table1820[[#This Row],[entity_spawned (AVG)]])*(Table1820[[#This Row],[activating_chance]]/100),0)</f>
        <v>28</v>
      </c>
      <c r="CZ113" t="s">
        <v>349</v>
      </c>
    </row>
    <row r="114" spans="2:104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75</v>
      </c>
      <c r="G114" s="76">
        <f ca="1">ROUND((Table245[[#This Row],[XP]]*Table245[[#This Row],[entity_spawned (AVG)]])*(Table245[[#This Row],[activating_chance]]/100),0)</f>
        <v>150</v>
      </c>
      <c r="H114" s="73" t="s">
        <v>348</v>
      </c>
      <c r="J114" t="s">
        <v>480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105</v>
      </c>
      <c r="O114" s="76">
        <f ca="1">ROUND((Table3[[#This Row],[XP]]*Table3[[#This Row],[entity_spawned (AVG)]])*(Table3[[#This Row],[activating_chance]]/100),0)</f>
        <v>105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75</v>
      </c>
      <c r="AE114" s="76">
        <f ca="1">ROUND((Table2[[#This Row],[XP]]*Table2[[#This Row],[entity_spawned (AVG)]])*(Table2[[#This Row],[activating_chance]]/100),0)</f>
        <v>75</v>
      </c>
      <c r="AF114" s="73" t="s">
        <v>348</v>
      </c>
      <c r="AH114" t="s">
        <v>453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48</v>
      </c>
      <c r="AU114" s="76">
        <f ca="1">ROUND((Table610[[#This Row],[XP]]*Table610[[#This Row],[entity_spawned (AVG)]])*(Table610[[#This Row],[activating_chance]]/100),0)</f>
        <v>48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83</v>
      </c>
      <c r="BC114" s="76">
        <f ca="1">ROUND((Table61011[[#This Row],[XP]]*Table61011[[#This Row],[entity_spawned (AVG)]])*(Table61011[[#This Row],[activating_chance]]/100),0)</f>
        <v>166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75</v>
      </c>
      <c r="BK114">
        <f ca="1">ROUND((Table11[[#This Row],[XP]]*Table11[[#This Row],[entity_spawned (AVG)]])*(Table11[[#This Row],[activating_chance]]/100),0)</f>
        <v>75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130</v>
      </c>
      <c r="BS114">
        <f ca="1">ROUND((Table12[[#This Row],[XP]]*Table12[[#This Row],[entity_spawned (AVG)]])*(Table12[[#This Row],[activating_chance]]/100),0)</f>
        <v>130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50</v>
      </c>
      <c r="CA114">
        <f ca="1">ROUND((Table13[[#This Row],[XP]]*Table13[[#This Row],[entity_spawned (AVG)]])*(Table13[[#This Row],[activating_chance]]/100),0)</f>
        <v>50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  <c r="CL114" t="s">
        <v>342</v>
      </c>
      <c r="CM114">
        <v>1</v>
      </c>
      <c r="CN114" s="76">
        <v>200</v>
      </c>
      <c r="CO114" s="76">
        <v>100</v>
      </c>
      <c r="CP114" s="76">
        <f ca="1">INDIRECT(ADDRESS(11+(MATCH(RIGHT(Table18[[#This Row],[spawner_sku]],LEN(Table18[[#This Row],[spawner_sku]])-FIND("/",Table18[[#This Row],[spawner_sku]])),Table1[Entity Prefab],0)),10,1,1,"Entities"))</f>
        <v>28</v>
      </c>
      <c r="CQ114" s="76">
        <f ca="1">ROUND((Table18[[#This Row],[XP]]*Table18[[#This Row],[entity_spawned (AVG)]])*(Table18[[#This Row],[activating_chance]]/100),0)</f>
        <v>28</v>
      </c>
      <c r="CR114" t="s">
        <v>349</v>
      </c>
      <c r="CT114" t="s">
        <v>235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4">
        <f ca="1">ROUND((Table1820[[#This Row],[XP]]*Table1820[[#This Row],[entity_spawned (AVG)]])*(Table1820[[#This Row],[activating_chance]]/100),0)</f>
        <v>28</v>
      </c>
      <c r="CZ114" t="s">
        <v>349</v>
      </c>
    </row>
    <row r="115" spans="2:104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75</v>
      </c>
      <c r="G115" s="76">
        <f ca="1">ROUND((Table245[[#This Row],[XP]]*Table245[[#This Row],[entity_spawned (AVG)]])*(Table245[[#This Row],[activating_chance]]/100),0)</f>
        <v>75</v>
      </c>
      <c r="H115" s="73" t="s">
        <v>348</v>
      </c>
      <c r="J115" t="s">
        <v>453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75</v>
      </c>
      <c r="AE115" s="76">
        <f ca="1">ROUND((Table2[[#This Row],[XP]]*Table2[[#This Row],[entity_spawned (AVG)]])*(Table2[[#This Row],[activating_chance]]/100),0)</f>
        <v>150</v>
      </c>
      <c r="AF115" s="73" t="s">
        <v>348</v>
      </c>
      <c r="AH115" t="s">
        <v>453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48</v>
      </c>
      <c r="AU115" s="76">
        <f ca="1">ROUND((Table610[[#This Row],[XP]]*Table610[[#This Row],[entity_spawned (AVG)]])*(Table610[[#This Row],[activating_chance]]/100),0)</f>
        <v>48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83</v>
      </c>
      <c r="BC115" s="76">
        <f ca="1">ROUND((Table61011[[#This Row],[XP]]*Table61011[[#This Row],[entity_spawned (AVG)]])*(Table61011[[#This Row],[activating_chance]]/100),0)</f>
        <v>83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75</v>
      </c>
      <c r="BK115">
        <f ca="1">ROUND((Table11[[#This Row],[XP]]*Table11[[#This Row],[entity_spawned (AVG)]])*(Table11[[#This Row],[activating_chance]]/100),0)</f>
        <v>75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130</v>
      </c>
      <c r="BS115">
        <f ca="1">ROUND((Table12[[#This Row],[XP]]*Table12[[#This Row],[entity_spawned (AVG)]])*(Table12[[#This Row],[activating_chance]]/100),0)</f>
        <v>260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50</v>
      </c>
      <c r="CA115">
        <f ca="1">ROUND((Table13[[#This Row],[XP]]*Table13[[#This Row],[entity_spawned (AVG)]])*(Table13[[#This Row],[activating_chance]]/100),0)</f>
        <v>50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  <c r="CL115" t="s">
        <v>342</v>
      </c>
      <c r="CM115">
        <v>1</v>
      </c>
      <c r="CN115" s="76">
        <v>300</v>
      </c>
      <c r="CO115" s="76">
        <v>80</v>
      </c>
      <c r="CP115" s="76">
        <f ca="1">INDIRECT(ADDRESS(11+(MATCH(RIGHT(Table18[[#This Row],[spawner_sku]],LEN(Table18[[#This Row],[spawner_sku]])-FIND("/",Table18[[#This Row],[spawner_sku]])),Table1[Entity Prefab],0)),10,1,1,"Entities"))</f>
        <v>28</v>
      </c>
      <c r="CQ115" s="76">
        <f ca="1">ROUND((Table18[[#This Row],[XP]]*Table18[[#This Row],[entity_spawned (AVG)]])*(Table18[[#This Row],[activating_chance]]/100),0)</f>
        <v>22</v>
      </c>
      <c r="CR115" t="s">
        <v>349</v>
      </c>
      <c r="CT115" t="s">
        <v>235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5">
        <f ca="1">ROUND((Table1820[[#This Row],[XP]]*Table1820[[#This Row],[entity_spawned (AVG)]])*(Table1820[[#This Row],[activating_chance]]/100),0)</f>
        <v>28</v>
      </c>
      <c r="CZ115" t="s">
        <v>349</v>
      </c>
    </row>
    <row r="116" spans="2:104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75</v>
      </c>
      <c r="G116" s="76">
        <f ca="1">ROUND((Table245[[#This Row],[XP]]*Table245[[#This Row],[entity_spawned (AVG)]])*(Table245[[#This Row],[activating_chance]]/100),0)</f>
        <v>68</v>
      </c>
      <c r="H116" s="73" t="s">
        <v>348</v>
      </c>
      <c r="J116" t="s">
        <v>453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75</v>
      </c>
      <c r="AE116" s="76">
        <f ca="1">ROUND((Table2[[#This Row],[XP]]*Table2[[#This Row],[entity_spawned (AVG)]])*(Table2[[#This Row],[activating_chance]]/100),0)</f>
        <v>128</v>
      </c>
      <c r="AF116" s="73" t="s">
        <v>348</v>
      </c>
      <c r="AH116" t="s">
        <v>453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105</v>
      </c>
      <c r="AU116" s="76">
        <f ca="1">ROUND((Table610[[#This Row],[XP]]*Table610[[#This Row],[entity_spawned (AVG)]])*(Table610[[#This Row],[activating_chance]]/100),0)</f>
        <v>105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83</v>
      </c>
      <c r="BC116" s="76">
        <f ca="1">ROUND((Table61011[[#This Row],[XP]]*Table61011[[#This Row],[entity_spawned (AVG)]])*(Table61011[[#This Row],[activating_chance]]/100),0)</f>
        <v>266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75</v>
      </c>
      <c r="BK116">
        <f ca="1">ROUND((Table11[[#This Row],[XP]]*Table11[[#This Row],[entity_spawned (AVG)]])*(Table11[[#This Row],[activating_chance]]/100),0)</f>
        <v>75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130</v>
      </c>
      <c r="BS116">
        <f ca="1">ROUND((Table12[[#This Row],[XP]]*Table12[[#This Row],[entity_spawned (AVG)]])*(Table12[[#This Row],[activating_chance]]/100),0)</f>
        <v>104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50</v>
      </c>
      <c r="CA116">
        <f ca="1">ROUND((Table13[[#This Row],[XP]]*Table13[[#This Row],[entity_spawned (AVG)]])*(Table13[[#This Row],[activating_chance]]/100),0)</f>
        <v>50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  <c r="CL116" t="s">
        <v>342</v>
      </c>
      <c r="CM116">
        <v>1</v>
      </c>
      <c r="CN116" s="76">
        <v>200</v>
      </c>
      <c r="CO116" s="76">
        <v>100</v>
      </c>
      <c r="CP116" s="76">
        <f ca="1">INDIRECT(ADDRESS(11+(MATCH(RIGHT(Table18[[#This Row],[spawner_sku]],LEN(Table18[[#This Row],[spawner_sku]])-FIND("/",Table18[[#This Row],[spawner_sku]])),Table1[Entity Prefab],0)),10,1,1,"Entities"))</f>
        <v>28</v>
      </c>
      <c r="CQ116" s="76">
        <f ca="1">ROUND((Table18[[#This Row],[XP]]*Table18[[#This Row],[entity_spawned (AVG)]])*(Table18[[#This Row],[activating_chance]]/100),0)</f>
        <v>28</v>
      </c>
      <c r="CR116" t="s">
        <v>349</v>
      </c>
      <c r="CT116" t="s">
        <v>235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6">
        <f ca="1">ROUND((Table1820[[#This Row],[XP]]*Table1820[[#This Row],[entity_spawned (AVG)]])*(Table1820[[#This Row],[activating_chance]]/100),0)</f>
        <v>28</v>
      </c>
      <c r="CZ116" t="s">
        <v>349</v>
      </c>
    </row>
    <row r="117" spans="2:104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75</v>
      </c>
      <c r="G117" s="76">
        <f ca="1">ROUND((Table245[[#This Row],[XP]]*Table245[[#This Row],[entity_spawned (AVG)]])*(Table245[[#This Row],[activating_chance]]/100),0)</f>
        <v>75</v>
      </c>
      <c r="H117" s="73" t="s">
        <v>348</v>
      </c>
      <c r="J117" t="s">
        <v>453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75</v>
      </c>
      <c r="AE117" s="76">
        <f ca="1">ROUND((Table2[[#This Row],[XP]]*Table2[[#This Row],[entity_spawned (AVG)]])*(Table2[[#This Row],[activating_chance]]/100),0)</f>
        <v>150</v>
      </c>
      <c r="AF117" s="73" t="s">
        <v>348</v>
      </c>
      <c r="AH117" t="s">
        <v>453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105</v>
      </c>
      <c r="AU117" s="76">
        <f ca="1">ROUND((Table610[[#This Row],[XP]]*Table610[[#This Row],[entity_spawned (AVG)]])*(Table610[[#This Row],[activating_chance]]/100),0)</f>
        <v>105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83</v>
      </c>
      <c r="BC117" s="76">
        <f ca="1">ROUND((Table61011[[#This Row],[XP]]*Table61011[[#This Row],[entity_spawned (AVG)]])*(Table61011[[#This Row],[activating_chance]]/100),0)</f>
        <v>498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75</v>
      </c>
      <c r="BK117">
        <f ca="1">ROUND((Table11[[#This Row],[XP]]*Table11[[#This Row],[entity_spawned (AVG)]])*(Table11[[#This Row],[activating_chance]]/100),0)</f>
        <v>75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130</v>
      </c>
      <c r="BS117">
        <f ca="1">ROUND((Table12[[#This Row],[XP]]*Table12[[#This Row],[entity_spawned (AVG)]])*(Table12[[#This Row],[activating_chance]]/100),0)</f>
        <v>104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50</v>
      </c>
      <c r="CA117">
        <f ca="1">ROUND((Table13[[#This Row],[XP]]*Table13[[#This Row],[entity_spawned (AVG)]])*(Table13[[#This Row],[activating_chance]]/100),0)</f>
        <v>50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  <c r="CL117" t="s">
        <v>342</v>
      </c>
      <c r="CM117">
        <v>1</v>
      </c>
      <c r="CN117" s="76">
        <v>300</v>
      </c>
      <c r="CO117" s="76">
        <v>100</v>
      </c>
      <c r="CP117" s="76">
        <f ca="1">INDIRECT(ADDRESS(11+(MATCH(RIGHT(Table18[[#This Row],[spawner_sku]],LEN(Table18[[#This Row],[spawner_sku]])-FIND("/",Table18[[#This Row],[spawner_sku]])),Table1[Entity Prefab],0)),10,1,1,"Entities"))</f>
        <v>28</v>
      </c>
      <c r="CQ117" s="76">
        <f ca="1">ROUND((Table18[[#This Row],[XP]]*Table18[[#This Row],[entity_spawned (AVG)]])*(Table18[[#This Row],[activating_chance]]/100),0)</f>
        <v>28</v>
      </c>
      <c r="CR117" t="s">
        <v>349</v>
      </c>
      <c r="CT117" t="s">
        <v>235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7">
        <f ca="1">ROUND((Table1820[[#This Row],[XP]]*Table1820[[#This Row],[entity_spawned (AVG)]])*(Table1820[[#This Row],[activating_chance]]/100),0)</f>
        <v>28</v>
      </c>
      <c r="CZ117" t="s">
        <v>349</v>
      </c>
    </row>
    <row r="118" spans="2:104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75</v>
      </c>
      <c r="G118" s="76">
        <f ca="1">ROUND((Table245[[#This Row],[XP]]*Table245[[#This Row],[entity_spawned (AVG)]])*(Table245[[#This Row],[activating_chance]]/100),0)</f>
        <v>525</v>
      </c>
      <c r="H118" s="73" t="s">
        <v>348</v>
      </c>
      <c r="J118" t="s">
        <v>453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75</v>
      </c>
      <c r="AE118" s="76">
        <f ca="1">ROUND((Table2[[#This Row],[XP]]*Table2[[#This Row],[entity_spawned (AVG)]])*(Table2[[#This Row],[activating_chance]]/100),0)</f>
        <v>191</v>
      </c>
      <c r="AF118" s="73" t="s">
        <v>348</v>
      </c>
      <c r="AH118" t="s">
        <v>623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75</v>
      </c>
      <c r="AM118" s="76">
        <f ca="1">ROUND((Table6[[#This Row],[XP]]*Table6[[#This Row],[entity_spawned (AVG)]])*(Table6[[#This Row],[activating_chance]]/100),0)</f>
        <v>23</v>
      </c>
      <c r="AN118" s="73" t="s">
        <v>348</v>
      </c>
      <c r="AP118" t="s">
        <v>453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622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150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75</v>
      </c>
      <c r="BK118">
        <f ca="1">ROUND((Table11[[#This Row],[XP]]*Table11[[#This Row],[entity_spawned (AVG)]])*(Table11[[#This Row],[activating_chance]]/100),0)</f>
        <v>8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130</v>
      </c>
      <c r="BS118">
        <f ca="1">ROUND((Table12[[#This Row],[XP]]*Table12[[#This Row],[entity_spawned (AVG)]])*(Table12[[#This Row],[activating_chance]]/100),0)</f>
        <v>130</v>
      </c>
      <c r="BT118" s="73" t="s">
        <v>348</v>
      </c>
      <c r="BV118" t="s">
        <v>529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25</v>
      </c>
      <c r="CA118">
        <f ca="1">ROUND((Table13[[#This Row],[XP]]*Table13[[#This Row],[entity_spawned (AVG)]])*(Table13[[#This Row],[activating_chance]]/100),0)</f>
        <v>25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  <c r="CL118" t="s">
        <v>236</v>
      </c>
      <c r="CM118">
        <v>1</v>
      </c>
      <c r="CN118" s="76">
        <v>240</v>
      </c>
      <c r="CO118" s="76">
        <v>100</v>
      </c>
      <c r="CP118" s="76">
        <f ca="1">INDIRECT(ADDRESS(11+(MATCH(RIGHT(Table18[[#This Row],[spawner_sku]],LEN(Table18[[#This Row],[spawner_sku]])-FIND("/",Table18[[#This Row],[spawner_sku]])),Table1[Entity Prefab],0)),10,1,1,"Entities"))</f>
        <v>95</v>
      </c>
      <c r="CQ118" s="76">
        <f ca="1">ROUND((Table18[[#This Row],[XP]]*Table18[[#This Row],[entity_spawned (AVG)]])*(Table18[[#This Row],[activating_chance]]/100),0)</f>
        <v>95</v>
      </c>
      <c r="CR118" t="s">
        <v>349</v>
      </c>
      <c r="CT118" t="s">
        <v>235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8">
        <f ca="1">ROUND((Table1820[[#This Row],[XP]]*Table1820[[#This Row],[entity_spawned (AVG)]])*(Table1820[[#This Row],[activating_chance]]/100),0)</f>
        <v>28</v>
      </c>
      <c r="CZ118" t="s">
        <v>349</v>
      </c>
    </row>
    <row r="119" spans="2:104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75</v>
      </c>
      <c r="G119" s="76">
        <f ca="1">ROUND((Table245[[#This Row],[XP]]*Table245[[#This Row],[entity_spawned (AVG)]])*(Table245[[#This Row],[activating_chance]]/100),0)</f>
        <v>64</v>
      </c>
      <c r="H119" s="73" t="s">
        <v>348</v>
      </c>
      <c r="J119" t="s">
        <v>453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75</v>
      </c>
      <c r="AE119" s="76">
        <f ca="1">ROUND((Table2[[#This Row],[XP]]*Table2[[#This Row],[entity_spawned (AVG)]])*(Table2[[#This Row],[activating_chance]]/100),0)</f>
        <v>450</v>
      </c>
      <c r="AF119" s="73" t="s">
        <v>348</v>
      </c>
      <c r="AH119" t="s">
        <v>623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75</v>
      </c>
      <c r="AM119" s="76">
        <f ca="1">ROUND((Table6[[#This Row],[XP]]*Table6[[#This Row],[entity_spawned (AVG)]])*(Table6[[#This Row],[activating_chance]]/100),0)</f>
        <v>23</v>
      </c>
      <c r="AN119" s="73" t="s">
        <v>348</v>
      </c>
      <c r="AP119" t="s">
        <v>453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622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225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75</v>
      </c>
      <c r="BK119">
        <f ca="1">ROUND((Table11[[#This Row],[XP]]*Table11[[#This Row],[entity_spawned (AVG)]])*(Table11[[#This Row],[activating_chance]]/100),0)</f>
        <v>75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130</v>
      </c>
      <c r="BS119">
        <f ca="1">ROUND((Table12[[#This Row],[XP]]*Table12[[#This Row],[entity_spawned (AVG)]])*(Table12[[#This Row],[activating_chance]]/100),0)</f>
        <v>130</v>
      </c>
      <c r="BT119" s="73" t="s">
        <v>348</v>
      </c>
      <c r="BV119" t="s">
        <v>529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25</v>
      </c>
      <c r="CA119">
        <f ca="1">ROUND((Table13[[#This Row],[XP]]*Table13[[#This Row],[entity_spawned (AVG)]])*(Table13[[#This Row],[activating_chance]]/100),0)</f>
        <v>25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  <c r="CL119" t="s">
        <v>236</v>
      </c>
      <c r="CM119">
        <v>1</v>
      </c>
      <c r="CN119" s="76">
        <v>240</v>
      </c>
      <c r="CO119" s="76">
        <v>100</v>
      </c>
      <c r="CP119" s="76">
        <f ca="1">INDIRECT(ADDRESS(11+(MATCH(RIGHT(Table18[[#This Row],[spawner_sku]],LEN(Table18[[#This Row],[spawner_sku]])-FIND("/",Table18[[#This Row],[spawner_sku]])),Table1[Entity Prefab],0)),10,1,1,"Entities"))</f>
        <v>95</v>
      </c>
      <c r="CQ119" s="76">
        <f ca="1">ROUND((Table18[[#This Row],[XP]]*Table18[[#This Row],[entity_spawned (AVG)]])*(Table18[[#This Row],[activating_chance]]/100),0)</f>
        <v>95</v>
      </c>
      <c r="CR119" t="s">
        <v>349</v>
      </c>
      <c r="CT119" t="s">
        <v>235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19">
        <f ca="1">ROUND((Table1820[[#This Row],[XP]]*Table1820[[#This Row],[entity_spawned (AVG)]])*(Table1820[[#This Row],[activating_chance]]/100),0)</f>
        <v>28</v>
      </c>
      <c r="CZ119" t="s">
        <v>349</v>
      </c>
    </row>
    <row r="120" spans="2:104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75</v>
      </c>
      <c r="G120" s="76">
        <f ca="1">ROUND((Table245[[#This Row],[XP]]*Table245[[#This Row],[entity_spawned (AVG)]])*(Table245[[#This Row],[activating_chance]]/100),0)</f>
        <v>225</v>
      </c>
      <c r="H120" s="73" t="s">
        <v>348</v>
      </c>
      <c r="J120" t="s">
        <v>623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23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75</v>
      </c>
      <c r="AE120" s="76">
        <f ca="1">ROUND((Table2[[#This Row],[XP]]*Table2[[#This Row],[entity_spawned (AVG)]])*(Table2[[#This Row],[activating_chance]]/100),0)</f>
        <v>120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62</v>
      </c>
      <c r="AN120" s="73" t="s">
        <v>348</v>
      </c>
      <c r="AP120" t="s">
        <v>453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622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225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75</v>
      </c>
      <c r="BK120">
        <f ca="1">ROUND((Table11[[#This Row],[XP]]*Table11[[#This Row],[entity_spawned (AVG)]])*(Table11[[#This Row],[activating_chance]]/100),0)</f>
        <v>75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130</v>
      </c>
      <c r="BS120">
        <f ca="1">ROUND((Table12[[#This Row],[XP]]*Table12[[#This Row],[entity_spawned (AVG)]])*(Table12[[#This Row],[activating_chance]]/100),0)</f>
        <v>130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95</v>
      </c>
      <c r="CA120">
        <f ca="1">ROUND((Table13[[#This Row],[XP]]*Table13[[#This Row],[entity_spawned (AVG)]])*(Table13[[#This Row],[activating_chance]]/100),0)</f>
        <v>95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  <c r="CL120" t="s">
        <v>236</v>
      </c>
      <c r="CM120">
        <v>1</v>
      </c>
      <c r="CN120" s="76">
        <v>240</v>
      </c>
      <c r="CO120" s="76">
        <v>100</v>
      </c>
      <c r="CP120" s="76">
        <f ca="1">INDIRECT(ADDRESS(11+(MATCH(RIGHT(Table18[[#This Row],[spawner_sku]],LEN(Table18[[#This Row],[spawner_sku]])-FIND("/",Table18[[#This Row],[spawner_sku]])),Table1[Entity Prefab],0)),10,1,1,"Entities"))</f>
        <v>95</v>
      </c>
      <c r="CQ120" s="76">
        <f ca="1">ROUND((Table18[[#This Row],[XP]]*Table18[[#This Row],[entity_spawned (AVG)]])*(Table18[[#This Row],[activating_chance]]/100),0)</f>
        <v>95</v>
      </c>
      <c r="CR120" t="s">
        <v>349</v>
      </c>
      <c r="CT120" t="s">
        <v>342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20">
        <f ca="1">ROUND((Table1820[[#This Row],[XP]]*Table1820[[#This Row],[entity_spawned (AVG)]])*(Table1820[[#This Row],[activating_chance]]/100),0)</f>
        <v>28</v>
      </c>
      <c r="CZ120" t="s">
        <v>349</v>
      </c>
    </row>
    <row r="121" spans="2:104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75</v>
      </c>
      <c r="G121" s="76">
        <f ca="1">ROUND((Table245[[#This Row],[XP]]*Table245[[#This Row],[entity_spawned (AVG)]])*(Table245[[#This Row],[activating_chance]]/100),0)</f>
        <v>75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83</v>
      </c>
      <c r="O121" s="76">
        <f ca="1">ROUND((Table3[[#This Row],[XP]]*Table3[[#This Row],[entity_spawned (AVG)]])*(Table3[[#This Row],[activating_chance]]/100),0)</f>
        <v>62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75</v>
      </c>
      <c r="AE121" s="76">
        <f ca="1">ROUND((Table2[[#This Row],[XP]]*Table2[[#This Row],[entity_spawned (AVG)]])*(Table2[[#This Row],[activating_chance]]/100),0)</f>
        <v>75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130</v>
      </c>
      <c r="AM121" s="76">
        <f ca="1">ROUND((Table6[[#This Row],[XP]]*Table6[[#This Row],[entity_spawned (AVG)]])*(Table6[[#This Row],[activating_chance]]/100),0)</f>
        <v>130</v>
      </c>
      <c r="AN121" s="73" t="s">
        <v>349</v>
      </c>
      <c r="AP121" t="s">
        <v>453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622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225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75</v>
      </c>
      <c r="BK121">
        <f ca="1">ROUND((Table11[[#This Row],[XP]]*Table11[[#This Row],[entity_spawned (AVG)]])*(Table11[[#This Row],[activating_chance]]/100),0)</f>
        <v>75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130</v>
      </c>
      <c r="BS121">
        <f ca="1">ROUND((Table12[[#This Row],[XP]]*Table12[[#This Row],[entity_spawned (AVG)]])*(Table12[[#This Row],[activating_chance]]/100),0)</f>
        <v>208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95</v>
      </c>
      <c r="CA121">
        <f ca="1">ROUND((Table13[[#This Row],[XP]]*Table13[[#This Row],[entity_spawned (AVG)]])*(Table13[[#This Row],[activating_chance]]/100),0)</f>
        <v>76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  <c r="CL121" t="s">
        <v>236</v>
      </c>
      <c r="CM121">
        <v>1</v>
      </c>
      <c r="CN121" s="76">
        <v>240</v>
      </c>
      <c r="CO121" s="76">
        <v>100</v>
      </c>
      <c r="CP121" s="76">
        <f ca="1">INDIRECT(ADDRESS(11+(MATCH(RIGHT(Table18[[#This Row],[spawner_sku]],LEN(Table18[[#This Row],[spawner_sku]])-FIND("/",Table18[[#This Row],[spawner_sku]])),Table1[Entity Prefab],0)),10,1,1,"Entities"))</f>
        <v>95</v>
      </c>
      <c r="CQ121" s="76">
        <f ca="1">ROUND((Table18[[#This Row],[XP]]*Table18[[#This Row],[entity_spawned (AVG)]])*(Table18[[#This Row],[activating_chance]]/100),0)</f>
        <v>95</v>
      </c>
      <c r="CR121" t="s">
        <v>349</v>
      </c>
      <c r="CT121" t="s">
        <v>342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21">
        <f ca="1">ROUND((Table1820[[#This Row],[XP]]*Table1820[[#This Row],[entity_spawned (AVG)]])*(Table1820[[#This Row],[activating_chance]]/100),0)</f>
        <v>28</v>
      </c>
      <c r="CZ121" t="s">
        <v>349</v>
      </c>
    </row>
    <row r="122" spans="2:104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75</v>
      </c>
      <c r="G122" s="76">
        <f ca="1">ROUND((Table245[[#This Row],[XP]]*Table245[[#This Row],[entity_spawned (AVG)]])*(Table245[[#This Row],[activating_chance]]/100),0)</f>
        <v>75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83</v>
      </c>
      <c r="O122" s="76">
        <f ca="1">ROUND((Table3[[#This Row],[XP]]*Table3[[#This Row],[entity_spawned (AVG)]])*(Table3[[#This Row],[activating_chance]]/100),0)</f>
        <v>62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75</v>
      </c>
      <c r="AE122" s="76">
        <f ca="1">ROUND((Table2[[#This Row],[XP]]*Table2[[#This Row],[entity_spawned (AVG)]])*(Table2[[#This Row],[activating_chance]]/100),0)</f>
        <v>150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130</v>
      </c>
      <c r="AM122" s="76">
        <f ca="1">ROUND((Table6[[#This Row],[XP]]*Table6[[#This Row],[entity_spawned (AVG)]])*(Table6[[#This Row],[activating_chance]]/100),0)</f>
        <v>130</v>
      </c>
      <c r="AN122" s="73" t="s">
        <v>349</v>
      </c>
      <c r="AP122" t="s">
        <v>453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50</v>
      </c>
      <c r="BC122" s="76">
        <f ca="1">ROUND((Table61011[[#This Row],[XP]]*Table61011[[#This Row],[entity_spawned (AVG)]])*(Table61011[[#This Row],[activating_chance]]/100),0)</f>
        <v>38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75</v>
      </c>
      <c r="BK122">
        <f ca="1">ROUND((Table11[[#This Row],[XP]]*Table11[[#This Row],[entity_spawned (AVG)]])*(Table11[[#This Row],[activating_chance]]/100),0)</f>
        <v>75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95</v>
      </c>
      <c r="CA122">
        <f ca="1">ROUND((Table13[[#This Row],[XP]]*Table13[[#This Row],[entity_spawned (AVG)]])*(Table13[[#This Row],[activating_chance]]/100),0)</f>
        <v>95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  <c r="CL122" t="s">
        <v>236</v>
      </c>
      <c r="CM122">
        <v>1</v>
      </c>
      <c r="CN122" s="76">
        <v>240</v>
      </c>
      <c r="CO122" s="76">
        <v>100</v>
      </c>
      <c r="CP122" s="76">
        <f ca="1">INDIRECT(ADDRESS(11+(MATCH(RIGHT(Table18[[#This Row],[spawner_sku]],LEN(Table18[[#This Row],[spawner_sku]])-FIND("/",Table18[[#This Row],[spawner_sku]])),Table1[Entity Prefab],0)),10,1,1,"Entities"))</f>
        <v>95</v>
      </c>
      <c r="CQ122" s="76">
        <f ca="1">ROUND((Table18[[#This Row],[XP]]*Table18[[#This Row],[entity_spawned (AVG)]])*(Table18[[#This Row],[activating_chance]]/100),0)</f>
        <v>95</v>
      </c>
      <c r="CR122" t="s">
        <v>349</v>
      </c>
      <c r="CT122" t="s">
        <v>342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22">
        <f ca="1">ROUND((Table1820[[#This Row],[XP]]*Table1820[[#This Row],[entity_spawned (AVG)]])*(Table1820[[#This Row],[activating_chance]]/100),0)</f>
        <v>28</v>
      </c>
      <c r="CZ122" t="s">
        <v>349</v>
      </c>
    </row>
    <row r="123" spans="2:104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75</v>
      </c>
      <c r="G123" s="76">
        <f ca="1">ROUND((Table245[[#This Row],[XP]]*Table245[[#This Row],[entity_spawned (AVG)]])*(Table245[[#This Row],[activating_chance]]/100),0)</f>
        <v>75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83</v>
      </c>
      <c r="O123" s="76">
        <f ca="1">ROUND((Table3[[#This Row],[XP]]*Table3[[#This Row],[entity_spawned (AVG)]])*(Table3[[#This Row],[activating_chance]]/100),0)</f>
        <v>62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75</v>
      </c>
      <c r="AE123" s="76">
        <f ca="1">ROUND((Table2[[#This Row],[XP]]*Table2[[#This Row],[entity_spawned (AVG)]])*(Table2[[#This Row],[activating_chance]]/100),0)</f>
        <v>75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130</v>
      </c>
      <c r="AM123" s="76">
        <f ca="1">ROUND((Table6[[#This Row],[XP]]*Table6[[#This Row],[entity_spawned (AVG)]])*(Table6[[#This Row],[activating_chance]]/100),0)</f>
        <v>130</v>
      </c>
      <c r="AN123" s="73" t="s">
        <v>349</v>
      </c>
      <c r="AP123" t="s">
        <v>453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50</v>
      </c>
      <c r="BC123" s="76">
        <f ca="1">ROUND((Table61011[[#This Row],[XP]]*Table61011[[#This Row],[entity_spawned (AVG)]])*(Table61011[[#This Row],[activating_chance]]/100),0)</f>
        <v>38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75</v>
      </c>
      <c r="BK123">
        <f ca="1">ROUND((Table11[[#This Row],[XP]]*Table11[[#This Row],[entity_spawned (AVG)]])*(Table11[[#This Row],[activating_chance]]/100),0)</f>
        <v>75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95</v>
      </c>
      <c r="CA123">
        <f ca="1">ROUND((Table13[[#This Row],[XP]]*Table13[[#This Row],[entity_spawned (AVG)]])*(Table13[[#This Row],[activating_chance]]/100),0)</f>
        <v>95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  <c r="CL123" t="s">
        <v>408</v>
      </c>
      <c r="CM123">
        <v>1</v>
      </c>
      <c r="CN123" s="76">
        <v>240</v>
      </c>
      <c r="CO123" s="76">
        <v>100</v>
      </c>
      <c r="CP123" s="76">
        <f ca="1">INDIRECT(ADDRESS(11+(MATCH(RIGHT(Table18[[#This Row],[spawner_sku]],LEN(Table18[[#This Row],[spawner_sku]])-FIND("/",Table18[[#This Row],[spawner_sku]])),Table1[Entity Prefab],0)),10,1,1,"Entities"))</f>
        <v>95</v>
      </c>
      <c r="CQ123" s="76">
        <f ca="1">ROUND((Table18[[#This Row],[XP]]*Table18[[#This Row],[entity_spawned (AVG)]])*(Table18[[#This Row],[activating_chance]]/100),0)</f>
        <v>95</v>
      </c>
      <c r="CR123" t="s">
        <v>349</v>
      </c>
      <c r="CT123" t="s">
        <v>236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3">
        <f ca="1">ROUND((Table1820[[#This Row],[XP]]*Table1820[[#This Row],[entity_spawned (AVG)]])*(Table1820[[#This Row],[activating_chance]]/100),0)</f>
        <v>95</v>
      </c>
      <c r="CZ123" t="s">
        <v>349</v>
      </c>
    </row>
    <row r="124" spans="2:104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75</v>
      </c>
      <c r="G124" s="76">
        <f ca="1">ROUND((Table245[[#This Row],[XP]]*Table245[[#This Row],[entity_spawned (AVG)]])*(Table245[[#This Row],[activating_chance]]/100),0)</f>
        <v>450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83</v>
      </c>
      <c r="O124" s="76">
        <f ca="1">ROUND((Table3[[#This Row],[XP]]*Table3[[#This Row],[entity_spawned (AVG)]])*(Table3[[#This Row],[activating_chance]]/100),0)</f>
        <v>62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75</v>
      </c>
      <c r="AE124" s="76">
        <f ca="1">ROUND((Table2[[#This Row],[XP]]*Table2[[#This Row],[entity_spawned (AVG)]])*(Table2[[#This Row],[activating_chance]]/100),0)</f>
        <v>150</v>
      </c>
      <c r="AF124" s="73" t="s">
        <v>348</v>
      </c>
      <c r="AH124" t="s">
        <v>624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50</v>
      </c>
      <c r="BC124" s="76">
        <f ca="1">ROUND((Table61011[[#This Row],[XP]]*Table61011[[#This Row],[entity_spawned (AVG)]])*(Table61011[[#This Row],[activating_chance]]/100),0)</f>
        <v>38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75</v>
      </c>
      <c r="BK124">
        <f ca="1">ROUND((Table11[[#This Row],[XP]]*Table11[[#This Row],[entity_spawned (AVG)]])*(Table11[[#This Row],[activating_chance]]/100),0)</f>
        <v>53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95</v>
      </c>
      <c r="CA124">
        <f ca="1">ROUND((Table13[[#This Row],[XP]]*Table13[[#This Row],[entity_spawned (AVG)]])*(Table13[[#This Row],[activating_chance]]/100),0)</f>
        <v>76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  <c r="CL124" t="s">
        <v>408</v>
      </c>
      <c r="CM124">
        <v>1</v>
      </c>
      <c r="CN124" s="76">
        <v>340</v>
      </c>
      <c r="CO124" s="76">
        <v>100</v>
      </c>
      <c r="CP124" s="76">
        <f ca="1">INDIRECT(ADDRESS(11+(MATCH(RIGHT(Table18[[#This Row],[spawner_sku]],LEN(Table18[[#This Row],[spawner_sku]])-FIND("/",Table18[[#This Row],[spawner_sku]])),Table1[Entity Prefab],0)),10,1,1,"Entities"))</f>
        <v>95</v>
      </c>
      <c r="CQ124" s="76">
        <f ca="1">ROUND((Table18[[#This Row],[XP]]*Table18[[#This Row],[entity_spawned (AVG)]])*(Table18[[#This Row],[activating_chance]]/100),0)</f>
        <v>95</v>
      </c>
      <c r="CR124" t="s">
        <v>349</v>
      </c>
      <c r="CT124" t="s">
        <v>236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4">
        <f ca="1">ROUND((Table1820[[#This Row],[XP]]*Table1820[[#This Row],[entity_spawned (AVG)]])*(Table1820[[#This Row],[activating_chance]]/100),0)</f>
        <v>95</v>
      </c>
      <c r="CZ124" t="s">
        <v>349</v>
      </c>
    </row>
    <row r="125" spans="2:104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75</v>
      </c>
      <c r="G125" s="76">
        <f ca="1">ROUND((Table245[[#This Row],[XP]]*Table245[[#This Row],[entity_spawned (AVG)]])*(Table245[[#This Row],[activating_chance]]/100),0)</f>
        <v>225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83</v>
      </c>
      <c r="O125" s="76">
        <f ca="1">ROUND((Table3[[#This Row],[XP]]*Table3[[#This Row],[entity_spawned (AVG)]])*(Table3[[#This Row],[activating_chance]]/100),0)</f>
        <v>62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75</v>
      </c>
      <c r="AE125" s="76">
        <f ca="1">ROUND((Table2[[#This Row],[XP]]*Table2[[#This Row],[entity_spawned (AVG)]])*(Table2[[#This Row],[activating_chance]]/100),0)</f>
        <v>120</v>
      </c>
      <c r="AF125" s="73" t="s">
        <v>348</v>
      </c>
      <c r="AH125" t="s">
        <v>624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50</v>
      </c>
      <c r="BC125" s="76">
        <f ca="1">ROUND((Table61011[[#This Row],[XP]]*Table61011[[#This Row],[entity_spawned (AVG)]])*(Table61011[[#This Row],[activating_chance]]/100),0)</f>
        <v>38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75</v>
      </c>
      <c r="BK125">
        <f ca="1">ROUND((Table11[[#This Row],[XP]]*Table11[[#This Row],[entity_spawned (AVG)]])*(Table11[[#This Row],[activating_chance]]/100),0)</f>
        <v>75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95</v>
      </c>
      <c r="CA125">
        <f ca="1">ROUND((Table13[[#This Row],[XP]]*Table13[[#This Row],[entity_spawned (AVG)]])*(Table13[[#This Row],[activating_chance]]/100),0)</f>
        <v>95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  <c r="CL125" t="s">
        <v>408</v>
      </c>
      <c r="CM125">
        <v>1</v>
      </c>
      <c r="CN125" s="76">
        <v>340</v>
      </c>
      <c r="CO125" s="76">
        <v>100</v>
      </c>
      <c r="CP125" s="76">
        <f ca="1">INDIRECT(ADDRESS(11+(MATCH(RIGHT(Table18[[#This Row],[spawner_sku]],LEN(Table18[[#This Row],[spawner_sku]])-FIND("/",Table18[[#This Row],[spawner_sku]])),Table1[Entity Prefab],0)),10,1,1,"Entities"))</f>
        <v>95</v>
      </c>
      <c r="CQ125" s="76">
        <f ca="1">ROUND((Table18[[#This Row],[XP]]*Table18[[#This Row],[entity_spawned (AVG)]])*(Table18[[#This Row],[activating_chance]]/100),0)</f>
        <v>95</v>
      </c>
      <c r="CR125" t="s">
        <v>349</v>
      </c>
      <c r="CT125" t="s">
        <v>236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5">
        <f ca="1">ROUND((Table1820[[#This Row],[XP]]*Table1820[[#This Row],[entity_spawned (AVG)]])*(Table1820[[#This Row],[activating_chance]]/100),0)</f>
        <v>95</v>
      </c>
      <c r="CZ125" t="s">
        <v>349</v>
      </c>
    </row>
    <row r="126" spans="2:104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75</v>
      </c>
      <c r="G126" s="76">
        <f ca="1">ROUND((Table245[[#This Row],[XP]]*Table245[[#This Row],[entity_spawned (AVG)]])*(Table245[[#This Row],[activating_chance]]/100),0)</f>
        <v>600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75</v>
      </c>
      <c r="AE126" s="76">
        <f ca="1">ROUND((Table2[[#This Row],[XP]]*Table2[[#This Row],[entity_spawned (AVG)]])*(Table2[[#This Row],[activating_chance]]/100),0)</f>
        <v>75</v>
      </c>
      <c r="AF126" s="73" t="s">
        <v>348</v>
      </c>
      <c r="AH126" t="s">
        <v>624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75</v>
      </c>
      <c r="BC126" s="76">
        <f ca="1">ROUND((Table61011[[#This Row],[XP]]*Table61011[[#This Row],[entity_spawned (AVG)]])*(Table61011[[#This Row],[activating_chance]]/100),0)</f>
        <v>75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75</v>
      </c>
      <c r="BK126">
        <f ca="1">ROUND((Table11[[#This Row],[XP]]*Table11[[#This Row],[entity_spawned (AVG)]])*(Table11[[#This Row],[activating_chance]]/100),0)</f>
        <v>75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95</v>
      </c>
      <c r="CA126">
        <f ca="1">ROUND((Table13[[#This Row],[XP]]*Table13[[#This Row],[entity_spawned (AVG)]])*(Table13[[#This Row],[activating_chance]]/100),0)</f>
        <v>76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  <c r="CL126" t="s">
        <v>408</v>
      </c>
      <c r="CM126">
        <v>1</v>
      </c>
      <c r="CN126" s="76">
        <v>240</v>
      </c>
      <c r="CO126" s="76">
        <v>100</v>
      </c>
      <c r="CP126" s="76">
        <f ca="1">INDIRECT(ADDRESS(11+(MATCH(RIGHT(Table18[[#This Row],[spawner_sku]],LEN(Table18[[#This Row],[spawner_sku]])-FIND("/",Table18[[#This Row],[spawner_sku]])),Table1[Entity Prefab],0)),10,1,1,"Entities"))</f>
        <v>95</v>
      </c>
      <c r="CQ126" s="76">
        <f ca="1">ROUND((Table18[[#This Row],[XP]]*Table18[[#This Row],[entity_spawned (AVG)]])*(Table18[[#This Row],[activating_chance]]/100),0)</f>
        <v>95</v>
      </c>
      <c r="CR126" t="s">
        <v>349</v>
      </c>
      <c r="CT126" t="s">
        <v>236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6">
        <f ca="1">ROUND((Table1820[[#This Row],[XP]]*Table1820[[#This Row],[entity_spawned (AVG)]])*(Table1820[[#This Row],[activating_chance]]/100),0)</f>
        <v>95</v>
      </c>
      <c r="CZ126" t="s">
        <v>349</v>
      </c>
    </row>
    <row r="127" spans="2:104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75</v>
      </c>
      <c r="G127" s="76">
        <f ca="1">ROUND((Table245[[#This Row],[XP]]*Table245[[#This Row],[entity_spawned (AVG)]])*(Table245[[#This Row],[activating_chance]]/100),0)</f>
        <v>75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75</v>
      </c>
      <c r="AE127" s="76">
        <f ca="1">ROUND((Table2[[#This Row],[XP]]*Table2[[#This Row],[entity_spawned (AVG)]])*(Table2[[#This Row],[activating_chance]]/100),0)</f>
        <v>150</v>
      </c>
      <c r="AF127" s="73" t="s">
        <v>348</v>
      </c>
      <c r="AH127" t="s">
        <v>624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75</v>
      </c>
      <c r="BC127" s="76">
        <f ca="1">ROUND((Table61011[[#This Row],[XP]]*Table61011[[#This Row],[entity_spawned (AVG)]])*(Table61011[[#This Row],[activating_chance]]/100),0)</f>
        <v>75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75</v>
      </c>
      <c r="BK127">
        <f ca="1">ROUND((Table11[[#This Row],[XP]]*Table11[[#This Row],[entity_spawned (AVG)]])*(Table11[[#This Row],[activating_chance]]/100),0)</f>
        <v>75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95</v>
      </c>
      <c r="CA127">
        <f ca="1">ROUND((Table13[[#This Row],[XP]]*Table13[[#This Row],[entity_spawned (AVG)]])*(Table13[[#This Row],[activating_chance]]/100),0)</f>
        <v>95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  <c r="CL127" t="s">
        <v>408</v>
      </c>
      <c r="CM127">
        <v>1</v>
      </c>
      <c r="CN127" s="76">
        <v>340</v>
      </c>
      <c r="CO127" s="76">
        <v>100</v>
      </c>
      <c r="CP127" s="76">
        <f ca="1">INDIRECT(ADDRESS(11+(MATCH(RIGHT(Table18[[#This Row],[spawner_sku]],LEN(Table18[[#This Row],[spawner_sku]])-FIND("/",Table18[[#This Row],[spawner_sku]])),Table1[Entity Prefab],0)),10,1,1,"Entities"))</f>
        <v>95</v>
      </c>
      <c r="CQ127" s="76">
        <f ca="1">ROUND((Table18[[#This Row],[XP]]*Table18[[#This Row],[entity_spawned (AVG)]])*(Table18[[#This Row],[activating_chance]]/100),0)</f>
        <v>95</v>
      </c>
      <c r="CR127" t="s">
        <v>349</v>
      </c>
      <c r="CT127" t="s">
        <v>408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7">
        <f ca="1">ROUND((Table1820[[#This Row],[XP]]*Table1820[[#This Row],[entity_spawned (AVG)]])*(Table1820[[#This Row],[activating_chance]]/100),0)</f>
        <v>95</v>
      </c>
      <c r="CZ127" t="s">
        <v>349</v>
      </c>
    </row>
    <row r="128" spans="2:104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75</v>
      </c>
      <c r="G128" s="76">
        <f ca="1">ROUND((Table245[[#This Row],[XP]]*Table245[[#This Row],[entity_spawned (AVG)]])*(Table245[[#This Row],[activating_chance]]/100),0)</f>
        <v>75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75</v>
      </c>
      <c r="O128" s="76">
        <f ca="1">ROUND((Table3[[#This Row],[XP]]*Table3[[#This Row],[entity_spawned (AVG)]])*(Table3[[#This Row],[activating_chance]]/100),0)</f>
        <v>75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75</v>
      </c>
      <c r="AE128" s="76">
        <f ca="1">ROUND((Table2[[#This Row],[XP]]*Table2[[#This Row],[entity_spawned (AVG)]])*(Table2[[#This Row],[activating_chance]]/100),0)</f>
        <v>75</v>
      </c>
      <c r="AF128" s="73" t="s">
        <v>348</v>
      </c>
      <c r="AH128" t="s">
        <v>624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75</v>
      </c>
      <c r="BC128" s="76">
        <f ca="1">ROUND((Table61011[[#This Row],[XP]]*Table61011[[#This Row],[entity_spawned (AVG)]])*(Table61011[[#This Row],[activating_chance]]/100),0)</f>
        <v>75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75</v>
      </c>
      <c r="BK128">
        <f ca="1">ROUND((Table11[[#This Row],[XP]]*Table11[[#This Row],[entity_spawned (AVG)]])*(Table11[[#This Row],[activating_chance]]/100),0)</f>
        <v>60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75</v>
      </c>
      <c r="BS128">
        <f ca="1">ROUND((Table12[[#This Row],[XP]]*Table12[[#This Row],[entity_spawned (AVG)]])*(Table12[[#This Row],[activating_chance]]/100),0)</f>
        <v>60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25</v>
      </c>
      <c r="CA128">
        <f ca="1">ROUND((Table13[[#This Row],[XP]]*Table13[[#This Row],[entity_spawned (AVG)]])*(Table13[[#This Row],[activating_chance]]/100),0)</f>
        <v>25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  <c r="CL128" t="s">
        <v>408</v>
      </c>
      <c r="CM128">
        <v>1</v>
      </c>
      <c r="CN128" s="76">
        <v>340</v>
      </c>
      <c r="CO128" s="76">
        <v>100</v>
      </c>
      <c r="CP128" s="76">
        <f ca="1">INDIRECT(ADDRESS(11+(MATCH(RIGHT(Table18[[#This Row],[spawner_sku]],LEN(Table18[[#This Row],[spawner_sku]])-FIND("/",Table18[[#This Row],[spawner_sku]])),Table1[Entity Prefab],0)),10,1,1,"Entities"))</f>
        <v>95</v>
      </c>
      <c r="CQ128" s="76">
        <f ca="1">ROUND((Table18[[#This Row],[XP]]*Table18[[#This Row],[entity_spawned (AVG)]])*(Table18[[#This Row],[activating_chance]]/100),0)</f>
        <v>95</v>
      </c>
      <c r="CR128" t="s">
        <v>349</v>
      </c>
      <c r="CT128" t="s">
        <v>408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8">
        <f ca="1">ROUND((Table1820[[#This Row],[XP]]*Table1820[[#This Row],[entity_spawned (AVG)]])*(Table1820[[#This Row],[activating_chance]]/100),0)</f>
        <v>95</v>
      </c>
      <c r="CZ128" t="s">
        <v>349</v>
      </c>
    </row>
    <row r="129" spans="2:104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75</v>
      </c>
      <c r="G129" s="76">
        <f ca="1">ROUND((Table245[[#This Row],[XP]]*Table245[[#This Row],[entity_spawned (AVG)]])*(Table245[[#This Row],[activating_chance]]/100),0)</f>
        <v>150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75</v>
      </c>
      <c r="O129" s="76">
        <f ca="1">ROUND((Table3[[#This Row],[XP]]*Table3[[#This Row],[entity_spawned (AVG)]])*(Table3[[#This Row],[activating_chance]]/100),0)</f>
        <v>75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75</v>
      </c>
      <c r="AE129" s="76">
        <f ca="1">ROUND((Table2[[#This Row],[XP]]*Table2[[#This Row],[entity_spawned (AVG)]])*(Table2[[#This Row],[activating_chance]]/100),0)</f>
        <v>23</v>
      </c>
      <c r="AF129" s="73" t="s">
        <v>348</v>
      </c>
      <c r="AH129" t="s">
        <v>624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75</v>
      </c>
      <c r="BC129" s="76">
        <f ca="1">ROUND((Table61011[[#This Row],[XP]]*Table61011[[#This Row],[entity_spawned (AVG)]])*(Table61011[[#This Row],[activating_chance]]/100),0)</f>
        <v>75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75</v>
      </c>
      <c r="BK129">
        <f ca="1">ROUND((Table11[[#This Row],[XP]]*Table11[[#This Row],[entity_spawned (AVG)]])*(Table11[[#This Row],[activating_chance]]/100),0)</f>
        <v>15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75</v>
      </c>
      <c r="BS129">
        <f ca="1">ROUND((Table12[[#This Row],[XP]]*Table12[[#This Row],[entity_spawned (AVG)]])*(Table12[[#This Row],[activating_chance]]/100),0)</f>
        <v>75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25</v>
      </c>
      <c r="CA129">
        <f ca="1">ROUND((Table13[[#This Row],[XP]]*Table13[[#This Row],[entity_spawned (AVG)]])*(Table13[[#This Row],[activating_chance]]/100),0)</f>
        <v>25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  <c r="CL129" t="s">
        <v>408</v>
      </c>
      <c r="CM129">
        <v>1</v>
      </c>
      <c r="CN129" s="76">
        <v>340</v>
      </c>
      <c r="CO129" s="76">
        <v>100</v>
      </c>
      <c r="CP129" s="76">
        <f ca="1">INDIRECT(ADDRESS(11+(MATCH(RIGHT(Table18[[#This Row],[spawner_sku]],LEN(Table18[[#This Row],[spawner_sku]])-FIND("/",Table18[[#This Row],[spawner_sku]])),Table1[Entity Prefab],0)),10,1,1,"Entities"))</f>
        <v>95</v>
      </c>
      <c r="CQ129" s="76">
        <f ca="1">ROUND((Table18[[#This Row],[XP]]*Table18[[#This Row],[entity_spawned (AVG)]])*(Table18[[#This Row],[activating_chance]]/100),0)</f>
        <v>95</v>
      </c>
      <c r="CR129" t="s">
        <v>349</v>
      </c>
      <c r="CT129" t="s">
        <v>408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29">
        <f ca="1">ROUND((Table1820[[#This Row],[XP]]*Table1820[[#This Row],[entity_spawned (AVG)]])*(Table1820[[#This Row],[activating_chance]]/100),0)</f>
        <v>95</v>
      </c>
      <c r="CZ129" t="s">
        <v>349</v>
      </c>
    </row>
    <row r="130" spans="2:104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75</v>
      </c>
      <c r="G130" s="76">
        <f ca="1">ROUND((Table245[[#This Row],[XP]]*Table245[[#This Row],[entity_spawned (AVG)]])*(Table245[[#This Row],[activating_chance]]/100),0)</f>
        <v>75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75</v>
      </c>
      <c r="O130" s="76">
        <f ca="1">ROUND((Table3[[#This Row],[XP]]*Table3[[#This Row],[entity_spawned (AVG)]])*(Table3[[#This Row],[activating_chance]]/100),0)</f>
        <v>75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75</v>
      </c>
      <c r="AE130" s="76">
        <f ca="1">ROUND((Table2[[#This Row],[XP]]*Table2[[#This Row],[entity_spawned (AVG)]])*(Table2[[#This Row],[activating_chance]]/100),0)</f>
        <v>150</v>
      </c>
      <c r="AF130" s="73" t="s">
        <v>348</v>
      </c>
      <c r="AH130" t="s">
        <v>624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75</v>
      </c>
      <c r="BC130" s="76">
        <f ca="1">ROUND((Table61011[[#This Row],[XP]]*Table61011[[#This Row],[entity_spawned (AVG)]])*(Table61011[[#This Row],[activating_chance]]/100),0)</f>
        <v>75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75</v>
      </c>
      <c r="BK130">
        <f ca="1">ROUND((Table11[[#This Row],[XP]]*Table11[[#This Row],[entity_spawned (AVG)]])*(Table11[[#This Row],[activating_chance]]/100),0)</f>
        <v>75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75</v>
      </c>
      <c r="BS130">
        <f ca="1">ROUND((Table12[[#This Row],[XP]]*Table12[[#This Row],[entity_spawned (AVG)]])*(Table12[[#This Row],[activating_chance]]/100),0)</f>
        <v>75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25</v>
      </c>
      <c r="CA130">
        <f ca="1">ROUND((Table13[[#This Row],[XP]]*Table13[[#This Row],[entity_spawned (AVG)]])*(Table13[[#This Row],[activating_chance]]/100),0)</f>
        <v>25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  <c r="CL130" t="s">
        <v>408</v>
      </c>
      <c r="CM130">
        <v>1</v>
      </c>
      <c r="CN130" s="76">
        <v>340</v>
      </c>
      <c r="CO130" s="76">
        <v>100</v>
      </c>
      <c r="CP130" s="76">
        <f ca="1">INDIRECT(ADDRESS(11+(MATCH(RIGHT(Table18[[#This Row],[spawner_sku]],LEN(Table18[[#This Row],[spawner_sku]])-FIND("/",Table18[[#This Row],[spawner_sku]])),Table1[Entity Prefab],0)),10,1,1,"Entities"))</f>
        <v>95</v>
      </c>
      <c r="CQ130" s="76">
        <f ca="1">ROUND((Table18[[#This Row],[XP]]*Table18[[#This Row],[entity_spawned (AVG)]])*(Table18[[#This Row],[activating_chance]]/100),0)</f>
        <v>95</v>
      </c>
      <c r="CR130" t="s">
        <v>349</v>
      </c>
      <c r="CT130" t="s">
        <v>408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0">
        <f ca="1">ROUND((Table1820[[#This Row],[XP]]*Table1820[[#This Row],[entity_spawned (AVG)]])*(Table1820[[#This Row],[activating_chance]]/100),0)</f>
        <v>95</v>
      </c>
      <c r="CZ130" t="s">
        <v>349</v>
      </c>
    </row>
    <row r="131" spans="2:104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75</v>
      </c>
      <c r="G131" s="76">
        <f ca="1">ROUND((Table245[[#This Row],[XP]]*Table245[[#This Row],[entity_spawned (AVG)]])*(Table245[[#This Row],[activating_chance]]/100),0)</f>
        <v>75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75</v>
      </c>
      <c r="O131" s="76">
        <f ca="1">ROUND((Table3[[#This Row],[XP]]*Table3[[#This Row],[entity_spawned (AVG)]])*(Table3[[#This Row],[activating_chance]]/100),0)</f>
        <v>75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75</v>
      </c>
      <c r="AE131" s="76">
        <f ca="1">ROUND((Table2[[#This Row],[XP]]*Table2[[#This Row],[entity_spawned (AVG)]])*(Table2[[#This Row],[activating_chance]]/100),0)</f>
        <v>75</v>
      </c>
      <c r="AF131" s="73" t="s">
        <v>348</v>
      </c>
      <c r="AH131" t="s">
        <v>624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75</v>
      </c>
      <c r="BC131" s="76">
        <f ca="1">ROUND((Table61011[[#This Row],[XP]]*Table61011[[#This Row],[entity_spawned (AVG)]])*(Table61011[[#This Row],[activating_chance]]/100),0)</f>
        <v>75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75</v>
      </c>
      <c r="BK131">
        <f ca="1">ROUND((Table11[[#This Row],[XP]]*Table11[[#This Row],[entity_spawned (AVG)]])*(Table11[[#This Row],[activating_chance]]/100),0)</f>
        <v>75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75</v>
      </c>
      <c r="BS131">
        <f ca="1">ROUND((Table12[[#This Row],[XP]]*Table12[[#This Row],[entity_spawned (AVG)]])*(Table12[[#This Row],[activating_chance]]/100),0)</f>
        <v>23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25</v>
      </c>
      <c r="CA131">
        <f ca="1">ROUND((Table13[[#This Row],[XP]]*Table13[[#This Row],[entity_spawned (AVG)]])*(Table13[[#This Row],[activating_chance]]/100),0)</f>
        <v>25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  <c r="CL131" t="s">
        <v>408</v>
      </c>
      <c r="CM131">
        <v>1</v>
      </c>
      <c r="CN131" s="76">
        <v>340</v>
      </c>
      <c r="CO131" s="76">
        <v>100</v>
      </c>
      <c r="CP131" s="76">
        <f ca="1">INDIRECT(ADDRESS(11+(MATCH(RIGHT(Table18[[#This Row],[spawner_sku]],LEN(Table18[[#This Row],[spawner_sku]])-FIND("/",Table18[[#This Row],[spawner_sku]])),Table1[Entity Prefab],0)),10,1,1,"Entities"))</f>
        <v>95</v>
      </c>
      <c r="CQ131" s="76">
        <f ca="1">ROUND((Table18[[#This Row],[XP]]*Table18[[#This Row],[entity_spawned (AVG)]])*(Table18[[#This Row],[activating_chance]]/100),0)</f>
        <v>95</v>
      </c>
      <c r="CR131" t="s">
        <v>349</v>
      </c>
      <c r="CT131" t="s">
        <v>408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1">
        <f ca="1">ROUND((Table1820[[#This Row],[XP]]*Table1820[[#This Row],[entity_spawned (AVG)]])*(Table1820[[#This Row],[activating_chance]]/100),0)</f>
        <v>95</v>
      </c>
      <c r="CZ131" t="s">
        <v>349</v>
      </c>
    </row>
    <row r="132" spans="2:104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75</v>
      </c>
      <c r="G132" s="76">
        <f ca="1">ROUND((Table245[[#This Row],[XP]]*Table245[[#This Row],[entity_spawned (AVG)]])*(Table245[[#This Row],[activating_chance]]/100),0)</f>
        <v>75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83</v>
      </c>
      <c r="O132" s="76">
        <f ca="1">ROUND((Table3[[#This Row],[XP]]*Table3[[#This Row],[entity_spawned (AVG)]])*(Table3[[#This Row],[activating_chance]]/100),0)</f>
        <v>83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75</v>
      </c>
      <c r="AE132" s="76">
        <f ca="1">ROUND((Table2[[#This Row],[XP]]*Table2[[#This Row],[entity_spawned (AVG)]])*(Table2[[#This Row],[activating_chance]]/100),0)</f>
        <v>120</v>
      </c>
      <c r="AF132" s="73" t="s">
        <v>348</v>
      </c>
      <c r="AH132" t="s">
        <v>624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75</v>
      </c>
      <c r="BC132" s="76">
        <f ca="1">ROUND((Table61011[[#This Row],[XP]]*Table61011[[#This Row],[entity_spawned (AVG)]])*(Table61011[[#This Row],[activating_chance]]/100),0)</f>
        <v>75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75</v>
      </c>
      <c r="BK132">
        <f ca="1">ROUND((Table11[[#This Row],[XP]]*Table11[[#This Row],[entity_spawned (AVG)]])*(Table11[[#This Row],[activating_chance]]/100),0)</f>
        <v>75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75</v>
      </c>
      <c r="BS132">
        <f ca="1">ROUND((Table12[[#This Row],[XP]]*Table12[[#This Row],[entity_spawned (AVG)]])*(Table12[[#This Row],[activating_chance]]/100),0)</f>
        <v>75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25</v>
      </c>
      <c r="CA132">
        <f ca="1">ROUND((Table13[[#This Row],[XP]]*Table13[[#This Row],[entity_spawned (AVG)]])*(Table13[[#This Row],[activating_chance]]/100),0)</f>
        <v>20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  <c r="CL132" t="s">
        <v>408</v>
      </c>
      <c r="CM132">
        <v>1</v>
      </c>
      <c r="CN132" s="76">
        <v>340</v>
      </c>
      <c r="CO132" s="76">
        <v>100</v>
      </c>
      <c r="CP132" s="76">
        <f ca="1">INDIRECT(ADDRESS(11+(MATCH(RIGHT(Table18[[#This Row],[spawner_sku]],LEN(Table18[[#This Row],[spawner_sku]])-FIND("/",Table18[[#This Row],[spawner_sku]])),Table1[Entity Prefab],0)),10,1,1,"Entities"))</f>
        <v>95</v>
      </c>
      <c r="CQ132" s="76">
        <f ca="1">ROUND((Table18[[#This Row],[XP]]*Table18[[#This Row],[entity_spawned (AVG)]])*(Table18[[#This Row],[activating_chance]]/100),0)</f>
        <v>95</v>
      </c>
      <c r="CR132" t="s">
        <v>349</v>
      </c>
      <c r="CT132" t="s">
        <v>408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2">
        <f ca="1">ROUND((Table1820[[#This Row],[XP]]*Table1820[[#This Row],[entity_spawned (AVG)]])*(Table1820[[#This Row],[activating_chance]]/100),0)</f>
        <v>95</v>
      </c>
      <c r="CZ132" t="s">
        <v>349</v>
      </c>
    </row>
    <row r="133" spans="2:104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75</v>
      </c>
      <c r="G133" s="76">
        <f ca="1">ROUND((Table245[[#This Row],[XP]]*Table245[[#This Row],[entity_spawned (AVG)]])*(Table245[[#This Row],[activating_chance]]/100),0)</f>
        <v>75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83</v>
      </c>
      <c r="O133" s="76">
        <f ca="1">ROUND((Table3[[#This Row],[XP]]*Table3[[#This Row],[entity_spawned (AVG)]])*(Table3[[#This Row],[activating_chance]]/100),0)</f>
        <v>83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75</v>
      </c>
      <c r="AE133" s="76">
        <f ca="1">ROUND((Table2[[#This Row],[XP]]*Table2[[#This Row],[entity_spawned (AVG)]])*(Table2[[#This Row],[activating_chance]]/100),0)</f>
        <v>75</v>
      </c>
      <c r="AF133" s="73" t="s">
        <v>348</v>
      </c>
      <c r="AH133" t="s">
        <v>624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75</v>
      </c>
      <c r="BC133" s="76">
        <f ca="1">ROUND((Table61011[[#This Row],[XP]]*Table61011[[#This Row],[entity_spawned (AVG)]])*(Table61011[[#This Row],[activating_chance]]/100),0)</f>
        <v>75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75</v>
      </c>
      <c r="BK133">
        <f ca="1">ROUND((Table11[[#This Row],[XP]]*Table11[[#This Row],[entity_spawned (AVG)]])*(Table11[[#This Row],[activating_chance]]/100),0)</f>
        <v>75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75</v>
      </c>
      <c r="BS133">
        <f ca="1">ROUND((Table12[[#This Row],[XP]]*Table12[[#This Row],[entity_spawned (AVG)]])*(Table12[[#This Row],[activating_chance]]/100),0)</f>
        <v>75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25</v>
      </c>
      <c r="CA133">
        <f ca="1">ROUND((Table13[[#This Row],[XP]]*Table13[[#This Row],[entity_spawned (AVG)]])*(Table13[[#This Row],[activating_chance]]/100),0)</f>
        <v>25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  <c r="CL133" t="s">
        <v>408</v>
      </c>
      <c r="CM133">
        <v>1</v>
      </c>
      <c r="CN133" s="76">
        <v>240</v>
      </c>
      <c r="CO133" s="76">
        <v>100</v>
      </c>
      <c r="CP133" s="76">
        <f ca="1">INDIRECT(ADDRESS(11+(MATCH(RIGHT(Table18[[#This Row],[spawner_sku]],LEN(Table18[[#This Row],[spawner_sku]])-FIND("/",Table18[[#This Row],[spawner_sku]])),Table1[Entity Prefab],0)),10,1,1,"Entities"))</f>
        <v>95</v>
      </c>
      <c r="CQ133" s="76">
        <f ca="1">ROUND((Table18[[#This Row],[XP]]*Table18[[#This Row],[entity_spawned (AVG)]])*(Table18[[#This Row],[activating_chance]]/100),0)</f>
        <v>95</v>
      </c>
      <c r="CR133" t="s">
        <v>349</v>
      </c>
      <c r="CT133" t="s">
        <v>408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3">
        <f ca="1">ROUND((Table1820[[#This Row],[XP]]*Table1820[[#This Row],[entity_spawned (AVG)]])*(Table1820[[#This Row],[activating_chance]]/100),0)</f>
        <v>95</v>
      </c>
      <c r="CZ133" t="s">
        <v>349</v>
      </c>
    </row>
    <row r="134" spans="2:104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75</v>
      </c>
      <c r="G134" s="76">
        <f ca="1">ROUND((Table245[[#This Row],[XP]]*Table245[[#This Row],[entity_spawned (AVG)]])*(Table245[[#This Row],[activating_chance]]/100),0)</f>
        <v>75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83</v>
      </c>
      <c r="O134" s="76">
        <f ca="1">ROUND((Table3[[#This Row],[XP]]*Table3[[#This Row],[entity_spawned (AVG)]])*(Table3[[#This Row],[activating_chance]]/100),0)</f>
        <v>71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75</v>
      </c>
      <c r="AE134" s="76">
        <f ca="1">ROUND((Table2[[#This Row],[XP]]*Table2[[#This Row],[entity_spawned (AVG)]])*(Table2[[#This Row],[activating_chance]]/100),0)</f>
        <v>225</v>
      </c>
      <c r="AF134" s="73" t="s">
        <v>348</v>
      </c>
      <c r="AH134" t="s">
        <v>624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75</v>
      </c>
      <c r="BC134" s="76">
        <f ca="1">ROUND((Table61011[[#This Row],[XP]]*Table61011[[#This Row],[entity_spawned (AVG)]])*(Table61011[[#This Row],[activating_chance]]/100),0)</f>
        <v>75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75</v>
      </c>
      <c r="BK134">
        <f ca="1">ROUND((Table11[[#This Row],[XP]]*Table11[[#This Row],[entity_spawned (AVG)]])*(Table11[[#This Row],[activating_chance]]/100),0)</f>
        <v>75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75</v>
      </c>
      <c r="BS134">
        <f ca="1">ROUND((Table12[[#This Row],[XP]]*Table12[[#This Row],[entity_spawned (AVG)]])*(Table12[[#This Row],[activating_chance]]/100),0)</f>
        <v>75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25</v>
      </c>
      <c r="CA134">
        <f ca="1">ROUND((Table13[[#This Row],[XP]]*Table13[[#This Row],[entity_spawned (AVG)]])*(Table13[[#This Row],[activating_chance]]/100),0)</f>
        <v>25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  <c r="CL134" t="s">
        <v>408</v>
      </c>
      <c r="CM134">
        <v>1</v>
      </c>
      <c r="CN134" s="76">
        <v>340</v>
      </c>
      <c r="CO134" s="76">
        <v>100</v>
      </c>
      <c r="CP134" s="76">
        <f ca="1">INDIRECT(ADDRESS(11+(MATCH(RIGHT(Table18[[#This Row],[spawner_sku]],LEN(Table18[[#This Row],[spawner_sku]])-FIND("/",Table18[[#This Row],[spawner_sku]])),Table1[Entity Prefab],0)),10,1,1,"Entities"))</f>
        <v>95</v>
      </c>
      <c r="CQ134" s="76">
        <f ca="1">ROUND((Table18[[#This Row],[XP]]*Table18[[#This Row],[entity_spawned (AVG)]])*(Table18[[#This Row],[activating_chance]]/100),0)</f>
        <v>95</v>
      </c>
      <c r="CR134" t="s">
        <v>349</v>
      </c>
      <c r="CT134" t="s">
        <v>408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4">
        <f ca="1">ROUND((Table1820[[#This Row],[XP]]*Table1820[[#This Row],[entity_spawned (AVG)]])*(Table1820[[#This Row],[activating_chance]]/100),0)</f>
        <v>95</v>
      </c>
      <c r="CZ134" t="s">
        <v>349</v>
      </c>
    </row>
    <row r="135" spans="2:104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75</v>
      </c>
      <c r="G135" s="76">
        <f ca="1">ROUND((Table245[[#This Row],[XP]]*Table245[[#This Row],[entity_spawned (AVG)]])*(Table245[[#This Row],[activating_chance]]/100),0)</f>
        <v>45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83</v>
      </c>
      <c r="O135" s="76">
        <f ca="1">ROUND((Table3[[#This Row],[XP]]*Table3[[#This Row],[entity_spawned (AVG)]])*(Table3[[#This Row],[activating_chance]]/100),0)</f>
        <v>83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75</v>
      </c>
      <c r="AE135" s="76">
        <f ca="1">ROUND((Table2[[#This Row],[XP]]*Table2[[#This Row],[entity_spawned (AVG)]])*(Table2[[#This Row],[activating_chance]]/100),0)</f>
        <v>225</v>
      </c>
      <c r="AF135" s="73" t="s">
        <v>348</v>
      </c>
      <c r="AH135" t="s">
        <v>624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75</v>
      </c>
      <c r="BC135" s="76">
        <f ca="1">ROUND((Table61011[[#This Row],[XP]]*Table61011[[#This Row],[entity_spawned (AVG)]])*(Table61011[[#This Row],[activating_chance]]/100),0)</f>
        <v>75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75</v>
      </c>
      <c r="BK135">
        <f ca="1">ROUND((Table11[[#This Row],[XP]]*Table11[[#This Row],[entity_spawned (AVG)]])*(Table11[[#This Row],[activating_chance]]/100),0)</f>
        <v>75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75</v>
      </c>
      <c r="BS135">
        <f ca="1">ROUND((Table12[[#This Row],[XP]]*Table12[[#This Row],[entity_spawned (AVG)]])*(Table12[[#This Row],[activating_chance]]/100),0)</f>
        <v>75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70</v>
      </c>
      <c r="CA135">
        <f ca="1">ROUND((Table13[[#This Row],[XP]]*Table13[[#This Row],[entity_spawned (AVG)]])*(Table13[[#This Row],[activating_chance]]/100),0)</f>
        <v>70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  <c r="CL135" t="s">
        <v>408</v>
      </c>
      <c r="CM135">
        <v>1</v>
      </c>
      <c r="CN135" s="76">
        <v>340</v>
      </c>
      <c r="CO135" s="76">
        <v>100</v>
      </c>
      <c r="CP135" s="76">
        <f ca="1">INDIRECT(ADDRESS(11+(MATCH(RIGHT(Table18[[#This Row],[spawner_sku]],LEN(Table18[[#This Row],[spawner_sku]])-FIND("/",Table18[[#This Row],[spawner_sku]])),Table1[Entity Prefab],0)),10,1,1,"Entities"))</f>
        <v>95</v>
      </c>
      <c r="CQ135" s="76">
        <f ca="1">ROUND((Table18[[#This Row],[XP]]*Table18[[#This Row],[entity_spawned (AVG)]])*(Table18[[#This Row],[activating_chance]]/100),0)</f>
        <v>95</v>
      </c>
      <c r="CR135" t="s">
        <v>349</v>
      </c>
      <c r="CT135" t="s">
        <v>245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5">
        <f ca="1">ROUND((Table1820[[#This Row],[XP]]*Table1820[[#This Row],[entity_spawned (AVG)]])*(Table1820[[#This Row],[activating_chance]]/100),0)</f>
        <v>70</v>
      </c>
      <c r="CZ135" t="s">
        <v>348</v>
      </c>
    </row>
    <row r="136" spans="2:104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75</v>
      </c>
      <c r="G136" s="76">
        <f ca="1">ROUND((Table245[[#This Row],[XP]]*Table245[[#This Row],[entity_spawned (AVG)]])*(Table245[[#This Row],[activating_chance]]/100),0)</f>
        <v>225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83</v>
      </c>
      <c r="O136" s="76">
        <f ca="1">ROUND((Table3[[#This Row],[XP]]*Table3[[#This Row],[entity_spawned (AVG)]])*(Table3[[#This Row],[activating_chance]]/100),0)</f>
        <v>66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75</v>
      </c>
      <c r="AE136" s="76">
        <f ca="1">ROUND((Table2[[#This Row],[XP]]*Table2[[#This Row],[entity_spawned (AVG)]])*(Table2[[#This Row],[activating_chance]]/100),0)</f>
        <v>75</v>
      </c>
      <c r="AF136" s="73" t="s">
        <v>348</v>
      </c>
      <c r="AH136" t="s">
        <v>624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75</v>
      </c>
      <c r="BC136" s="76">
        <f ca="1">ROUND((Table61011[[#This Row],[XP]]*Table61011[[#This Row],[entity_spawned (AVG)]])*(Table61011[[#This Row],[activating_chance]]/100),0)</f>
        <v>75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75</v>
      </c>
      <c r="BK136">
        <f ca="1">ROUND((Table11[[#This Row],[XP]]*Table11[[#This Row],[entity_spawned (AVG)]])*(Table11[[#This Row],[activating_chance]]/100),0)</f>
        <v>75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75</v>
      </c>
      <c r="BS136">
        <f ca="1">ROUND((Table12[[#This Row],[XP]]*Table12[[#This Row],[entity_spawned (AVG)]])*(Table12[[#This Row],[activating_chance]]/100),0)</f>
        <v>75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70</v>
      </c>
      <c r="CA136">
        <f ca="1">ROUND((Table13[[#This Row],[XP]]*Table13[[#This Row],[entity_spawned (AVG)]])*(Table13[[#This Row],[activating_chance]]/100),0)</f>
        <v>70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  <c r="CL136" t="s">
        <v>408</v>
      </c>
      <c r="CM136">
        <v>1</v>
      </c>
      <c r="CN136" s="76">
        <v>340</v>
      </c>
      <c r="CO136" s="76">
        <v>100</v>
      </c>
      <c r="CP136" s="76">
        <f ca="1">INDIRECT(ADDRESS(11+(MATCH(RIGHT(Table18[[#This Row],[spawner_sku]],LEN(Table18[[#This Row],[spawner_sku]])-FIND("/",Table18[[#This Row],[spawner_sku]])),Table1[Entity Prefab],0)),10,1,1,"Entities"))</f>
        <v>95</v>
      </c>
      <c r="CQ136" s="76">
        <f ca="1">ROUND((Table18[[#This Row],[XP]]*Table18[[#This Row],[entity_spawned (AVG)]])*(Table18[[#This Row],[activating_chance]]/100),0)</f>
        <v>95</v>
      </c>
      <c r="CR136" t="s">
        <v>349</v>
      </c>
      <c r="CT136" t="s">
        <v>246</v>
      </c>
      <c r="CU136">
        <v>1</v>
      </c>
      <c r="CV136" s="76">
        <v>120</v>
      </c>
      <c r="CW136" s="76">
        <v>80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6">
        <f ca="1">ROUND((Table1820[[#This Row],[XP]]*Table1820[[#This Row],[entity_spawned (AVG)]])*(Table1820[[#This Row],[activating_chance]]/100),0)</f>
        <v>76</v>
      </c>
      <c r="CZ136" t="s">
        <v>348</v>
      </c>
    </row>
    <row r="137" spans="2:104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75</v>
      </c>
      <c r="G137" s="76">
        <f ca="1">ROUND((Table245[[#This Row],[XP]]*Table245[[#This Row],[entity_spawned (AVG)]])*(Table245[[#This Row],[activating_chance]]/100),0)</f>
        <v>825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83</v>
      </c>
      <c r="O137" s="76">
        <f ca="1">ROUND((Table3[[#This Row],[XP]]*Table3[[#This Row],[entity_spawned (AVG)]])*(Table3[[#This Row],[activating_chance]]/100),0)</f>
        <v>83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75</v>
      </c>
      <c r="AE137" s="76">
        <f ca="1">ROUND((Table2[[#This Row],[XP]]*Table2[[#This Row],[entity_spawned (AVG)]])*(Table2[[#This Row],[activating_chance]]/100),0)</f>
        <v>68</v>
      </c>
      <c r="AF137" s="73" t="s">
        <v>348</v>
      </c>
      <c r="AH137" t="s">
        <v>624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28</v>
      </c>
      <c r="BC137" s="76">
        <f ca="1">ROUND((Table61011[[#This Row],[XP]]*Table61011[[#This Row],[entity_spawned (AVG)]])*(Table61011[[#This Row],[activating_chance]]/100),0)</f>
        <v>28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75</v>
      </c>
      <c r="BK137">
        <f ca="1">ROUND((Table11[[#This Row],[XP]]*Table11[[#This Row],[entity_spawned (AVG)]])*(Table11[[#This Row],[activating_chance]]/100),0)</f>
        <v>75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75</v>
      </c>
      <c r="BS137">
        <f ca="1">ROUND((Table12[[#This Row],[XP]]*Table12[[#This Row],[entity_spawned (AVG)]])*(Table12[[#This Row],[activating_chance]]/100),0)</f>
        <v>60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70</v>
      </c>
      <c r="CA137">
        <f ca="1">ROUND((Table13[[#This Row],[XP]]*Table13[[#This Row],[entity_spawned (AVG)]])*(Table13[[#This Row],[activating_chance]]/100),0)</f>
        <v>70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  <c r="CL137" t="s">
        <v>408</v>
      </c>
      <c r="CM137">
        <v>1</v>
      </c>
      <c r="CN137" s="76">
        <v>240</v>
      </c>
      <c r="CO137" s="76">
        <v>100</v>
      </c>
      <c r="CP137" s="76">
        <f ca="1">INDIRECT(ADDRESS(11+(MATCH(RIGHT(Table18[[#This Row],[spawner_sku]],LEN(Table18[[#This Row],[spawner_sku]])-FIND("/",Table18[[#This Row],[spawner_sku]])),Table1[Entity Prefab],0)),10,1,1,"Entities"))</f>
        <v>95</v>
      </c>
      <c r="CQ137" s="76">
        <f ca="1">ROUND((Table18[[#This Row],[XP]]*Table18[[#This Row],[entity_spawned (AVG)]])*(Table18[[#This Row],[activating_chance]]/100),0)</f>
        <v>95</v>
      </c>
      <c r="CR137" t="s">
        <v>349</v>
      </c>
      <c r="CT137" t="s">
        <v>246</v>
      </c>
      <c r="CU137">
        <v>1</v>
      </c>
      <c r="CV137" s="76">
        <v>140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7">
        <f ca="1">ROUND((Table1820[[#This Row],[XP]]*Table1820[[#This Row],[entity_spawned (AVG)]])*(Table1820[[#This Row],[activating_chance]]/100),0)</f>
        <v>95</v>
      </c>
      <c r="CZ137" t="s">
        <v>348</v>
      </c>
    </row>
    <row r="138" spans="2:104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75</v>
      </c>
      <c r="G138" s="76">
        <f ca="1">ROUND((Table245[[#This Row],[XP]]*Table245[[#This Row],[entity_spawned (AVG)]])*(Table245[[#This Row],[activating_chance]]/100),0)</f>
        <v>64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83</v>
      </c>
      <c r="O138" s="76">
        <f ca="1">ROUND((Table3[[#This Row],[XP]]*Table3[[#This Row],[entity_spawned (AVG)]])*(Table3[[#This Row],[activating_chance]]/100),0)</f>
        <v>33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75</v>
      </c>
      <c r="AE138" s="76">
        <f ca="1">ROUND((Table2[[#This Row],[XP]]*Table2[[#This Row],[entity_spawned (AVG)]])*(Table2[[#This Row],[activating_chance]]/100),0)</f>
        <v>225</v>
      </c>
      <c r="AF138" s="73" t="s">
        <v>348</v>
      </c>
      <c r="AH138" t="s">
        <v>624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28</v>
      </c>
      <c r="BC138" s="76">
        <f ca="1">ROUND((Table61011[[#This Row],[XP]]*Table61011[[#This Row],[entity_spawned (AVG)]])*(Table61011[[#This Row],[activating_chance]]/100),0)</f>
        <v>28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70</v>
      </c>
      <c r="BK138">
        <f ca="1">ROUND((Table11[[#This Row],[XP]]*Table11[[#This Row],[entity_spawned (AVG)]])*(Table11[[#This Row],[activating_chance]]/100),0)</f>
        <v>70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83</v>
      </c>
      <c r="BS138">
        <f ca="1">ROUND((Table12[[#This Row],[XP]]*Table12[[#This Row],[entity_spawned (AVG)]])*(Table12[[#This Row],[activating_chance]]/100),0)</f>
        <v>83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70</v>
      </c>
      <c r="CA138">
        <f ca="1">ROUND((Table13[[#This Row],[XP]]*Table13[[#This Row],[entity_spawned (AVG)]])*(Table13[[#This Row],[activating_chance]]/100),0)</f>
        <v>70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  <c r="CL138" t="s">
        <v>245</v>
      </c>
      <c r="CM138">
        <v>1</v>
      </c>
      <c r="CN138" s="76">
        <v>150</v>
      </c>
      <c r="CO138" s="76">
        <v>100</v>
      </c>
      <c r="CP138" s="76">
        <f ca="1">INDIRECT(ADDRESS(11+(MATCH(RIGHT(Table18[[#This Row],[spawner_sku]],LEN(Table18[[#This Row],[spawner_sku]])-FIND("/",Table18[[#This Row],[spawner_sku]])),Table1[Entity Prefab],0)),10,1,1,"Entities"))</f>
        <v>70</v>
      </c>
      <c r="CQ138" s="76">
        <f ca="1">ROUND((Table18[[#This Row],[XP]]*Table18[[#This Row],[entity_spawned (AVG)]])*(Table18[[#This Row],[activating_chance]]/100),0)</f>
        <v>70</v>
      </c>
      <c r="CR138" t="s">
        <v>348</v>
      </c>
      <c r="CT138" t="s">
        <v>460</v>
      </c>
      <c r="CU138">
        <v>1</v>
      </c>
      <c r="CV138" s="76">
        <v>130</v>
      </c>
      <c r="CW138" s="76">
        <v>10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48</v>
      </c>
      <c r="CY138">
        <f ca="1">ROUND((Table1820[[#This Row],[XP]]*Table1820[[#This Row],[entity_spawned (AVG)]])*(Table1820[[#This Row],[activating_chance]]/100),0)</f>
        <v>5</v>
      </c>
      <c r="CZ138" t="s">
        <v>349</v>
      </c>
    </row>
    <row r="139" spans="2:104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75</v>
      </c>
      <c r="G139" s="76">
        <f ca="1">ROUND((Table245[[#This Row],[XP]]*Table245[[#This Row],[entity_spawned (AVG)]])*(Table245[[#This Row],[activating_chance]]/100),0)</f>
        <v>75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83</v>
      </c>
      <c r="O139" s="76">
        <f ca="1">ROUND((Table3[[#This Row],[XP]]*Table3[[#This Row],[entity_spawned (AVG)]])*(Table3[[#This Row],[activating_chance]]/100),0)</f>
        <v>83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625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28</v>
      </c>
      <c r="BC139" s="76">
        <f ca="1">ROUND((Table61011[[#This Row],[XP]]*Table61011[[#This Row],[entity_spawned (AVG)]])*(Table61011[[#This Row],[activating_chance]]/100),0)</f>
        <v>28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70</v>
      </c>
      <c r="BK139">
        <f ca="1">ROUND((Table11[[#This Row],[XP]]*Table11[[#This Row],[entity_spawned (AVG)]])*(Table11[[#This Row],[activating_chance]]/100),0)</f>
        <v>70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83</v>
      </c>
      <c r="BS139">
        <f ca="1">ROUND((Table12[[#This Row],[XP]]*Table12[[#This Row],[entity_spawned (AVG)]])*(Table12[[#This Row],[activating_chance]]/100),0)</f>
        <v>25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70</v>
      </c>
      <c r="CA139">
        <f ca="1">ROUND((Table13[[#This Row],[XP]]*Table13[[#This Row],[entity_spawned (AVG)]])*(Table13[[#This Row],[activating_chance]]/100),0)</f>
        <v>70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  <c r="CL139" t="s">
        <v>245</v>
      </c>
      <c r="CM139">
        <v>1</v>
      </c>
      <c r="CN139" s="76">
        <v>150</v>
      </c>
      <c r="CO139" s="76">
        <v>30</v>
      </c>
      <c r="CP139" s="76">
        <f ca="1">INDIRECT(ADDRESS(11+(MATCH(RIGHT(Table18[[#This Row],[spawner_sku]],LEN(Table18[[#This Row],[spawner_sku]])-FIND("/",Table18[[#This Row],[spawner_sku]])),Table1[Entity Prefab],0)),10,1,1,"Entities"))</f>
        <v>70</v>
      </c>
      <c r="CQ139" s="76">
        <f ca="1">ROUND((Table18[[#This Row],[XP]]*Table18[[#This Row],[entity_spawned (AVG)]])*(Table18[[#This Row],[activating_chance]]/100),0)</f>
        <v>21</v>
      </c>
      <c r="CR139" t="s">
        <v>348</v>
      </c>
      <c r="CT139" t="s">
        <v>460</v>
      </c>
      <c r="CU139">
        <v>2</v>
      </c>
      <c r="CV139" s="76">
        <v>180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48</v>
      </c>
      <c r="CY139">
        <f ca="1">ROUND((Table1820[[#This Row],[XP]]*Table1820[[#This Row],[entity_spawned (AVG)]])*(Table1820[[#This Row],[activating_chance]]/100),0)</f>
        <v>96</v>
      </c>
      <c r="CZ139" t="s">
        <v>349</v>
      </c>
    </row>
    <row r="140" spans="2:104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75</v>
      </c>
      <c r="G140" s="76">
        <f ca="1">ROUND((Table245[[#This Row],[XP]]*Table245[[#This Row],[entity_spawned (AVG)]])*(Table245[[#This Row],[activating_chance]]/100),0)</f>
        <v>375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83</v>
      </c>
      <c r="O140" s="76">
        <f ca="1">ROUND((Table3[[#This Row],[XP]]*Table3[[#This Row],[entity_spawned (AVG)]])*(Table3[[#This Row],[activating_chance]]/100),0)</f>
        <v>83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625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28</v>
      </c>
      <c r="BC140" s="76">
        <f ca="1">ROUND((Table61011[[#This Row],[XP]]*Table61011[[#This Row],[entity_spawned (AVG)]])*(Table61011[[#This Row],[activating_chance]]/100),0)</f>
        <v>28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95</v>
      </c>
      <c r="BK140">
        <f ca="1">ROUND((Table11[[#This Row],[XP]]*Table11[[#This Row],[entity_spawned (AVG)]])*(Table11[[#This Row],[activating_chance]]/100),0)</f>
        <v>48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83</v>
      </c>
      <c r="BS140">
        <f ca="1">ROUND((Table12[[#This Row],[XP]]*Table12[[#This Row],[entity_spawned (AVG)]])*(Table12[[#This Row],[activating_chance]]/100),0)</f>
        <v>66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70</v>
      </c>
      <c r="CA140">
        <f ca="1">ROUND((Table13[[#This Row],[XP]]*Table13[[#This Row],[entity_spawned (AVG)]])*(Table13[[#This Row],[activating_chance]]/100),0)</f>
        <v>70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  <c r="CL140" t="s">
        <v>245</v>
      </c>
      <c r="CM140">
        <v>1</v>
      </c>
      <c r="CN140" s="76">
        <v>150</v>
      </c>
      <c r="CO140" s="76">
        <v>100</v>
      </c>
      <c r="CP140" s="76">
        <f ca="1">INDIRECT(ADDRESS(11+(MATCH(RIGHT(Table18[[#This Row],[spawner_sku]],LEN(Table18[[#This Row],[spawner_sku]])-FIND("/",Table18[[#This Row],[spawner_sku]])),Table1[Entity Prefab],0)),10,1,1,"Entities"))</f>
        <v>70</v>
      </c>
      <c r="CQ140" s="76">
        <f ca="1">ROUND((Table18[[#This Row],[XP]]*Table18[[#This Row],[entity_spawned (AVG)]])*(Table18[[#This Row],[activating_chance]]/100),0)</f>
        <v>70</v>
      </c>
      <c r="CR140" t="s">
        <v>348</v>
      </c>
      <c r="CT140" t="s">
        <v>460</v>
      </c>
      <c r="CU140">
        <v>1</v>
      </c>
      <c r="CV140" s="76">
        <v>180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48</v>
      </c>
      <c r="CY140">
        <f ca="1">ROUND((Table1820[[#This Row],[XP]]*Table1820[[#This Row],[entity_spawned (AVG)]])*(Table1820[[#This Row],[activating_chance]]/100),0)</f>
        <v>48</v>
      </c>
      <c r="CZ140" t="s">
        <v>349</v>
      </c>
    </row>
    <row r="141" spans="2:104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75</v>
      </c>
      <c r="G141" s="76">
        <f ca="1">ROUND((Table245[[#This Row],[XP]]*Table245[[#This Row],[entity_spawned (AVG)]])*(Table245[[#This Row],[activating_chance]]/100),0)</f>
        <v>150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83</v>
      </c>
      <c r="O141" s="76">
        <f ca="1">ROUND((Table3[[#This Row],[XP]]*Table3[[#This Row],[entity_spawned (AVG)]])*(Table3[[#This Row],[activating_chance]]/100),0)</f>
        <v>83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626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348</v>
      </c>
      <c r="AP141" t="s">
        <v>453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28</v>
      </c>
      <c r="BC141" s="76">
        <f ca="1">ROUND((Table61011[[#This Row],[XP]]*Table61011[[#This Row],[entity_spawned (AVG)]])*(Table61011[[#This Row],[activating_chance]]/100),0)</f>
        <v>28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95</v>
      </c>
      <c r="BK141">
        <f ca="1">ROUND((Table11[[#This Row],[XP]]*Table11[[#This Row],[entity_spawned (AVG)]])*(Table11[[#This Row],[activating_chance]]/100),0)</f>
        <v>95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83</v>
      </c>
      <c r="BS141">
        <f ca="1">ROUND((Table12[[#This Row],[XP]]*Table12[[#This Row],[entity_spawned (AVG)]])*(Table12[[#This Row],[activating_chance]]/100),0)</f>
        <v>83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70</v>
      </c>
      <c r="CA141">
        <f ca="1">ROUND((Table13[[#This Row],[XP]]*Table13[[#This Row],[entity_spawned (AVG)]])*(Table13[[#This Row],[activating_chance]]/100),0)</f>
        <v>70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  <c r="CL141" t="s">
        <v>246</v>
      </c>
      <c r="CM141">
        <v>1</v>
      </c>
      <c r="CN141" s="76">
        <v>110</v>
      </c>
      <c r="CO141" s="76">
        <v>100</v>
      </c>
      <c r="CP141" s="76">
        <f ca="1">INDIRECT(ADDRESS(11+(MATCH(RIGHT(Table18[[#This Row],[spawner_sku]],LEN(Table18[[#This Row],[spawner_sku]])-FIND("/",Table18[[#This Row],[spawner_sku]])),Table1[Entity Prefab],0)),10,1,1,"Entities"))</f>
        <v>95</v>
      </c>
      <c r="CQ141" s="76">
        <f ca="1">ROUND((Table18[[#This Row],[XP]]*Table18[[#This Row],[entity_spawned (AVG)]])*(Table18[[#This Row],[activating_chance]]/100),0)</f>
        <v>95</v>
      </c>
      <c r="CR141" t="s">
        <v>348</v>
      </c>
      <c r="CT141" t="s">
        <v>525</v>
      </c>
      <c r="CU141">
        <v>1</v>
      </c>
      <c r="CV141" s="76">
        <v>150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105</v>
      </c>
      <c r="CY141">
        <f ca="1">ROUND((Table1820[[#This Row],[XP]]*Table1820[[#This Row],[entity_spawned (AVG)]])*(Table1820[[#This Row],[activating_chance]]/100),0)</f>
        <v>105</v>
      </c>
      <c r="CZ141" t="s">
        <v>349</v>
      </c>
    </row>
    <row r="142" spans="2:104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75</v>
      </c>
      <c r="G142" s="76">
        <f ca="1">ROUND((Table245[[#This Row],[XP]]*Table245[[#This Row],[entity_spawned (AVG)]])*(Table245[[#This Row],[activating_chance]]/100),0)</f>
        <v>75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83</v>
      </c>
      <c r="O142" s="76">
        <f ca="1">ROUND((Table3[[#This Row],[XP]]*Table3[[#This Row],[entity_spawned (AVG)]])*(Table3[[#This Row],[activating_chance]]/100),0)</f>
        <v>83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626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348</v>
      </c>
      <c r="AP142" t="s">
        <v>453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28</v>
      </c>
      <c r="BC142" s="76">
        <f ca="1">ROUND((Table61011[[#This Row],[XP]]*Table61011[[#This Row],[entity_spawned (AVG)]])*(Table61011[[#This Row],[activating_chance]]/100),0)</f>
        <v>28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95</v>
      </c>
      <c r="BK142">
        <f ca="1">ROUND((Table11[[#This Row],[XP]]*Table11[[#This Row],[entity_spawned (AVG)]])*(Table11[[#This Row],[activating_chance]]/100),0)</f>
        <v>95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83</v>
      </c>
      <c r="BS142">
        <f ca="1">ROUND((Table12[[#This Row],[XP]]*Table12[[#This Row],[entity_spawned (AVG)]])*(Table12[[#This Row],[activating_chance]]/100),0)</f>
        <v>66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70</v>
      </c>
      <c r="CA142">
        <f ca="1">ROUND((Table13[[#This Row],[XP]]*Table13[[#This Row],[entity_spawned (AVG)]])*(Table13[[#This Row],[activating_chance]]/100),0)</f>
        <v>70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  <c r="CL142" t="s">
        <v>246</v>
      </c>
      <c r="CM142">
        <v>1</v>
      </c>
      <c r="CN142" s="76">
        <v>120</v>
      </c>
      <c r="CO142" s="76">
        <v>100</v>
      </c>
      <c r="CP142" s="76">
        <f ca="1">INDIRECT(ADDRESS(11+(MATCH(RIGHT(Table18[[#This Row],[spawner_sku]],LEN(Table18[[#This Row],[spawner_sku]])-FIND("/",Table18[[#This Row],[spawner_sku]])),Table1[Entity Prefab],0)),10,1,1,"Entities"))</f>
        <v>95</v>
      </c>
      <c r="CQ142" s="76">
        <f ca="1">ROUND((Table18[[#This Row],[XP]]*Table18[[#This Row],[entity_spawned (AVG)]])*(Table18[[#This Row],[activating_chance]]/100),0)</f>
        <v>95</v>
      </c>
      <c r="CR142" t="s">
        <v>348</v>
      </c>
      <c r="CT142" t="s">
        <v>525</v>
      </c>
      <c r="CU142">
        <v>1</v>
      </c>
      <c r="CV142" s="76">
        <v>140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105</v>
      </c>
      <c r="CY142">
        <f ca="1">ROUND((Table1820[[#This Row],[XP]]*Table1820[[#This Row],[entity_spawned (AVG)]])*(Table1820[[#This Row],[activating_chance]]/100),0)</f>
        <v>105</v>
      </c>
      <c r="CZ142" t="s">
        <v>349</v>
      </c>
    </row>
    <row r="143" spans="2:104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75</v>
      </c>
      <c r="G143" s="76">
        <f ca="1">ROUND((Table245[[#This Row],[XP]]*Table245[[#This Row],[entity_spawned (AVG)]])*(Table245[[#This Row],[activating_chance]]/100),0)</f>
        <v>225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83</v>
      </c>
      <c r="O143" s="76">
        <f ca="1">ROUND((Table3[[#This Row],[XP]]*Table3[[#This Row],[entity_spawned (AVG)]])*(Table3[[#This Row],[activating_chance]]/100),0)</f>
        <v>83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626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348</v>
      </c>
      <c r="AP143" t="s">
        <v>453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28</v>
      </c>
      <c r="BC143" s="76">
        <f ca="1">ROUND((Table61011[[#This Row],[XP]]*Table61011[[#This Row],[entity_spawned (AVG)]])*(Table61011[[#This Row],[activating_chance]]/100),0)</f>
        <v>28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95</v>
      </c>
      <c r="BK143">
        <f ca="1">ROUND((Table11[[#This Row],[XP]]*Table11[[#This Row],[entity_spawned (AVG)]])*(Table11[[#This Row],[activating_chance]]/100),0)</f>
        <v>95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83</v>
      </c>
      <c r="BS143">
        <f ca="1">ROUND((Table12[[#This Row],[XP]]*Table12[[#This Row],[entity_spawned (AVG)]])*(Table12[[#This Row],[activating_chance]]/100),0)</f>
        <v>25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70</v>
      </c>
      <c r="CA143">
        <f ca="1">ROUND((Table13[[#This Row],[XP]]*Table13[[#This Row],[entity_spawned (AVG)]])*(Table13[[#This Row],[activating_chance]]/100),0)</f>
        <v>70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  <c r="CL143" t="s">
        <v>246</v>
      </c>
      <c r="CM143">
        <v>1</v>
      </c>
      <c r="CN143" s="76">
        <v>120</v>
      </c>
      <c r="CO143" s="76">
        <v>80</v>
      </c>
      <c r="CP143" s="76">
        <f ca="1">INDIRECT(ADDRESS(11+(MATCH(RIGHT(Table18[[#This Row],[spawner_sku]],LEN(Table18[[#This Row],[spawner_sku]])-FIND("/",Table18[[#This Row],[spawner_sku]])),Table1[Entity Prefab],0)),10,1,1,"Entities"))</f>
        <v>95</v>
      </c>
      <c r="CQ143" s="76">
        <f ca="1">ROUND((Table18[[#This Row],[XP]]*Table18[[#This Row],[entity_spawned (AVG)]])*(Table18[[#This Row],[activating_chance]]/100),0)</f>
        <v>76</v>
      </c>
      <c r="CR143" t="s">
        <v>348</v>
      </c>
      <c r="CT143" t="s">
        <v>525</v>
      </c>
      <c r="CU143">
        <v>1</v>
      </c>
      <c r="CV143" s="76">
        <v>140</v>
      </c>
      <c r="CW143" s="76">
        <v>100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105</v>
      </c>
      <c r="CY143">
        <f ca="1">ROUND((Table1820[[#This Row],[XP]]*Table1820[[#This Row],[entity_spawned (AVG)]])*(Table1820[[#This Row],[activating_chance]]/100),0)</f>
        <v>105</v>
      </c>
      <c r="CZ143" t="s">
        <v>349</v>
      </c>
    </row>
    <row r="144" spans="2:104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75</v>
      </c>
      <c r="G144" s="76">
        <f ca="1">ROUND((Table245[[#This Row],[XP]]*Table245[[#This Row],[entity_spawned (AVG)]])*(Table245[[#This Row],[activating_chance]]/100),0)</f>
        <v>60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83</v>
      </c>
      <c r="O144" s="76">
        <f ca="1">ROUND((Table3[[#This Row],[XP]]*Table3[[#This Row],[entity_spawned (AVG)]])*(Table3[[#This Row],[activating_chance]]/100),0)</f>
        <v>83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626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348</v>
      </c>
      <c r="AP144" t="s">
        <v>453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28</v>
      </c>
      <c r="BC144" s="76">
        <f ca="1">ROUND((Table61011[[#This Row],[XP]]*Table61011[[#This Row],[entity_spawned (AVG)]])*(Table61011[[#This Row],[activating_chance]]/100),0)</f>
        <v>28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95</v>
      </c>
      <c r="BK144">
        <f ca="1">ROUND((Table11[[#This Row],[XP]]*Table11[[#This Row],[entity_spawned (AVG)]])*(Table11[[#This Row],[activating_chance]]/100),0)</f>
        <v>95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83</v>
      </c>
      <c r="BS144">
        <f ca="1">ROUND((Table12[[#This Row],[XP]]*Table12[[#This Row],[entity_spawned (AVG)]])*(Table12[[#This Row],[activating_chance]]/100),0)</f>
        <v>66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70</v>
      </c>
      <c r="CA144">
        <f ca="1">ROUND((Table13[[#This Row],[XP]]*Table13[[#This Row],[entity_spawned (AVG)]])*(Table13[[#This Row],[activating_chance]]/100),0)</f>
        <v>70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  <c r="CL144" t="s">
        <v>246</v>
      </c>
      <c r="CM144">
        <v>3</v>
      </c>
      <c r="CN144" s="76">
        <v>110</v>
      </c>
      <c r="CO144" s="76">
        <v>100</v>
      </c>
      <c r="CP144" s="76">
        <f ca="1">INDIRECT(ADDRESS(11+(MATCH(RIGHT(Table18[[#This Row],[spawner_sku]],LEN(Table18[[#This Row],[spawner_sku]])-FIND("/",Table18[[#This Row],[spawner_sku]])),Table1[Entity Prefab],0)),10,1,1,"Entities"))</f>
        <v>95</v>
      </c>
      <c r="CQ144" s="76">
        <f ca="1">ROUND((Table18[[#This Row],[XP]]*Table18[[#This Row],[entity_spawned (AVG)]])*(Table18[[#This Row],[activating_chance]]/100),0)</f>
        <v>285</v>
      </c>
      <c r="CR144" t="s">
        <v>348</v>
      </c>
      <c r="CT144" t="s">
        <v>528</v>
      </c>
      <c r="CU144">
        <v>1</v>
      </c>
      <c r="CV144" s="76">
        <v>120</v>
      </c>
      <c r="CW144" s="76">
        <v>80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28</v>
      </c>
      <c r="CZ144" t="s">
        <v>348</v>
      </c>
    </row>
    <row r="145" spans="2:104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75</v>
      </c>
      <c r="G145" s="76">
        <f ca="1">ROUND((Table245[[#This Row],[XP]]*Table245[[#This Row],[entity_spawned (AVG)]])*(Table245[[#This Row],[activating_chance]]/100),0)</f>
        <v>225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83</v>
      </c>
      <c r="O145" s="76">
        <f ca="1">ROUND((Table3[[#This Row],[XP]]*Table3[[#This Row],[entity_spawned (AVG)]])*(Table3[[#This Row],[activating_chance]]/100),0)</f>
        <v>83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626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348</v>
      </c>
      <c r="AP145" t="s">
        <v>453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28</v>
      </c>
      <c r="BC145" s="76">
        <f ca="1">ROUND((Table61011[[#This Row],[XP]]*Table61011[[#This Row],[entity_spawned (AVG)]])*(Table61011[[#This Row],[activating_chance]]/100),0)</f>
        <v>28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95</v>
      </c>
      <c r="BK145">
        <f ca="1">ROUND((Table11[[#This Row],[XP]]*Table11[[#This Row],[entity_spawned (AVG)]])*(Table11[[#This Row],[activating_chance]]/100),0)</f>
        <v>48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83</v>
      </c>
      <c r="BS145">
        <f ca="1">ROUND((Table12[[#This Row],[XP]]*Table12[[#This Row],[entity_spawned (AVG)]])*(Table12[[#This Row],[activating_chance]]/100),0)</f>
        <v>25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70</v>
      </c>
      <c r="CA145">
        <f ca="1">ROUND((Table13[[#This Row],[XP]]*Table13[[#This Row],[entity_spawned (AVG)]])*(Table13[[#This Row],[activating_chance]]/100),0)</f>
        <v>70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  <c r="CL145" t="s">
        <v>246</v>
      </c>
      <c r="CM145">
        <v>3</v>
      </c>
      <c r="CN145" s="76">
        <v>110</v>
      </c>
      <c r="CO145" s="76">
        <v>30</v>
      </c>
      <c r="CP145" s="76">
        <f ca="1">INDIRECT(ADDRESS(11+(MATCH(RIGHT(Table18[[#This Row],[spawner_sku]],LEN(Table18[[#This Row],[spawner_sku]])-FIND("/",Table18[[#This Row],[spawner_sku]])),Table1[Entity Prefab],0)),10,1,1,"Entities"))</f>
        <v>95</v>
      </c>
      <c r="CQ145" s="76">
        <f ca="1">ROUND((Table18[[#This Row],[XP]]*Table18[[#This Row],[entity_spawned (AVG)]])*(Table18[[#This Row],[activating_chance]]/100),0)</f>
        <v>86</v>
      </c>
      <c r="CR145" t="s">
        <v>348</v>
      </c>
      <c r="CT145" t="s">
        <v>528</v>
      </c>
      <c r="CU145">
        <v>1</v>
      </c>
      <c r="CV145" s="76">
        <v>120</v>
      </c>
      <c r="CW145" s="76">
        <v>30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11</v>
      </c>
      <c r="CZ145" t="s">
        <v>348</v>
      </c>
    </row>
    <row r="146" spans="2:104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75</v>
      </c>
      <c r="G146" s="76">
        <f ca="1">ROUND((Table245[[#This Row],[XP]]*Table245[[#This Row],[entity_spawned (AVG)]])*(Table245[[#This Row],[activating_chance]]/100),0)</f>
        <v>150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83</v>
      </c>
      <c r="O146" s="76">
        <f ca="1">ROUND((Table3[[#This Row],[XP]]*Table3[[#This Row],[entity_spawned (AVG)]])*(Table3[[#This Row],[activating_chance]]/100),0)</f>
        <v>66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626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75</v>
      </c>
      <c r="AM146" s="76">
        <f ca="1">ROUND((Table6[[#This Row],[XP]]*Table6[[#This Row],[entity_spawned (AVG)]])*(Table6[[#This Row],[activating_chance]]/100),0)</f>
        <v>75</v>
      </c>
      <c r="AN146" s="73" t="s">
        <v>348</v>
      </c>
      <c r="AP146" t="s">
        <v>453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28</v>
      </c>
      <c r="BC146" s="76">
        <f ca="1">ROUND((Table61011[[#This Row],[XP]]*Table61011[[#This Row],[entity_spawned (AVG)]])*(Table61011[[#This Row],[activating_chance]]/100),0)</f>
        <v>28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95</v>
      </c>
      <c r="BK146">
        <f ca="1">ROUND((Table11[[#This Row],[XP]]*Table11[[#This Row],[entity_spawned (AVG)]])*(Table11[[#This Row],[activating_chance]]/100),0)</f>
        <v>48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83</v>
      </c>
      <c r="BS146">
        <f ca="1">ROUND((Table12[[#This Row],[XP]]*Table12[[#This Row],[entity_spawned (AVG)]])*(Table12[[#This Row],[activating_chance]]/100),0)</f>
        <v>66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70</v>
      </c>
      <c r="CA146">
        <f ca="1">ROUND((Table13[[#This Row],[XP]]*Table13[[#This Row],[entity_spawned (AVG)]])*(Table13[[#This Row],[activating_chance]]/100),0)</f>
        <v>70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  <c r="CL146" t="s">
        <v>460</v>
      </c>
      <c r="CM146">
        <v>1</v>
      </c>
      <c r="CN146" s="76">
        <v>130</v>
      </c>
      <c r="CO146" s="76">
        <v>100</v>
      </c>
      <c r="CP146" s="76">
        <f ca="1">INDIRECT(ADDRESS(11+(MATCH(RIGHT(Table18[[#This Row],[spawner_sku]],LEN(Table18[[#This Row],[spawner_sku]])-FIND("/",Table18[[#This Row],[spawner_sku]])),Table1[Entity Prefab],0)),10,1,1,"Entities"))</f>
        <v>48</v>
      </c>
      <c r="CQ146" s="76">
        <f ca="1">ROUND((Table18[[#This Row],[XP]]*Table18[[#This Row],[entity_spawned (AVG)]])*(Table18[[#This Row],[activating_chance]]/100),0)</f>
        <v>48</v>
      </c>
      <c r="CR146" t="s">
        <v>349</v>
      </c>
      <c r="CT146" t="s">
        <v>528</v>
      </c>
      <c r="CU146">
        <v>1</v>
      </c>
      <c r="CV146" s="76">
        <v>120</v>
      </c>
      <c r="CW146" s="76">
        <v>100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35</v>
      </c>
      <c r="CZ146" t="s">
        <v>348</v>
      </c>
    </row>
    <row r="147" spans="2:104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75</v>
      </c>
      <c r="G147" s="76">
        <f ca="1">ROUND((Table245[[#This Row],[XP]]*Table245[[#This Row],[entity_spawned (AVG)]])*(Table245[[#This Row],[activating_chance]]/100),0)</f>
        <v>75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83</v>
      </c>
      <c r="O147" s="76">
        <f ca="1">ROUND((Table3[[#This Row],[XP]]*Table3[[#This Row],[entity_spawned (AVG)]])*(Table3[[#This Row],[activating_chance]]/100),0)</f>
        <v>83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48</v>
      </c>
      <c r="AM147" s="76">
        <f ca="1">ROUND((Table6[[#This Row],[XP]]*Table6[[#This Row],[entity_spawned (AVG)]])*(Table6[[#This Row],[activating_chance]]/100),0)</f>
        <v>48</v>
      </c>
      <c r="AN147" s="73" t="s">
        <v>348</v>
      </c>
      <c r="AP147" t="s">
        <v>623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75</v>
      </c>
      <c r="AU147" s="76">
        <f ca="1">ROUND((Table610[[#This Row],[XP]]*Table610[[#This Row],[entity_spawned (AVG)]])*(Table610[[#This Row],[activating_chance]]/100),0)</f>
        <v>23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28</v>
      </c>
      <c r="BC147" s="76">
        <f ca="1">ROUND((Table61011[[#This Row],[XP]]*Table61011[[#This Row],[entity_spawned (AVG)]])*(Table61011[[#This Row],[activating_chance]]/100),0)</f>
        <v>28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95</v>
      </c>
      <c r="BK147">
        <f ca="1">ROUND((Table11[[#This Row],[XP]]*Table11[[#This Row],[entity_spawned (AVG)]])*(Table11[[#This Row],[activating_chance]]/100),0)</f>
        <v>48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83</v>
      </c>
      <c r="BS147">
        <f ca="1">ROUND((Table12[[#This Row],[XP]]*Table12[[#This Row],[entity_spawned (AVG)]])*(Table12[[#This Row],[activating_chance]]/100),0)</f>
        <v>25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70</v>
      </c>
      <c r="CA147">
        <f ca="1">ROUND((Table13[[#This Row],[XP]]*Table13[[#This Row],[entity_spawned (AVG)]])*(Table13[[#This Row],[activating_chance]]/100),0)</f>
        <v>70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  <c r="CL147" t="s">
        <v>460</v>
      </c>
      <c r="CM147">
        <v>1</v>
      </c>
      <c r="CN147" s="76">
        <v>130</v>
      </c>
      <c r="CO147" s="76">
        <v>100</v>
      </c>
      <c r="CP147" s="76">
        <f ca="1">INDIRECT(ADDRESS(11+(MATCH(RIGHT(Table18[[#This Row],[spawner_sku]],LEN(Table18[[#This Row],[spawner_sku]])-FIND("/",Table18[[#This Row],[spawner_sku]])),Table1[Entity Prefab],0)),10,1,1,"Entities"))</f>
        <v>48</v>
      </c>
      <c r="CQ147" s="76">
        <f ca="1">ROUND((Table18[[#This Row],[XP]]*Table18[[#This Row],[entity_spawned (AVG)]])*(Table18[[#This Row],[activating_chance]]/100),0)</f>
        <v>48</v>
      </c>
      <c r="CR147" t="s">
        <v>349</v>
      </c>
      <c r="CT147" t="s">
        <v>528</v>
      </c>
      <c r="CU147">
        <v>1</v>
      </c>
      <c r="CV147" s="76">
        <v>120</v>
      </c>
      <c r="CW147" s="76">
        <v>30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11</v>
      </c>
      <c r="CZ147" t="s">
        <v>348</v>
      </c>
    </row>
    <row r="148" spans="2:104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75</v>
      </c>
      <c r="G148" s="76">
        <f ca="1">ROUND((Table245[[#This Row],[XP]]*Table245[[#This Row],[entity_spawned (AVG)]])*(Table245[[#This Row],[activating_chance]]/100),0)</f>
        <v>75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83</v>
      </c>
      <c r="O148" s="76">
        <f ca="1">ROUND((Table3[[#This Row],[XP]]*Table3[[#This Row],[entity_spawned (AVG)]])*(Table3[[#This Row],[activating_chance]]/100),0)</f>
        <v>83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130</v>
      </c>
      <c r="AM148" s="76">
        <f ca="1">ROUND((Table6[[#This Row],[XP]]*Table6[[#This Row],[entity_spawned (AVG)]])*(Table6[[#This Row],[activating_chance]]/100),0)</f>
        <v>390</v>
      </c>
      <c r="AN148" s="73" t="s">
        <v>348</v>
      </c>
      <c r="AP148" t="s">
        <v>623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75</v>
      </c>
      <c r="AU148" s="76">
        <f ca="1">ROUND((Table610[[#This Row],[XP]]*Table610[[#This Row],[entity_spawned (AVG)]])*(Table610[[#This Row],[activating_chance]]/100),0)</f>
        <v>23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28</v>
      </c>
      <c r="BC148" s="76">
        <f ca="1">ROUND((Table61011[[#This Row],[XP]]*Table61011[[#This Row],[entity_spawned (AVG)]])*(Table61011[[#This Row],[activating_chance]]/100),0)</f>
        <v>28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95</v>
      </c>
      <c r="BK148">
        <f ca="1">ROUND((Table11[[#This Row],[XP]]*Table11[[#This Row],[entity_spawned (AVG)]])*(Table11[[#This Row],[activating_chance]]/100),0)</f>
        <v>48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83</v>
      </c>
      <c r="BS148">
        <f ca="1">ROUND((Table12[[#This Row],[XP]]*Table12[[#This Row],[entity_spawned (AVG)]])*(Table12[[#This Row],[activating_chance]]/100),0)</f>
        <v>83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70</v>
      </c>
      <c r="CA148">
        <f ca="1">ROUND((Table13[[#This Row],[XP]]*Table13[[#This Row],[entity_spawned (AVG)]])*(Table13[[#This Row],[activating_chance]]/100),0)</f>
        <v>70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  <c r="CL148" t="s">
        <v>460</v>
      </c>
      <c r="CM148">
        <v>1</v>
      </c>
      <c r="CN148" s="76">
        <v>130</v>
      </c>
      <c r="CO148" s="76">
        <v>80</v>
      </c>
      <c r="CP148" s="76">
        <f ca="1">INDIRECT(ADDRESS(11+(MATCH(RIGHT(Table18[[#This Row],[spawner_sku]],LEN(Table18[[#This Row],[spawner_sku]])-FIND("/",Table18[[#This Row],[spawner_sku]])),Table1[Entity Prefab],0)),10,1,1,"Entities"))</f>
        <v>48</v>
      </c>
      <c r="CQ148" s="76">
        <f ca="1">ROUND((Table18[[#This Row],[XP]]*Table18[[#This Row],[entity_spawned (AVG)]])*(Table18[[#This Row],[activating_chance]]/100),0)</f>
        <v>38</v>
      </c>
      <c r="CR148" t="s">
        <v>349</v>
      </c>
      <c r="CT148" t="s">
        <v>528</v>
      </c>
      <c r="CU148">
        <v>1</v>
      </c>
      <c r="CV148" s="76">
        <v>120</v>
      </c>
      <c r="CW148" s="76">
        <v>100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35</v>
      </c>
      <c r="CZ148" t="s">
        <v>348</v>
      </c>
    </row>
    <row r="149" spans="2:104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75</v>
      </c>
      <c r="G149" s="76">
        <f ca="1">ROUND((Table245[[#This Row],[XP]]*Table245[[#This Row],[entity_spawned (AVG)]])*(Table245[[#This Row],[activating_chance]]/100),0)</f>
        <v>75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83</v>
      </c>
      <c r="O149" s="76">
        <f ca="1">ROUND((Table3[[#This Row],[XP]]*Table3[[#This Row],[entity_spawned (AVG)]])*(Table3[[#This Row],[activating_chance]]/100),0)</f>
        <v>83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130</v>
      </c>
      <c r="AM149" s="76">
        <f ca="1">ROUND((Table6[[#This Row],[XP]]*Table6[[#This Row],[entity_spawned (AVG)]])*(Table6[[#This Row],[activating_chance]]/100),0)</f>
        <v>520</v>
      </c>
      <c r="AN149" s="73" t="s">
        <v>348</v>
      </c>
      <c r="AP149" t="s">
        <v>623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75</v>
      </c>
      <c r="AU149" s="76">
        <f ca="1">ROUND((Table610[[#This Row],[XP]]*Table610[[#This Row],[entity_spawned (AVG)]])*(Table610[[#This Row],[activating_chance]]/100),0)</f>
        <v>23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28</v>
      </c>
      <c r="BC149" s="76">
        <f ca="1">ROUND((Table61011[[#This Row],[XP]]*Table61011[[#This Row],[entity_spawned (AVG)]])*(Table61011[[#This Row],[activating_chance]]/100),0)</f>
        <v>28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95</v>
      </c>
      <c r="BK149">
        <f ca="1">ROUND((Table11[[#This Row],[XP]]*Table11[[#This Row],[entity_spawned (AVG)]])*(Table11[[#This Row],[activating_chance]]/100),0)</f>
        <v>48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83</v>
      </c>
      <c r="BS149">
        <f ca="1">ROUND((Table12[[#This Row],[XP]]*Table12[[#This Row],[entity_spawned (AVG)]])*(Table12[[#This Row],[activating_chance]]/100),0)</f>
        <v>83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70</v>
      </c>
      <c r="CA149">
        <f ca="1">ROUND((Table13[[#This Row],[XP]]*Table13[[#This Row],[entity_spawned (AVG)]])*(Table13[[#This Row],[activating_chance]]/100),0)</f>
        <v>70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  <c r="CL149" t="s">
        <v>460</v>
      </c>
      <c r="CM149">
        <v>1</v>
      </c>
      <c r="CN149" s="76">
        <v>130</v>
      </c>
      <c r="CO149" s="76">
        <v>100</v>
      </c>
      <c r="CP149" s="76">
        <f ca="1">INDIRECT(ADDRESS(11+(MATCH(RIGHT(Table18[[#This Row],[spawner_sku]],LEN(Table18[[#This Row],[spawner_sku]])-FIND("/",Table18[[#This Row],[spawner_sku]])),Table1[Entity Prefab],0)),10,1,1,"Entities"))</f>
        <v>48</v>
      </c>
      <c r="CQ149" s="76">
        <f ca="1">ROUND((Table18[[#This Row],[XP]]*Table18[[#This Row],[entity_spawned (AVG)]])*(Table18[[#This Row],[activating_chance]]/100),0)</f>
        <v>48</v>
      </c>
      <c r="CR149" t="s">
        <v>349</v>
      </c>
      <c r="CT149" t="s">
        <v>528</v>
      </c>
      <c r="CU149">
        <v>1</v>
      </c>
      <c r="CV149" s="76">
        <v>120</v>
      </c>
      <c r="CW149" s="76">
        <v>80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28</v>
      </c>
      <c r="CZ149" t="s">
        <v>348</v>
      </c>
    </row>
    <row r="150" spans="2:104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75</v>
      </c>
      <c r="G150" s="76">
        <f ca="1">ROUND((Table245[[#This Row],[XP]]*Table245[[#This Row],[entity_spawned (AVG)]])*(Table245[[#This Row],[activating_chance]]/100),0)</f>
        <v>525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83</v>
      </c>
      <c r="O150" s="76">
        <f ca="1">ROUND((Table3[[#This Row],[XP]]*Table3[[#This Row],[entity_spawned (AVG)]])*(Table3[[#This Row],[activating_chance]]/100),0)</f>
        <v>83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130</v>
      </c>
      <c r="AM150" s="76">
        <f ca="1">ROUND((Table6[[#This Row],[XP]]*Table6[[#This Row],[entity_spawned (AVG)]])*(Table6[[#This Row],[activating_chance]]/100),0)</f>
        <v>390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83</v>
      </c>
      <c r="AU150" s="76">
        <f ca="1">ROUND((Table610[[#This Row],[XP]]*Table610[[#This Row],[entity_spawned (AVG)]])*(Table610[[#This Row],[activating_chance]]/100),0)</f>
        <v>62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28</v>
      </c>
      <c r="BC150" s="76">
        <f ca="1">ROUND((Table61011[[#This Row],[XP]]*Table61011[[#This Row],[entity_spawned (AVG)]])*(Table61011[[#This Row],[activating_chance]]/100),0)</f>
        <v>28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95</v>
      </c>
      <c r="BK150">
        <f ca="1">ROUND((Table11[[#This Row],[XP]]*Table11[[#This Row],[entity_spawned (AVG)]])*(Table11[[#This Row],[activating_chance]]/100),0)</f>
        <v>95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83</v>
      </c>
      <c r="BS150">
        <f ca="1">ROUND((Table12[[#This Row],[XP]]*Table12[[#This Row],[entity_spawned (AVG)]])*(Table12[[#This Row],[activating_chance]]/100),0)</f>
        <v>83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83</v>
      </c>
      <c r="CA150">
        <f ca="1">ROUND((Table13[[#This Row],[XP]]*Table13[[#This Row],[entity_spawned (AVG)]])*(Table13[[#This Row],[activating_chance]]/100),0)</f>
        <v>83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  <c r="CL150" t="s">
        <v>525</v>
      </c>
      <c r="CM150">
        <v>1</v>
      </c>
      <c r="CN150" s="76">
        <v>120</v>
      </c>
      <c r="CO150" s="76">
        <v>100</v>
      </c>
      <c r="CP150" s="76">
        <f ca="1">INDIRECT(ADDRESS(11+(MATCH(RIGHT(Table18[[#This Row],[spawner_sku]],LEN(Table18[[#This Row],[spawner_sku]])-FIND("/",Table18[[#This Row],[spawner_sku]])),Table1[Entity Prefab],0)),10,1,1,"Entities"))</f>
        <v>105</v>
      </c>
      <c r="CQ150" s="76">
        <f ca="1">ROUND((Table18[[#This Row],[XP]]*Table18[[#This Row],[entity_spawned (AVG)]])*(Table18[[#This Row],[activating_chance]]/100),0)</f>
        <v>105</v>
      </c>
      <c r="CR150" t="s">
        <v>349</v>
      </c>
      <c r="CT150" t="s">
        <v>528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348</v>
      </c>
    </row>
    <row r="151" spans="2:104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75</v>
      </c>
      <c r="G151" s="76">
        <f ca="1">ROUND((Table245[[#This Row],[XP]]*Table245[[#This Row],[entity_spawned (AVG)]])*(Table245[[#This Row],[activating_chance]]/100),0)</f>
        <v>225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83</v>
      </c>
      <c r="O151" s="76">
        <f ca="1">ROUND((Table3[[#This Row],[XP]]*Table3[[#This Row],[entity_spawned (AVG)]])*(Table3[[#This Row],[activating_chance]]/100),0)</f>
        <v>83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130</v>
      </c>
      <c r="AM151" s="76">
        <f ca="1">ROUND((Table6[[#This Row],[XP]]*Table6[[#This Row],[entity_spawned (AVG)]])*(Table6[[#This Row],[activating_chance]]/100),0)</f>
        <v>780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83</v>
      </c>
      <c r="AU151" s="76">
        <f ca="1">ROUND((Table610[[#This Row],[XP]]*Table610[[#This Row],[entity_spawned (AVG)]])*(Table610[[#This Row],[activating_chance]]/100),0)</f>
        <v>83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28</v>
      </c>
      <c r="BC151" s="76">
        <f ca="1">ROUND((Table61011[[#This Row],[XP]]*Table61011[[#This Row],[entity_spawned (AVG)]])*(Table61011[[#This Row],[activating_chance]]/100),0)</f>
        <v>28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95</v>
      </c>
      <c r="BK151">
        <f ca="1">ROUND((Table11[[#This Row],[XP]]*Table11[[#This Row],[entity_spawned (AVG)]])*(Table11[[#This Row],[activating_chance]]/100),0)</f>
        <v>48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83</v>
      </c>
      <c r="BS151">
        <f ca="1">ROUND((Table12[[#This Row],[XP]]*Table12[[#This Row],[entity_spawned (AVG)]])*(Table12[[#This Row],[activating_chance]]/100),0)</f>
        <v>83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83</v>
      </c>
      <c r="CA151">
        <f ca="1">ROUND((Table13[[#This Row],[XP]]*Table13[[#This Row],[entity_spawned (AVG)]])*(Table13[[#This Row],[activating_chance]]/100),0)</f>
        <v>83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  <c r="CL151" t="s">
        <v>525</v>
      </c>
      <c r="CM151">
        <v>1</v>
      </c>
      <c r="CN151" s="76">
        <v>140</v>
      </c>
      <c r="CO151" s="76">
        <v>100</v>
      </c>
      <c r="CP151" s="76">
        <f ca="1">INDIRECT(ADDRESS(11+(MATCH(RIGHT(Table18[[#This Row],[spawner_sku]],LEN(Table18[[#This Row],[spawner_sku]])-FIND("/",Table18[[#This Row],[spawner_sku]])),Table1[Entity Prefab],0)),10,1,1,"Entities"))</f>
        <v>105</v>
      </c>
      <c r="CQ151" s="76">
        <f ca="1">ROUND((Table18[[#This Row],[XP]]*Table18[[#This Row],[entity_spawned (AVG)]])*(Table18[[#This Row],[activating_chance]]/100),0)</f>
        <v>105</v>
      </c>
      <c r="CR151" t="s">
        <v>349</v>
      </c>
      <c r="CT151" t="s">
        <v>528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348</v>
      </c>
    </row>
    <row r="152" spans="2:104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75</v>
      </c>
      <c r="G152" s="76">
        <f ca="1">ROUND((Table245[[#This Row],[XP]]*Table245[[#This Row],[entity_spawned (AVG)]])*(Table245[[#This Row],[activating_chance]]/100),0)</f>
        <v>825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83</v>
      </c>
      <c r="O152" s="76">
        <f ca="1">ROUND((Table3[[#This Row],[XP]]*Table3[[#This Row],[entity_spawned (AVG)]])*(Table3[[#This Row],[activating_chance]]/100),0)</f>
        <v>58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130</v>
      </c>
      <c r="AM152" s="76">
        <f ca="1">ROUND((Table6[[#This Row],[XP]]*Table6[[#This Row],[entity_spawned (AVG)]])*(Table6[[#This Row],[activating_chance]]/100),0)</f>
        <v>650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28</v>
      </c>
      <c r="BC152" s="76">
        <f ca="1">ROUND((Table61011[[#This Row],[XP]]*Table61011[[#This Row],[entity_spawned (AVG)]])*(Table61011[[#This Row],[activating_chance]]/100),0)</f>
        <v>28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175</v>
      </c>
      <c r="BK152">
        <f ca="1">ROUND((Table11[[#This Row],[XP]]*Table11[[#This Row],[entity_spawned (AVG)]])*(Table11[[#This Row],[activating_chance]]/100),0)</f>
        <v>175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83</v>
      </c>
      <c r="BS152">
        <f ca="1">ROUND((Table12[[#This Row],[XP]]*Table12[[#This Row],[entity_spawned (AVG)]])*(Table12[[#This Row],[activating_chance]]/100),0)</f>
        <v>83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83</v>
      </c>
      <c r="CA152">
        <f ca="1">ROUND((Table13[[#This Row],[XP]]*Table13[[#This Row],[entity_spawned (AVG)]])*(Table13[[#This Row],[activating_chance]]/100),0)</f>
        <v>62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  <c r="CL152" t="s">
        <v>528</v>
      </c>
      <c r="CM152">
        <v>1</v>
      </c>
      <c r="CN152" s="76">
        <v>120</v>
      </c>
      <c r="CO152" s="76">
        <v>30</v>
      </c>
      <c r="CP152" s="76">
        <f ca="1">INDIRECT(ADDRESS(11+(MATCH(RIGHT(Table18[[#This Row],[spawner_sku]],LEN(Table18[[#This Row],[spawner_sku]])-FIND("/",Table18[[#This Row],[spawner_sku]])),Table1[Entity Prefab],0)),10,1,1,"Entities"))</f>
        <v>35</v>
      </c>
      <c r="CQ152" s="76">
        <f ca="1">ROUND((Table18[[#This Row],[XP]]*Table18[[#This Row],[entity_spawned (AVG)]])*(Table18[[#This Row],[activating_chance]]/100),0)</f>
        <v>11</v>
      </c>
      <c r="CR152" t="s">
        <v>348</v>
      </c>
      <c r="CT152" t="s">
        <v>528</v>
      </c>
      <c r="CU152">
        <v>1</v>
      </c>
      <c r="CV152" s="76">
        <v>120</v>
      </c>
      <c r="CW152" s="76">
        <v>30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11</v>
      </c>
      <c r="CZ152" t="s">
        <v>348</v>
      </c>
    </row>
    <row r="153" spans="2:104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75</v>
      </c>
      <c r="G153" s="76">
        <f ca="1">ROUND((Table245[[#This Row],[XP]]*Table245[[#This Row],[entity_spawned (AVG)]])*(Table245[[#This Row],[activating_chance]]/100),0)</f>
        <v>75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83</v>
      </c>
      <c r="O153" s="76">
        <f ca="1">ROUND((Table3[[#This Row],[XP]]*Table3[[#This Row],[entity_spawned (AVG)]])*(Table3[[#This Row],[activating_chance]]/100),0)</f>
        <v>83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458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130</v>
      </c>
      <c r="AM153" s="76">
        <f ca="1">ROUND((Table6[[#This Row],[XP]]*Table6[[#This Row],[entity_spawned (AVG)]])*(Table6[[#This Row],[activating_chance]]/100),0)</f>
        <v>390</v>
      </c>
      <c r="AN153" s="73" t="s">
        <v>348</v>
      </c>
      <c r="AP153" t="s">
        <v>499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55</v>
      </c>
      <c r="AU153" s="76">
        <f ca="1">ROUND((Table610[[#This Row],[XP]]*Table610[[#This Row],[entity_spawned (AVG)]])*(Table610[[#This Row],[activating_chance]]/100),0)</f>
        <v>55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28</v>
      </c>
      <c r="BC153" s="76">
        <f ca="1">ROUND((Table61011[[#This Row],[XP]]*Table61011[[#This Row],[entity_spawned (AVG)]])*(Table61011[[#This Row],[activating_chance]]/100),0)</f>
        <v>28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175</v>
      </c>
      <c r="BK153">
        <f ca="1">ROUND((Table11[[#This Row],[XP]]*Table11[[#This Row],[entity_spawned (AVG)]])*(Table11[[#This Row],[activating_chance]]/100),0)</f>
        <v>175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83</v>
      </c>
      <c r="BS153">
        <f ca="1">ROUND((Table12[[#This Row],[XP]]*Table12[[#This Row],[entity_spawned (AVG)]])*(Table12[[#This Row],[activating_chance]]/100),0)</f>
        <v>25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83</v>
      </c>
      <c r="CA153">
        <f ca="1">ROUND((Table13[[#This Row],[XP]]*Table13[[#This Row],[entity_spawned (AVG)]])*(Table13[[#This Row],[activating_chance]]/100),0)</f>
        <v>83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  <c r="CL153" t="s">
        <v>528</v>
      </c>
      <c r="CM153">
        <v>1</v>
      </c>
      <c r="CN153" s="76">
        <v>120</v>
      </c>
      <c r="CO153" s="76">
        <v>80</v>
      </c>
      <c r="CP153" s="76">
        <f ca="1">INDIRECT(ADDRESS(11+(MATCH(RIGHT(Table18[[#This Row],[spawner_sku]],LEN(Table18[[#This Row],[spawner_sku]])-FIND("/",Table18[[#This Row],[spawner_sku]])),Table1[Entity Prefab],0)),10,1,1,"Entities"))</f>
        <v>35</v>
      </c>
      <c r="CQ153" s="76">
        <f ca="1">ROUND((Table18[[#This Row],[XP]]*Table18[[#This Row],[entity_spawned (AVG)]])*(Table18[[#This Row],[activating_chance]]/100),0)</f>
        <v>28</v>
      </c>
      <c r="CR153" t="s">
        <v>348</v>
      </c>
      <c r="CT153" t="s">
        <v>528</v>
      </c>
      <c r="CU153">
        <v>1</v>
      </c>
      <c r="CV153" s="76">
        <v>120</v>
      </c>
      <c r="CW153" s="76">
        <v>80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28</v>
      </c>
      <c r="CZ153" t="s">
        <v>348</v>
      </c>
    </row>
    <row r="154" spans="2:104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75</v>
      </c>
      <c r="G154" s="76">
        <f ca="1">ROUND((Table245[[#This Row],[XP]]*Table245[[#This Row],[entity_spawned (AVG)]])*(Table245[[#This Row],[activating_chance]]/100),0)</f>
        <v>68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83</v>
      </c>
      <c r="O154" s="76">
        <f ca="1">ROUND((Table3[[#This Row],[XP]]*Table3[[#This Row],[entity_spawned (AVG)]])*(Table3[[#This Row],[activating_chance]]/100),0)</f>
        <v>66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499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55</v>
      </c>
      <c r="AU154" s="76">
        <f ca="1">ROUND((Table610[[#This Row],[XP]]*Table610[[#This Row],[entity_spawned (AVG)]])*(Table610[[#This Row],[activating_chance]]/100),0)</f>
        <v>55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28</v>
      </c>
      <c r="BC154" s="76">
        <f ca="1">ROUND((Table61011[[#This Row],[XP]]*Table61011[[#This Row],[entity_spawned (AVG)]])*(Table61011[[#This Row],[activating_chance]]/100),0)</f>
        <v>28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175</v>
      </c>
      <c r="BK154">
        <f ca="1">ROUND((Table11[[#This Row],[XP]]*Table11[[#This Row],[entity_spawned (AVG)]])*(Table11[[#This Row],[activating_chance]]/100),0)</f>
        <v>175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83</v>
      </c>
      <c r="BS154">
        <f ca="1">ROUND((Table12[[#This Row],[XP]]*Table12[[#This Row],[entity_spawned (AVG)]])*(Table12[[#This Row],[activating_chance]]/100),0)</f>
        <v>66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83</v>
      </c>
      <c r="CA154">
        <f ca="1">ROUND((Table13[[#This Row],[XP]]*Table13[[#This Row],[entity_spawned (AVG)]])*(Table13[[#This Row],[activating_chance]]/100),0)</f>
        <v>83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  <c r="CL154" t="s">
        <v>528</v>
      </c>
      <c r="CM154">
        <v>1</v>
      </c>
      <c r="CN154" s="76">
        <v>120</v>
      </c>
      <c r="CO154" s="76">
        <v>100</v>
      </c>
      <c r="CP154" s="76">
        <f ca="1">INDIRECT(ADDRESS(11+(MATCH(RIGHT(Table18[[#This Row],[spawner_sku]],LEN(Table18[[#This Row],[spawner_sku]])-FIND("/",Table18[[#This Row],[spawner_sku]])),Table1[Entity Prefab],0)),10,1,1,"Entities"))</f>
        <v>35</v>
      </c>
      <c r="CQ154" s="76">
        <f ca="1">ROUND((Table18[[#This Row],[XP]]*Table18[[#This Row],[entity_spawned (AVG)]])*(Table18[[#This Row],[activating_chance]]/100),0)</f>
        <v>35</v>
      </c>
      <c r="CR154" t="s">
        <v>348</v>
      </c>
      <c r="CT154" t="s">
        <v>528</v>
      </c>
      <c r="CU154">
        <v>1</v>
      </c>
      <c r="CV154" s="76">
        <v>120</v>
      </c>
      <c r="CW154" s="76">
        <v>10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4</v>
      </c>
      <c r="CZ154" t="s">
        <v>348</v>
      </c>
    </row>
    <row r="155" spans="2:104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75</v>
      </c>
      <c r="G155" s="76">
        <f ca="1">ROUND((Table245[[#This Row],[XP]]*Table245[[#This Row],[entity_spawned (AVG)]])*(Table245[[#This Row],[activating_chance]]/100),0)</f>
        <v>150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83</v>
      </c>
      <c r="O155" s="76">
        <f ca="1">ROUND((Table3[[#This Row],[XP]]*Table3[[#This Row],[entity_spawned (AVG)]])*(Table3[[#This Row],[activating_chance]]/100),0)</f>
        <v>83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130</v>
      </c>
      <c r="AU155" s="76">
        <f ca="1">ROUND((Table610[[#This Row],[XP]]*Table610[[#This Row],[entity_spawned (AVG)]])*(Table610[[#This Row],[activating_chance]]/100),0)</f>
        <v>130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95</v>
      </c>
      <c r="BC155" s="76">
        <f ca="1">ROUND((Table61011[[#This Row],[XP]]*Table61011[[#This Row],[entity_spawned (AVG)]])*(Table61011[[#This Row],[activating_chance]]/100),0)</f>
        <v>95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175</v>
      </c>
      <c r="BK155">
        <f ca="1">ROUND((Table11[[#This Row],[XP]]*Table11[[#This Row],[entity_spawned (AVG)]])*(Table11[[#This Row],[activating_chance]]/100),0)</f>
        <v>175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83</v>
      </c>
      <c r="BS155">
        <f ca="1">ROUND((Table12[[#This Row],[XP]]*Table12[[#This Row],[entity_spawned (AVG)]])*(Table12[[#This Row],[activating_chance]]/100),0)</f>
        <v>83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83</v>
      </c>
      <c r="CA155">
        <f ca="1">ROUND((Table13[[#This Row],[XP]]*Table13[[#This Row],[entity_spawned (AVG)]])*(Table13[[#This Row],[activating_chance]]/100),0)</f>
        <v>62</v>
      </c>
      <c r="CB155" s="73" t="s">
        <v>348</v>
      </c>
      <c r="CD155" t="s">
        <v>457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  <c r="CL155" t="s">
        <v>528</v>
      </c>
      <c r="CM155">
        <v>1</v>
      </c>
      <c r="CN155" s="76">
        <v>120</v>
      </c>
      <c r="CO155" s="76">
        <v>100</v>
      </c>
      <c r="CP155" s="76">
        <f ca="1">INDIRECT(ADDRESS(11+(MATCH(RIGHT(Table18[[#This Row],[spawner_sku]],LEN(Table18[[#This Row],[spawner_sku]])-FIND("/",Table18[[#This Row],[spawner_sku]])),Table1[Entity Prefab],0)),10,1,1,"Entities"))</f>
        <v>35</v>
      </c>
      <c r="CQ155" s="76">
        <f ca="1">ROUND((Table18[[#This Row],[XP]]*Table18[[#This Row],[entity_spawned (AVG)]])*(Table18[[#This Row],[activating_chance]]/100),0)</f>
        <v>35</v>
      </c>
      <c r="CR155" t="s">
        <v>348</v>
      </c>
      <c r="CT155" t="s">
        <v>528</v>
      </c>
      <c r="CU155">
        <v>1</v>
      </c>
      <c r="CV155" s="76">
        <v>120</v>
      </c>
      <c r="CW155" s="76">
        <v>30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11</v>
      </c>
      <c r="CZ155" t="s">
        <v>348</v>
      </c>
    </row>
    <row r="156" spans="2:104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75</v>
      </c>
      <c r="G156" s="76">
        <f ca="1">ROUND((Table245[[#This Row],[XP]]*Table245[[#This Row],[entity_spawned (AVG)]])*(Table245[[#This Row],[activating_chance]]/100),0)</f>
        <v>225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83</v>
      </c>
      <c r="O156" s="76">
        <f ca="1">ROUND((Table3[[#This Row],[XP]]*Table3[[#This Row],[entity_spawned (AVG)]])*(Table3[[#This Row],[activating_chance]]/100),0)</f>
        <v>83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130</v>
      </c>
      <c r="AU156" s="76">
        <f ca="1">ROUND((Table610[[#This Row],[XP]]*Table610[[#This Row],[entity_spawned (AVG)]])*(Table610[[#This Row],[activating_chance]]/100),0)</f>
        <v>130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95</v>
      </c>
      <c r="BC156" s="76">
        <f ca="1">ROUND((Table61011[[#This Row],[XP]]*Table61011[[#This Row],[entity_spawned (AVG)]])*(Table61011[[#This Row],[activating_chance]]/100),0)</f>
        <v>95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175</v>
      </c>
      <c r="BK156">
        <f ca="1">ROUND((Table11[[#This Row],[XP]]*Table11[[#This Row],[entity_spawned (AVG)]])*(Table11[[#This Row],[activating_chance]]/100),0)</f>
        <v>140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83</v>
      </c>
      <c r="BS156">
        <f ca="1">ROUND((Table12[[#This Row],[XP]]*Table12[[#This Row],[entity_spawned (AVG)]])*(Table12[[#This Row],[activating_chance]]/100),0)</f>
        <v>66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83</v>
      </c>
      <c r="CA156">
        <f ca="1">ROUND((Table13[[#This Row],[XP]]*Table13[[#This Row],[entity_spawned (AVG)]])*(Table13[[#This Row],[activating_chance]]/100),0)</f>
        <v>83</v>
      </c>
      <c r="CB156" s="73" t="s">
        <v>348</v>
      </c>
      <c r="CD156" t="s">
        <v>457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  <c r="CL156" t="s">
        <v>670</v>
      </c>
      <c r="CM156">
        <v>1</v>
      </c>
      <c r="CN156" s="76">
        <v>120</v>
      </c>
      <c r="CO156" s="76">
        <v>30</v>
      </c>
      <c r="CP156" s="76">
        <f ca="1">INDIRECT(ADDRESS(11+(MATCH(RIGHT(Table18[[#This Row],[spawner_sku]],LEN(Table18[[#This Row],[spawner_sku]])-FIND("/",Table18[[#This Row],[spawner_sku]])),Table1[Entity Prefab],0)),10,1,1,"Entities"))</f>
        <v>50</v>
      </c>
      <c r="CQ156" s="76">
        <f ca="1">ROUND((Table18[[#This Row],[XP]]*Table18[[#This Row],[entity_spawned (AVG)]])*(Table18[[#This Row],[activating_chance]]/100),0)</f>
        <v>15</v>
      </c>
      <c r="CR156" t="s">
        <v>348</v>
      </c>
      <c r="CT156" t="s">
        <v>528</v>
      </c>
      <c r="CU156">
        <v>1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35</v>
      </c>
      <c r="CZ156" t="s">
        <v>348</v>
      </c>
    </row>
    <row r="157" spans="2:104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75</v>
      </c>
      <c r="G157" s="76">
        <f ca="1">ROUND((Table245[[#This Row],[XP]]*Table245[[#This Row],[entity_spawned (AVG)]])*(Table245[[#This Row],[activating_chance]]/100),0)</f>
        <v>375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83</v>
      </c>
      <c r="O157" s="76">
        <f ca="1">ROUND((Table3[[#This Row],[XP]]*Table3[[#This Row],[entity_spawned (AVG)]])*(Table3[[#This Row],[activating_chance]]/100),0)</f>
        <v>83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130</v>
      </c>
      <c r="AU157" s="76">
        <f ca="1">ROUND((Table610[[#This Row],[XP]]*Table610[[#This Row],[entity_spawned (AVG)]])*(Table610[[#This Row],[activating_chance]]/100),0)</f>
        <v>130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95</v>
      </c>
      <c r="BC157" s="76">
        <f ca="1">ROUND((Table61011[[#This Row],[XP]]*Table61011[[#This Row],[entity_spawned (AVG)]])*(Table61011[[#This Row],[activating_chance]]/100),0)</f>
        <v>95</v>
      </c>
      <c r="BD157" s="73" t="s">
        <v>349</v>
      </c>
      <c r="BF157" t="s">
        <v>460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48</v>
      </c>
      <c r="BK157">
        <f ca="1">ROUND((Table11[[#This Row],[XP]]*Table11[[#This Row],[entity_spawned (AVG)]])*(Table11[[#This Row],[activating_chance]]/100),0)</f>
        <v>48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83</v>
      </c>
      <c r="BS157">
        <f ca="1">ROUND((Table12[[#This Row],[XP]]*Table12[[#This Row],[entity_spawned (AVG)]])*(Table12[[#This Row],[activating_chance]]/100),0)</f>
        <v>83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83</v>
      </c>
      <c r="CA157">
        <f ca="1">ROUND((Table13[[#This Row],[XP]]*Table13[[#This Row],[entity_spawned (AVG)]])*(Table13[[#This Row],[activating_chance]]/100),0)</f>
        <v>83</v>
      </c>
      <c r="CB157" s="73" t="s">
        <v>348</v>
      </c>
      <c r="CD157" t="s">
        <v>457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  <c r="CL157" t="s">
        <v>670</v>
      </c>
      <c r="CM157">
        <v>2</v>
      </c>
      <c r="CN157" s="76">
        <v>100</v>
      </c>
      <c r="CO157" s="76">
        <v>100</v>
      </c>
      <c r="CP157" s="76">
        <f ca="1">INDIRECT(ADDRESS(11+(MATCH(RIGHT(Table18[[#This Row],[spawner_sku]],LEN(Table18[[#This Row],[spawner_sku]])-FIND("/",Table18[[#This Row],[spawner_sku]])),Table1[Entity Prefab],0)),10,1,1,"Entities"))</f>
        <v>50</v>
      </c>
      <c r="CQ157" s="76">
        <f ca="1">ROUND((Table18[[#This Row],[XP]]*Table18[[#This Row],[entity_spawned (AVG)]])*(Table18[[#This Row],[activating_chance]]/100),0)</f>
        <v>100</v>
      </c>
      <c r="CR157" t="s">
        <v>348</v>
      </c>
      <c r="CT157" t="s">
        <v>528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348</v>
      </c>
    </row>
    <row r="158" spans="2:104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75</v>
      </c>
      <c r="G158" s="76">
        <f ca="1">ROUND((Table245[[#This Row],[XP]]*Table245[[#This Row],[entity_spawned (AVG)]])*(Table245[[#This Row],[activating_chance]]/100),0)</f>
        <v>450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83</v>
      </c>
      <c r="O158" s="76">
        <f ca="1">ROUND((Table3[[#This Row],[XP]]*Table3[[#This Row],[entity_spawned (AVG)]])*(Table3[[#This Row],[activating_chance]]/100),0)</f>
        <v>66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130</v>
      </c>
      <c r="AU158" s="76">
        <f ca="1">ROUND((Table610[[#This Row],[XP]]*Table610[[#This Row],[entity_spawned (AVG)]])*(Table610[[#This Row],[activating_chance]]/100),0)</f>
        <v>130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95</v>
      </c>
      <c r="BC158" s="76">
        <f ca="1">ROUND((Table61011[[#This Row],[XP]]*Table61011[[#This Row],[entity_spawned (AVG)]])*(Table61011[[#This Row],[activating_chance]]/100),0)</f>
        <v>95</v>
      </c>
      <c r="BD158" s="73" t="s">
        <v>349</v>
      </c>
      <c r="BF158" t="s">
        <v>460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48</v>
      </c>
      <c r="BK158">
        <f ca="1">ROUND((Table11[[#This Row],[XP]]*Table11[[#This Row],[entity_spawned (AVG)]])*(Table11[[#This Row],[activating_chance]]/100),0)</f>
        <v>48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83</v>
      </c>
      <c r="BS158">
        <f ca="1">ROUND((Table12[[#This Row],[XP]]*Table12[[#This Row],[entity_spawned (AVG)]])*(Table12[[#This Row],[activating_chance]]/100),0)</f>
        <v>83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83</v>
      </c>
      <c r="CA158">
        <f ca="1">ROUND((Table13[[#This Row],[XP]]*Table13[[#This Row],[entity_spawned (AVG)]])*(Table13[[#This Row],[activating_chance]]/100),0)</f>
        <v>62</v>
      </c>
      <c r="CB158" s="73" t="s">
        <v>348</v>
      </c>
      <c r="CD158" t="s">
        <v>457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  <c r="CL158" t="s">
        <v>670</v>
      </c>
      <c r="CM158">
        <v>1</v>
      </c>
      <c r="CN158" s="76">
        <v>120</v>
      </c>
      <c r="CO158" s="76">
        <v>80</v>
      </c>
      <c r="CP158" s="76">
        <f ca="1">INDIRECT(ADDRESS(11+(MATCH(RIGHT(Table18[[#This Row],[spawner_sku]],LEN(Table18[[#This Row],[spawner_sku]])-FIND("/",Table18[[#This Row],[spawner_sku]])),Table1[Entity Prefab],0)),10,1,1,"Entities"))</f>
        <v>50</v>
      </c>
      <c r="CQ158" s="76">
        <f ca="1">ROUND((Table18[[#This Row],[XP]]*Table18[[#This Row],[entity_spawned (AVG)]])*(Table18[[#This Row],[activating_chance]]/100),0)</f>
        <v>40</v>
      </c>
      <c r="CR158" t="s">
        <v>348</v>
      </c>
      <c r="CT158" t="s">
        <v>528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348</v>
      </c>
    </row>
    <row r="159" spans="2:104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75</v>
      </c>
      <c r="G159" s="76">
        <f ca="1">ROUND((Table245[[#This Row],[XP]]*Table245[[#This Row],[entity_spawned (AVG)]])*(Table245[[#This Row],[activating_chance]]/100),0)</f>
        <v>225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83</v>
      </c>
      <c r="O159" s="76">
        <f ca="1">ROUND((Table3[[#This Row],[XP]]*Table3[[#This Row],[entity_spawned (AVG)]])*(Table3[[#This Row],[activating_chance]]/100),0)</f>
        <v>33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130</v>
      </c>
      <c r="AU159" s="76">
        <f ca="1">ROUND((Table610[[#This Row],[XP]]*Table610[[#This Row],[entity_spawned (AVG)]])*(Table610[[#This Row],[activating_chance]]/100),0)</f>
        <v>65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95</v>
      </c>
      <c r="BC159" s="76">
        <f ca="1">ROUND((Table61011[[#This Row],[XP]]*Table61011[[#This Row],[entity_spawned (AVG)]])*(Table61011[[#This Row],[activating_chance]]/100),0)</f>
        <v>95</v>
      </c>
      <c r="BD159" s="73" t="s">
        <v>349</v>
      </c>
      <c r="BF159" t="s">
        <v>460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48</v>
      </c>
      <c r="BK159">
        <f ca="1">ROUND((Table11[[#This Row],[XP]]*Table11[[#This Row],[entity_spawned (AVG)]])*(Table11[[#This Row],[activating_chance]]/100),0)</f>
        <v>48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83</v>
      </c>
      <c r="BS159">
        <f ca="1">ROUND((Table12[[#This Row],[XP]]*Table12[[#This Row],[entity_spawned (AVG)]])*(Table12[[#This Row],[activating_chance]]/100),0)</f>
        <v>83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83</v>
      </c>
      <c r="CA159">
        <f ca="1">ROUND((Table13[[#This Row],[XP]]*Table13[[#This Row],[entity_spawned (AVG)]])*(Table13[[#This Row],[activating_chance]]/100),0)</f>
        <v>62</v>
      </c>
      <c r="CB159" s="73" t="s">
        <v>348</v>
      </c>
      <c r="CD159" t="s">
        <v>457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  <c r="CL159" t="s">
        <v>670</v>
      </c>
      <c r="CM159">
        <v>1</v>
      </c>
      <c r="CN159" s="76">
        <v>120</v>
      </c>
      <c r="CO159" s="76">
        <v>100</v>
      </c>
      <c r="CP159" s="76">
        <f ca="1">INDIRECT(ADDRESS(11+(MATCH(RIGHT(Table18[[#This Row],[spawner_sku]],LEN(Table18[[#This Row],[spawner_sku]])-FIND("/",Table18[[#This Row],[spawner_sku]])),Table1[Entity Prefab],0)),10,1,1,"Entities"))</f>
        <v>50</v>
      </c>
      <c r="CQ159" s="76">
        <f ca="1">ROUND((Table18[[#This Row],[XP]]*Table18[[#This Row],[entity_spawned (AVG)]])*(Table18[[#This Row],[activating_chance]]/100),0)</f>
        <v>50</v>
      </c>
      <c r="CR159" t="s">
        <v>348</v>
      </c>
      <c r="CT159" t="s">
        <v>528</v>
      </c>
      <c r="CU159">
        <v>2</v>
      </c>
      <c r="CV159" s="76">
        <v>120</v>
      </c>
      <c r="CW159" s="76">
        <v>100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70</v>
      </c>
      <c r="CZ159" t="s">
        <v>348</v>
      </c>
    </row>
    <row r="160" spans="2:104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75</v>
      </c>
      <c r="G160" s="76">
        <f ca="1">ROUND((Table245[[#This Row],[XP]]*Table245[[#This Row],[entity_spawned (AVG)]])*(Table245[[#This Row],[activating_chance]]/100),0)</f>
        <v>225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70</v>
      </c>
      <c r="O160" s="76">
        <f ca="1">ROUND((Table3[[#This Row],[XP]]*Table3[[#This Row],[entity_spawned (AVG)]])*(Table3[[#This Row],[activating_chance]]/100),0)</f>
        <v>70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75</v>
      </c>
      <c r="AM160" s="76">
        <f ca="1">ROUND((Table6[[#This Row],[XP]]*Table6[[#This Row],[entity_spawned (AVG)]])*(Table6[[#This Row],[activating_chance]]/100),0)</f>
        <v>75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130</v>
      </c>
      <c r="AU160" s="76">
        <f ca="1">ROUND((Table610[[#This Row],[XP]]*Table610[[#This Row],[entity_spawned (AVG)]])*(Table610[[#This Row],[activating_chance]]/100),0)</f>
        <v>130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95</v>
      </c>
      <c r="BC160" s="76">
        <f ca="1">ROUND((Table61011[[#This Row],[XP]]*Table61011[[#This Row],[entity_spawned (AVG)]])*(Table61011[[#This Row],[activating_chance]]/100),0)</f>
        <v>95</v>
      </c>
      <c r="BD160" s="73" t="s">
        <v>349</v>
      </c>
      <c r="BF160" t="s">
        <v>460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48</v>
      </c>
      <c r="BK160">
        <f ca="1">ROUND((Table11[[#This Row],[XP]]*Table11[[#This Row],[entity_spawned (AVG)]])*(Table11[[#This Row],[activating_chance]]/100),0)</f>
        <v>144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83</v>
      </c>
      <c r="BS160">
        <f ca="1">ROUND((Table12[[#This Row],[XP]]*Table12[[#This Row],[entity_spawned (AVG)]])*(Table12[[#This Row],[activating_chance]]/100),0)</f>
        <v>25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83</v>
      </c>
      <c r="CA160">
        <f ca="1">ROUND((Table13[[#This Row],[XP]]*Table13[[#This Row],[entity_spawned (AVG)]])*(Table13[[#This Row],[activating_chance]]/100),0)</f>
        <v>62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50</v>
      </c>
      <c r="CI160">
        <f ca="1">ROUND((Table14[[#This Row],[XP]]*Table14[[#This Row],[entity_spawned (AVG)]])*(Table14[[#This Row],[activating_chance]]/100),0)</f>
        <v>38</v>
      </c>
      <c r="CJ160" s="73" t="s">
        <v>348</v>
      </c>
      <c r="CL160" t="s">
        <v>670</v>
      </c>
      <c r="CM160">
        <v>1</v>
      </c>
      <c r="CN160" s="76">
        <v>120</v>
      </c>
      <c r="CO160" s="76">
        <v>100</v>
      </c>
      <c r="CP160" s="76">
        <f ca="1">INDIRECT(ADDRESS(11+(MATCH(RIGHT(Table18[[#This Row],[spawner_sku]],LEN(Table18[[#This Row],[spawner_sku]])-FIND("/",Table18[[#This Row],[spawner_sku]])),Table1[Entity Prefab],0)),10,1,1,"Entities"))</f>
        <v>50</v>
      </c>
      <c r="CQ160" s="76">
        <f ca="1">ROUND((Table18[[#This Row],[XP]]*Table18[[#This Row],[entity_spawned (AVG)]])*(Table18[[#This Row],[activating_chance]]/100),0)</f>
        <v>50</v>
      </c>
      <c r="CR160" t="s">
        <v>348</v>
      </c>
      <c r="CT160" t="s">
        <v>528</v>
      </c>
      <c r="CU160">
        <v>1</v>
      </c>
      <c r="CV160" s="76">
        <v>120</v>
      </c>
      <c r="CW160" s="76">
        <v>80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28</v>
      </c>
      <c r="CZ160" t="s">
        <v>348</v>
      </c>
    </row>
    <row r="161" spans="2:104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75</v>
      </c>
      <c r="G161" s="76">
        <f ca="1">ROUND((Table245[[#This Row],[XP]]*Table245[[#This Row],[entity_spawned (AVG)]])*(Table245[[#This Row],[activating_chance]]/100),0)</f>
        <v>75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70</v>
      </c>
      <c r="O161" s="76">
        <f ca="1">ROUND((Table3[[#This Row],[XP]]*Table3[[#This Row],[entity_spawned (AVG)]])*(Table3[[#This Row],[activating_chance]]/100),0)</f>
        <v>70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75</v>
      </c>
      <c r="AM161" s="76">
        <f ca="1">ROUND((Table6[[#This Row],[XP]]*Table6[[#This Row],[entity_spawned (AVG)]])*(Table6[[#This Row],[activating_chance]]/100),0)</f>
        <v>75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130</v>
      </c>
      <c r="AU161" s="76">
        <f ca="1">ROUND((Table610[[#This Row],[XP]]*Table610[[#This Row],[entity_spawned (AVG)]])*(Table610[[#This Row],[activating_chance]]/100),0)</f>
        <v>130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95</v>
      </c>
      <c r="BC161" s="76">
        <f ca="1">ROUND((Table61011[[#This Row],[XP]]*Table61011[[#This Row],[entity_spawned (AVG)]])*(Table61011[[#This Row],[activating_chance]]/100),0)</f>
        <v>95</v>
      </c>
      <c r="BD161" s="73" t="s">
        <v>349</v>
      </c>
      <c r="BF161" t="s">
        <v>460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48</v>
      </c>
      <c r="BK161">
        <f ca="1">ROUND((Table11[[#This Row],[XP]]*Table11[[#This Row],[entity_spawned (AVG)]])*(Table11[[#This Row],[activating_chance]]/100),0)</f>
        <v>144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83</v>
      </c>
      <c r="BS161">
        <f ca="1">ROUND((Table12[[#This Row],[XP]]*Table12[[#This Row],[entity_spawned (AVG)]])*(Table12[[#This Row],[activating_chance]]/100),0)</f>
        <v>83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83</v>
      </c>
      <c r="CA161">
        <f ca="1">ROUND((Table13[[#This Row],[XP]]*Table13[[#This Row],[entity_spawned (AVG)]])*(Table13[[#This Row],[activating_chance]]/100),0)</f>
        <v>83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50</v>
      </c>
      <c r="CI161">
        <f ca="1">ROUND((Table14[[#This Row],[XP]]*Table14[[#This Row],[entity_spawned (AVG)]])*(Table14[[#This Row],[activating_chance]]/100),0)</f>
        <v>45</v>
      </c>
      <c r="CJ161" s="73" t="s">
        <v>348</v>
      </c>
      <c r="CL161" t="s">
        <v>670</v>
      </c>
      <c r="CM161">
        <v>2</v>
      </c>
      <c r="CN161" s="76">
        <v>120</v>
      </c>
      <c r="CO161" s="76">
        <v>100</v>
      </c>
      <c r="CP161" s="76">
        <f ca="1">INDIRECT(ADDRESS(11+(MATCH(RIGHT(Table18[[#This Row],[spawner_sku]],LEN(Table18[[#This Row],[spawner_sku]])-FIND("/",Table18[[#This Row],[spawner_sku]])),Table1[Entity Prefab],0)),10,1,1,"Entities"))</f>
        <v>50</v>
      </c>
      <c r="CQ161" s="76">
        <f ca="1">ROUND((Table18[[#This Row],[XP]]*Table18[[#This Row],[entity_spawned (AVG)]])*(Table18[[#This Row],[activating_chance]]/100),0)</f>
        <v>100</v>
      </c>
      <c r="CR161" t="s">
        <v>348</v>
      </c>
      <c r="CT161" t="s">
        <v>395</v>
      </c>
      <c r="CU161">
        <v>1</v>
      </c>
      <c r="CV161" s="76">
        <v>450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1">
        <f ca="1">ROUND((Table1820[[#This Row],[XP]]*Table1820[[#This Row],[entity_spawned (AVG)]])*(Table1820[[#This Row],[activating_chance]]/100),0)</f>
        <v>0</v>
      </c>
      <c r="CZ161" t="s">
        <v>348</v>
      </c>
    </row>
    <row r="162" spans="2:104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75</v>
      </c>
      <c r="G162" s="76">
        <f ca="1">ROUND((Table245[[#This Row],[XP]]*Table245[[#This Row],[entity_spawned (AVG)]])*(Table245[[#This Row],[activating_chance]]/100),0)</f>
        <v>60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70</v>
      </c>
      <c r="O162" s="76">
        <f ca="1">ROUND((Table3[[#This Row],[XP]]*Table3[[#This Row],[entity_spawned (AVG)]])*(Table3[[#This Row],[activating_chance]]/100),0)</f>
        <v>70</v>
      </c>
      <c r="P162" t="s">
        <v>348</v>
      </c>
      <c r="Q162" s="73"/>
      <c r="Z162" t="s">
        <v>622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75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83</v>
      </c>
      <c r="AM162" s="76">
        <f ca="1">ROUND((Table6[[#This Row],[XP]]*Table6[[#This Row],[entity_spawned (AVG)]])*(Table6[[#This Row],[activating_chance]]/100),0)</f>
        <v>83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130</v>
      </c>
      <c r="AU162" s="76">
        <f ca="1">ROUND((Table610[[#This Row],[XP]]*Table610[[#This Row],[entity_spawned (AVG)]])*(Table610[[#This Row],[activating_chance]]/100),0)</f>
        <v>780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95</v>
      </c>
      <c r="BC162" s="76">
        <f ca="1">ROUND((Table61011[[#This Row],[XP]]*Table61011[[#This Row],[entity_spawned (AVG)]])*(Table61011[[#This Row],[activating_chance]]/100),0)</f>
        <v>95</v>
      </c>
      <c r="BD162" s="73" t="s">
        <v>349</v>
      </c>
      <c r="BF162" t="s">
        <v>525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105</v>
      </c>
      <c r="BK162">
        <f ca="1">ROUND((Table11[[#This Row],[XP]]*Table11[[#This Row],[entity_spawned (AVG)]])*(Table11[[#This Row],[activating_chance]]/100),0)</f>
        <v>105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83</v>
      </c>
      <c r="BS162">
        <f ca="1">ROUND((Table12[[#This Row],[XP]]*Table12[[#This Row],[entity_spawned (AVG)]])*(Table12[[#This Row],[activating_chance]]/100),0)</f>
        <v>83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83</v>
      </c>
      <c r="CA162">
        <f ca="1">ROUND((Table13[[#This Row],[XP]]*Table13[[#This Row],[entity_spawned (AVG)]])*(Table13[[#This Row],[activating_chance]]/100),0)</f>
        <v>62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50</v>
      </c>
      <c r="CI162">
        <f ca="1">ROUND((Table14[[#This Row],[XP]]*Table14[[#This Row],[entity_spawned (AVG)]])*(Table14[[#This Row],[activating_chance]]/100),0)</f>
        <v>45</v>
      </c>
      <c r="CJ162" s="73" t="s">
        <v>348</v>
      </c>
      <c r="CL162" t="s">
        <v>670</v>
      </c>
      <c r="CM162">
        <v>1</v>
      </c>
      <c r="CN162" s="76">
        <v>120</v>
      </c>
      <c r="CO162" s="76">
        <v>10</v>
      </c>
      <c r="CP162" s="76">
        <f ca="1">INDIRECT(ADDRESS(11+(MATCH(RIGHT(Table18[[#This Row],[spawner_sku]],LEN(Table18[[#This Row],[spawner_sku]])-FIND("/",Table18[[#This Row],[spawner_sku]])),Table1[Entity Prefab],0)),10,1,1,"Entities"))</f>
        <v>50</v>
      </c>
      <c r="CQ162" s="76">
        <f ca="1">ROUND((Table18[[#This Row],[XP]]*Table18[[#This Row],[entity_spawned (AVG)]])*(Table18[[#This Row],[activating_chance]]/100),0)</f>
        <v>5</v>
      </c>
      <c r="CR162" t="s">
        <v>348</v>
      </c>
      <c r="CT162" t="s">
        <v>395</v>
      </c>
      <c r="CU162">
        <v>1</v>
      </c>
      <c r="CV162" s="76">
        <v>450</v>
      </c>
      <c r="CW162" s="76">
        <v>30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2">
        <f ca="1">ROUND((Table1820[[#This Row],[XP]]*Table1820[[#This Row],[entity_spawned (AVG)]])*(Table1820[[#This Row],[activating_chance]]/100),0)</f>
        <v>0</v>
      </c>
      <c r="CZ162" t="s">
        <v>348</v>
      </c>
    </row>
    <row r="163" spans="2:104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75</v>
      </c>
      <c r="G163" s="76">
        <f ca="1">ROUND((Table245[[#This Row],[XP]]*Table245[[#This Row],[entity_spawned (AVG)]])*(Table245[[#This Row],[activating_chance]]/100),0)</f>
        <v>225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70</v>
      </c>
      <c r="O163" s="76">
        <f ca="1">ROUND((Table3[[#This Row],[XP]]*Table3[[#This Row],[entity_spawned (AVG)]])*(Table3[[#This Row],[activating_chance]]/100),0)</f>
        <v>70</v>
      </c>
      <c r="P163" t="s">
        <v>348</v>
      </c>
      <c r="Q163" s="73"/>
      <c r="Z163" t="s">
        <v>622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60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83</v>
      </c>
      <c r="AM163" s="76">
        <f ca="1">ROUND((Table6[[#This Row],[XP]]*Table6[[#This Row],[entity_spawned (AVG)]])*(Table6[[#This Row],[activating_chance]]/100),0)</f>
        <v>83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130</v>
      </c>
      <c r="AU163" s="76">
        <f ca="1">ROUND((Table610[[#This Row],[XP]]*Table610[[#This Row],[entity_spawned (AVG)]])*(Table610[[#This Row],[activating_chance]]/100),0)</f>
        <v>130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95</v>
      </c>
      <c r="BC163" s="76">
        <f ca="1">ROUND((Table61011[[#This Row],[XP]]*Table61011[[#This Row],[entity_spawned (AVG)]])*(Table61011[[#This Row],[activating_chance]]/100),0)</f>
        <v>95</v>
      </c>
      <c r="BD163" s="73" t="s">
        <v>349</v>
      </c>
      <c r="BF163" t="s">
        <v>525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105</v>
      </c>
      <c r="BK163">
        <f ca="1">ROUND((Table11[[#This Row],[XP]]*Table11[[#This Row],[entity_spawned (AVG)]])*(Table11[[#This Row],[activating_chance]]/100),0)</f>
        <v>105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83</v>
      </c>
      <c r="BS163">
        <f ca="1">ROUND((Table12[[#This Row],[XP]]*Table12[[#This Row],[entity_spawned (AVG)]])*(Table12[[#This Row],[activating_chance]]/100),0)</f>
        <v>83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83</v>
      </c>
      <c r="CA163">
        <f ca="1">ROUND((Table13[[#This Row],[XP]]*Table13[[#This Row],[entity_spawned (AVG)]])*(Table13[[#This Row],[activating_chance]]/100),0)</f>
        <v>62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50</v>
      </c>
      <c r="CI163">
        <f ca="1">ROUND((Table14[[#This Row],[XP]]*Table14[[#This Row],[entity_spawned (AVG)]])*(Table14[[#This Row],[activating_chance]]/100),0)</f>
        <v>38</v>
      </c>
      <c r="CJ163" s="73" t="s">
        <v>348</v>
      </c>
      <c r="CL163" t="s">
        <v>670</v>
      </c>
      <c r="CM163">
        <v>2</v>
      </c>
      <c r="CN163" s="76">
        <v>120</v>
      </c>
      <c r="CO163" s="76">
        <v>100</v>
      </c>
      <c r="CP163" s="76">
        <f ca="1">INDIRECT(ADDRESS(11+(MATCH(RIGHT(Table18[[#This Row],[spawner_sku]],LEN(Table18[[#This Row],[spawner_sku]])-FIND("/",Table18[[#This Row],[spawner_sku]])),Table1[Entity Prefab],0)),10,1,1,"Entities"))</f>
        <v>50</v>
      </c>
      <c r="CQ163" s="76">
        <f ca="1">ROUND((Table18[[#This Row],[XP]]*Table18[[#This Row],[entity_spawned (AVG)]])*(Table18[[#This Row],[activating_chance]]/100),0)</f>
        <v>100</v>
      </c>
      <c r="CR163" t="s">
        <v>348</v>
      </c>
      <c r="CT163" t="s">
        <v>395</v>
      </c>
      <c r="CU163">
        <v>1</v>
      </c>
      <c r="CV163" s="76">
        <v>450</v>
      </c>
      <c r="CW163" s="76">
        <v>100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3">
        <f ca="1">ROUND((Table1820[[#This Row],[XP]]*Table1820[[#This Row],[entity_spawned (AVG)]])*(Table1820[[#This Row],[activating_chance]]/100),0)</f>
        <v>0</v>
      </c>
      <c r="CZ163" t="s">
        <v>348</v>
      </c>
    </row>
    <row r="164" spans="2:104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75</v>
      </c>
      <c r="G164" s="76">
        <f ca="1">ROUND((Table245[[#This Row],[XP]]*Table245[[#This Row],[entity_spawned (AVG)]])*(Table245[[#This Row],[activating_chance]]/100),0)</f>
        <v>75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70</v>
      </c>
      <c r="O164" s="76">
        <f ca="1">ROUND((Table3[[#This Row],[XP]]*Table3[[#This Row],[entity_spawned (AVG)]])*(Table3[[#This Row],[activating_chance]]/100),0)</f>
        <v>70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50</v>
      </c>
      <c r="AE164" s="76">
        <f ca="1">ROUND((Table2[[#This Row],[XP]]*Table2[[#This Row],[entity_spawned (AVG)]])*(Table2[[#This Row],[activating_chance]]/100),0)</f>
        <v>38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83</v>
      </c>
      <c r="AM164" s="76">
        <f ca="1">ROUND((Table6[[#This Row],[XP]]*Table6[[#This Row],[entity_spawned (AVG)]])*(Table6[[#This Row],[activating_chance]]/100),0)</f>
        <v>83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130</v>
      </c>
      <c r="AU164" s="76">
        <f ca="1">ROUND((Table610[[#This Row],[XP]]*Table610[[#This Row],[entity_spawned (AVG)]])*(Table610[[#This Row],[activating_chance]]/100),0)</f>
        <v>130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95</v>
      </c>
      <c r="BC164" s="76">
        <f ca="1">ROUND((Table61011[[#This Row],[XP]]*Table61011[[#This Row],[entity_spawned (AVG)]])*(Table61011[[#This Row],[activating_chance]]/100),0)</f>
        <v>95</v>
      </c>
      <c r="BD164" s="73" t="s">
        <v>349</v>
      </c>
      <c r="BF164" t="s">
        <v>525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105</v>
      </c>
      <c r="BK164">
        <f ca="1">ROUND((Table11[[#This Row],[XP]]*Table11[[#This Row],[entity_spawned (AVG)]])*(Table11[[#This Row],[activating_chance]]/100),0)</f>
        <v>105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83</v>
      </c>
      <c r="BS164">
        <f ca="1">ROUND((Table12[[#This Row],[XP]]*Table12[[#This Row],[entity_spawned (AVG)]])*(Table12[[#This Row],[activating_chance]]/100),0)</f>
        <v>83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130</v>
      </c>
      <c r="CA164">
        <f ca="1">ROUND((Table13[[#This Row],[XP]]*Table13[[#This Row],[entity_spawned (AVG)]])*(Table13[[#This Row],[activating_chance]]/100),0)</f>
        <v>208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50</v>
      </c>
      <c r="CI164">
        <f ca="1">ROUND((Table14[[#This Row],[XP]]*Table14[[#This Row],[entity_spawned (AVG)]])*(Table14[[#This Row],[activating_chance]]/100),0)</f>
        <v>38</v>
      </c>
      <c r="CJ164" s="73" t="s">
        <v>348</v>
      </c>
      <c r="CL164" t="s">
        <v>395</v>
      </c>
      <c r="CM164">
        <v>1</v>
      </c>
      <c r="CN164" s="76">
        <v>350</v>
      </c>
      <c r="CO164" s="76">
        <v>80</v>
      </c>
      <c r="CP164" s="76">
        <f ca="1">INDIRECT(ADDRESS(11+(MATCH(RIGHT(Table18[[#This Row],[spawner_sku]],LEN(Table18[[#This Row],[spawner_sku]])-FIND("/",Table18[[#This Row],[spawner_sku]])),Table1[Entity Prefab],0)),10,1,1,"Entities"))</f>
        <v>0</v>
      </c>
      <c r="CQ164" s="76">
        <f ca="1">ROUND((Table18[[#This Row],[XP]]*Table18[[#This Row],[entity_spawned (AVG)]])*(Table18[[#This Row],[activating_chance]]/100),0)</f>
        <v>0</v>
      </c>
      <c r="CR164" t="s">
        <v>348</v>
      </c>
      <c r="CT164" t="s">
        <v>395</v>
      </c>
      <c r="CU164">
        <v>1</v>
      </c>
      <c r="CV164" s="76">
        <v>450</v>
      </c>
      <c r="CW164" s="76">
        <v>10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348</v>
      </c>
    </row>
    <row r="165" spans="2:104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75</v>
      </c>
      <c r="G165" s="76">
        <f ca="1">ROUND((Table245[[#This Row],[XP]]*Table245[[#This Row],[entity_spawned (AVG)]])*(Table245[[#This Row],[activating_chance]]/100),0)</f>
        <v>150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70</v>
      </c>
      <c r="O165" s="76">
        <f ca="1">ROUND((Table3[[#This Row],[XP]]*Table3[[#This Row],[entity_spawned (AVG)]])*(Table3[[#This Row],[activating_chance]]/100),0)</f>
        <v>70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50</v>
      </c>
      <c r="AE165" s="76">
        <f ca="1">ROUND((Table2[[#This Row],[XP]]*Table2[[#This Row],[entity_spawned (AVG)]])*(Table2[[#This Row],[activating_chance]]/100),0)</f>
        <v>38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83</v>
      </c>
      <c r="AM165" s="76">
        <f ca="1">ROUND((Table6[[#This Row],[XP]]*Table6[[#This Row],[entity_spawned (AVG)]])*(Table6[[#This Row],[activating_chance]]/100),0)</f>
        <v>83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130</v>
      </c>
      <c r="AU165" s="76">
        <f ca="1">ROUND((Table610[[#This Row],[XP]]*Table610[[#This Row],[entity_spawned (AVG)]])*(Table610[[#This Row],[activating_chance]]/100),0)</f>
        <v>65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95</v>
      </c>
      <c r="BC165" s="76">
        <f ca="1">ROUND((Table61011[[#This Row],[XP]]*Table61011[[#This Row],[entity_spawned (AVG)]])*(Table61011[[#This Row],[activating_chance]]/100),0)</f>
        <v>95</v>
      </c>
      <c r="BD165" s="73" t="s">
        <v>349</v>
      </c>
      <c r="BF165" t="s">
        <v>525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105</v>
      </c>
      <c r="BK165">
        <f ca="1">ROUND((Table11[[#This Row],[XP]]*Table11[[#This Row],[entity_spawned (AVG)]])*(Table11[[#This Row],[activating_chance]]/100),0)</f>
        <v>105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83</v>
      </c>
      <c r="BS165">
        <f ca="1">ROUND((Table12[[#This Row],[XP]]*Table12[[#This Row],[entity_spawned (AVG)]])*(Table12[[#This Row],[activating_chance]]/100),0)</f>
        <v>83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130</v>
      </c>
      <c r="CA165">
        <f ca="1">ROUND((Table13[[#This Row],[XP]]*Table13[[#This Row],[entity_spawned (AVG)]])*(Table13[[#This Row],[activating_chance]]/100),0)</f>
        <v>910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50</v>
      </c>
      <c r="CI165">
        <f ca="1">ROUND((Table14[[#This Row],[XP]]*Table14[[#This Row],[entity_spawned (AVG)]])*(Table14[[#This Row],[activating_chance]]/100),0)</f>
        <v>38</v>
      </c>
      <c r="CJ165" s="73" t="s">
        <v>348</v>
      </c>
      <c r="CL165" t="s">
        <v>479</v>
      </c>
      <c r="CM165">
        <v>1</v>
      </c>
      <c r="CN165" s="76">
        <v>180</v>
      </c>
      <c r="CO165" s="76">
        <v>100</v>
      </c>
      <c r="CP165" s="76">
        <f ca="1">INDIRECT(ADDRESS(11+(MATCH(RIGHT(Table18[[#This Row],[spawner_sku]],LEN(Table18[[#This Row],[spawner_sku]])-FIND("/",Table18[[#This Row],[spawner_sku]])),Table1[Entity Prefab],0)),10,1,1,"Entities"))</f>
        <v>55</v>
      </c>
      <c r="CQ165" s="76">
        <f ca="1">ROUND((Table18[[#This Row],[XP]]*Table18[[#This Row],[entity_spawned (AVG)]])*(Table18[[#This Row],[activating_chance]]/100),0)</f>
        <v>55</v>
      </c>
      <c r="CR165" t="s">
        <v>349</v>
      </c>
      <c r="CT165" t="s">
        <v>395</v>
      </c>
      <c r="CU165">
        <v>1</v>
      </c>
      <c r="CV165" s="76">
        <v>450</v>
      </c>
      <c r="CW165" s="76">
        <v>100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348</v>
      </c>
    </row>
    <row r="166" spans="2:104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75</v>
      </c>
      <c r="G166" s="76">
        <f ca="1">ROUND((Table245[[#This Row],[XP]]*Table245[[#This Row],[entity_spawned (AVG)]])*(Table245[[#This Row],[activating_chance]]/100),0)</f>
        <v>525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70</v>
      </c>
      <c r="O166" s="76">
        <f ca="1">ROUND((Table3[[#This Row],[XP]]*Table3[[#This Row],[entity_spawned (AVG)]])*(Table3[[#This Row],[activating_chance]]/100),0)</f>
        <v>70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50</v>
      </c>
      <c r="AE166" s="76">
        <f ca="1">ROUND((Table2[[#This Row],[XP]]*Table2[[#This Row],[entity_spawned (AVG)]])*(Table2[[#This Row],[activating_chance]]/100),0)</f>
        <v>38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83</v>
      </c>
      <c r="AM166" s="76">
        <f ca="1">ROUND((Table6[[#This Row],[XP]]*Table6[[#This Row],[entity_spawned (AVG)]])*(Table6[[#This Row],[activating_chance]]/100),0)</f>
        <v>83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130</v>
      </c>
      <c r="AU166" s="76">
        <f ca="1">ROUND((Table610[[#This Row],[XP]]*Table610[[#This Row],[entity_spawned (AVG)]])*(Table610[[#This Row],[activating_chance]]/100),0)</f>
        <v>130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95</v>
      </c>
      <c r="BC166" s="76">
        <f ca="1">ROUND((Table61011[[#This Row],[XP]]*Table61011[[#This Row],[entity_spawned (AVG)]])*(Table61011[[#This Row],[activating_chance]]/100),0)</f>
        <v>95</v>
      </c>
      <c r="BD166" s="73" t="s">
        <v>349</v>
      </c>
      <c r="BF166" t="s">
        <v>525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105</v>
      </c>
      <c r="BK166">
        <f ca="1">ROUND((Table11[[#This Row],[XP]]*Table11[[#This Row],[entity_spawned (AVG)]])*(Table11[[#This Row],[activating_chance]]/100),0)</f>
        <v>105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83</v>
      </c>
      <c r="BS166">
        <f ca="1">ROUND((Table12[[#This Row],[XP]]*Table12[[#This Row],[entity_spawned (AVG)]])*(Table12[[#This Row],[activating_chance]]/100),0)</f>
        <v>83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130</v>
      </c>
      <c r="CA166">
        <f ca="1">ROUND((Table13[[#This Row],[XP]]*Table13[[#This Row],[entity_spawned (AVG)]])*(Table13[[#This Row],[activating_chance]]/100),0)</f>
        <v>130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50</v>
      </c>
      <c r="CI166">
        <f ca="1">ROUND((Table14[[#This Row],[XP]]*Table14[[#This Row],[entity_spawned (AVG)]])*(Table14[[#This Row],[activating_chance]]/100),0)</f>
        <v>38</v>
      </c>
      <c r="CJ166" s="73" t="s">
        <v>348</v>
      </c>
      <c r="CL166" t="s">
        <v>480</v>
      </c>
      <c r="CM166">
        <v>1</v>
      </c>
      <c r="CN166" s="76">
        <v>280</v>
      </c>
      <c r="CO166" s="76">
        <v>100</v>
      </c>
      <c r="CP166" s="76">
        <f ca="1">INDIRECT(ADDRESS(11+(MATCH(RIGHT(Table18[[#This Row],[spawner_sku]],LEN(Table18[[#This Row],[spawner_sku]])-FIND("/",Table18[[#This Row],[spawner_sku]])),Table1[Entity Prefab],0)),10,1,1,"Entities"))</f>
        <v>105</v>
      </c>
      <c r="CQ166" s="76">
        <f ca="1">ROUND((Table18[[#This Row],[XP]]*Table18[[#This Row],[entity_spawned (AVG)]])*(Table18[[#This Row],[activating_chance]]/100),0)</f>
        <v>105</v>
      </c>
      <c r="CR166" t="s">
        <v>349</v>
      </c>
      <c r="CT166" t="s">
        <v>395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348</v>
      </c>
    </row>
    <row r="167" spans="2:104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75</v>
      </c>
      <c r="G167" s="76">
        <f ca="1">ROUND((Table245[[#This Row],[XP]]*Table245[[#This Row],[entity_spawned (AVG)]])*(Table245[[#This Row],[activating_chance]]/100),0)</f>
        <v>525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70</v>
      </c>
      <c r="O167" s="76">
        <f ca="1">ROUND((Table3[[#This Row],[XP]]*Table3[[#This Row],[entity_spawned (AVG)]])*(Table3[[#This Row],[activating_chance]]/100),0)</f>
        <v>70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50</v>
      </c>
      <c r="AE167" s="76">
        <f ca="1">ROUND((Table2[[#This Row],[XP]]*Table2[[#This Row],[entity_spawned (AVG)]])*(Table2[[#This Row],[activating_chance]]/100),0)</f>
        <v>38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83</v>
      </c>
      <c r="AM167" s="76">
        <f ca="1">ROUND((Table6[[#This Row],[XP]]*Table6[[#This Row],[entity_spawned (AVG)]])*(Table6[[#This Row],[activating_chance]]/100),0)</f>
        <v>83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130</v>
      </c>
      <c r="AU167" s="76">
        <f ca="1">ROUND((Table610[[#This Row],[XP]]*Table610[[#This Row],[entity_spawned (AVG)]])*(Table610[[#This Row],[activating_chance]]/100),0)</f>
        <v>260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95</v>
      </c>
      <c r="BC167" s="76">
        <f ca="1">ROUND((Table61011[[#This Row],[XP]]*Table61011[[#This Row],[entity_spawned (AVG)]])*(Table61011[[#This Row],[activating_chance]]/100),0)</f>
        <v>95</v>
      </c>
      <c r="BD167" s="73" t="s">
        <v>349</v>
      </c>
      <c r="BF167" t="s">
        <v>525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105</v>
      </c>
      <c r="BK167">
        <f ca="1">ROUND((Table11[[#This Row],[XP]]*Table11[[#This Row],[entity_spawned (AVG)]])*(Table11[[#This Row],[activating_chance]]/100),0)</f>
        <v>105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83</v>
      </c>
      <c r="BS167">
        <f ca="1">ROUND((Table12[[#This Row],[XP]]*Table12[[#This Row],[entity_spawned (AVG)]])*(Table12[[#This Row],[activating_chance]]/100),0)</f>
        <v>83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130</v>
      </c>
      <c r="CA167">
        <f ca="1">ROUND((Table13[[#This Row],[XP]]*Table13[[#This Row],[entity_spawned (AVG)]])*(Table13[[#This Row],[activating_chance]]/100),0)</f>
        <v>650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50</v>
      </c>
      <c r="CI167">
        <f ca="1">ROUND((Table14[[#This Row],[XP]]*Table14[[#This Row],[entity_spawned (AVG)]])*(Table14[[#This Row],[activating_chance]]/100),0)</f>
        <v>38</v>
      </c>
      <c r="CJ167" s="73" t="s">
        <v>348</v>
      </c>
      <c r="CL167" t="s">
        <v>480</v>
      </c>
      <c r="CM167">
        <v>1</v>
      </c>
      <c r="CN167" s="76">
        <v>280</v>
      </c>
      <c r="CO167" s="76">
        <v>100</v>
      </c>
      <c r="CP167" s="76">
        <f ca="1">INDIRECT(ADDRESS(11+(MATCH(RIGHT(Table18[[#This Row],[spawner_sku]],LEN(Table18[[#This Row],[spawner_sku]])-FIND("/",Table18[[#This Row],[spawner_sku]])),Table1[Entity Prefab],0)),10,1,1,"Entities"))</f>
        <v>105</v>
      </c>
      <c r="CQ167" s="76">
        <f ca="1">ROUND((Table18[[#This Row],[XP]]*Table18[[#This Row],[entity_spawned (AVG)]])*(Table18[[#This Row],[activating_chance]]/100),0)</f>
        <v>105</v>
      </c>
      <c r="CR167" t="s">
        <v>349</v>
      </c>
      <c r="CT167" t="s">
        <v>480</v>
      </c>
      <c r="CU167">
        <v>1</v>
      </c>
      <c r="CV167" s="76">
        <v>200</v>
      </c>
      <c r="CW167" s="76">
        <v>100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105</v>
      </c>
      <c r="CY167">
        <f ca="1">ROUND((Table1820[[#This Row],[XP]]*Table1820[[#This Row],[entity_spawned (AVG)]])*(Table1820[[#This Row],[activating_chance]]/100),0)</f>
        <v>105</v>
      </c>
      <c r="CZ167" t="s">
        <v>349</v>
      </c>
    </row>
    <row r="168" spans="2:104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75</v>
      </c>
      <c r="G168" s="76">
        <f ca="1">ROUND((Table245[[#This Row],[XP]]*Table245[[#This Row],[entity_spawned (AVG)]])*(Table245[[#This Row],[activating_chance]]/100),0)</f>
        <v>64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70</v>
      </c>
      <c r="O168" s="76">
        <f ca="1">ROUND((Table3[[#This Row],[XP]]*Table3[[#This Row],[entity_spawned (AVG)]])*(Table3[[#This Row],[activating_chance]]/100),0)</f>
        <v>70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50</v>
      </c>
      <c r="AE168" s="76">
        <f ca="1">ROUND((Table2[[#This Row],[XP]]*Table2[[#This Row],[entity_spawned (AVG)]])*(Table2[[#This Row],[activating_chance]]/100),0)</f>
        <v>38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83</v>
      </c>
      <c r="AM168" s="76">
        <f ca="1">ROUND((Table6[[#This Row],[XP]]*Table6[[#This Row],[entity_spawned (AVG)]])*(Table6[[#This Row],[activating_chance]]/100),0)</f>
        <v>83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130</v>
      </c>
      <c r="AU168" s="76">
        <f ca="1">ROUND((Table610[[#This Row],[XP]]*Table610[[#This Row],[entity_spawned (AVG)]])*(Table610[[#This Row],[activating_chance]]/100),0)</f>
        <v>130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95</v>
      </c>
      <c r="BC168" s="76">
        <f ca="1">ROUND((Table61011[[#This Row],[XP]]*Table61011[[#This Row],[entity_spawned (AVG)]])*(Table61011[[#This Row],[activating_chance]]/100),0)</f>
        <v>95</v>
      </c>
      <c r="BD168" s="73" t="s">
        <v>349</v>
      </c>
      <c r="BF168" t="s">
        <v>525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105</v>
      </c>
      <c r="BK168">
        <f ca="1">ROUND((Table11[[#This Row],[XP]]*Table11[[#This Row],[entity_spawned (AVG)]])*(Table11[[#This Row],[activating_chance]]/100),0)</f>
        <v>11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83</v>
      </c>
      <c r="BS168">
        <f ca="1">ROUND((Table12[[#This Row],[XP]]*Table12[[#This Row],[entity_spawned (AVG)]])*(Table12[[#This Row],[activating_chance]]/100),0)</f>
        <v>83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130</v>
      </c>
      <c r="CA168">
        <f ca="1">ROUND((Table13[[#This Row],[XP]]*Table13[[#This Row],[entity_spawned (AVG)]])*(Table13[[#This Row],[activating_chance]]/100),0)</f>
        <v>650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50</v>
      </c>
      <c r="CI168">
        <f ca="1">ROUND((Table14[[#This Row],[XP]]*Table14[[#This Row],[entity_spawned (AVG)]])*(Table14[[#This Row],[activating_chance]]/100),0)</f>
        <v>38</v>
      </c>
      <c r="CJ168" s="73" t="s">
        <v>348</v>
      </c>
      <c r="CL168" t="s">
        <v>481</v>
      </c>
      <c r="CM168">
        <v>1</v>
      </c>
      <c r="CN168" s="76">
        <v>300</v>
      </c>
      <c r="CO168" s="76">
        <v>100</v>
      </c>
      <c r="CP168" s="76">
        <f ca="1">INDIRECT(ADDRESS(11+(MATCH(RIGHT(Table18[[#This Row],[spawner_sku]],LEN(Table18[[#This Row],[spawner_sku]])-FIND("/",Table18[[#This Row],[spawner_sku]])),Table1[Entity Prefab],0)),10,1,1,"Entities"))</f>
        <v>143</v>
      </c>
      <c r="CQ168" s="76">
        <f ca="1">ROUND((Table18[[#This Row],[XP]]*Table18[[#This Row],[entity_spawned (AVG)]])*(Table18[[#This Row],[activating_chance]]/100),0)</f>
        <v>143</v>
      </c>
      <c r="CR168" t="s">
        <v>349</v>
      </c>
      <c r="CT168" t="s">
        <v>480</v>
      </c>
      <c r="CU168">
        <v>1</v>
      </c>
      <c r="CV168" s="76">
        <v>200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105</v>
      </c>
      <c r="CY168">
        <f ca="1">ROUND((Table1820[[#This Row],[XP]]*Table1820[[#This Row],[entity_spawned (AVG)]])*(Table1820[[#This Row],[activating_chance]]/100),0)</f>
        <v>105</v>
      </c>
      <c r="CZ168" t="s">
        <v>349</v>
      </c>
    </row>
    <row r="169" spans="2:104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75</v>
      </c>
      <c r="G169" s="76">
        <f ca="1">ROUND((Table245[[#This Row],[XP]]*Table245[[#This Row],[entity_spawned (AVG)]])*(Table245[[#This Row],[activating_chance]]/100),0)</f>
        <v>225</v>
      </c>
      <c r="H169" s="73" t="s">
        <v>348</v>
      </c>
      <c r="J169" t="s">
        <v>519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75</v>
      </c>
      <c r="O169" s="76">
        <f ca="1">ROUND((Table3[[#This Row],[XP]]*Table3[[#This Row],[entity_spawned (AVG)]])*(Table3[[#This Row],[activating_chance]]/100),0)</f>
        <v>75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75</v>
      </c>
      <c r="AE169" s="76">
        <f ca="1">ROUND((Table2[[#This Row],[XP]]*Table2[[#This Row],[entity_spawned (AVG)]])*(Table2[[#This Row],[activating_chance]]/100),0)</f>
        <v>75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83</v>
      </c>
      <c r="AM169" s="76">
        <f ca="1">ROUND((Table6[[#This Row],[XP]]*Table6[[#This Row],[entity_spawned (AVG)]])*(Table6[[#This Row],[activating_chance]]/100),0)</f>
        <v>66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130</v>
      </c>
      <c r="AU169" s="76">
        <f ca="1">ROUND((Table610[[#This Row],[XP]]*Table610[[#This Row],[entity_spawned (AVG)]])*(Table610[[#This Row],[activating_chance]]/100),0)</f>
        <v>260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95</v>
      </c>
      <c r="BC169" s="76">
        <f ca="1">ROUND((Table61011[[#This Row],[XP]]*Table61011[[#This Row],[entity_spawned (AVG)]])*(Table61011[[#This Row],[activating_chance]]/100),0)</f>
        <v>95</v>
      </c>
      <c r="BD169" s="73" t="s">
        <v>349</v>
      </c>
      <c r="BF169" t="s">
        <v>525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105</v>
      </c>
      <c r="BK169">
        <f ca="1">ROUND((Table11[[#This Row],[XP]]*Table11[[#This Row],[entity_spawned (AVG)]])*(Table11[[#This Row],[activating_chance]]/100),0)</f>
        <v>105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83</v>
      </c>
      <c r="BS169">
        <f ca="1">ROUND((Table12[[#This Row],[XP]]*Table12[[#This Row],[entity_spawned (AVG)]])*(Table12[[#This Row],[activating_chance]]/100),0)</f>
        <v>25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130</v>
      </c>
      <c r="CA169">
        <f ca="1">ROUND((Table13[[#This Row],[XP]]*Table13[[#This Row],[entity_spawned (AVG)]])*(Table13[[#This Row],[activating_chance]]/100),0)</f>
        <v>390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50</v>
      </c>
      <c r="CI169">
        <f ca="1">ROUND((Table14[[#This Row],[XP]]*Table14[[#This Row],[entity_spawned (AVG)]])*(Table14[[#This Row],[activating_chance]]/100),0)</f>
        <v>38</v>
      </c>
      <c r="CJ169" s="73" t="s">
        <v>348</v>
      </c>
      <c r="CL169" t="s">
        <v>453</v>
      </c>
      <c r="CM169">
        <v>1</v>
      </c>
      <c r="CN169" s="76">
        <v>160</v>
      </c>
      <c r="CO169" s="76">
        <v>100</v>
      </c>
      <c r="CP169" s="76">
        <v>0</v>
      </c>
      <c r="CQ169" s="76">
        <f>ROUND((Table18[[#This Row],[XP]]*Table18[[#This Row],[entity_spawned (AVG)]])*(Table18[[#This Row],[activating_chance]]/100),0)</f>
        <v>0</v>
      </c>
      <c r="CR169" t="s">
        <v>349</v>
      </c>
      <c r="CT169" t="s">
        <v>481</v>
      </c>
      <c r="CU169">
        <v>1</v>
      </c>
      <c r="CV169" s="76">
        <v>230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69">
        <f ca="1">ROUND((Table1820[[#This Row],[XP]]*Table1820[[#This Row],[entity_spawned (AVG)]])*(Table1820[[#This Row],[activating_chance]]/100),0)</f>
        <v>143</v>
      </c>
      <c r="CZ169" t="s">
        <v>349</v>
      </c>
    </row>
    <row r="170" spans="2:104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75</v>
      </c>
      <c r="G170" s="76">
        <f ca="1">ROUND((Table245[[#This Row],[XP]]*Table245[[#This Row],[entity_spawned (AVG)]])*(Table245[[#This Row],[activating_chance]]/100),0)</f>
        <v>75</v>
      </c>
      <c r="H170" s="73" t="s">
        <v>348</v>
      </c>
      <c r="J170" t="s">
        <v>519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75</v>
      </c>
      <c r="O170" s="76">
        <f ca="1">ROUND((Table3[[#This Row],[XP]]*Table3[[#This Row],[entity_spawned (AVG)]])*(Table3[[#This Row],[activating_chance]]/100),0)</f>
        <v>75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75</v>
      </c>
      <c r="AE170" s="76">
        <f ca="1">ROUND((Table2[[#This Row],[XP]]*Table2[[#This Row],[entity_spawned (AVG)]])*(Table2[[#This Row],[activating_chance]]/100),0)</f>
        <v>75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83</v>
      </c>
      <c r="AM170" s="76">
        <f ca="1">ROUND((Table6[[#This Row],[XP]]*Table6[[#This Row],[entity_spawned (AVG)]])*(Table6[[#This Row],[activating_chance]]/100),0)</f>
        <v>83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130</v>
      </c>
      <c r="AU170" s="76">
        <f ca="1">ROUND((Table610[[#This Row],[XP]]*Table610[[#This Row],[entity_spawned (AVG)]])*(Table610[[#This Row],[activating_chance]]/100),0)</f>
        <v>130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95</v>
      </c>
      <c r="BC170" s="76">
        <f ca="1">ROUND((Table61011[[#This Row],[XP]]*Table61011[[#This Row],[entity_spawned (AVG)]])*(Table61011[[#This Row],[activating_chance]]/100),0)</f>
        <v>95</v>
      </c>
      <c r="BD170" s="73" t="s">
        <v>349</v>
      </c>
      <c r="BF170" t="s">
        <v>525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105</v>
      </c>
      <c r="BK170">
        <f ca="1">ROUND((Table11[[#This Row],[XP]]*Table11[[#This Row],[entity_spawned (AVG)]])*(Table11[[#This Row],[activating_chance]]/100),0)</f>
        <v>105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83</v>
      </c>
      <c r="BS170">
        <f ca="1">ROUND((Table12[[#This Row],[XP]]*Table12[[#This Row],[entity_spawned (AVG)]])*(Table12[[#This Row],[activating_chance]]/100),0)</f>
        <v>83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130</v>
      </c>
      <c r="CA170">
        <f ca="1">ROUND((Table13[[#This Row],[XP]]*Table13[[#This Row],[entity_spawned (AVG)]])*(Table13[[#This Row],[activating_chance]]/100),0)</f>
        <v>650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50</v>
      </c>
      <c r="CI170">
        <f ca="1">ROUND((Table14[[#This Row],[XP]]*Table14[[#This Row],[entity_spawned (AVG)]])*(Table14[[#This Row],[activating_chance]]/100),0)</f>
        <v>38</v>
      </c>
      <c r="CJ170" s="73" t="s">
        <v>348</v>
      </c>
      <c r="CL170" t="s">
        <v>453</v>
      </c>
      <c r="CM170">
        <v>1</v>
      </c>
      <c r="CN170" s="76">
        <v>160</v>
      </c>
      <c r="CO170" s="76">
        <v>100</v>
      </c>
      <c r="CP170" s="76">
        <v>0</v>
      </c>
      <c r="CQ170" s="76">
        <f>ROUND((Table18[[#This Row],[XP]]*Table18[[#This Row],[entity_spawned (AVG)]])*(Table18[[#This Row],[activating_chance]]/100),0)</f>
        <v>0</v>
      </c>
      <c r="CR170" t="s">
        <v>349</v>
      </c>
      <c r="CT170" t="s">
        <v>481</v>
      </c>
      <c r="CU170">
        <v>1</v>
      </c>
      <c r="CV170" s="76">
        <v>230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349</v>
      </c>
    </row>
    <row r="171" spans="2:104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75</v>
      </c>
      <c r="G171" s="76">
        <f ca="1">ROUND((Table245[[#This Row],[XP]]*Table245[[#This Row],[entity_spawned (AVG)]])*(Table245[[#This Row],[activating_chance]]/100),0)</f>
        <v>53</v>
      </c>
      <c r="H171" s="73" t="s">
        <v>348</v>
      </c>
      <c r="J171" t="s">
        <v>519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75</v>
      </c>
      <c r="O171" s="76">
        <f ca="1">ROUND((Table3[[#This Row],[XP]]*Table3[[#This Row],[entity_spawned (AVG)]])*(Table3[[#This Row],[activating_chance]]/100),0)</f>
        <v>75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75</v>
      </c>
      <c r="AE171" s="76">
        <f ca="1">ROUND((Table2[[#This Row],[XP]]*Table2[[#This Row],[entity_spawned (AVG)]])*(Table2[[#This Row],[activating_chance]]/100),0)</f>
        <v>75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83</v>
      </c>
      <c r="AM171" s="76">
        <f ca="1">ROUND((Table6[[#This Row],[XP]]*Table6[[#This Row],[entity_spawned (AVG)]])*(Table6[[#This Row],[activating_chance]]/100),0)</f>
        <v>83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130</v>
      </c>
      <c r="AU171" s="76">
        <f ca="1">ROUND((Table610[[#This Row],[XP]]*Table610[[#This Row],[entity_spawned (AVG)]])*(Table610[[#This Row],[activating_chance]]/100),0)</f>
        <v>130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95</v>
      </c>
      <c r="BC171" s="76">
        <f ca="1">ROUND((Table61011[[#This Row],[XP]]*Table61011[[#This Row],[entity_spawned (AVG)]])*(Table61011[[#This Row],[activating_chance]]/100),0)</f>
        <v>95</v>
      </c>
      <c r="BD171" s="73" t="s">
        <v>349</v>
      </c>
      <c r="BF171" t="s">
        <v>525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105</v>
      </c>
      <c r="BK171">
        <f ca="1">ROUND((Table11[[#This Row],[XP]]*Table11[[#This Row],[entity_spawned (AVG)]])*(Table11[[#This Row],[activating_chance]]/100),0)</f>
        <v>63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83</v>
      </c>
      <c r="BS171">
        <f ca="1">ROUND((Table12[[#This Row],[XP]]*Table12[[#This Row],[entity_spawned (AVG)]])*(Table12[[#This Row],[activating_chance]]/100),0)</f>
        <v>83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130</v>
      </c>
      <c r="CA171">
        <f ca="1">ROUND((Table13[[#This Row],[XP]]*Table13[[#This Row],[entity_spawned (AVG)]])*(Table13[[#This Row],[activating_chance]]/100),0)</f>
        <v>260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50</v>
      </c>
      <c r="CI171">
        <f ca="1">ROUND((Table14[[#This Row],[XP]]*Table14[[#This Row],[entity_spawned (AVG)]])*(Table14[[#This Row],[activating_chance]]/100),0)</f>
        <v>38</v>
      </c>
      <c r="CJ171" s="73" t="s">
        <v>348</v>
      </c>
      <c r="CL171" t="s">
        <v>453</v>
      </c>
      <c r="CM171">
        <v>1</v>
      </c>
      <c r="CN171" s="76">
        <v>160</v>
      </c>
      <c r="CO171" s="76">
        <v>100</v>
      </c>
      <c r="CP171" s="76">
        <v>0</v>
      </c>
      <c r="CQ171" s="76">
        <f>ROUND((Table18[[#This Row],[XP]]*Table18[[#This Row],[entity_spawned (AVG)]])*(Table18[[#This Row],[activating_chance]]/100),0)</f>
        <v>0</v>
      </c>
      <c r="CR171" t="s">
        <v>349</v>
      </c>
      <c r="CT171" t="s">
        <v>453</v>
      </c>
      <c r="CU171">
        <v>1</v>
      </c>
      <c r="CV171" s="76">
        <v>160</v>
      </c>
      <c r="CW171" s="76">
        <v>100</v>
      </c>
      <c r="CX171" s="76">
        <v>0</v>
      </c>
      <c r="CY171">
        <f>ROUND((Table1820[[#This Row],[XP]]*Table1820[[#This Row],[entity_spawned (AVG)]])*(Table1820[[#This Row],[activating_chance]]/100),0)</f>
        <v>0</v>
      </c>
      <c r="CZ171" t="s">
        <v>349</v>
      </c>
    </row>
    <row r="172" spans="2:104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75</v>
      </c>
      <c r="G172" s="76">
        <f ca="1">ROUND((Table245[[#This Row],[XP]]*Table245[[#This Row],[entity_spawned (AVG)]])*(Table245[[#This Row],[activating_chance]]/100),0)</f>
        <v>30</v>
      </c>
      <c r="H172" s="73" t="s">
        <v>348</v>
      </c>
      <c r="J172" t="s">
        <v>519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75</v>
      </c>
      <c r="O172" s="76">
        <f ca="1">ROUND((Table3[[#This Row],[XP]]*Table3[[#This Row],[entity_spawned (AVG)]])*(Table3[[#This Row],[activating_chance]]/100),0)</f>
        <v>75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75</v>
      </c>
      <c r="AE172" s="76">
        <f ca="1">ROUND((Table2[[#This Row],[XP]]*Table2[[#This Row],[entity_spawned (AVG)]])*(Table2[[#This Row],[activating_chance]]/100),0)</f>
        <v>75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83</v>
      </c>
      <c r="AM172" s="76">
        <f ca="1">ROUND((Table6[[#This Row],[XP]]*Table6[[#This Row],[entity_spawned (AVG)]])*(Table6[[#This Row],[activating_chance]]/100),0)</f>
        <v>83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130</v>
      </c>
      <c r="AU172" s="76">
        <f ca="1">ROUND((Table610[[#This Row],[XP]]*Table610[[#This Row],[entity_spawned (AVG)]])*(Table610[[#This Row],[activating_chance]]/100),0)</f>
        <v>130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95</v>
      </c>
      <c r="BC172" s="76">
        <f ca="1">ROUND((Table61011[[#This Row],[XP]]*Table61011[[#This Row],[entity_spawned (AVG)]])*(Table61011[[#This Row],[activating_chance]]/100),0)</f>
        <v>95</v>
      </c>
      <c r="BD172" s="73" t="s">
        <v>349</v>
      </c>
      <c r="BF172" t="s">
        <v>525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105</v>
      </c>
      <c r="BK172">
        <f ca="1">ROUND((Table11[[#This Row],[XP]]*Table11[[#This Row],[entity_spawned (AVG)]])*(Table11[[#This Row],[activating_chance]]/100),0)</f>
        <v>63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70</v>
      </c>
      <c r="BS172">
        <f ca="1">ROUND((Table12[[#This Row],[XP]]*Table12[[#This Row],[entity_spawned (AVG)]])*(Table12[[#This Row],[activating_chance]]/100),0)</f>
        <v>21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95</v>
      </c>
      <c r="CI172">
        <f ca="1">ROUND((Table14[[#This Row],[XP]]*Table14[[#This Row],[entity_spawned (AVG)]])*(Table14[[#This Row],[activating_chance]]/100),0)</f>
        <v>95</v>
      </c>
      <c r="CJ172" s="73" t="s">
        <v>349</v>
      </c>
      <c r="CL172" t="s">
        <v>453</v>
      </c>
      <c r="CM172">
        <v>1</v>
      </c>
      <c r="CN172" s="76">
        <v>160</v>
      </c>
      <c r="CO172" s="76">
        <v>100</v>
      </c>
      <c r="CP172" s="76">
        <v>0</v>
      </c>
      <c r="CQ172" s="76">
        <f>ROUND((Table18[[#This Row],[XP]]*Table18[[#This Row],[entity_spawned (AVG)]])*(Table18[[#This Row],[activating_chance]]/100),0)</f>
        <v>0</v>
      </c>
      <c r="CR172" t="s">
        <v>349</v>
      </c>
      <c r="CT172" t="s">
        <v>453</v>
      </c>
      <c r="CU172">
        <v>1</v>
      </c>
      <c r="CV172" s="76">
        <v>180</v>
      </c>
      <c r="CW172" s="76">
        <v>100</v>
      </c>
      <c r="CX172" s="76">
        <v>0</v>
      </c>
      <c r="CY172">
        <f>ROUND((Table1820[[#This Row],[XP]]*Table1820[[#This Row],[entity_spawned (AVG)]])*(Table1820[[#This Row],[activating_chance]]/100),0)</f>
        <v>0</v>
      </c>
      <c r="CZ172" t="s">
        <v>349</v>
      </c>
    </row>
    <row r="173" spans="2:104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75</v>
      </c>
      <c r="G173" s="76">
        <f ca="1">ROUND((Table245[[#This Row],[XP]]*Table245[[#This Row],[entity_spawned (AVG)]])*(Table245[[#This Row],[activating_chance]]/100),0)</f>
        <v>60</v>
      </c>
      <c r="H173" s="73" t="s">
        <v>348</v>
      </c>
      <c r="J173" t="s">
        <v>519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75</v>
      </c>
      <c r="O173" s="76">
        <f ca="1">ROUND((Table3[[#This Row],[XP]]*Table3[[#This Row],[entity_spawned (AVG)]])*(Table3[[#This Row],[activating_chance]]/100),0)</f>
        <v>75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75</v>
      </c>
      <c r="AE173" s="76">
        <f ca="1">ROUND((Table2[[#This Row],[XP]]*Table2[[#This Row],[entity_spawned (AVG)]])*(Table2[[#This Row],[activating_chance]]/100),0)</f>
        <v>75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83</v>
      </c>
      <c r="AM173" s="76">
        <f ca="1">ROUND((Table6[[#This Row],[XP]]*Table6[[#This Row],[entity_spawned (AVG)]])*(Table6[[#This Row],[activating_chance]]/100),0)</f>
        <v>83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130</v>
      </c>
      <c r="AU173" s="76">
        <f ca="1">ROUND((Table610[[#This Row],[XP]]*Table610[[#This Row],[entity_spawned (AVG)]])*(Table610[[#This Row],[activating_chance]]/100),0)</f>
        <v>130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95</v>
      </c>
      <c r="BC173" s="76">
        <f ca="1">ROUND((Table61011[[#This Row],[XP]]*Table61011[[#This Row],[entity_spawned (AVG)]])*(Table61011[[#This Row],[activating_chance]]/100),0)</f>
        <v>95</v>
      </c>
      <c r="BD173" s="73" t="s">
        <v>349</v>
      </c>
      <c r="BF173" t="s">
        <v>525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105</v>
      </c>
      <c r="BK173">
        <f ca="1">ROUND((Table11[[#This Row],[XP]]*Table11[[#This Row],[entity_spawned (AVG)]])*(Table11[[#This Row],[activating_chance]]/100),0)</f>
        <v>32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70</v>
      </c>
      <c r="BS173">
        <f ca="1">ROUND((Table12[[#This Row],[XP]]*Table12[[#This Row],[entity_spawned (AVG)]])*(Table12[[#This Row],[activating_chance]]/100),0)</f>
        <v>70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95</v>
      </c>
      <c r="CI173">
        <f ca="1">ROUND((Table14[[#This Row],[XP]]*Table14[[#This Row],[entity_spawned (AVG)]])*(Table14[[#This Row],[activating_chance]]/100),0)</f>
        <v>95</v>
      </c>
      <c r="CJ173" s="73" t="s">
        <v>349</v>
      </c>
      <c r="CL173" t="s">
        <v>453</v>
      </c>
      <c r="CM173">
        <v>1</v>
      </c>
      <c r="CN173" s="76">
        <v>160</v>
      </c>
      <c r="CO173" s="76">
        <v>100</v>
      </c>
      <c r="CP173" s="76">
        <v>0</v>
      </c>
      <c r="CQ173" s="76">
        <f>ROUND((Table18[[#This Row],[XP]]*Table18[[#This Row],[entity_spawned (AVG)]])*(Table18[[#This Row],[activating_chance]]/100),0)</f>
        <v>0</v>
      </c>
      <c r="CR173" t="s">
        <v>349</v>
      </c>
      <c r="CT173" t="s">
        <v>453</v>
      </c>
      <c r="CU173">
        <v>1</v>
      </c>
      <c r="CV173" s="76">
        <v>160</v>
      </c>
      <c r="CW173" s="76">
        <v>100</v>
      </c>
      <c r="CX173" s="76">
        <v>0</v>
      </c>
      <c r="CY173">
        <f>ROUND((Table1820[[#This Row],[XP]]*Table1820[[#This Row],[entity_spawned (AVG)]])*(Table1820[[#This Row],[activating_chance]]/100),0)</f>
        <v>0</v>
      </c>
      <c r="CZ173" t="s">
        <v>349</v>
      </c>
    </row>
    <row r="174" spans="2:104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75</v>
      </c>
      <c r="AE174" s="76">
        <f ca="1">ROUND((Table2[[#This Row],[XP]]*Table2[[#This Row],[entity_spawned (AVG)]])*(Table2[[#This Row],[activating_chance]]/100),0)</f>
        <v>75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83</v>
      </c>
      <c r="AM174" s="76">
        <f ca="1">ROUND((Table6[[#This Row],[XP]]*Table6[[#This Row],[entity_spawned (AVG)]])*(Table6[[#This Row],[activating_chance]]/100),0)</f>
        <v>83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130</v>
      </c>
      <c r="AU174" s="76">
        <f ca="1">ROUND((Table610[[#This Row],[XP]]*Table610[[#This Row],[entity_spawned (AVG)]])*(Table610[[#This Row],[activating_chance]]/100),0)</f>
        <v>130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95</v>
      </c>
      <c r="BC174" s="76">
        <f ca="1">ROUND((Table61011[[#This Row],[XP]]*Table61011[[#This Row],[entity_spawned (AVG)]])*(Table61011[[#This Row],[activating_chance]]/100),0)</f>
        <v>95</v>
      </c>
      <c r="BD174" s="73" t="s">
        <v>349</v>
      </c>
      <c r="BF174" t="s">
        <v>525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105</v>
      </c>
      <c r="BK174">
        <f ca="1">ROUND((Table11[[#This Row],[XP]]*Table11[[#This Row],[entity_spawned (AVG)]])*(Table11[[#This Row],[activating_chance]]/100),0)</f>
        <v>105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70</v>
      </c>
      <c r="BS174">
        <f ca="1">ROUND((Table12[[#This Row],[XP]]*Table12[[#This Row],[entity_spawned (AVG)]])*(Table12[[#This Row],[activating_chance]]/100),0)</f>
        <v>70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95</v>
      </c>
      <c r="CI174">
        <f ca="1">ROUND((Table14[[#This Row],[XP]]*Table14[[#This Row],[entity_spawned (AVG)]])*(Table14[[#This Row],[activating_chance]]/100),0)</f>
        <v>95</v>
      </c>
      <c r="CJ174" s="73" t="s">
        <v>349</v>
      </c>
      <c r="CL174" t="s">
        <v>249</v>
      </c>
      <c r="CM174">
        <v>1</v>
      </c>
      <c r="CN174" s="76">
        <v>500</v>
      </c>
      <c r="CO174" s="76">
        <v>75</v>
      </c>
      <c r="CP174" s="76">
        <f ca="1">INDIRECT(ADDRESS(11+(MATCH(RIGHT(Table18[[#This Row],[spawner_sku]],LEN(Table18[[#This Row],[spawner_sku]])-FIND("/",Table18[[#This Row],[spawner_sku]])),Table1[Entity Prefab],0)),10,1,1,"Entities"))</f>
        <v>83</v>
      </c>
      <c r="CQ174" s="76">
        <f ca="1">ROUND((Table18[[#This Row],[XP]]*Table18[[#This Row],[entity_spawned (AVG)]])*(Table18[[#This Row],[activating_chance]]/100),0)</f>
        <v>62</v>
      </c>
      <c r="CR174" t="s">
        <v>348</v>
      </c>
      <c r="CT174" t="s">
        <v>453</v>
      </c>
      <c r="CU174">
        <v>1</v>
      </c>
      <c r="CV174" s="76">
        <v>160</v>
      </c>
      <c r="CW174" s="76">
        <v>100</v>
      </c>
      <c r="CX174" s="76">
        <v>0</v>
      </c>
      <c r="CY174">
        <f>ROUND((Table1820[[#This Row],[XP]]*Table1820[[#This Row],[entity_spawned (AVG)]])*(Table1820[[#This Row],[activating_chance]]/100),0)</f>
        <v>0</v>
      </c>
      <c r="CZ174" t="s">
        <v>349</v>
      </c>
    </row>
    <row r="175" spans="2:104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75</v>
      </c>
      <c r="AE175" s="76">
        <f ca="1">ROUND((Table2[[#This Row],[XP]]*Table2[[#This Row],[entity_spawned (AVG)]])*(Table2[[#This Row],[activating_chance]]/100),0)</f>
        <v>75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83</v>
      </c>
      <c r="AM175" s="76">
        <f ca="1">ROUND((Table6[[#This Row],[XP]]*Table6[[#This Row],[entity_spawned (AVG)]])*(Table6[[#This Row],[activating_chance]]/100),0)</f>
        <v>83</v>
      </c>
      <c r="AN175" s="73" t="s">
        <v>348</v>
      </c>
      <c r="AP175" t="s">
        <v>458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130</v>
      </c>
      <c r="AU175" s="76">
        <f ca="1">ROUND((Table610[[#This Row],[XP]]*Table610[[#This Row],[entity_spawned (AVG)]])*(Table610[[#This Row],[activating_chance]]/100),0)</f>
        <v>130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95</v>
      </c>
      <c r="BC175" s="76">
        <f ca="1">ROUND((Table61011[[#This Row],[XP]]*Table61011[[#This Row],[entity_spawned (AVG)]])*(Table61011[[#This Row],[activating_chance]]/100),0)</f>
        <v>95</v>
      </c>
      <c r="BD175" s="73" t="s">
        <v>349</v>
      </c>
      <c r="BF175" t="s">
        <v>528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70</v>
      </c>
      <c r="BS175">
        <f ca="1">ROUND((Table12[[#This Row],[XP]]*Table12[[#This Row],[entity_spawned (AVG)]])*(Table12[[#This Row],[activating_chance]]/100),0)</f>
        <v>70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95</v>
      </c>
      <c r="CI175">
        <f ca="1">ROUND((Table14[[#This Row],[XP]]*Table14[[#This Row],[entity_spawned (AVG)]])*(Table14[[#This Row],[activating_chance]]/100),0)</f>
        <v>95</v>
      </c>
      <c r="CJ175" s="73" t="s">
        <v>349</v>
      </c>
      <c r="CL175" t="s">
        <v>249</v>
      </c>
      <c r="CM175">
        <v>1</v>
      </c>
      <c r="CN175" s="76">
        <v>500</v>
      </c>
      <c r="CO175" s="76">
        <v>100</v>
      </c>
      <c r="CP175" s="76">
        <f ca="1">INDIRECT(ADDRESS(11+(MATCH(RIGHT(Table18[[#This Row],[spawner_sku]],LEN(Table18[[#This Row],[spawner_sku]])-FIND("/",Table18[[#This Row],[spawner_sku]])),Table1[Entity Prefab],0)),10,1,1,"Entities"))</f>
        <v>83</v>
      </c>
      <c r="CQ175" s="76">
        <f ca="1">ROUND((Table18[[#This Row],[XP]]*Table18[[#This Row],[entity_spawned (AVG)]])*(Table18[[#This Row],[activating_chance]]/100),0)</f>
        <v>83</v>
      </c>
      <c r="CR175" t="s">
        <v>348</v>
      </c>
      <c r="CT175" t="s">
        <v>453</v>
      </c>
      <c r="CU175">
        <v>1</v>
      </c>
      <c r="CV175" s="76">
        <v>180</v>
      </c>
      <c r="CW175" s="76">
        <v>100</v>
      </c>
      <c r="CX175" s="76">
        <v>0</v>
      </c>
      <c r="CY175">
        <f>ROUND((Table1820[[#This Row],[XP]]*Table1820[[#This Row],[entity_spawned (AVG)]])*(Table1820[[#This Row],[activating_chance]]/100),0)</f>
        <v>0</v>
      </c>
      <c r="CZ175" t="s">
        <v>349</v>
      </c>
    </row>
    <row r="176" spans="2:104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75</v>
      </c>
      <c r="AE176" s="76">
        <f ca="1">ROUND((Table2[[#This Row],[XP]]*Table2[[#This Row],[entity_spawned (AVG)]])*(Table2[[#This Row],[activating_chance]]/100),0)</f>
        <v>75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83</v>
      </c>
      <c r="AM176" s="76">
        <f ca="1">ROUND((Table6[[#This Row],[XP]]*Table6[[#This Row],[entity_spawned (AVG)]])*(Table6[[#This Row],[activating_chance]]/100),0)</f>
        <v>83</v>
      </c>
      <c r="AN176" s="73" t="s">
        <v>348</v>
      </c>
      <c r="AP176" t="s">
        <v>458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130</v>
      </c>
      <c r="AU176" s="76">
        <f ca="1">ROUND((Table610[[#This Row],[XP]]*Table610[[#This Row],[entity_spawned (AVG)]])*(Table610[[#This Row],[activating_chance]]/100),0)</f>
        <v>130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95</v>
      </c>
      <c r="BC176" s="76">
        <f ca="1">ROUND((Table61011[[#This Row],[XP]]*Table61011[[#This Row],[entity_spawned (AVG)]])*(Table61011[[#This Row],[activating_chance]]/100),0)</f>
        <v>95</v>
      </c>
      <c r="BD176" s="73" t="s">
        <v>349</v>
      </c>
      <c r="BF176" t="s">
        <v>528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70</v>
      </c>
      <c r="BS176">
        <f ca="1">ROUND((Table12[[#This Row],[XP]]*Table12[[#This Row],[entity_spawned (AVG)]])*(Table12[[#This Row],[activating_chance]]/100),0)</f>
        <v>21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95</v>
      </c>
      <c r="CI176">
        <f ca="1">ROUND((Table14[[#This Row],[XP]]*Table14[[#This Row],[entity_spawned (AVG)]])*(Table14[[#This Row],[activating_chance]]/100),0)</f>
        <v>95</v>
      </c>
      <c r="CJ176" s="73" t="s">
        <v>349</v>
      </c>
      <c r="CL176" t="s">
        <v>249</v>
      </c>
      <c r="CM176">
        <v>1</v>
      </c>
      <c r="CN176" s="76">
        <v>500</v>
      </c>
      <c r="CO176" s="76">
        <v>75</v>
      </c>
      <c r="CP176" s="76">
        <f ca="1">INDIRECT(ADDRESS(11+(MATCH(RIGHT(Table18[[#This Row],[spawner_sku]],LEN(Table18[[#This Row],[spawner_sku]])-FIND("/",Table18[[#This Row],[spawner_sku]])),Table1[Entity Prefab],0)),10,1,1,"Entities"))</f>
        <v>83</v>
      </c>
      <c r="CQ176" s="76">
        <f ca="1">ROUND((Table18[[#This Row],[XP]]*Table18[[#This Row],[entity_spawned (AVG)]])*(Table18[[#This Row],[activating_chance]]/100),0)</f>
        <v>62</v>
      </c>
      <c r="CR176" t="s">
        <v>348</v>
      </c>
      <c r="CT176" t="s">
        <v>453</v>
      </c>
      <c r="CU176">
        <v>1</v>
      </c>
      <c r="CV176" s="76">
        <v>180</v>
      </c>
      <c r="CW176" s="76">
        <v>100</v>
      </c>
      <c r="CX176" s="76">
        <v>0</v>
      </c>
      <c r="CY176">
        <f>ROUND((Table1820[[#This Row],[XP]]*Table1820[[#This Row],[entity_spawned (AVG)]])*(Table1820[[#This Row],[activating_chance]]/100),0)</f>
        <v>0</v>
      </c>
      <c r="CZ176" t="s">
        <v>349</v>
      </c>
    </row>
    <row r="177" spans="2:104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75</v>
      </c>
      <c r="AE177" s="76">
        <f ca="1">ROUND((Table2[[#This Row],[XP]]*Table2[[#This Row],[entity_spawned (AVG)]])*(Table2[[#This Row],[activating_chance]]/100),0)</f>
        <v>8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83</v>
      </c>
      <c r="AM177" s="76">
        <f ca="1">ROUND((Table6[[#This Row],[XP]]*Table6[[#This Row],[entity_spawned (AVG)]])*(Table6[[#This Row],[activating_chance]]/100),0)</f>
        <v>83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50</v>
      </c>
      <c r="BC177" s="76">
        <f ca="1">ROUND((Table61011[[#This Row],[XP]]*Table61011[[#This Row],[entity_spawned (AVG)]])*(Table61011[[#This Row],[activating_chance]]/100),0)</f>
        <v>50</v>
      </c>
      <c r="BD177" s="73" t="s">
        <v>349</v>
      </c>
      <c r="BF177" t="s">
        <v>528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538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55</v>
      </c>
      <c r="BS177">
        <f ca="1">ROUND((Table12[[#This Row],[XP]]*Table12[[#This Row],[entity_spawned (AVG)]])*(Table12[[#This Row],[activating_chance]]/100),0)</f>
        <v>55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95</v>
      </c>
      <c r="CI177">
        <f ca="1">ROUND((Table14[[#This Row],[XP]]*Table14[[#This Row],[entity_spawned (AVG)]])*(Table14[[#This Row],[activating_chance]]/100),0)</f>
        <v>95</v>
      </c>
      <c r="CJ177" s="73" t="s">
        <v>348</v>
      </c>
      <c r="CL177" t="s">
        <v>249</v>
      </c>
      <c r="CM177">
        <v>1</v>
      </c>
      <c r="CN177" s="76">
        <v>500</v>
      </c>
      <c r="CO177" s="76">
        <v>100</v>
      </c>
      <c r="CP177" s="76">
        <f ca="1">INDIRECT(ADDRESS(11+(MATCH(RIGHT(Table18[[#This Row],[spawner_sku]],LEN(Table18[[#This Row],[spawner_sku]])-FIND("/",Table18[[#This Row],[spawner_sku]])),Table1[Entity Prefab],0)),10,1,1,"Entities"))</f>
        <v>83</v>
      </c>
      <c r="CQ177" s="76">
        <f ca="1">ROUND((Table18[[#This Row],[XP]]*Table18[[#This Row],[entity_spawned (AVG)]])*(Table18[[#This Row],[activating_chance]]/100),0)</f>
        <v>83</v>
      </c>
      <c r="CR177" t="s">
        <v>348</v>
      </c>
      <c r="CT177" t="s">
        <v>249</v>
      </c>
      <c r="CU177">
        <v>1</v>
      </c>
      <c r="CV177" s="76">
        <v>500</v>
      </c>
      <c r="CW177" s="76">
        <v>100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77">
        <f ca="1">ROUND((Table1820[[#This Row],[XP]]*Table1820[[#This Row],[entity_spawned (AVG)]])*(Table1820[[#This Row],[activating_chance]]/100),0)</f>
        <v>83</v>
      </c>
      <c r="CZ177" t="s">
        <v>348</v>
      </c>
    </row>
    <row r="178" spans="2:104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75</v>
      </c>
      <c r="AE178" s="76">
        <f ca="1">ROUND((Table2[[#This Row],[XP]]*Table2[[#This Row],[entity_spawned (AVG)]])*(Table2[[#This Row],[activating_chance]]/100),0)</f>
        <v>75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83</v>
      </c>
      <c r="AM178" s="76">
        <f ca="1">ROUND((Table6[[#This Row],[XP]]*Table6[[#This Row],[entity_spawned (AVG)]])*(Table6[[#This Row],[activating_chance]]/100),0)</f>
        <v>83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75</v>
      </c>
      <c r="AU178" s="76">
        <f ca="1">ROUND((Table610[[#This Row],[XP]]*Table610[[#This Row],[entity_spawned (AVG)]])*(Table610[[#This Row],[activating_chance]]/100),0)</f>
        <v>75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50</v>
      </c>
      <c r="BC178" s="76">
        <f ca="1">ROUND((Table61011[[#This Row],[XP]]*Table61011[[#This Row],[entity_spawned (AVG)]])*(Table61011[[#This Row],[activating_chance]]/100),0)</f>
        <v>45</v>
      </c>
      <c r="BD178" s="73" t="s">
        <v>349</v>
      </c>
      <c r="BF178" t="s">
        <v>528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538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55</v>
      </c>
      <c r="BS178">
        <f ca="1">ROUND((Table12[[#This Row],[XP]]*Table12[[#This Row],[entity_spawned (AVG)]])*(Table12[[#This Row],[activating_chance]]/100),0)</f>
        <v>55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75</v>
      </c>
      <c r="CA178">
        <f ca="1">ROUND((Table13[[#This Row],[XP]]*Table13[[#This Row],[entity_spawned (AVG)]])*(Table13[[#This Row],[activating_chance]]/100),0)</f>
        <v>75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95</v>
      </c>
      <c r="CI178">
        <f ca="1">ROUND((Table14[[#This Row],[XP]]*Table14[[#This Row],[entity_spawned (AVG)]])*(Table14[[#This Row],[activating_chance]]/100),0)</f>
        <v>95</v>
      </c>
      <c r="CJ178" s="73" t="s">
        <v>348</v>
      </c>
      <c r="CL178" t="s">
        <v>249</v>
      </c>
      <c r="CM178">
        <v>1</v>
      </c>
      <c r="CN178" s="76">
        <v>500</v>
      </c>
      <c r="CO178" s="76">
        <v>100</v>
      </c>
      <c r="CP178" s="76">
        <f ca="1">INDIRECT(ADDRESS(11+(MATCH(RIGHT(Table18[[#This Row],[spawner_sku]],LEN(Table18[[#This Row],[spawner_sku]])-FIND("/",Table18[[#This Row],[spawner_sku]])),Table1[Entity Prefab],0)),10,1,1,"Entities"))</f>
        <v>83</v>
      </c>
      <c r="CQ178" s="76">
        <f ca="1">ROUND((Table18[[#This Row],[XP]]*Table18[[#This Row],[entity_spawned (AVG)]])*(Table18[[#This Row],[activating_chance]]/100),0)</f>
        <v>83</v>
      </c>
      <c r="CR178" t="s">
        <v>348</v>
      </c>
      <c r="CT178" t="s">
        <v>249</v>
      </c>
      <c r="CU178">
        <v>1</v>
      </c>
      <c r="CV178" s="76">
        <v>500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78">
        <f ca="1">ROUND((Table1820[[#This Row],[XP]]*Table1820[[#This Row],[entity_spawned (AVG)]])*(Table1820[[#This Row],[activating_chance]]/100),0)</f>
        <v>83</v>
      </c>
      <c r="CZ178" t="s">
        <v>348</v>
      </c>
    </row>
    <row r="179" spans="2:104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75</v>
      </c>
      <c r="AE179" s="76">
        <f ca="1">ROUND((Table2[[#This Row],[XP]]*Table2[[#This Row],[entity_spawned (AVG)]])*(Table2[[#This Row],[activating_chance]]/100),0)</f>
        <v>75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83</v>
      </c>
      <c r="AM179" s="76">
        <f ca="1">ROUND((Table6[[#This Row],[XP]]*Table6[[#This Row],[entity_spawned (AVG)]])*(Table6[[#This Row],[activating_chance]]/100),0)</f>
        <v>83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75</v>
      </c>
      <c r="AU179" s="76">
        <f ca="1">ROUND((Table610[[#This Row],[XP]]*Table610[[#This Row],[entity_spawned (AVG)]])*(Table610[[#This Row],[activating_chance]]/100),0)</f>
        <v>75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50</v>
      </c>
      <c r="BC179" s="76">
        <f ca="1">ROUND((Table61011[[#This Row],[XP]]*Table61011[[#This Row],[entity_spawned (AVG)]])*(Table61011[[#This Row],[activating_chance]]/100),0)</f>
        <v>50</v>
      </c>
      <c r="BD179" s="73" t="s">
        <v>349</v>
      </c>
      <c r="BF179" t="s">
        <v>528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538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55</v>
      </c>
      <c r="BS179">
        <f ca="1">ROUND((Table12[[#This Row],[XP]]*Table12[[#This Row],[entity_spawned (AVG)]])*(Table12[[#This Row],[activating_chance]]/100),0)</f>
        <v>55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75</v>
      </c>
      <c r="CA179">
        <f ca="1">ROUND((Table13[[#This Row],[XP]]*Table13[[#This Row],[entity_spawned (AVG)]])*(Table13[[#This Row],[activating_chance]]/100),0)</f>
        <v>60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95</v>
      </c>
      <c r="CI179">
        <f ca="1">ROUND((Table14[[#This Row],[XP]]*Table14[[#This Row],[entity_spawned (AVG)]])*(Table14[[#This Row],[activating_chance]]/100),0)</f>
        <v>95</v>
      </c>
      <c r="CJ179" s="73" t="s">
        <v>348</v>
      </c>
      <c r="CL179" t="s">
        <v>249</v>
      </c>
      <c r="CM179">
        <v>1</v>
      </c>
      <c r="CN179" s="76">
        <v>500</v>
      </c>
      <c r="CO179" s="76">
        <v>75</v>
      </c>
      <c r="CP179" s="76">
        <f ca="1">INDIRECT(ADDRESS(11+(MATCH(RIGHT(Table18[[#This Row],[spawner_sku]],LEN(Table18[[#This Row],[spawner_sku]])-FIND("/",Table18[[#This Row],[spawner_sku]])),Table1[Entity Prefab],0)),10,1,1,"Entities"))</f>
        <v>83</v>
      </c>
      <c r="CQ179" s="76">
        <f ca="1">ROUND((Table18[[#This Row],[XP]]*Table18[[#This Row],[entity_spawned (AVG)]])*(Table18[[#This Row],[activating_chance]]/100),0)</f>
        <v>62</v>
      </c>
      <c r="CR179" t="s">
        <v>348</v>
      </c>
      <c r="CT179" t="s">
        <v>249</v>
      </c>
      <c r="CU179">
        <v>1</v>
      </c>
      <c r="CV179" s="76">
        <v>500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79">
        <f ca="1">ROUND((Table1820[[#This Row],[XP]]*Table1820[[#This Row],[entity_spawned (AVG)]])*(Table1820[[#This Row],[activating_chance]]/100),0)</f>
        <v>83</v>
      </c>
      <c r="CZ179" t="s">
        <v>348</v>
      </c>
    </row>
    <row r="180" spans="2:104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75</v>
      </c>
      <c r="AE180" s="76">
        <f ca="1">ROUND((Table2[[#This Row],[XP]]*Table2[[#This Row],[entity_spawned (AVG)]])*(Table2[[#This Row],[activating_chance]]/100),0)</f>
        <v>15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83</v>
      </c>
      <c r="AM180" s="76">
        <f ca="1">ROUND((Table6[[#This Row],[XP]]*Table6[[#This Row],[entity_spawned (AVG)]])*(Table6[[#This Row],[activating_chance]]/100),0)</f>
        <v>83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75</v>
      </c>
      <c r="AU180" s="76">
        <f ca="1">ROUND((Table610[[#This Row],[XP]]*Table610[[#This Row],[entity_spawned (AVG)]])*(Table610[[#This Row],[activating_chance]]/100),0)</f>
        <v>75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50</v>
      </c>
      <c r="BC180" s="76">
        <f ca="1">ROUND((Table61011[[#This Row],[XP]]*Table61011[[#This Row],[entity_spawned (AVG)]])*(Table61011[[#This Row],[activating_chance]]/100),0)</f>
        <v>50</v>
      </c>
      <c r="BD180" s="73" t="s">
        <v>349</v>
      </c>
      <c r="BF180" t="s">
        <v>528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538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55</v>
      </c>
      <c r="BS180">
        <f ca="1">ROUND((Table12[[#This Row],[XP]]*Table12[[#This Row],[entity_spawned (AVG)]])*(Table12[[#This Row],[activating_chance]]/100),0)</f>
        <v>55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75</v>
      </c>
      <c r="CA180">
        <f ca="1">ROUND((Table13[[#This Row],[XP]]*Table13[[#This Row],[entity_spawned (AVG)]])*(Table13[[#This Row],[activating_chance]]/100),0)</f>
        <v>75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95</v>
      </c>
      <c r="CI180">
        <f ca="1">ROUND((Table14[[#This Row],[XP]]*Table14[[#This Row],[entity_spawned (AVG)]])*(Table14[[#This Row],[activating_chance]]/100),0)</f>
        <v>95</v>
      </c>
      <c r="CJ180" s="73" t="s">
        <v>348</v>
      </c>
      <c r="CL180" t="s">
        <v>249</v>
      </c>
      <c r="CM180">
        <v>1</v>
      </c>
      <c r="CN180" s="76">
        <v>500</v>
      </c>
      <c r="CO180" s="76">
        <v>75</v>
      </c>
      <c r="CP180" s="76">
        <f ca="1">INDIRECT(ADDRESS(11+(MATCH(RIGHT(Table18[[#This Row],[spawner_sku]],LEN(Table18[[#This Row],[spawner_sku]])-FIND("/",Table18[[#This Row],[spawner_sku]])),Table1[Entity Prefab],0)),10,1,1,"Entities"))</f>
        <v>83</v>
      </c>
      <c r="CQ180" s="76">
        <f ca="1">ROUND((Table18[[#This Row],[XP]]*Table18[[#This Row],[entity_spawned (AVG)]])*(Table18[[#This Row],[activating_chance]]/100),0)</f>
        <v>62</v>
      </c>
      <c r="CR180" t="s">
        <v>348</v>
      </c>
      <c r="CT180" t="s">
        <v>249</v>
      </c>
      <c r="CU180">
        <v>1</v>
      </c>
      <c r="CV180" s="76">
        <v>500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80">
        <f ca="1">ROUND((Table1820[[#This Row],[XP]]*Table1820[[#This Row],[entity_spawned (AVG)]])*(Table1820[[#This Row],[activating_chance]]/100),0)</f>
        <v>83</v>
      </c>
      <c r="CZ180" t="s">
        <v>348</v>
      </c>
    </row>
    <row r="181" spans="2:104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75</v>
      </c>
      <c r="AE181" s="76">
        <f ca="1">ROUND((Table2[[#This Row],[XP]]*Table2[[#This Row],[entity_spawned (AVG)]])*(Table2[[#This Row],[activating_chance]]/100),0)</f>
        <v>75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83</v>
      </c>
      <c r="AM181" s="76">
        <f ca="1">ROUND((Table6[[#This Row],[XP]]*Table6[[#This Row],[entity_spawned (AVG)]])*(Table6[[#This Row],[activating_chance]]/100),0)</f>
        <v>25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75</v>
      </c>
      <c r="AU181" s="76">
        <f ca="1">ROUND((Table610[[#This Row],[XP]]*Table610[[#This Row],[entity_spawned (AVG)]])*(Table610[[#This Row],[activating_chance]]/100),0)</f>
        <v>75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50</v>
      </c>
      <c r="BC181" s="76">
        <f ca="1">ROUND((Table61011[[#This Row],[XP]]*Table61011[[#This Row],[entity_spawned (AVG)]])*(Table61011[[#This Row],[activating_chance]]/100),0)</f>
        <v>40</v>
      </c>
      <c r="BD181" s="73" t="s">
        <v>349</v>
      </c>
      <c r="BF181" t="s">
        <v>528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538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55</v>
      </c>
      <c r="BS181">
        <f ca="1">ROUND((Table12[[#This Row],[XP]]*Table12[[#This Row],[entity_spawned (AVG)]])*(Table12[[#This Row],[activating_chance]]/100),0)</f>
        <v>55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75</v>
      </c>
      <c r="CA181">
        <f ca="1">ROUND((Table13[[#This Row],[XP]]*Table13[[#This Row],[entity_spawned (AVG)]])*(Table13[[#This Row],[activating_chance]]/100),0)</f>
        <v>75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95</v>
      </c>
      <c r="CI181">
        <f ca="1">ROUND((Table14[[#This Row],[XP]]*Table14[[#This Row],[entity_spawned (AVG)]])*(Table14[[#This Row],[activating_chance]]/100),0)</f>
        <v>95</v>
      </c>
      <c r="CJ181" s="73" t="s">
        <v>348</v>
      </c>
      <c r="CL181" t="s">
        <v>249</v>
      </c>
      <c r="CM181">
        <v>1</v>
      </c>
      <c r="CN181" s="76">
        <v>500</v>
      </c>
      <c r="CO181" s="76">
        <v>75</v>
      </c>
      <c r="CP181" s="76">
        <f ca="1">INDIRECT(ADDRESS(11+(MATCH(RIGHT(Table18[[#This Row],[spawner_sku]],LEN(Table18[[#This Row],[spawner_sku]])-FIND("/",Table18[[#This Row],[spawner_sku]])),Table1[Entity Prefab],0)),10,1,1,"Entities"))</f>
        <v>83</v>
      </c>
      <c r="CQ181" s="76">
        <f ca="1">ROUND((Table18[[#This Row],[XP]]*Table18[[#This Row],[entity_spawned (AVG)]])*(Table18[[#This Row],[activating_chance]]/100),0)</f>
        <v>62</v>
      </c>
      <c r="CR181" t="s">
        <v>348</v>
      </c>
      <c r="CT181" t="s">
        <v>249</v>
      </c>
      <c r="CU181">
        <v>1</v>
      </c>
      <c r="CV181" s="76">
        <v>500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81">
        <f ca="1">ROUND((Table1820[[#This Row],[XP]]*Table1820[[#This Row],[entity_spawned (AVG)]])*(Table1820[[#This Row],[activating_chance]]/100),0)</f>
        <v>83</v>
      </c>
      <c r="CZ181" t="s">
        <v>348</v>
      </c>
    </row>
    <row r="182" spans="2:104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263</v>
      </c>
      <c r="O182" s="76">
        <f ca="1">ROUND((Table3[[#This Row],[XP]]*Table3[[#This Row],[entity_spawned (AVG)]])*(Table3[[#This Row],[activating_chance]]/100),0)</f>
        <v>263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28</v>
      </c>
      <c r="AE182" s="76">
        <f ca="1">ROUND((Table2[[#This Row],[XP]]*Table2[[#This Row],[entity_spawned (AVG)]])*(Table2[[#This Row],[activating_chance]]/100),0)</f>
        <v>28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75</v>
      </c>
      <c r="AU182" s="76">
        <f ca="1">ROUND((Table610[[#This Row],[XP]]*Table610[[#This Row],[entity_spawned (AVG)]])*(Table610[[#This Row],[activating_chance]]/100),0)</f>
        <v>75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50</v>
      </c>
      <c r="BC182" s="76">
        <f ca="1">ROUND((Table61011[[#This Row],[XP]]*Table61011[[#This Row],[entity_spawned (AVG)]])*(Table61011[[#This Row],[activating_chance]]/100),0)</f>
        <v>50</v>
      </c>
      <c r="BD182" s="73" t="s">
        <v>349</v>
      </c>
      <c r="BF182" t="s">
        <v>528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538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55</v>
      </c>
      <c r="BS182">
        <f ca="1">ROUND((Table12[[#This Row],[XP]]*Table12[[#This Row],[entity_spawned (AVG)]])*(Table12[[#This Row],[activating_chance]]/100),0)</f>
        <v>55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75</v>
      </c>
      <c r="CA182">
        <f ca="1">ROUND((Table13[[#This Row],[XP]]*Table13[[#This Row],[entity_spawned (AVG)]])*(Table13[[#This Row],[activating_chance]]/100),0)</f>
        <v>75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95</v>
      </c>
      <c r="CI182">
        <f ca="1">ROUND((Table14[[#This Row],[XP]]*Table14[[#This Row],[entity_spawned (AVG)]])*(Table14[[#This Row],[activating_chance]]/100),0)</f>
        <v>95</v>
      </c>
      <c r="CJ182" s="73" t="s">
        <v>348</v>
      </c>
      <c r="CL182" t="s">
        <v>249</v>
      </c>
      <c r="CM182">
        <v>1</v>
      </c>
      <c r="CN182" s="76">
        <v>500</v>
      </c>
      <c r="CO182" s="76">
        <v>75</v>
      </c>
      <c r="CP182" s="76">
        <f ca="1">INDIRECT(ADDRESS(11+(MATCH(RIGHT(Table18[[#This Row],[spawner_sku]],LEN(Table18[[#This Row],[spawner_sku]])-FIND("/",Table18[[#This Row],[spawner_sku]])),Table1[Entity Prefab],0)),10,1,1,"Entities"))</f>
        <v>83</v>
      </c>
      <c r="CQ182" s="76">
        <f ca="1">ROUND((Table18[[#This Row],[XP]]*Table18[[#This Row],[entity_spawned (AVG)]])*(Table18[[#This Row],[activating_chance]]/100),0)</f>
        <v>62</v>
      </c>
      <c r="CR182" t="s">
        <v>348</v>
      </c>
      <c r="CT182" t="s">
        <v>249</v>
      </c>
      <c r="CU182">
        <v>1</v>
      </c>
      <c r="CV182" s="76">
        <v>500</v>
      </c>
      <c r="CW182" s="76">
        <v>100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82">
        <f ca="1">ROUND((Table1820[[#This Row],[XP]]*Table1820[[#This Row],[entity_spawned (AVG)]])*(Table1820[[#This Row],[activating_chance]]/100),0)</f>
        <v>83</v>
      </c>
      <c r="CZ182" t="s">
        <v>348</v>
      </c>
    </row>
    <row r="183" spans="2:104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263</v>
      </c>
      <c r="O183" s="76">
        <f ca="1">ROUND((Table3[[#This Row],[XP]]*Table3[[#This Row],[entity_spawned (AVG)]])*(Table3[[#This Row],[activating_chance]]/100),0)</f>
        <v>263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28</v>
      </c>
      <c r="AE183" s="76">
        <f ca="1">ROUND((Table2[[#This Row],[XP]]*Table2[[#This Row],[entity_spawned (AVG)]])*(Table2[[#This Row],[activating_chance]]/100),0)</f>
        <v>28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75</v>
      </c>
      <c r="AU183" s="76">
        <f ca="1">ROUND((Table610[[#This Row],[XP]]*Table610[[#This Row],[entity_spawned (AVG)]])*(Table610[[#This Row],[activating_chance]]/100),0)</f>
        <v>75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50</v>
      </c>
      <c r="BC183" s="76">
        <f ca="1">ROUND((Table61011[[#This Row],[XP]]*Table61011[[#This Row],[entity_spawned (AVG)]])*(Table61011[[#This Row],[activating_chance]]/100),0)</f>
        <v>50</v>
      </c>
      <c r="BD183" s="73" t="s">
        <v>349</v>
      </c>
      <c r="BF183" t="s">
        <v>528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538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55</v>
      </c>
      <c r="BS183">
        <f ca="1">ROUND((Table12[[#This Row],[XP]]*Table12[[#This Row],[entity_spawned (AVG)]])*(Table12[[#This Row],[activating_chance]]/100),0)</f>
        <v>55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75</v>
      </c>
      <c r="CA183">
        <f ca="1">ROUND((Table13[[#This Row],[XP]]*Table13[[#This Row],[entity_spawned (AVG)]])*(Table13[[#This Row],[activating_chance]]/100),0)</f>
        <v>75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95</v>
      </c>
      <c r="CI183">
        <f ca="1">ROUND((Table14[[#This Row],[XP]]*Table14[[#This Row],[entity_spawned (AVG)]])*(Table14[[#This Row],[activating_chance]]/100),0)</f>
        <v>95</v>
      </c>
      <c r="CJ183" s="73" t="s">
        <v>348</v>
      </c>
      <c r="CL183" t="s">
        <v>498</v>
      </c>
      <c r="CM183">
        <v>1</v>
      </c>
      <c r="CN183" s="76">
        <v>110</v>
      </c>
      <c r="CO183" s="76">
        <v>100</v>
      </c>
      <c r="CP183" s="76">
        <f ca="1">INDIRECT(ADDRESS(11+(MATCH(RIGHT(Table18[[#This Row],[spawner_sku]],LEN(Table18[[#This Row],[spawner_sku]])-FIND("/",Table18[[#This Row],[spawner_sku]])),Table1[Entity Prefab],0)),10,1,1,"Entities"))</f>
        <v>195</v>
      </c>
      <c r="CQ183" s="76">
        <f ca="1">ROUND((Table18[[#This Row],[XP]]*Table18[[#This Row],[entity_spawned (AVG)]])*(Table18[[#This Row],[activating_chance]]/100),0)</f>
        <v>195</v>
      </c>
      <c r="CR183" t="s">
        <v>348</v>
      </c>
      <c r="CT183" t="s">
        <v>249</v>
      </c>
      <c r="CU183">
        <v>1</v>
      </c>
      <c r="CV183" s="76">
        <v>500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83">
        <f ca="1">ROUND((Table1820[[#This Row],[XP]]*Table1820[[#This Row],[entity_spawned (AVG)]])*(Table1820[[#This Row],[activating_chance]]/100),0)</f>
        <v>83</v>
      </c>
      <c r="CZ183" t="s">
        <v>348</v>
      </c>
    </row>
    <row r="184" spans="2:104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263</v>
      </c>
      <c r="O184" s="76">
        <f ca="1">ROUND((Table3[[#This Row],[XP]]*Table3[[#This Row],[entity_spawned (AVG)]])*(Table3[[#This Row],[activating_chance]]/100),0)</f>
        <v>1315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95</v>
      </c>
      <c r="AE184" s="76">
        <f ca="1">ROUND((Table2[[#This Row],[XP]]*Table2[[#This Row],[entity_spawned (AVG)]])*(Table2[[#This Row],[activating_chance]]/100),0)</f>
        <v>95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75</v>
      </c>
      <c r="AU184" s="76">
        <f ca="1">ROUND((Table610[[#This Row],[XP]]*Table610[[#This Row],[entity_spawned (AVG)]])*(Table610[[#This Row],[activating_chance]]/100),0)</f>
        <v>75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95</v>
      </c>
      <c r="BC184" s="76">
        <f ca="1">ROUND((Table61011[[#This Row],[XP]]*Table61011[[#This Row],[entity_spawned (AVG)]])*(Table61011[[#This Row],[activating_chance]]/100),0)</f>
        <v>95</v>
      </c>
      <c r="BD184" s="73" t="s">
        <v>349</v>
      </c>
      <c r="BF184" t="s">
        <v>477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75</v>
      </c>
      <c r="BK184">
        <f ca="1">ROUND((Table11[[#This Row],[XP]]*Table11[[#This Row],[entity_spawned (AVG)]])*(Table11[[#This Row],[activating_chance]]/100),0)</f>
        <v>75</v>
      </c>
      <c r="BL184" s="73" t="s">
        <v>349</v>
      </c>
      <c r="BN184" t="s">
        <v>539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55</v>
      </c>
      <c r="BS184">
        <f ca="1">ROUND((Table12[[#This Row],[XP]]*Table12[[#This Row],[entity_spawned (AVG)]])*(Table12[[#This Row],[activating_chance]]/100),0)</f>
        <v>55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75</v>
      </c>
      <c r="CA184">
        <f ca="1">ROUND((Table13[[#This Row],[XP]]*Table13[[#This Row],[entity_spawned (AVG)]])*(Table13[[#This Row],[activating_chance]]/100),0)</f>
        <v>75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95</v>
      </c>
      <c r="CI184">
        <f ca="1">ROUND((Table14[[#This Row],[XP]]*Table14[[#This Row],[entity_spawned (AVG)]])*(Table14[[#This Row],[activating_chance]]/100),0)</f>
        <v>95</v>
      </c>
      <c r="CJ184" s="73" t="s">
        <v>348</v>
      </c>
      <c r="CL184" t="s">
        <v>498</v>
      </c>
      <c r="CM184">
        <v>1</v>
      </c>
      <c r="CN184" s="76">
        <v>110</v>
      </c>
      <c r="CO184" s="76">
        <v>30</v>
      </c>
      <c r="CP184" s="76">
        <f ca="1">INDIRECT(ADDRESS(11+(MATCH(RIGHT(Table18[[#This Row],[spawner_sku]],LEN(Table18[[#This Row],[spawner_sku]])-FIND("/",Table18[[#This Row],[spawner_sku]])),Table1[Entity Prefab],0)),10,1,1,"Entities"))</f>
        <v>195</v>
      </c>
      <c r="CQ184" s="76">
        <f ca="1">ROUND((Table18[[#This Row],[XP]]*Table18[[#This Row],[entity_spawned (AVG)]])*(Table18[[#This Row],[activating_chance]]/100),0)</f>
        <v>59</v>
      </c>
      <c r="CR184" t="s">
        <v>348</v>
      </c>
      <c r="CT184" t="s">
        <v>249</v>
      </c>
      <c r="CU184">
        <v>1</v>
      </c>
      <c r="CV184" s="76">
        <v>500</v>
      </c>
      <c r="CW184" s="76">
        <v>100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184">
        <f ca="1">ROUND((Table1820[[#This Row],[XP]]*Table1820[[#This Row],[entity_spawned (AVG)]])*(Table1820[[#This Row],[activating_chance]]/100),0)</f>
        <v>83</v>
      </c>
      <c r="CZ184" t="s">
        <v>348</v>
      </c>
    </row>
    <row r="185" spans="2:104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263</v>
      </c>
      <c r="O185" s="76">
        <f ca="1">ROUND((Table3[[#This Row],[XP]]*Table3[[#This Row],[entity_spawned (AVG)]])*(Table3[[#This Row],[activating_chance]]/100),0)</f>
        <v>1315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95</v>
      </c>
      <c r="AE185" s="76">
        <f ca="1">ROUND((Table2[[#This Row],[XP]]*Table2[[#This Row],[entity_spawned (AVG)]])*(Table2[[#This Row],[activating_chance]]/100),0)</f>
        <v>95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75</v>
      </c>
      <c r="AU185" s="76">
        <f ca="1">ROUND((Table610[[#This Row],[XP]]*Table610[[#This Row],[entity_spawned (AVG)]])*(Table610[[#This Row],[activating_chance]]/100),0)</f>
        <v>75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95</v>
      </c>
      <c r="BC185" s="76">
        <f ca="1">ROUND((Table61011[[#This Row],[XP]]*Table61011[[#This Row],[entity_spawned (AVG)]])*(Table61011[[#This Row],[activating_chance]]/100),0)</f>
        <v>95</v>
      </c>
      <c r="BD185" s="73" t="s">
        <v>349</v>
      </c>
      <c r="BF185" t="s">
        <v>477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75</v>
      </c>
      <c r="BK185">
        <f ca="1">ROUND((Table11[[#This Row],[XP]]*Table11[[#This Row],[entity_spawned (AVG)]])*(Table11[[#This Row],[activating_chance]]/100),0)</f>
        <v>75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75</v>
      </c>
      <c r="CA185">
        <f ca="1">ROUND((Table13[[#This Row],[XP]]*Table13[[#This Row],[entity_spawned (AVG)]])*(Table13[[#This Row],[activating_chance]]/100),0)</f>
        <v>75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95</v>
      </c>
      <c r="CI185">
        <f ca="1">ROUND((Table14[[#This Row],[XP]]*Table14[[#This Row],[entity_spawned (AVG)]])*(Table14[[#This Row],[activating_chance]]/100),0)</f>
        <v>95</v>
      </c>
      <c r="CJ185" s="73" t="s">
        <v>348</v>
      </c>
      <c r="CL185" t="s">
        <v>498</v>
      </c>
      <c r="CM185">
        <v>1</v>
      </c>
      <c r="CN185" s="76">
        <v>110</v>
      </c>
      <c r="CO185" s="76">
        <v>100</v>
      </c>
      <c r="CP185" s="76">
        <f ca="1">INDIRECT(ADDRESS(11+(MATCH(RIGHT(Table18[[#This Row],[spawner_sku]],LEN(Table18[[#This Row],[spawner_sku]])-FIND("/",Table18[[#This Row],[spawner_sku]])),Table1[Entity Prefab],0)),10,1,1,"Entities"))</f>
        <v>195</v>
      </c>
      <c r="CQ185" s="76">
        <f ca="1">ROUND((Table18[[#This Row],[XP]]*Table18[[#This Row],[entity_spawned (AVG)]])*(Table18[[#This Row],[activating_chance]]/100),0)</f>
        <v>195</v>
      </c>
      <c r="CR185" t="s">
        <v>348</v>
      </c>
      <c r="CT185" t="s">
        <v>498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85">
        <f ca="1">ROUND((Table1820[[#This Row],[XP]]*Table1820[[#This Row],[entity_spawned (AVG)]])*(Table1820[[#This Row],[activating_chance]]/100),0)</f>
        <v>195</v>
      </c>
      <c r="CZ185" t="s">
        <v>348</v>
      </c>
    </row>
    <row r="186" spans="2:104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263</v>
      </c>
      <c r="O186" s="76">
        <f ca="1">ROUND((Table3[[#This Row],[XP]]*Table3[[#This Row],[entity_spawned (AVG)]])*(Table3[[#This Row],[activating_chance]]/100),0)</f>
        <v>263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95</v>
      </c>
      <c r="AE186" s="76">
        <f ca="1">ROUND((Table2[[#This Row],[XP]]*Table2[[#This Row],[entity_spawned (AVG)]])*(Table2[[#This Row],[activating_chance]]/100),0)</f>
        <v>95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75</v>
      </c>
      <c r="AU186" s="76">
        <f ca="1">ROUND((Table610[[#This Row],[XP]]*Table610[[#This Row],[entity_spawned (AVG)]])*(Table610[[#This Row],[activating_chance]]/100),0)</f>
        <v>75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95</v>
      </c>
      <c r="BC186" s="76">
        <f ca="1">ROUND((Table61011[[#This Row],[XP]]*Table61011[[#This Row],[entity_spawned (AVG)]])*(Table61011[[#This Row],[activating_chance]]/100),0)</f>
        <v>95</v>
      </c>
      <c r="BD186" s="73" t="s">
        <v>349</v>
      </c>
      <c r="BF186" t="s">
        <v>477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75</v>
      </c>
      <c r="BK186">
        <f ca="1">ROUND((Table11[[#This Row],[XP]]*Table11[[#This Row],[entity_spawned (AVG)]])*(Table11[[#This Row],[activating_chance]]/100),0)</f>
        <v>75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75</v>
      </c>
      <c r="CA186">
        <f ca="1">ROUND((Table13[[#This Row],[XP]]*Table13[[#This Row],[entity_spawned (AVG)]])*(Table13[[#This Row],[activating_chance]]/100),0)</f>
        <v>75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95</v>
      </c>
      <c r="CI186">
        <f ca="1">ROUND((Table14[[#This Row],[XP]]*Table14[[#This Row],[entity_spawned (AVG)]])*(Table14[[#This Row],[activating_chance]]/100),0)</f>
        <v>95</v>
      </c>
      <c r="CJ186" s="73" t="s">
        <v>348</v>
      </c>
      <c r="CL186" t="s">
        <v>498</v>
      </c>
      <c r="CM186">
        <v>1</v>
      </c>
      <c r="CN186" s="76">
        <v>110</v>
      </c>
      <c r="CO186" s="76">
        <v>100</v>
      </c>
      <c r="CP186" s="76">
        <f ca="1">INDIRECT(ADDRESS(11+(MATCH(RIGHT(Table18[[#This Row],[spawner_sku]],LEN(Table18[[#This Row],[spawner_sku]])-FIND("/",Table18[[#This Row],[spawner_sku]])),Table1[Entity Prefab],0)),10,1,1,"Entities"))</f>
        <v>195</v>
      </c>
      <c r="CQ186" s="76">
        <f ca="1">ROUND((Table18[[#This Row],[XP]]*Table18[[#This Row],[entity_spawned (AVG)]])*(Table18[[#This Row],[activating_chance]]/100),0)</f>
        <v>195</v>
      </c>
      <c r="CR186" t="s">
        <v>348</v>
      </c>
      <c r="CT186" t="s">
        <v>498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86">
        <f ca="1">ROUND((Table1820[[#This Row],[XP]]*Table1820[[#This Row],[entity_spawned (AVG)]])*(Table1820[[#This Row],[activating_chance]]/100),0)</f>
        <v>156</v>
      </c>
      <c r="CZ186" t="s">
        <v>348</v>
      </c>
    </row>
    <row r="187" spans="2:104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263</v>
      </c>
      <c r="O187" s="76">
        <f ca="1">ROUND((Table3[[#This Row],[XP]]*Table3[[#This Row],[entity_spawned (AVG)]])*(Table3[[#This Row],[activating_chance]]/100),0)</f>
        <v>263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95</v>
      </c>
      <c r="AE187" s="76">
        <f ca="1">ROUND((Table2[[#This Row],[XP]]*Table2[[#This Row],[entity_spawned (AVG)]])*(Table2[[#This Row],[activating_chance]]/100),0)</f>
        <v>95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83</v>
      </c>
      <c r="AU187" s="76">
        <f ca="1">ROUND((Table610[[#This Row],[XP]]*Table610[[#This Row],[entity_spawned (AVG)]])*(Table610[[#This Row],[activating_chance]]/100),0)</f>
        <v>33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95</v>
      </c>
      <c r="BC187" s="76">
        <f ca="1">ROUND((Table61011[[#This Row],[XP]]*Table61011[[#This Row],[entity_spawned (AVG)]])*(Table61011[[#This Row],[activating_chance]]/100),0)</f>
        <v>95</v>
      </c>
      <c r="BD187" s="73" t="s">
        <v>349</v>
      </c>
      <c r="BF187" t="s">
        <v>477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75</v>
      </c>
      <c r="BK187">
        <f ca="1">ROUND((Table11[[#This Row],[XP]]*Table11[[#This Row],[entity_spawned (AVG)]])*(Table11[[#This Row],[activating_chance]]/100),0)</f>
        <v>75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75</v>
      </c>
      <c r="CA187">
        <f ca="1">ROUND((Table13[[#This Row],[XP]]*Table13[[#This Row],[entity_spawned (AVG)]])*(Table13[[#This Row],[activating_chance]]/100),0)</f>
        <v>75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95</v>
      </c>
      <c r="CI187">
        <f ca="1">ROUND((Table14[[#This Row],[XP]]*Table14[[#This Row],[entity_spawned (AVG)]])*(Table14[[#This Row],[activating_chance]]/100),0)</f>
        <v>95</v>
      </c>
      <c r="CJ187" s="73" t="s">
        <v>348</v>
      </c>
      <c r="CL187" t="s">
        <v>499</v>
      </c>
      <c r="CM187">
        <v>1</v>
      </c>
      <c r="CN187" s="76">
        <v>100</v>
      </c>
      <c r="CO187" s="76">
        <v>30</v>
      </c>
      <c r="CP187" s="76">
        <f ca="1">INDIRECT(ADDRESS(11+(MATCH(RIGHT(Table18[[#This Row],[spawner_sku]],LEN(Table18[[#This Row],[spawner_sku]])-FIND("/",Table18[[#This Row],[spawner_sku]])),Table1[Entity Prefab],0)),10,1,1,"Entities"))</f>
        <v>55</v>
      </c>
      <c r="CQ187" s="76">
        <f ca="1">ROUND((Table18[[#This Row],[XP]]*Table18[[#This Row],[entity_spawned (AVG)]])*(Table18[[#This Row],[activating_chance]]/100),0)</f>
        <v>17</v>
      </c>
      <c r="CR187" t="s">
        <v>348</v>
      </c>
      <c r="CT187" t="s">
        <v>499</v>
      </c>
      <c r="CU187">
        <v>1</v>
      </c>
      <c r="CV187" s="76">
        <v>100</v>
      </c>
      <c r="CW187" s="76">
        <v>100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87">
        <f ca="1">ROUND((Table1820[[#This Row],[XP]]*Table1820[[#This Row],[entity_spawned (AVG)]])*(Table1820[[#This Row],[activating_chance]]/100),0)</f>
        <v>55</v>
      </c>
      <c r="CZ187" t="s">
        <v>348</v>
      </c>
    </row>
    <row r="188" spans="2:104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263</v>
      </c>
      <c r="O188" s="76">
        <f ca="1">ROUND((Table3[[#This Row],[XP]]*Table3[[#This Row],[entity_spawned (AVG)]])*(Table3[[#This Row],[activating_chance]]/100),0)</f>
        <v>263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95</v>
      </c>
      <c r="AE188" s="76">
        <f ca="1">ROUND((Table2[[#This Row],[XP]]*Table2[[#This Row],[entity_spawned (AVG)]])*(Table2[[#This Row],[activating_chance]]/100),0)</f>
        <v>95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83</v>
      </c>
      <c r="AU188" s="76">
        <f ca="1">ROUND((Table610[[#This Row],[XP]]*Table610[[#This Row],[entity_spawned (AVG)]])*(Table610[[#This Row],[activating_chance]]/100),0)</f>
        <v>33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95</v>
      </c>
      <c r="BC188" s="76">
        <f ca="1">ROUND((Table61011[[#This Row],[XP]]*Table61011[[#This Row],[entity_spawned (AVG)]])*(Table61011[[#This Row],[activating_chance]]/100),0)</f>
        <v>95</v>
      </c>
      <c r="BD188" s="73" t="s">
        <v>349</v>
      </c>
      <c r="BF188" t="s">
        <v>477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75</v>
      </c>
      <c r="BK188">
        <f ca="1">ROUND((Table11[[#This Row],[XP]]*Table11[[#This Row],[entity_spawned (AVG)]])*(Table11[[#This Row],[activating_chance]]/100),0)</f>
        <v>75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75</v>
      </c>
      <c r="CA188">
        <f ca="1">ROUND((Table13[[#This Row],[XP]]*Table13[[#This Row],[entity_spawned (AVG)]])*(Table13[[#This Row],[activating_chance]]/100),0)</f>
        <v>75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95</v>
      </c>
      <c r="CI188">
        <f ca="1">ROUND((Table14[[#This Row],[XP]]*Table14[[#This Row],[entity_spawned (AVG)]])*(Table14[[#This Row],[activating_chance]]/100),0)</f>
        <v>95</v>
      </c>
      <c r="CJ188" s="73" t="s">
        <v>348</v>
      </c>
      <c r="CL188" t="s">
        <v>499</v>
      </c>
      <c r="CM188">
        <v>1</v>
      </c>
      <c r="CN188" s="76">
        <v>100</v>
      </c>
      <c r="CO188" s="76">
        <v>100</v>
      </c>
      <c r="CP188" s="76">
        <f ca="1">INDIRECT(ADDRESS(11+(MATCH(RIGHT(Table18[[#This Row],[spawner_sku]],LEN(Table18[[#This Row],[spawner_sku]])-FIND("/",Table18[[#This Row],[spawner_sku]])),Table1[Entity Prefab],0)),10,1,1,"Entities"))</f>
        <v>55</v>
      </c>
      <c r="CQ188" s="76">
        <f ca="1">ROUND((Table18[[#This Row],[XP]]*Table18[[#This Row],[entity_spawned (AVG)]])*(Table18[[#This Row],[activating_chance]]/100),0)</f>
        <v>55</v>
      </c>
      <c r="CR188" t="s">
        <v>348</v>
      </c>
      <c r="CT188" t="s">
        <v>499</v>
      </c>
      <c r="CU188">
        <v>1</v>
      </c>
      <c r="CV188" s="76">
        <v>100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88">
        <f ca="1">ROUND((Table1820[[#This Row],[XP]]*Table1820[[#This Row],[entity_spawned (AVG)]])*(Table1820[[#This Row],[activating_chance]]/100),0)</f>
        <v>55</v>
      </c>
      <c r="CZ188" t="s">
        <v>348</v>
      </c>
    </row>
    <row r="189" spans="2:104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263</v>
      </c>
      <c r="O189" s="76">
        <f ca="1">ROUND((Table3[[#This Row],[XP]]*Table3[[#This Row],[entity_spawned (AVG)]])*(Table3[[#This Row],[activating_chance]]/100),0)</f>
        <v>158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50</v>
      </c>
      <c r="AE189" s="76">
        <f ca="1">ROUND((Table2[[#This Row],[XP]]*Table2[[#This Row],[entity_spawned (AVG)]])*(Table2[[#This Row],[activating_chance]]/100),0)</f>
        <v>50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83</v>
      </c>
      <c r="AU189" s="76">
        <f ca="1">ROUND((Table610[[#This Row],[XP]]*Table610[[#This Row],[entity_spawned (AVG)]])*(Table610[[#This Row],[activating_chance]]/100),0)</f>
        <v>66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95</v>
      </c>
      <c r="BC189" s="76">
        <f ca="1">ROUND((Table61011[[#This Row],[XP]]*Table61011[[#This Row],[entity_spawned (AVG)]])*(Table61011[[#This Row],[activating_chance]]/100),0)</f>
        <v>95</v>
      </c>
      <c r="BD189" s="73" t="s">
        <v>349</v>
      </c>
      <c r="BF189" t="s">
        <v>478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50</v>
      </c>
      <c r="BK189">
        <f ca="1">ROUND((Table11[[#This Row],[XP]]*Table11[[#This Row],[entity_spawned (AVG)]])*(Table11[[#This Row],[activating_chance]]/100),0)</f>
        <v>50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75</v>
      </c>
      <c r="CA189">
        <f ca="1">ROUND((Table13[[#This Row],[XP]]*Table13[[#This Row],[entity_spawned (AVG)]])*(Table13[[#This Row],[activating_chance]]/100),0)</f>
        <v>75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95</v>
      </c>
      <c r="CI189">
        <f ca="1">ROUND((Table14[[#This Row],[XP]]*Table14[[#This Row],[entity_spawned (AVG)]])*(Table14[[#This Row],[activating_chance]]/100),0)</f>
        <v>95</v>
      </c>
      <c r="CJ189" s="73" t="s">
        <v>348</v>
      </c>
      <c r="CL189" t="s">
        <v>671</v>
      </c>
      <c r="CM189">
        <v>1</v>
      </c>
      <c r="CN189" s="76">
        <v>120</v>
      </c>
      <c r="CO189" s="76">
        <v>100</v>
      </c>
      <c r="CP189" s="76">
        <f ca="1">INDIRECT(ADDRESS(11+(MATCH(RIGHT(Table18[[#This Row],[spawner_sku]],LEN(Table18[[#This Row],[spawner_sku]])-FIND("/",Table18[[#This Row],[spawner_sku]])),Table1[Entity Prefab],0)),10,1,1,"Entities"))</f>
        <v>25</v>
      </c>
      <c r="CQ189" s="76">
        <f ca="1">ROUND((Table18[[#This Row],[XP]]*Table18[[#This Row],[entity_spawned (AVG)]])*(Table18[[#This Row],[activating_chance]]/100),0)</f>
        <v>25</v>
      </c>
      <c r="CR189" t="s">
        <v>348</v>
      </c>
      <c r="CT189" t="s">
        <v>499</v>
      </c>
      <c r="CU189">
        <v>1</v>
      </c>
      <c r="CV189" s="76">
        <v>100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89">
        <f ca="1">ROUND((Table1820[[#This Row],[XP]]*Table1820[[#This Row],[entity_spawned (AVG)]])*(Table1820[[#This Row],[activating_chance]]/100),0)</f>
        <v>55</v>
      </c>
      <c r="CZ189" t="s">
        <v>348</v>
      </c>
    </row>
    <row r="190" spans="2:104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263</v>
      </c>
      <c r="O190" s="76">
        <f ca="1">ROUND((Table3[[#This Row],[XP]]*Table3[[#This Row],[entity_spawned (AVG)]])*(Table3[[#This Row],[activating_chance]]/100),0)</f>
        <v>263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50</v>
      </c>
      <c r="AE190" s="76">
        <f ca="1">ROUND((Table2[[#This Row],[XP]]*Table2[[#This Row],[entity_spawned (AVG)]])*(Table2[[#This Row],[activating_chance]]/100),0)</f>
        <v>50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83</v>
      </c>
      <c r="AU190" s="76">
        <f ca="1">ROUND((Table610[[#This Row],[XP]]*Table610[[#This Row],[entity_spawned (AVG)]])*(Table610[[#This Row],[activating_chance]]/100),0)</f>
        <v>33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95</v>
      </c>
      <c r="BC190" s="76">
        <f ca="1">ROUND((Table61011[[#This Row],[XP]]*Table61011[[#This Row],[entity_spawned (AVG)]])*(Table61011[[#This Row],[activating_chance]]/100),0)</f>
        <v>95</v>
      </c>
      <c r="BD190" s="73" t="s">
        <v>349</v>
      </c>
      <c r="BF190" t="s">
        <v>479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55</v>
      </c>
      <c r="BK190">
        <f ca="1">ROUND((Table11[[#This Row],[XP]]*Table11[[#This Row],[entity_spawned (AVG)]])*(Table11[[#This Row],[activating_chance]]/100),0)</f>
        <v>55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75</v>
      </c>
      <c r="CA190">
        <f ca="1">ROUND((Table13[[#This Row],[XP]]*Table13[[#This Row],[entity_spawned (AVG)]])*(Table13[[#This Row],[activating_chance]]/100),0)</f>
        <v>75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95</v>
      </c>
      <c r="CI190">
        <f ca="1">ROUND((Table14[[#This Row],[XP]]*Table14[[#This Row],[entity_spawned (AVG)]])*(Table14[[#This Row],[activating_chance]]/100),0)</f>
        <v>95</v>
      </c>
      <c r="CJ190" s="73" t="s">
        <v>348</v>
      </c>
      <c r="CL190" t="s">
        <v>671</v>
      </c>
      <c r="CM190">
        <v>1</v>
      </c>
      <c r="CN190" s="76">
        <v>120</v>
      </c>
      <c r="CO190" s="76">
        <v>10</v>
      </c>
      <c r="CP190" s="76">
        <f ca="1">INDIRECT(ADDRESS(11+(MATCH(RIGHT(Table18[[#This Row],[spawner_sku]],LEN(Table18[[#This Row],[spawner_sku]])-FIND("/",Table18[[#This Row],[spawner_sku]])),Table1[Entity Prefab],0)),10,1,1,"Entities"))</f>
        <v>25</v>
      </c>
      <c r="CQ190" s="76">
        <f ca="1">ROUND((Table18[[#This Row],[XP]]*Table18[[#This Row],[entity_spawned (AVG)]])*(Table18[[#This Row],[activating_chance]]/100),0)</f>
        <v>3</v>
      </c>
      <c r="CR190" t="s">
        <v>348</v>
      </c>
      <c r="CT190" t="s">
        <v>499</v>
      </c>
      <c r="CU190">
        <v>1</v>
      </c>
      <c r="CV190" s="76">
        <v>100</v>
      </c>
      <c r="CW190" s="76">
        <v>30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90">
        <f ca="1">ROUND((Table1820[[#This Row],[XP]]*Table1820[[#This Row],[entity_spawned (AVG)]])*(Table1820[[#This Row],[activating_chance]]/100),0)</f>
        <v>17</v>
      </c>
      <c r="CZ190" t="s">
        <v>348</v>
      </c>
    </row>
    <row r="191" spans="2:104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263</v>
      </c>
      <c r="O191" s="76">
        <f ca="1">ROUND((Table3[[#This Row],[XP]]*Table3[[#This Row],[entity_spawned (AVG)]])*(Table3[[#This Row],[activating_chance]]/100),0)</f>
        <v>263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50</v>
      </c>
      <c r="AE191" s="76">
        <f ca="1">ROUND((Table2[[#This Row],[XP]]*Table2[[#This Row],[entity_spawned (AVG)]])*(Table2[[#This Row],[activating_chance]]/100),0)</f>
        <v>50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83</v>
      </c>
      <c r="AU191" s="76">
        <f ca="1">ROUND((Table610[[#This Row],[XP]]*Table610[[#This Row],[entity_spawned (AVG)]])*(Table610[[#This Row],[activating_chance]]/100),0)</f>
        <v>33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95</v>
      </c>
      <c r="BC191" s="76">
        <f ca="1">ROUND((Table61011[[#This Row],[XP]]*Table61011[[#This Row],[entity_spawned (AVG)]])*(Table61011[[#This Row],[activating_chance]]/100),0)</f>
        <v>95</v>
      </c>
      <c r="BD191" s="73" t="s">
        <v>349</v>
      </c>
      <c r="BF191" t="s">
        <v>479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55</v>
      </c>
      <c r="BK191">
        <f ca="1">ROUND((Table11[[#This Row],[XP]]*Table11[[#This Row],[entity_spawned (AVG)]])*(Table11[[#This Row],[activating_chance]]/100),0)</f>
        <v>55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75</v>
      </c>
      <c r="CA191">
        <f ca="1">ROUND((Table13[[#This Row],[XP]]*Table13[[#This Row],[entity_spawned (AVG)]])*(Table13[[#This Row],[activating_chance]]/100),0)</f>
        <v>75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95</v>
      </c>
      <c r="CI191">
        <f ca="1">ROUND((Table14[[#This Row],[XP]]*Table14[[#This Row],[entity_spawned (AVG)]])*(Table14[[#This Row],[activating_chance]]/100),0)</f>
        <v>95</v>
      </c>
      <c r="CJ191" s="73" t="s">
        <v>348</v>
      </c>
      <c r="CL191" t="s">
        <v>671</v>
      </c>
      <c r="CM191">
        <v>1</v>
      </c>
      <c r="CN191" s="76">
        <v>120</v>
      </c>
      <c r="CO191" s="76">
        <v>100</v>
      </c>
      <c r="CP191" s="76">
        <f ca="1">INDIRECT(ADDRESS(11+(MATCH(RIGHT(Table18[[#This Row],[spawner_sku]],LEN(Table18[[#This Row],[spawner_sku]])-FIND("/",Table18[[#This Row],[spawner_sku]])),Table1[Entity Prefab],0)),10,1,1,"Entities"))</f>
        <v>25</v>
      </c>
      <c r="CQ191" s="76">
        <f ca="1">ROUND((Table18[[#This Row],[XP]]*Table18[[#This Row],[entity_spawned (AVG)]])*(Table18[[#This Row],[activating_chance]]/100),0)</f>
        <v>25</v>
      </c>
      <c r="CR191" t="s">
        <v>348</v>
      </c>
      <c r="CT191" t="s">
        <v>499</v>
      </c>
      <c r="CU191">
        <v>1</v>
      </c>
      <c r="CV191" s="76">
        <v>100</v>
      </c>
      <c r="CW191" s="76">
        <v>30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91">
        <f ca="1">ROUND((Table1820[[#This Row],[XP]]*Table1820[[#This Row],[entity_spawned (AVG)]])*(Table1820[[#This Row],[activating_chance]]/100),0)</f>
        <v>17</v>
      </c>
      <c r="CZ191" t="s">
        <v>348</v>
      </c>
    </row>
    <row r="192" spans="2:104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263</v>
      </c>
      <c r="O192" s="76">
        <f ca="1">ROUND((Table3[[#This Row],[XP]]*Table3[[#This Row],[entity_spawned (AVG)]])*(Table3[[#This Row],[activating_chance]]/100),0)</f>
        <v>263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50</v>
      </c>
      <c r="AE192" s="76">
        <f ca="1">ROUND((Table2[[#This Row],[XP]]*Table2[[#This Row],[entity_spawned (AVG)]])*(Table2[[#This Row],[activating_chance]]/100),0)</f>
        <v>50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83</v>
      </c>
      <c r="AU192" s="76">
        <f ca="1">ROUND((Table610[[#This Row],[XP]]*Table610[[#This Row],[entity_spawned (AVG)]])*(Table610[[#This Row],[activating_chance]]/100),0)</f>
        <v>33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95</v>
      </c>
      <c r="BC192" s="76">
        <f ca="1">ROUND((Table61011[[#This Row],[XP]]*Table61011[[#This Row],[entity_spawned (AVG)]])*(Table61011[[#This Row],[activating_chance]]/100),0)</f>
        <v>76</v>
      </c>
      <c r="BD192" s="73" t="s">
        <v>349</v>
      </c>
      <c r="BF192" t="s">
        <v>479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55</v>
      </c>
      <c r="BK192">
        <f ca="1">ROUND((Table11[[#This Row],[XP]]*Table11[[#This Row],[entity_spawned (AVG)]])*(Table11[[#This Row],[activating_chance]]/100),0)</f>
        <v>55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75</v>
      </c>
      <c r="CA192">
        <f ca="1">ROUND((Table13[[#This Row],[XP]]*Table13[[#This Row],[entity_spawned (AVG)]])*(Table13[[#This Row],[activating_chance]]/100),0)</f>
        <v>75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95</v>
      </c>
      <c r="CI192">
        <f ca="1">ROUND((Table14[[#This Row],[XP]]*Table14[[#This Row],[entity_spawned (AVG)]])*(Table14[[#This Row],[activating_chance]]/100),0)</f>
        <v>95</v>
      </c>
      <c r="CJ192" s="73" t="s">
        <v>348</v>
      </c>
      <c r="CL192" t="s">
        <v>672</v>
      </c>
      <c r="CM192">
        <v>1</v>
      </c>
      <c r="CN192" s="76">
        <v>120</v>
      </c>
      <c r="CO192" s="76">
        <v>80</v>
      </c>
      <c r="CP192" s="76">
        <f ca="1">INDIRECT(ADDRESS(11+(MATCH(RIGHT(Table18[[#This Row],[spawner_sku]],LEN(Table18[[#This Row],[spawner_sku]])-FIND("/",Table18[[#This Row],[spawner_sku]])),Table1[Entity Prefab],0)),10,1,1,"Entities"))</f>
        <v>95</v>
      </c>
      <c r="CQ192" s="76">
        <f ca="1">ROUND((Table18[[#This Row],[XP]]*Table18[[#This Row],[entity_spawned (AVG)]])*(Table18[[#This Row],[activating_chance]]/100),0)</f>
        <v>76</v>
      </c>
      <c r="CR192" t="s">
        <v>348</v>
      </c>
      <c r="CT192" t="s">
        <v>671</v>
      </c>
      <c r="CU192">
        <v>1</v>
      </c>
      <c r="CV192" s="76">
        <v>140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348</v>
      </c>
    </row>
    <row r="193" spans="2:104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263</v>
      </c>
      <c r="O193" s="76">
        <f ca="1">ROUND((Table3[[#This Row],[XP]]*Table3[[#This Row],[entity_spawned (AVG)]])*(Table3[[#This Row],[activating_chance]]/100),0)</f>
        <v>263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50</v>
      </c>
      <c r="AE193" s="76">
        <f ca="1">ROUND((Table2[[#This Row],[XP]]*Table2[[#This Row],[entity_spawned (AVG)]])*(Table2[[#This Row],[activating_chance]]/100),0)</f>
        <v>50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83</v>
      </c>
      <c r="AU193" s="76">
        <f ca="1">ROUND((Table610[[#This Row],[XP]]*Table610[[#This Row],[entity_spawned (AVG)]])*(Table610[[#This Row],[activating_chance]]/100),0)</f>
        <v>33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95</v>
      </c>
      <c r="BC193" s="76">
        <f ca="1">ROUND((Table61011[[#This Row],[XP]]*Table61011[[#This Row],[entity_spawned (AVG)]])*(Table61011[[#This Row],[activating_chance]]/100),0)</f>
        <v>95</v>
      </c>
      <c r="BD193" s="73" t="s">
        <v>349</v>
      </c>
      <c r="BF193" t="s">
        <v>480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105</v>
      </c>
      <c r="BK193">
        <f ca="1">ROUND((Table11[[#This Row],[XP]]*Table11[[#This Row],[entity_spawned (AVG)]])*(Table11[[#This Row],[activating_chance]]/100),0)</f>
        <v>105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75</v>
      </c>
      <c r="CA193">
        <f ca="1">ROUND((Table13[[#This Row],[XP]]*Table13[[#This Row],[entity_spawned (AVG)]])*(Table13[[#This Row],[activating_chance]]/100),0)</f>
        <v>75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95</v>
      </c>
      <c r="CI193">
        <f ca="1">ROUND((Table14[[#This Row],[XP]]*Table14[[#This Row],[entity_spawned (AVG)]])*(Table14[[#This Row],[activating_chance]]/100),0)</f>
        <v>95</v>
      </c>
      <c r="CJ193" s="73" t="s">
        <v>348</v>
      </c>
      <c r="CL193" t="s">
        <v>672</v>
      </c>
      <c r="CM193">
        <v>1</v>
      </c>
      <c r="CN193" s="76">
        <v>120</v>
      </c>
      <c r="CO193" s="76">
        <v>80</v>
      </c>
      <c r="CP193" s="76">
        <f ca="1">INDIRECT(ADDRESS(11+(MATCH(RIGHT(Table18[[#This Row],[spawner_sku]],LEN(Table18[[#This Row],[spawner_sku]])-FIND("/",Table18[[#This Row],[spawner_sku]])),Table1[Entity Prefab],0)),10,1,1,"Entities"))</f>
        <v>95</v>
      </c>
      <c r="CQ193" s="76">
        <f ca="1">ROUND((Table18[[#This Row],[XP]]*Table18[[#This Row],[entity_spawned (AVG)]])*(Table18[[#This Row],[activating_chance]]/100),0)</f>
        <v>76</v>
      </c>
      <c r="CR193" t="s">
        <v>348</v>
      </c>
      <c r="CT193" t="s">
        <v>681</v>
      </c>
      <c r="CU193">
        <v>1</v>
      </c>
      <c r="CV193" s="76">
        <v>120</v>
      </c>
      <c r="CW193" s="76">
        <v>30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93">
        <f ca="1">ROUND((Table1820[[#This Row],[XP]]*Table1820[[#This Row],[entity_spawned (AVG)]])*(Table1820[[#This Row],[activating_chance]]/100),0)</f>
        <v>15</v>
      </c>
      <c r="CZ193" t="s">
        <v>348</v>
      </c>
    </row>
    <row r="194" spans="2:104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263</v>
      </c>
      <c r="O194" s="76">
        <f ca="1">ROUND((Table3[[#This Row],[XP]]*Table3[[#This Row],[entity_spawned (AVG)]])*(Table3[[#This Row],[activating_chance]]/100),0)</f>
        <v>263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25</v>
      </c>
      <c r="AE194" s="76">
        <f ca="1">ROUND((Table2[[#This Row],[XP]]*Table2[[#This Row],[entity_spawned (AVG)]])*(Table2[[#This Row],[activating_chance]]/100),0)</f>
        <v>25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83</v>
      </c>
      <c r="AU194" s="76">
        <f ca="1">ROUND((Table610[[#This Row],[XP]]*Table610[[#This Row],[entity_spawned (AVG)]])*(Table610[[#This Row],[activating_chance]]/100),0)</f>
        <v>33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95</v>
      </c>
      <c r="BC194" s="76">
        <f ca="1">ROUND((Table61011[[#This Row],[XP]]*Table61011[[#This Row],[entity_spawned (AVG)]])*(Table61011[[#This Row],[activating_chance]]/100),0)</f>
        <v>95</v>
      </c>
      <c r="BD194" s="73" t="s">
        <v>349</v>
      </c>
      <c r="BF194" t="s">
        <v>480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105</v>
      </c>
      <c r="BK194">
        <f ca="1">ROUND((Table11[[#This Row],[XP]]*Table11[[#This Row],[entity_spawned (AVG)]])*(Table11[[#This Row],[activating_chance]]/100),0)</f>
        <v>105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75</v>
      </c>
      <c r="CA194">
        <f ca="1">ROUND((Table13[[#This Row],[XP]]*Table13[[#This Row],[entity_spawned (AVG)]])*(Table13[[#This Row],[activating_chance]]/100),0)</f>
        <v>75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95</v>
      </c>
      <c r="CI194">
        <f ca="1">ROUND((Table14[[#This Row],[XP]]*Table14[[#This Row],[entity_spawned (AVG)]])*(Table14[[#This Row],[activating_chance]]/100),0)</f>
        <v>95</v>
      </c>
      <c r="CJ194" s="73" t="s">
        <v>348</v>
      </c>
      <c r="CL194" t="s">
        <v>672</v>
      </c>
      <c r="CM194">
        <v>1</v>
      </c>
      <c r="CN194" s="76">
        <v>120</v>
      </c>
      <c r="CO194" s="76">
        <v>90</v>
      </c>
      <c r="CP194" s="76">
        <f ca="1">INDIRECT(ADDRESS(11+(MATCH(RIGHT(Table18[[#This Row],[spawner_sku]],LEN(Table18[[#This Row],[spawner_sku]])-FIND("/",Table18[[#This Row],[spawner_sku]])),Table1[Entity Prefab],0)),10,1,1,"Entities"))</f>
        <v>95</v>
      </c>
      <c r="CQ194" s="76">
        <f ca="1">ROUND((Table18[[#This Row],[XP]]*Table18[[#This Row],[entity_spawned (AVG)]])*(Table18[[#This Row],[activating_chance]]/100),0)</f>
        <v>86</v>
      </c>
      <c r="CR194" t="s">
        <v>348</v>
      </c>
      <c r="CT194" t="s">
        <v>681</v>
      </c>
      <c r="CU194">
        <v>1</v>
      </c>
      <c r="CV194" s="76">
        <v>120</v>
      </c>
      <c r="CW194" s="76">
        <v>100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94">
        <f ca="1">ROUND((Table1820[[#This Row],[XP]]*Table1820[[#This Row],[entity_spawned (AVG)]])*(Table1820[[#This Row],[activating_chance]]/100),0)</f>
        <v>50</v>
      </c>
      <c r="CZ194" t="s">
        <v>348</v>
      </c>
    </row>
    <row r="195" spans="2:104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263</v>
      </c>
      <c r="O195" s="76">
        <f ca="1">ROUND((Table3[[#This Row],[XP]]*Table3[[#This Row],[entity_spawned (AVG)]])*(Table3[[#This Row],[activating_chance]]/100),0)</f>
        <v>263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25</v>
      </c>
      <c r="AE195" s="76">
        <f ca="1">ROUND((Table2[[#This Row],[XP]]*Table2[[#This Row],[entity_spawned (AVG)]])*(Table2[[#This Row],[activating_chance]]/100),0)</f>
        <v>25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83</v>
      </c>
      <c r="AU195" s="76">
        <f ca="1">ROUND((Table610[[#This Row],[XP]]*Table610[[#This Row],[entity_spawned (AVG)]])*(Table610[[#This Row],[activating_chance]]/100),0)</f>
        <v>33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95</v>
      </c>
      <c r="BC195" s="76">
        <f ca="1">ROUND((Table61011[[#This Row],[XP]]*Table61011[[#This Row],[entity_spawned (AVG)]])*(Table61011[[#This Row],[activating_chance]]/100),0)</f>
        <v>95</v>
      </c>
      <c r="BD195" s="73" t="s">
        <v>349</v>
      </c>
      <c r="BF195" t="s">
        <v>480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105</v>
      </c>
      <c r="BK195">
        <f ca="1">ROUND((Table11[[#This Row],[XP]]*Table11[[#This Row],[entity_spawned (AVG)]])*(Table11[[#This Row],[activating_chance]]/100),0)</f>
        <v>105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83</v>
      </c>
      <c r="CA195">
        <f ca="1">ROUND((Table13[[#This Row],[XP]]*Table13[[#This Row],[entity_spawned (AVG)]])*(Table13[[#This Row],[activating_chance]]/100),0)</f>
        <v>83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95</v>
      </c>
      <c r="CI195">
        <f ca="1">ROUND((Table14[[#This Row],[XP]]*Table14[[#This Row],[entity_spawned (AVG)]])*(Table14[[#This Row],[activating_chance]]/100),0)</f>
        <v>95</v>
      </c>
      <c r="CJ195" s="73" t="s">
        <v>348</v>
      </c>
      <c r="CL195" t="s">
        <v>672</v>
      </c>
      <c r="CM195">
        <v>1</v>
      </c>
      <c r="CN195" s="76">
        <v>120</v>
      </c>
      <c r="CO195" s="76">
        <v>100</v>
      </c>
      <c r="CP195" s="76">
        <f ca="1">INDIRECT(ADDRESS(11+(MATCH(RIGHT(Table18[[#This Row],[spawner_sku]],LEN(Table18[[#This Row],[spawner_sku]])-FIND("/",Table18[[#This Row],[spawner_sku]])),Table1[Entity Prefab],0)),10,1,1,"Entities"))</f>
        <v>95</v>
      </c>
      <c r="CQ195" s="76">
        <f ca="1">ROUND((Table18[[#This Row],[XP]]*Table18[[#This Row],[entity_spawned (AVG)]])*(Table18[[#This Row],[activating_chance]]/100),0)</f>
        <v>95</v>
      </c>
      <c r="CR195" t="s">
        <v>348</v>
      </c>
      <c r="CT195" t="s">
        <v>678</v>
      </c>
      <c r="CU195">
        <v>1</v>
      </c>
      <c r="CV195" s="76">
        <v>120</v>
      </c>
      <c r="CW195" s="76">
        <v>30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95">
        <f ca="1">ROUND((Table1820[[#This Row],[XP]]*Table1820[[#This Row],[entity_spawned (AVG)]])*(Table1820[[#This Row],[activating_chance]]/100),0)</f>
        <v>21</v>
      </c>
      <c r="CZ195" t="s">
        <v>348</v>
      </c>
    </row>
    <row r="196" spans="2:104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25</v>
      </c>
      <c r="AE196" s="76">
        <f ca="1">ROUND((Table2[[#This Row],[XP]]*Table2[[#This Row],[entity_spawned (AVG)]])*(Table2[[#This Row],[activating_chance]]/100),0)</f>
        <v>25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83</v>
      </c>
      <c r="AU196" s="76">
        <f ca="1">ROUND((Table610[[#This Row],[XP]]*Table610[[#This Row],[entity_spawned (AVG)]])*(Table610[[#This Row],[activating_chance]]/100),0)</f>
        <v>33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95</v>
      </c>
      <c r="BC196" s="76">
        <f ca="1">ROUND((Table61011[[#This Row],[XP]]*Table61011[[#This Row],[entity_spawned (AVG)]])*(Table61011[[#This Row],[activating_chance]]/100),0)</f>
        <v>95</v>
      </c>
      <c r="BD196" s="73" t="s">
        <v>349</v>
      </c>
      <c r="BF196" t="s">
        <v>481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143</v>
      </c>
      <c r="BK196">
        <f ca="1">ROUND((Table11[[#This Row],[XP]]*Table11[[#This Row],[entity_spawned (AVG)]])*(Table11[[#This Row],[activating_chance]]/100),0)</f>
        <v>143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83</v>
      </c>
      <c r="CA196">
        <f ca="1">ROUND((Table13[[#This Row],[XP]]*Table13[[#This Row],[entity_spawned (AVG)]])*(Table13[[#This Row],[activating_chance]]/100),0)</f>
        <v>83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95</v>
      </c>
      <c r="CI196">
        <f ca="1">ROUND((Table14[[#This Row],[XP]]*Table14[[#This Row],[entity_spawned (AVG)]])*(Table14[[#This Row],[activating_chance]]/100),0)</f>
        <v>95</v>
      </c>
      <c r="CJ196" s="73" t="s">
        <v>348</v>
      </c>
      <c r="CL196" t="s">
        <v>672</v>
      </c>
      <c r="CM196">
        <v>1</v>
      </c>
      <c r="CN196" s="76">
        <v>120</v>
      </c>
      <c r="CO196" s="76">
        <v>80</v>
      </c>
      <c r="CP196" s="76">
        <f ca="1">INDIRECT(ADDRESS(11+(MATCH(RIGHT(Table18[[#This Row],[spawner_sku]],LEN(Table18[[#This Row],[spawner_sku]])-FIND("/",Table18[[#This Row],[spawner_sku]])),Table1[Entity Prefab],0)),10,1,1,"Entities"))</f>
        <v>95</v>
      </c>
      <c r="CQ196" s="76">
        <f ca="1">ROUND((Table18[[#This Row],[XP]]*Table18[[#This Row],[entity_spawned (AVG)]])*(Table18[[#This Row],[activating_chance]]/100),0)</f>
        <v>76</v>
      </c>
      <c r="CR196" t="s">
        <v>348</v>
      </c>
      <c r="CT196" t="s">
        <v>678</v>
      </c>
      <c r="CU196">
        <v>1</v>
      </c>
      <c r="CV196" s="76">
        <v>120</v>
      </c>
      <c r="CW196" s="76">
        <v>30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96">
        <f ca="1">ROUND((Table1820[[#This Row],[XP]]*Table1820[[#This Row],[entity_spawned (AVG)]])*(Table1820[[#This Row],[activating_chance]]/100),0)</f>
        <v>21</v>
      </c>
      <c r="CZ196" t="s">
        <v>348</v>
      </c>
    </row>
    <row r="197" spans="2:104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25</v>
      </c>
      <c r="AE197" s="76">
        <f ca="1">ROUND((Table2[[#This Row],[XP]]*Table2[[#This Row],[entity_spawned (AVG)]])*(Table2[[#This Row],[activating_chance]]/100),0)</f>
        <v>25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83</v>
      </c>
      <c r="AU197" s="76">
        <f ca="1">ROUND((Table610[[#This Row],[XP]]*Table610[[#This Row],[entity_spawned (AVG)]])*(Table610[[#This Row],[activating_chance]]/100),0)</f>
        <v>33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95</v>
      </c>
      <c r="BC197" s="76">
        <f ca="1">ROUND((Table61011[[#This Row],[XP]]*Table61011[[#This Row],[entity_spawned (AVG)]])*(Table61011[[#This Row],[activating_chance]]/100),0)</f>
        <v>95</v>
      </c>
      <c r="BD197" s="73" t="s">
        <v>349</v>
      </c>
      <c r="BF197" t="s">
        <v>529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25</v>
      </c>
      <c r="BK197">
        <f ca="1">ROUND((Table11[[#This Row],[XP]]*Table11[[#This Row],[entity_spawned (AVG)]])*(Table11[[#This Row],[activating_chance]]/100),0)</f>
        <v>25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83</v>
      </c>
      <c r="CA197">
        <f ca="1">ROUND((Table13[[#This Row],[XP]]*Table13[[#This Row],[entity_spawned (AVG)]])*(Table13[[#This Row],[activating_chance]]/100),0)</f>
        <v>66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95</v>
      </c>
      <c r="CI197">
        <f ca="1">ROUND((Table14[[#This Row],[XP]]*Table14[[#This Row],[entity_spawned (AVG)]])*(Table14[[#This Row],[activating_chance]]/100),0)</f>
        <v>95</v>
      </c>
      <c r="CJ197" s="73" t="s">
        <v>348</v>
      </c>
      <c r="CL197" t="s">
        <v>672</v>
      </c>
      <c r="CM197">
        <v>1</v>
      </c>
      <c r="CN197" s="76">
        <v>120</v>
      </c>
      <c r="CO197" s="76">
        <v>100</v>
      </c>
      <c r="CP197" s="76">
        <f ca="1">INDIRECT(ADDRESS(11+(MATCH(RIGHT(Table18[[#This Row],[spawner_sku]],LEN(Table18[[#This Row],[spawner_sku]])-FIND("/",Table18[[#This Row],[spawner_sku]])),Table1[Entity Prefab],0)),10,1,1,"Entities"))</f>
        <v>95</v>
      </c>
      <c r="CQ197" s="76">
        <f ca="1">ROUND((Table18[[#This Row],[XP]]*Table18[[#This Row],[entity_spawned (AVG)]])*(Table18[[#This Row],[activating_chance]]/100),0)</f>
        <v>95</v>
      </c>
      <c r="CR197" t="s">
        <v>348</v>
      </c>
      <c r="CT197" t="s">
        <v>678</v>
      </c>
      <c r="CU197">
        <v>1</v>
      </c>
      <c r="CV197" s="76">
        <v>120</v>
      </c>
      <c r="CW197" s="76">
        <v>80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97">
        <f ca="1">ROUND((Table1820[[#This Row],[XP]]*Table1820[[#This Row],[entity_spawned (AVG)]])*(Table1820[[#This Row],[activating_chance]]/100),0)</f>
        <v>56</v>
      </c>
      <c r="CZ197" t="s">
        <v>348</v>
      </c>
    </row>
    <row r="198" spans="2:104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25</v>
      </c>
      <c r="AE198" s="76">
        <f ca="1">ROUND((Table2[[#This Row],[XP]]*Table2[[#This Row],[entity_spawned (AVG)]])*(Table2[[#This Row],[activating_chance]]/100),0)</f>
        <v>25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83</v>
      </c>
      <c r="AU198" s="76">
        <f ca="1">ROUND((Table610[[#This Row],[XP]]*Table610[[#This Row],[entity_spawned (AVG)]])*(Table610[[#This Row],[activating_chance]]/100),0)</f>
        <v>33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95</v>
      </c>
      <c r="BC198" s="76">
        <f ca="1">ROUND((Table61011[[#This Row],[XP]]*Table61011[[#This Row],[entity_spawned (AVG)]])*(Table61011[[#This Row],[activating_chance]]/100),0)</f>
        <v>95</v>
      </c>
      <c r="BD198" s="73" t="s">
        <v>349</v>
      </c>
      <c r="BF198" t="s">
        <v>453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83</v>
      </c>
      <c r="CA198">
        <f ca="1">ROUND((Table13[[#This Row],[XP]]*Table13[[#This Row],[entity_spawned (AVG)]])*(Table13[[#This Row],[activating_chance]]/100),0)</f>
        <v>83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95</v>
      </c>
      <c r="CI198">
        <f ca="1">ROUND((Table14[[#This Row],[XP]]*Table14[[#This Row],[entity_spawned (AVG)]])*(Table14[[#This Row],[activating_chance]]/100),0)</f>
        <v>95</v>
      </c>
      <c r="CJ198" s="73" t="s">
        <v>348</v>
      </c>
      <c r="CL198" t="s">
        <v>672</v>
      </c>
      <c r="CM198">
        <v>1</v>
      </c>
      <c r="CN198" s="76">
        <v>120</v>
      </c>
      <c r="CO198" s="76">
        <v>100</v>
      </c>
      <c r="CP198" s="76">
        <f ca="1">INDIRECT(ADDRESS(11+(MATCH(RIGHT(Table18[[#This Row],[spawner_sku]],LEN(Table18[[#This Row],[spawner_sku]])-FIND("/",Table18[[#This Row],[spawner_sku]])),Table1[Entity Prefab],0)),10,1,1,"Entities"))</f>
        <v>95</v>
      </c>
      <c r="CQ198" s="76">
        <f ca="1">ROUND((Table18[[#This Row],[XP]]*Table18[[#This Row],[entity_spawned (AVG)]])*(Table18[[#This Row],[activating_chance]]/100),0)</f>
        <v>95</v>
      </c>
      <c r="CR198" t="s">
        <v>348</v>
      </c>
      <c r="CT198" t="s">
        <v>678</v>
      </c>
      <c r="CU198">
        <v>1</v>
      </c>
      <c r="CV198" s="76">
        <v>120</v>
      </c>
      <c r="CW198" s="76">
        <v>80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98">
        <f ca="1">ROUND((Table1820[[#This Row],[XP]]*Table1820[[#This Row],[entity_spawned (AVG)]])*(Table1820[[#This Row],[activating_chance]]/100),0)</f>
        <v>56</v>
      </c>
      <c r="CZ198" t="s">
        <v>348</v>
      </c>
    </row>
    <row r="199" spans="2:104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25</v>
      </c>
      <c r="AE199" s="76">
        <f ca="1">ROUND((Table2[[#This Row],[XP]]*Table2[[#This Row],[entity_spawned (AVG)]])*(Table2[[#This Row],[activating_chance]]/100),0)</f>
        <v>25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83</v>
      </c>
      <c r="AU199" s="76">
        <f ca="1">ROUND((Table610[[#This Row],[XP]]*Table610[[#This Row],[entity_spawned (AVG)]])*(Table610[[#This Row],[activating_chance]]/100),0)</f>
        <v>33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95</v>
      </c>
      <c r="BC199" s="76">
        <f ca="1">ROUND((Table61011[[#This Row],[XP]]*Table61011[[#This Row],[entity_spawned (AVG)]])*(Table61011[[#This Row],[activating_chance]]/100),0)</f>
        <v>76</v>
      </c>
      <c r="BD199" s="73" t="s">
        <v>349</v>
      </c>
      <c r="BF199" t="s">
        <v>453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83</v>
      </c>
      <c r="CA199">
        <f ca="1">ROUND((Table13[[#This Row],[XP]]*Table13[[#This Row],[entity_spawned (AVG)]])*(Table13[[#This Row],[activating_chance]]/100),0)</f>
        <v>83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95</v>
      </c>
      <c r="CI199">
        <f ca="1">ROUND((Table14[[#This Row],[XP]]*Table14[[#This Row],[entity_spawned (AVG)]])*(Table14[[#This Row],[activating_chance]]/100),0)</f>
        <v>95</v>
      </c>
      <c r="CJ199" s="73" t="s">
        <v>348</v>
      </c>
      <c r="CL199" t="s">
        <v>672</v>
      </c>
      <c r="CM199">
        <v>1</v>
      </c>
      <c r="CN199" s="76">
        <v>120</v>
      </c>
      <c r="CO199" s="76">
        <v>100</v>
      </c>
      <c r="CP199" s="76">
        <f ca="1">INDIRECT(ADDRESS(11+(MATCH(RIGHT(Table18[[#This Row],[spawner_sku]],LEN(Table18[[#This Row],[spawner_sku]])-FIND("/",Table18[[#This Row],[spawner_sku]])),Table1[Entity Prefab],0)),10,1,1,"Entities"))</f>
        <v>95</v>
      </c>
      <c r="CQ199" s="76">
        <f ca="1">ROUND((Table18[[#This Row],[XP]]*Table18[[#This Row],[entity_spawned (AVG)]])*(Table18[[#This Row],[activating_chance]]/100),0)</f>
        <v>95</v>
      </c>
      <c r="CR199" t="s">
        <v>348</v>
      </c>
      <c r="CT199" t="s">
        <v>678</v>
      </c>
      <c r="CU199">
        <v>1</v>
      </c>
      <c r="CV199" s="76">
        <v>120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99">
        <f ca="1">ROUND((Table1820[[#This Row],[XP]]*Table1820[[#This Row],[entity_spawned (AVG)]])*(Table1820[[#This Row],[activating_chance]]/100),0)</f>
        <v>70</v>
      </c>
      <c r="CZ199" t="s">
        <v>348</v>
      </c>
    </row>
    <row r="200" spans="2:104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25</v>
      </c>
      <c r="AE200" s="76">
        <f ca="1">ROUND((Table2[[#This Row],[XP]]*Table2[[#This Row],[entity_spawned (AVG)]])*(Table2[[#This Row],[activating_chance]]/100),0)</f>
        <v>25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83</v>
      </c>
      <c r="AU200" s="76">
        <f ca="1">ROUND((Table610[[#This Row],[XP]]*Table610[[#This Row],[entity_spawned (AVG)]])*(Table610[[#This Row],[activating_chance]]/100),0)</f>
        <v>33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95</v>
      </c>
      <c r="BC200" s="76">
        <f ca="1">ROUND((Table61011[[#This Row],[XP]]*Table61011[[#This Row],[entity_spawned (AVG)]])*(Table61011[[#This Row],[activating_chance]]/100),0)</f>
        <v>95</v>
      </c>
      <c r="BD200" s="73" t="s">
        <v>349</v>
      </c>
      <c r="BF200" t="s">
        <v>453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83</v>
      </c>
      <c r="CA200">
        <f ca="1">ROUND((Table13[[#This Row],[XP]]*Table13[[#This Row],[entity_spawned (AVG)]])*(Table13[[#This Row],[activating_chance]]/100),0)</f>
        <v>25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95</v>
      </c>
      <c r="CI200">
        <f ca="1">ROUND((Table14[[#This Row],[XP]]*Table14[[#This Row],[entity_spawned (AVG)]])*(Table14[[#This Row],[activating_chance]]/100),0)</f>
        <v>95</v>
      </c>
      <c r="CJ200" s="73" t="s">
        <v>348</v>
      </c>
      <c r="CL200" t="s">
        <v>672</v>
      </c>
      <c r="CM200">
        <v>1</v>
      </c>
      <c r="CN200" s="76">
        <v>120</v>
      </c>
      <c r="CO200" s="76">
        <v>100</v>
      </c>
      <c r="CP200" s="76">
        <f ca="1">INDIRECT(ADDRESS(11+(MATCH(RIGHT(Table18[[#This Row],[spawner_sku]],LEN(Table18[[#This Row],[spawner_sku]])-FIND("/",Table18[[#This Row],[spawner_sku]])),Table1[Entity Prefab],0)),10,1,1,"Entities"))</f>
        <v>95</v>
      </c>
      <c r="CQ200" s="76">
        <f ca="1">ROUND((Table18[[#This Row],[XP]]*Table18[[#This Row],[entity_spawned (AVG)]])*(Table18[[#This Row],[activating_chance]]/100),0)</f>
        <v>95</v>
      </c>
      <c r="CR200" t="s">
        <v>348</v>
      </c>
      <c r="CT200" t="s">
        <v>678</v>
      </c>
      <c r="CU200">
        <v>1</v>
      </c>
      <c r="CV200" s="76">
        <v>120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0">
        <f ca="1">ROUND((Table1820[[#This Row],[XP]]*Table1820[[#This Row],[entity_spawned (AVG)]])*(Table1820[[#This Row],[activating_chance]]/100),0)</f>
        <v>70</v>
      </c>
      <c r="CZ200" t="s">
        <v>348</v>
      </c>
    </row>
    <row r="201" spans="2:104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83</v>
      </c>
      <c r="AE201" s="76">
        <f ca="1">ROUND((Table2[[#This Row],[XP]]*Table2[[#This Row],[entity_spawned (AVG)]])*(Table2[[#This Row],[activating_chance]]/100),0)</f>
        <v>83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83</v>
      </c>
      <c r="AU201" s="76">
        <f ca="1">ROUND((Table610[[#This Row],[XP]]*Table610[[#This Row],[entity_spawned (AVG)]])*(Table610[[#This Row],[activating_chance]]/100),0)</f>
        <v>33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95</v>
      </c>
      <c r="BC201" s="76">
        <f ca="1">ROUND((Table61011[[#This Row],[XP]]*Table61011[[#This Row],[entity_spawned (AVG)]])*(Table61011[[#This Row],[activating_chance]]/100),0)</f>
        <v>95</v>
      </c>
      <c r="BD201" s="73" t="s">
        <v>349</v>
      </c>
      <c r="BF201" t="s">
        <v>453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83</v>
      </c>
      <c r="CA201">
        <f ca="1">ROUND((Table13[[#This Row],[XP]]*Table13[[#This Row],[entity_spawned (AVG)]])*(Table13[[#This Row],[activating_chance]]/100),0)</f>
        <v>83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95</v>
      </c>
      <c r="CI201">
        <f ca="1">ROUND((Table14[[#This Row],[XP]]*Table14[[#This Row],[entity_spawned (AVG)]])*(Table14[[#This Row],[activating_chance]]/100),0)</f>
        <v>95</v>
      </c>
      <c r="CJ201" s="73" t="s">
        <v>348</v>
      </c>
      <c r="CL201" t="s">
        <v>672</v>
      </c>
      <c r="CM201">
        <v>1</v>
      </c>
      <c r="CN201" s="76">
        <v>120</v>
      </c>
      <c r="CO201" s="76">
        <v>100</v>
      </c>
      <c r="CP201" s="76">
        <f ca="1">INDIRECT(ADDRESS(11+(MATCH(RIGHT(Table18[[#This Row],[spawner_sku]],LEN(Table18[[#This Row],[spawner_sku]])-FIND("/",Table18[[#This Row],[spawner_sku]])),Table1[Entity Prefab],0)),10,1,1,"Entities"))</f>
        <v>95</v>
      </c>
      <c r="CQ201" s="76">
        <f ca="1">ROUND((Table18[[#This Row],[XP]]*Table18[[#This Row],[entity_spawned (AVG)]])*(Table18[[#This Row],[activating_chance]]/100),0)</f>
        <v>95</v>
      </c>
      <c r="CR201" t="s">
        <v>348</v>
      </c>
      <c r="CT201" t="s">
        <v>678</v>
      </c>
      <c r="CU201">
        <v>1</v>
      </c>
      <c r="CV201" s="76">
        <v>120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1">
        <f ca="1">ROUND((Table1820[[#This Row],[XP]]*Table1820[[#This Row],[entity_spawned (AVG)]])*(Table1820[[#This Row],[activating_chance]]/100),0)</f>
        <v>70</v>
      </c>
      <c r="CZ201" t="s">
        <v>348</v>
      </c>
    </row>
    <row r="202" spans="2:104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83</v>
      </c>
      <c r="AE202" s="76">
        <f ca="1">ROUND((Table2[[#This Row],[XP]]*Table2[[#This Row],[entity_spawned (AVG)]])*(Table2[[#This Row],[activating_chance]]/100),0)</f>
        <v>83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83</v>
      </c>
      <c r="AU202" s="76">
        <f ca="1">ROUND((Table610[[#This Row],[XP]]*Table610[[#This Row],[entity_spawned (AVG)]])*(Table610[[#This Row],[activating_chance]]/100),0)</f>
        <v>33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95</v>
      </c>
      <c r="BC202" s="76">
        <f ca="1">ROUND((Table61011[[#This Row],[XP]]*Table61011[[#This Row],[entity_spawned (AVG)]])*(Table61011[[#This Row],[activating_chance]]/100),0)</f>
        <v>95</v>
      </c>
      <c r="BD202" s="73" t="s">
        <v>349</v>
      </c>
      <c r="BF202" t="s">
        <v>453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83</v>
      </c>
      <c r="CA202">
        <f ca="1">ROUND((Table13[[#This Row],[XP]]*Table13[[#This Row],[entity_spawned (AVG)]])*(Table13[[#This Row],[activating_chance]]/100),0)</f>
        <v>83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95</v>
      </c>
      <c r="CI202">
        <f ca="1">ROUND((Table14[[#This Row],[XP]]*Table14[[#This Row],[entity_spawned (AVG)]])*(Table14[[#This Row],[activating_chance]]/100),0)</f>
        <v>95</v>
      </c>
      <c r="CJ202" s="73" t="s">
        <v>348</v>
      </c>
      <c r="CL202" t="s">
        <v>672</v>
      </c>
      <c r="CM202">
        <v>1</v>
      </c>
      <c r="CN202" s="76">
        <v>120</v>
      </c>
      <c r="CO202" s="76">
        <v>100</v>
      </c>
      <c r="CP202" s="76">
        <f ca="1">INDIRECT(ADDRESS(11+(MATCH(RIGHT(Table18[[#This Row],[spawner_sku]],LEN(Table18[[#This Row],[spawner_sku]])-FIND("/",Table18[[#This Row],[spawner_sku]])),Table1[Entity Prefab],0)),10,1,1,"Entities"))</f>
        <v>95</v>
      </c>
      <c r="CQ202" s="76">
        <f ca="1">ROUND((Table18[[#This Row],[XP]]*Table18[[#This Row],[entity_spawned (AVG)]])*(Table18[[#This Row],[activating_chance]]/100),0)</f>
        <v>95</v>
      </c>
      <c r="CR202" t="s">
        <v>348</v>
      </c>
      <c r="CT202" t="s">
        <v>678</v>
      </c>
      <c r="CU202">
        <v>1</v>
      </c>
      <c r="CV202" s="76">
        <v>120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2">
        <f ca="1">ROUND((Table1820[[#This Row],[XP]]*Table1820[[#This Row],[entity_spawned (AVG)]])*(Table1820[[#This Row],[activating_chance]]/100),0)</f>
        <v>70</v>
      </c>
      <c r="CZ202" t="s">
        <v>348</v>
      </c>
    </row>
    <row r="203" spans="2:104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83</v>
      </c>
      <c r="AE203" s="76">
        <f ca="1">ROUND((Table2[[#This Row],[XP]]*Table2[[#This Row],[entity_spawned (AVG)]])*(Table2[[#This Row],[activating_chance]]/100),0)</f>
        <v>83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83</v>
      </c>
      <c r="AU203" s="76">
        <f ca="1">ROUND((Table610[[#This Row],[XP]]*Table610[[#This Row],[entity_spawned (AVG)]])*(Table610[[#This Row],[activating_chance]]/100),0)</f>
        <v>83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95</v>
      </c>
      <c r="BC203" s="76">
        <f ca="1">ROUND((Table61011[[#This Row],[XP]]*Table61011[[#This Row],[entity_spawned (AVG)]])*(Table61011[[#This Row],[activating_chance]]/100),0)</f>
        <v>95</v>
      </c>
      <c r="BD203" s="73" t="s">
        <v>349</v>
      </c>
      <c r="BF203" t="s">
        <v>453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83</v>
      </c>
      <c r="CA203">
        <f ca="1">ROUND((Table13[[#This Row],[XP]]*Table13[[#This Row],[entity_spawned (AVG)]])*(Table13[[#This Row],[activating_chance]]/100),0)</f>
        <v>83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95</v>
      </c>
      <c r="CI203">
        <f ca="1">ROUND((Table14[[#This Row],[XP]]*Table14[[#This Row],[entity_spawned (AVG)]])*(Table14[[#This Row],[activating_chance]]/100),0)</f>
        <v>95</v>
      </c>
      <c r="CJ203" s="73" t="s">
        <v>348</v>
      </c>
      <c r="CL203" t="s">
        <v>672</v>
      </c>
      <c r="CM203">
        <v>1</v>
      </c>
      <c r="CN203" s="76">
        <v>120</v>
      </c>
      <c r="CO203" s="76">
        <v>100</v>
      </c>
      <c r="CP203" s="76">
        <f ca="1">INDIRECT(ADDRESS(11+(MATCH(RIGHT(Table18[[#This Row],[spawner_sku]],LEN(Table18[[#This Row],[spawner_sku]])-FIND("/",Table18[[#This Row],[spawner_sku]])),Table1[Entity Prefab],0)),10,1,1,"Entities"))</f>
        <v>95</v>
      </c>
      <c r="CQ203" s="76">
        <f ca="1">ROUND((Table18[[#This Row],[XP]]*Table18[[#This Row],[entity_spawned (AVG)]])*(Table18[[#This Row],[activating_chance]]/100),0)</f>
        <v>95</v>
      </c>
      <c r="CR203" t="s">
        <v>348</v>
      </c>
      <c r="CT203" t="s">
        <v>678</v>
      </c>
      <c r="CU203">
        <v>1</v>
      </c>
      <c r="CV203" s="76">
        <v>120</v>
      </c>
      <c r="CW203" s="76">
        <v>80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3">
        <f ca="1">ROUND((Table1820[[#This Row],[XP]]*Table1820[[#This Row],[entity_spawned (AVG)]])*(Table1820[[#This Row],[activating_chance]]/100),0)</f>
        <v>56</v>
      </c>
      <c r="CZ203" t="s">
        <v>348</v>
      </c>
    </row>
    <row r="204" spans="2:104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83</v>
      </c>
      <c r="AE204" s="76">
        <f ca="1">ROUND((Table2[[#This Row],[XP]]*Table2[[#This Row],[entity_spawned (AVG)]])*(Table2[[#This Row],[activating_chance]]/100),0)</f>
        <v>83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83</v>
      </c>
      <c r="AU204" s="76">
        <f ca="1">ROUND((Table610[[#This Row],[XP]]*Table610[[#This Row],[entity_spawned (AVG)]])*(Table610[[#This Row],[activating_chance]]/100),0)</f>
        <v>33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95</v>
      </c>
      <c r="BC204" s="76">
        <f ca="1">ROUND((Table61011[[#This Row],[XP]]*Table61011[[#This Row],[entity_spawned (AVG)]])*(Table61011[[#This Row],[activating_chance]]/100),0)</f>
        <v>95</v>
      </c>
      <c r="BD204" s="73" t="s">
        <v>349</v>
      </c>
      <c r="BF204" t="s">
        <v>453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83</v>
      </c>
      <c r="CA204">
        <f ca="1">ROUND((Table13[[#This Row],[XP]]*Table13[[#This Row],[entity_spawned (AVG)]])*(Table13[[#This Row],[activating_chance]]/100),0)</f>
        <v>66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95</v>
      </c>
      <c r="CI204">
        <f ca="1">ROUND((Table14[[#This Row],[XP]]*Table14[[#This Row],[entity_spawned (AVG)]])*(Table14[[#This Row],[activating_chance]]/100),0)</f>
        <v>95</v>
      </c>
      <c r="CJ204" s="73" t="s">
        <v>348</v>
      </c>
      <c r="CL204" t="s">
        <v>672</v>
      </c>
      <c r="CM204">
        <v>1</v>
      </c>
      <c r="CN204" s="76">
        <v>120</v>
      </c>
      <c r="CO204" s="76">
        <v>100</v>
      </c>
      <c r="CP204" s="76">
        <f ca="1">INDIRECT(ADDRESS(11+(MATCH(RIGHT(Table18[[#This Row],[spawner_sku]],LEN(Table18[[#This Row],[spawner_sku]])-FIND("/",Table18[[#This Row],[spawner_sku]])),Table1[Entity Prefab],0)),10,1,1,"Entities"))</f>
        <v>95</v>
      </c>
      <c r="CQ204" s="76">
        <f ca="1">ROUND((Table18[[#This Row],[XP]]*Table18[[#This Row],[entity_spawned (AVG)]])*(Table18[[#This Row],[activating_chance]]/100),0)</f>
        <v>95</v>
      </c>
      <c r="CR204" t="s">
        <v>348</v>
      </c>
      <c r="CT204" t="s">
        <v>678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4">
        <f ca="1">ROUND((Table1820[[#This Row],[XP]]*Table1820[[#This Row],[entity_spawned (AVG)]])*(Table1820[[#This Row],[activating_chance]]/100),0)</f>
        <v>70</v>
      </c>
      <c r="CZ204" t="s">
        <v>348</v>
      </c>
    </row>
    <row r="205" spans="2:104" x14ac:dyDescent="0.25">
      <c r="B205" s="74" t="s">
        <v>622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75</v>
      </c>
      <c r="G205" s="76">
        <f ca="1">ROUND((Table245[[#This Row],[XP]]*Table245[[#This Row],[entity_spawned (AVG)]])*(Table245[[#This Row],[activating_chance]]/100),0)</f>
        <v>75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83</v>
      </c>
      <c r="AE205" s="76">
        <f ca="1">ROUND((Table2[[#This Row],[XP]]*Table2[[#This Row],[entity_spawned (AVG)]])*(Table2[[#This Row],[activating_chance]]/100),0)</f>
        <v>83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83</v>
      </c>
      <c r="AU205" s="76">
        <f ca="1">ROUND((Table610[[#This Row],[XP]]*Table610[[#This Row],[entity_spawned (AVG)]])*(Table610[[#This Row],[activating_chance]]/100),0)</f>
        <v>33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95</v>
      </c>
      <c r="BC205" s="76">
        <f ca="1">ROUND((Table61011[[#This Row],[XP]]*Table61011[[#This Row],[entity_spawned (AVG)]])*(Table61011[[#This Row],[activating_chance]]/100),0)</f>
        <v>95</v>
      </c>
      <c r="BD205" s="73" t="s">
        <v>349</v>
      </c>
      <c r="BF205" t="s">
        <v>453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83</v>
      </c>
      <c r="CA205">
        <f ca="1">ROUND((Table13[[#This Row],[XP]]*Table13[[#This Row],[entity_spawned (AVG)]])*(Table13[[#This Row],[activating_chance]]/100),0)</f>
        <v>66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95</v>
      </c>
      <c r="CI205">
        <f ca="1">ROUND((Table14[[#This Row],[XP]]*Table14[[#This Row],[entity_spawned (AVG)]])*(Table14[[#This Row],[activating_chance]]/100),0)</f>
        <v>95</v>
      </c>
      <c r="CJ205" s="73" t="s">
        <v>348</v>
      </c>
      <c r="CL205" t="s">
        <v>672</v>
      </c>
      <c r="CM205">
        <v>1</v>
      </c>
      <c r="CN205" s="76">
        <v>120</v>
      </c>
      <c r="CO205" s="76">
        <v>80</v>
      </c>
      <c r="CP205" s="76">
        <f ca="1">INDIRECT(ADDRESS(11+(MATCH(RIGHT(Table18[[#This Row],[spawner_sku]],LEN(Table18[[#This Row],[spawner_sku]])-FIND("/",Table18[[#This Row],[spawner_sku]])),Table1[Entity Prefab],0)),10,1,1,"Entities"))</f>
        <v>95</v>
      </c>
      <c r="CQ205" s="76">
        <f ca="1">ROUND((Table18[[#This Row],[XP]]*Table18[[#This Row],[entity_spawned (AVG)]])*(Table18[[#This Row],[activating_chance]]/100),0)</f>
        <v>76</v>
      </c>
      <c r="CR205" t="s">
        <v>348</v>
      </c>
      <c r="CT205" t="s">
        <v>678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5">
        <f ca="1">ROUND((Table1820[[#This Row],[XP]]*Table1820[[#This Row],[entity_spawned (AVG)]])*(Table1820[[#This Row],[activating_chance]]/100),0)</f>
        <v>56</v>
      </c>
      <c r="CZ205" t="s">
        <v>348</v>
      </c>
    </row>
    <row r="206" spans="2:104" x14ac:dyDescent="0.25">
      <c r="B206" s="74" t="s">
        <v>622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75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83</v>
      </c>
      <c r="AE206" s="76">
        <f ca="1">ROUND((Table2[[#This Row],[XP]]*Table2[[#This Row],[entity_spawned (AVG)]])*(Table2[[#This Row],[activating_chance]]/100),0)</f>
        <v>83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83</v>
      </c>
      <c r="AU206" s="76">
        <f ca="1">ROUND((Table610[[#This Row],[XP]]*Table610[[#This Row],[entity_spawned (AVG)]])*(Table610[[#This Row],[activating_chance]]/100),0)</f>
        <v>33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95</v>
      </c>
      <c r="BC206" s="76">
        <f ca="1">ROUND((Table61011[[#This Row],[XP]]*Table61011[[#This Row],[entity_spawned (AVG)]])*(Table61011[[#This Row],[activating_chance]]/100),0)</f>
        <v>95</v>
      </c>
      <c r="BD206" s="73" t="s">
        <v>349</v>
      </c>
      <c r="BF206" t="s">
        <v>453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83</v>
      </c>
      <c r="CA206">
        <f ca="1">ROUND((Table13[[#This Row],[XP]]*Table13[[#This Row],[entity_spawned (AVG)]])*(Table13[[#This Row],[activating_chance]]/100),0)</f>
        <v>83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95</v>
      </c>
      <c r="CI206">
        <f ca="1">ROUND((Table14[[#This Row],[XP]]*Table14[[#This Row],[entity_spawned (AVG)]])*(Table14[[#This Row],[activating_chance]]/100),0)</f>
        <v>95</v>
      </c>
      <c r="CJ206" s="73" t="s">
        <v>348</v>
      </c>
      <c r="CL206" t="s">
        <v>672</v>
      </c>
      <c r="CM206">
        <v>1</v>
      </c>
      <c r="CN206" s="76">
        <v>120</v>
      </c>
      <c r="CO206" s="76">
        <v>100</v>
      </c>
      <c r="CP206" s="76">
        <f ca="1">INDIRECT(ADDRESS(11+(MATCH(RIGHT(Table18[[#This Row],[spawner_sku]],LEN(Table18[[#This Row],[spawner_sku]])-FIND("/",Table18[[#This Row],[spawner_sku]])),Table1[Entity Prefab],0)),10,1,1,"Entities"))</f>
        <v>95</v>
      </c>
      <c r="CQ206" s="76">
        <f ca="1">ROUND((Table18[[#This Row],[XP]]*Table18[[#This Row],[entity_spawned (AVG)]])*(Table18[[#This Row],[activating_chance]]/100),0)</f>
        <v>95</v>
      </c>
      <c r="CR206" t="s">
        <v>348</v>
      </c>
      <c r="CT206" t="s">
        <v>678</v>
      </c>
      <c r="CU206">
        <v>1</v>
      </c>
      <c r="CV206" s="76">
        <v>120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6">
        <f ca="1">ROUND((Table1820[[#This Row],[XP]]*Table1820[[#This Row],[entity_spawned (AVG)]])*(Table1820[[#This Row],[activating_chance]]/100),0)</f>
        <v>70</v>
      </c>
      <c r="CZ206" t="s">
        <v>348</v>
      </c>
    </row>
    <row r="207" spans="2:104" x14ac:dyDescent="0.25">
      <c r="B207" s="74" t="s">
        <v>622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83</v>
      </c>
      <c r="AE207" s="76">
        <f ca="1">ROUND((Table2[[#This Row],[XP]]*Table2[[#This Row],[entity_spawned (AVG)]])*(Table2[[#This Row],[activating_chance]]/100),0)</f>
        <v>83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83</v>
      </c>
      <c r="AU207" s="76">
        <f ca="1">ROUND((Table610[[#This Row],[XP]]*Table610[[#This Row],[entity_spawned (AVG)]])*(Table610[[#This Row],[activating_chance]]/100),0)</f>
        <v>83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95</v>
      </c>
      <c r="BC207" s="76">
        <f ca="1">ROUND((Table61011[[#This Row],[XP]]*Table61011[[#This Row],[entity_spawned (AVG)]])*(Table61011[[#This Row],[activating_chance]]/100),0)</f>
        <v>95</v>
      </c>
      <c r="BD207" s="73" t="s">
        <v>349</v>
      </c>
      <c r="BF207" t="s">
        <v>453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83</v>
      </c>
      <c r="CA207">
        <f ca="1">ROUND((Table13[[#This Row],[XP]]*Table13[[#This Row],[entity_spawned (AVG)]])*(Table13[[#This Row],[activating_chance]]/100),0)</f>
        <v>83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95</v>
      </c>
      <c r="CI207">
        <f ca="1">ROUND((Table14[[#This Row],[XP]]*Table14[[#This Row],[entity_spawned (AVG)]])*(Table14[[#This Row],[activating_chance]]/100),0)</f>
        <v>95</v>
      </c>
      <c r="CJ207" s="73" t="s">
        <v>348</v>
      </c>
      <c r="CL207" t="s">
        <v>672</v>
      </c>
      <c r="CM207">
        <v>1</v>
      </c>
      <c r="CN207" s="76">
        <v>120</v>
      </c>
      <c r="CO207" s="76">
        <v>80</v>
      </c>
      <c r="CP207" s="76">
        <f ca="1">INDIRECT(ADDRESS(11+(MATCH(RIGHT(Table18[[#This Row],[spawner_sku]],LEN(Table18[[#This Row],[spawner_sku]])-FIND("/",Table18[[#This Row],[spawner_sku]])),Table1[Entity Prefab],0)),10,1,1,"Entities"))</f>
        <v>95</v>
      </c>
      <c r="CQ207" s="76">
        <f ca="1">ROUND((Table18[[#This Row],[XP]]*Table18[[#This Row],[entity_spawned (AVG)]])*(Table18[[#This Row],[activating_chance]]/100),0)</f>
        <v>76</v>
      </c>
      <c r="CR207" t="s">
        <v>348</v>
      </c>
      <c r="CT207" t="s">
        <v>678</v>
      </c>
      <c r="CU207">
        <v>1</v>
      </c>
      <c r="CV207" s="76">
        <v>120</v>
      </c>
      <c r="CW207" s="76">
        <v>80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7">
        <f ca="1">ROUND((Table1820[[#This Row],[XP]]*Table1820[[#This Row],[entity_spawned (AVG)]])*(Table1820[[#This Row],[activating_chance]]/100),0)</f>
        <v>56</v>
      </c>
      <c r="CZ207" t="s">
        <v>348</v>
      </c>
    </row>
    <row r="208" spans="2:104" x14ac:dyDescent="0.25">
      <c r="B208" s="74" t="s">
        <v>622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83</v>
      </c>
      <c r="AE208" s="76">
        <f ca="1">ROUND((Table2[[#This Row],[XP]]*Table2[[#This Row],[entity_spawned (AVG)]])*(Table2[[#This Row],[activating_chance]]/100),0)</f>
        <v>83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83</v>
      </c>
      <c r="AU208" s="76">
        <f ca="1">ROUND((Table610[[#This Row],[XP]]*Table610[[#This Row],[entity_spawned (AVG)]])*(Table610[[#This Row],[activating_chance]]/100),0)</f>
        <v>83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95</v>
      </c>
      <c r="BC208" s="76">
        <f ca="1">ROUND((Table61011[[#This Row],[XP]]*Table61011[[#This Row],[entity_spawned (AVG)]])*(Table61011[[#This Row],[activating_chance]]/100),0)</f>
        <v>95</v>
      </c>
      <c r="BD208" s="73" t="s">
        <v>349</v>
      </c>
      <c r="BF208" t="s">
        <v>453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83</v>
      </c>
      <c r="CA208">
        <f ca="1">ROUND((Table13[[#This Row],[XP]]*Table13[[#This Row],[entity_spawned (AVG)]])*(Table13[[#This Row],[activating_chance]]/100),0)</f>
        <v>83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95</v>
      </c>
      <c r="CI208">
        <f ca="1">ROUND((Table14[[#This Row],[XP]]*Table14[[#This Row],[entity_spawned (AVG)]])*(Table14[[#This Row],[activating_chance]]/100),0)</f>
        <v>95</v>
      </c>
      <c r="CJ208" s="73" t="s">
        <v>348</v>
      </c>
      <c r="CL208" t="s">
        <v>672</v>
      </c>
      <c r="CM208">
        <v>1</v>
      </c>
      <c r="CN208" s="76">
        <v>120</v>
      </c>
      <c r="CO208" s="76">
        <v>10</v>
      </c>
      <c r="CP208" s="76">
        <f ca="1">INDIRECT(ADDRESS(11+(MATCH(RIGHT(Table18[[#This Row],[spawner_sku]],LEN(Table18[[#This Row],[spawner_sku]])-FIND("/",Table18[[#This Row],[spawner_sku]])),Table1[Entity Prefab],0)),10,1,1,"Entities"))</f>
        <v>95</v>
      </c>
      <c r="CQ208" s="76">
        <f ca="1">ROUND((Table18[[#This Row],[XP]]*Table18[[#This Row],[entity_spawned (AVG)]])*(Table18[[#This Row],[activating_chance]]/100),0)</f>
        <v>10</v>
      </c>
      <c r="CR208" t="s">
        <v>348</v>
      </c>
      <c r="CT208" t="s">
        <v>678</v>
      </c>
      <c r="CU208">
        <v>1</v>
      </c>
      <c r="CV208" s="76">
        <v>120</v>
      </c>
      <c r="CW208" s="76">
        <v>10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08">
        <f ca="1">ROUND((Table1820[[#This Row],[XP]]*Table1820[[#This Row],[entity_spawned (AVG)]])*(Table1820[[#This Row],[activating_chance]]/100),0)</f>
        <v>7</v>
      </c>
      <c r="CZ208" t="s">
        <v>348</v>
      </c>
    </row>
    <row r="209" spans="2:104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50</v>
      </c>
      <c r="G209" s="76">
        <f ca="1">ROUND((Table245[[#This Row],[XP]]*Table245[[#This Row],[entity_spawned (AVG)]])*(Table245[[#This Row],[activating_chance]]/100),0)</f>
        <v>38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75</v>
      </c>
      <c r="AE209" s="76">
        <f ca="1">ROUND((Table2[[#This Row],[XP]]*Table2[[#This Row],[entity_spawned (AVG)]])*(Table2[[#This Row],[activating_chance]]/100),0)</f>
        <v>75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95</v>
      </c>
      <c r="BC209" s="76">
        <f ca="1">ROUND((Table61011[[#This Row],[XP]]*Table61011[[#This Row],[entity_spawned (AVG)]])*(Table61011[[#This Row],[activating_chance]]/100),0)</f>
        <v>95</v>
      </c>
      <c r="BD209" s="73" t="s">
        <v>349</v>
      </c>
      <c r="BF209" t="s">
        <v>453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83</v>
      </c>
      <c r="CA209">
        <f ca="1">ROUND((Table13[[#This Row],[XP]]*Table13[[#This Row],[entity_spawned (AVG)]])*(Table13[[#This Row],[activating_chance]]/100),0)</f>
        <v>83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95</v>
      </c>
      <c r="CI209">
        <f ca="1">ROUND((Table14[[#This Row],[XP]]*Table14[[#This Row],[entity_spawned (AVG)]])*(Table14[[#This Row],[activating_chance]]/100),0)</f>
        <v>95</v>
      </c>
      <c r="CJ209" s="73" t="s">
        <v>348</v>
      </c>
      <c r="CL209" t="s">
        <v>672</v>
      </c>
      <c r="CM209">
        <v>1</v>
      </c>
      <c r="CN209" s="76">
        <v>120</v>
      </c>
      <c r="CO209" s="76">
        <v>100</v>
      </c>
      <c r="CP209" s="76">
        <f ca="1">INDIRECT(ADDRESS(11+(MATCH(RIGHT(Table18[[#This Row],[spawner_sku]],LEN(Table18[[#This Row],[spawner_sku]])-FIND("/",Table18[[#This Row],[spawner_sku]])),Table1[Entity Prefab],0)),10,1,1,"Entities"))</f>
        <v>95</v>
      </c>
      <c r="CQ209" s="76">
        <f ca="1">ROUND((Table18[[#This Row],[XP]]*Table18[[#This Row],[entity_spawned (AVG)]])*(Table18[[#This Row],[activating_chance]]/100),0)</f>
        <v>95</v>
      </c>
      <c r="CR209" t="s">
        <v>348</v>
      </c>
      <c r="CT209" t="s">
        <v>680</v>
      </c>
      <c r="CU209">
        <v>1</v>
      </c>
      <c r="CV209" s="76">
        <v>110</v>
      </c>
      <c r="CW209" s="76">
        <v>30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8</v>
      </c>
      <c r="CZ209" t="s">
        <v>348</v>
      </c>
    </row>
    <row r="210" spans="2:104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50</v>
      </c>
      <c r="G210" s="76">
        <f ca="1">ROUND((Table245[[#This Row],[XP]]*Table245[[#This Row],[entity_spawned (AVG)]])*(Table245[[#This Row],[activating_chance]]/100),0)</f>
        <v>38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75</v>
      </c>
      <c r="AE210" s="76">
        <f ca="1">ROUND((Table2[[#This Row],[XP]]*Table2[[#This Row],[entity_spawned (AVG)]])*(Table2[[#This Row],[activating_chance]]/100),0)</f>
        <v>75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95</v>
      </c>
      <c r="BC210" s="76">
        <f ca="1">ROUND((Table61011[[#This Row],[XP]]*Table61011[[#This Row],[entity_spawned (AVG)]])*(Table61011[[#This Row],[activating_chance]]/100),0)</f>
        <v>95</v>
      </c>
      <c r="BD210" s="73" t="s">
        <v>349</v>
      </c>
      <c r="BF210" t="s">
        <v>453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83</v>
      </c>
      <c r="CA210">
        <f ca="1">ROUND((Table13[[#This Row],[XP]]*Table13[[#This Row],[entity_spawned (AVG)]])*(Table13[[#This Row],[activating_chance]]/100),0)</f>
        <v>83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95</v>
      </c>
      <c r="CI210">
        <f ca="1">ROUND((Table14[[#This Row],[XP]]*Table14[[#This Row],[entity_spawned (AVG)]])*(Table14[[#This Row],[activating_chance]]/100),0)</f>
        <v>95</v>
      </c>
      <c r="CJ210" s="73" t="s">
        <v>348</v>
      </c>
      <c r="CL210" t="s">
        <v>673</v>
      </c>
      <c r="CM210">
        <v>1</v>
      </c>
      <c r="CN210" s="76">
        <v>110</v>
      </c>
      <c r="CO210" s="76">
        <v>100</v>
      </c>
      <c r="CP210" s="76">
        <f ca="1">INDIRECT(ADDRESS(11+(MATCH(RIGHT(Table18[[#This Row],[spawner_sku]],LEN(Table18[[#This Row],[spawner_sku]])-FIND("/",Table18[[#This Row],[spawner_sku]])),Table1[Entity Prefab],0)),10,1,1,"Entities"))</f>
        <v>83</v>
      </c>
      <c r="CQ210" s="76">
        <f ca="1">ROUND((Table18[[#This Row],[XP]]*Table18[[#This Row],[entity_spawned (AVG)]])*(Table18[[#This Row],[activating_chance]]/100),0)</f>
        <v>83</v>
      </c>
      <c r="CR210" t="s">
        <v>349</v>
      </c>
      <c r="CT210" t="s">
        <v>680</v>
      </c>
      <c r="CU210">
        <v>1</v>
      </c>
      <c r="CV210" s="76">
        <v>110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348</v>
      </c>
    </row>
    <row r="211" spans="2:104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50</v>
      </c>
      <c r="G211" s="76">
        <f ca="1">ROUND((Table245[[#This Row],[XP]]*Table245[[#This Row],[entity_spawned (AVG)]])*(Table245[[#This Row],[activating_chance]]/100),0)</f>
        <v>38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75</v>
      </c>
      <c r="AE211" s="76">
        <f ca="1">ROUND((Table2[[#This Row],[XP]]*Table2[[#This Row],[entity_spawned (AVG)]])*(Table2[[#This Row],[activating_chance]]/100),0)</f>
        <v>75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95</v>
      </c>
      <c r="BC211" s="76">
        <f ca="1">ROUND((Table61011[[#This Row],[XP]]*Table61011[[#This Row],[entity_spawned (AVG)]])*(Table61011[[#This Row],[activating_chance]]/100),0)</f>
        <v>95</v>
      </c>
      <c r="BD211" s="73" t="s">
        <v>349</v>
      </c>
      <c r="BF211" t="s">
        <v>453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83</v>
      </c>
      <c r="CA211">
        <f ca="1">ROUND((Table13[[#This Row],[XP]]*Table13[[#This Row],[entity_spawned (AVG)]])*(Table13[[#This Row],[activating_chance]]/100),0)</f>
        <v>66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95</v>
      </c>
      <c r="CI211">
        <f ca="1">ROUND((Table14[[#This Row],[XP]]*Table14[[#This Row],[entity_spawned (AVG)]])*(Table14[[#This Row],[activating_chance]]/100),0)</f>
        <v>95</v>
      </c>
      <c r="CJ211" s="73" t="s">
        <v>348</v>
      </c>
      <c r="CL211" t="s">
        <v>673</v>
      </c>
      <c r="CM211">
        <v>1</v>
      </c>
      <c r="CN211" s="76">
        <v>110</v>
      </c>
      <c r="CO211" s="76">
        <v>100</v>
      </c>
      <c r="CP211" s="76">
        <f ca="1">INDIRECT(ADDRESS(11+(MATCH(RIGHT(Table18[[#This Row],[spawner_sku]],LEN(Table18[[#This Row],[spawner_sku]])-FIND("/",Table18[[#This Row],[spawner_sku]])),Table1[Entity Prefab],0)),10,1,1,"Entities"))</f>
        <v>83</v>
      </c>
      <c r="CQ211" s="76">
        <f ca="1">ROUND((Table18[[#This Row],[XP]]*Table18[[#This Row],[entity_spawned (AVG)]])*(Table18[[#This Row],[activating_chance]]/100),0)</f>
        <v>83</v>
      </c>
      <c r="CR211" t="s">
        <v>349</v>
      </c>
      <c r="CT211" t="s">
        <v>680</v>
      </c>
      <c r="CU211">
        <v>1</v>
      </c>
      <c r="CV211" s="76">
        <v>110</v>
      </c>
      <c r="CW211" s="76">
        <v>100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25</v>
      </c>
      <c r="CZ211" t="s">
        <v>348</v>
      </c>
    </row>
    <row r="212" spans="2:104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50</v>
      </c>
      <c r="G212" s="76">
        <f ca="1">ROUND((Table245[[#This Row],[XP]]*Table245[[#This Row],[entity_spawned (AVG)]])*(Table245[[#This Row],[activating_chance]]/100),0)</f>
        <v>38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75</v>
      </c>
      <c r="AE212" s="76">
        <f ca="1">ROUND((Table2[[#This Row],[XP]]*Table2[[#This Row],[entity_spawned (AVG)]])*(Table2[[#This Row],[activating_chance]]/100),0)</f>
        <v>75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95</v>
      </c>
      <c r="BC212" s="76">
        <f ca="1">ROUND((Table61011[[#This Row],[XP]]*Table61011[[#This Row],[entity_spawned (AVG)]])*(Table61011[[#This Row],[activating_chance]]/100),0)</f>
        <v>95</v>
      </c>
      <c r="BD212" s="73" t="s">
        <v>349</v>
      </c>
      <c r="BF212" t="s">
        <v>453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83</v>
      </c>
      <c r="CA212">
        <f ca="1">ROUND((Table13[[#This Row],[XP]]*Table13[[#This Row],[entity_spawned (AVG)]])*(Table13[[#This Row],[activating_chance]]/100),0)</f>
        <v>66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95</v>
      </c>
      <c r="CI212">
        <f ca="1">ROUND((Table14[[#This Row],[XP]]*Table14[[#This Row],[entity_spawned (AVG)]])*(Table14[[#This Row],[activating_chance]]/100),0)</f>
        <v>95</v>
      </c>
      <c r="CJ212" s="73" t="s">
        <v>348</v>
      </c>
      <c r="CL212" t="s">
        <v>673</v>
      </c>
      <c r="CM212">
        <v>1</v>
      </c>
      <c r="CN212" s="76">
        <v>110</v>
      </c>
      <c r="CO212" s="76">
        <v>80</v>
      </c>
      <c r="CP212" s="76">
        <f ca="1">INDIRECT(ADDRESS(11+(MATCH(RIGHT(Table18[[#This Row],[spawner_sku]],LEN(Table18[[#This Row],[spawner_sku]])-FIND("/",Table18[[#This Row],[spawner_sku]])),Table1[Entity Prefab],0)),10,1,1,"Entities"))</f>
        <v>83</v>
      </c>
      <c r="CQ212" s="76">
        <f ca="1">ROUND((Table18[[#This Row],[XP]]*Table18[[#This Row],[entity_spawned (AVG)]])*(Table18[[#This Row],[activating_chance]]/100),0)</f>
        <v>66</v>
      </c>
      <c r="CR212" t="s">
        <v>349</v>
      </c>
      <c r="CT212" t="s">
        <v>680</v>
      </c>
      <c r="CU212">
        <v>1</v>
      </c>
      <c r="CV212" s="76">
        <v>110</v>
      </c>
      <c r="CW212" s="76">
        <v>10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3</v>
      </c>
      <c r="CZ212" t="s">
        <v>348</v>
      </c>
    </row>
    <row r="213" spans="2:104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50</v>
      </c>
      <c r="G213" s="76">
        <f ca="1">ROUND((Table245[[#This Row],[XP]]*Table245[[#This Row],[entity_spawned (AVG)]])*(Table245[[#This Row],[activating_chance]]/100),0)</f>
        <v>38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75</v>
      </c>
      <c r="AE213" s="76">
        <f ca="1">ROUND((Table2[[#This Row],[XP]]*Table2[[#This Row],[entity_spawned (AVG)]])*(Table2[[#This Row],[activating_chance]]/100),0)</f>
        <v>75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95</v>
      </c>
      <c r="BC213" s="76">
        <f ca="1">ROUND((Table61011[[#This Row],[XP]]*Table61011[[#This Row],[entity_spawned (AVG)]])*(Table61011[[#This Row],[activating_chance]]/100),0)</f>
        <v>95</v>
      </c>
      <c r="BD213" s="73" t="s">
        <v>349</v>
      </c>
      <c r="BF213" t="s">
        <v>453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263</v>
      </c>
      <c r="BS213">
        <f ca="1">ROUND((Table12[[#This Row],[XP]]*Table12[[#This Row],[entity_spawned (AVG)]])*(Table12[[#This Row],[activating_chance]]/100),0)</f>
        <v>526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83</v>
      </c>
      <c r="CA213">
        <f ca="1">ROUND((Table13[[#This Row],[XP]]*Table13[[#This Row],[entity_spawned (AVG)]])*(Table13[[#This Row],[activating_chance]]/100),0)</f>
        <v>83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95</v>
      </c>
      <c r="CI213">
        <f ca="1">ROUND((Table14[[#This Row],[XP]]*Table14[[#This Row],[entity_spawned (AVG)]])*(Table14[[#This Row],[activating_chance]]/100),0)</f>
        <v>95</v>
      </c>
      <c r="CJ213" s="73" t="s">
        <v>348</v>
      </c>
      <c r="CL213" t="s">
        <v>673</v>
      </c>
      <c r="CM213">
        <v>1</v>
      </c>
      <c r="CN213" s="76">
        <v>110</v>
      </c>
      <c r="CO213" s="76">
        <v>100</v>
      </c>
      <c r="CP213" s="76">
        <f ca="1">INDIRECT(ADDRESS(11+(MATCH(RIGHT(Table18[[#This Row],[spawner_sku]],LEN(Table18[[#This Row],[spawner_sku]])-FIND("/",Table18[[#This Row],[spawner_sku]])),Table1[Entity Prefab],0)),10,1,1,"Entities"))</f>
        <v>83</v>
      </c>
      <c r="CQ213" s="76">
        <f ca="1">ROUND((Table18[[#This Row],[XP]]*Table18[[#This Row],[entity_spawned (AVG)]])*(Table18[[#This Row],[activating_chance]]/100),0)</f>
        <v>83</v>
      </c>
      <c r="CR213" t="s">
        <v>349</v>
      </c>
      <c r="CT213" t="s">
        <v>679</v>
      </c>
      <c r="CU213">
        <v>1</v>
      </c>
      <c r="CV213" s="76">
        <v>140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3">
        <f ca="1">ROUND((Table1820[[#This Row],[XP]]*Table1820[[#This Row],[entity_spawned (AVG)]])*(Table1820[[#This Row],[activating_chance]]/100),0)</f>
        <v>55</v>
      </c>
      <c r="CZ213" t="s">
        <v>349</v>
      </c>
    </row>
    <row r="214" spans="2:104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50</v>
      </c>
      <c r="G214" s="76">
        <f ca="1">ROUND((Table245[[#This Row],[XP]]*Table245[[#This Row],[entity_spawned (AVG)]])*(Table245[[#This Row],[activating_chance]]/100),0)</f>
        <v>38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75</v>
      </c>
      <c r="AE214" s="76">
        <f ca="1">ROUND((Table2[[#This Row],[XP]]*Table2[[#This Row],[entity_spawned (AVG)]])*(Table2[[#This Row],[activating_chance]]/100),0)</f>
        <v>75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20</v>
      </c>
      <c r="BD214" s="73" t="s">
        <v>349</v>
      </c>
      <c r="BF214" t="s">
        <v>453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263</v>
      </c>
      <c r="BS214">
        <f ca="1">ROUND((Table12[[#This Row],[XP]]*Table12[[#This Row],[entity_spawned (AVG)]])*(Table12[[#This Row],[activating_chance]]/100),0)</f>
        <v>263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83</v>
      </c>
      <c r="CA214">
        <f ca="1">ROUND((Table13[[#This Row],[XP]]*Table13[[#This Row],[entity_spawned (AVG)]])*(Table13[[#This Row],[activating_chance]]/100),0)</f>
        <v>83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95</v>
      </c>
      <c r="CI214">
        <f ca="1">ROUND((Table14[[#This Row],[XP]]*Table14[[#This Row],[entity_spawned (AVG)]])*(Table14[[#This Row],[activating_chance]]/100),0)</f>
        <v>95</v>
      </c>
      <c r="CJ214" s="73" t="s">
        <v>348</v>
      </c>
      <c r="CL214" t="s">
        <v>673</v>
      </c>
      <c r="CM214">
        <v>1</v>
      </c>
      <c r="CN214" s="76">
        <v>120</v>
      </c>
      <c r="CO214" s="76">
        <v>100</v>
      </c>
      <c r="CP214" s="76">
        <f ca="1">INDIRECT(ADDRESS(11+(MATCH(RIGHT(Table18[[#This Row],[spawner_sku]],LEN(Table18[[#This Row],[spawner_sku]])-FIND("/",Table18[[#This Row],[spawner_sku]])),Table1[Entity Prefab],0)),10,1,1,"Entities"))</f>
        <v>83</v>
      </c>
      <c r="CQ214" s="76">
        <f ca="1">ROUND((Table18[[#This Row],[XP]]*Table18[[#This Row],[entity_spawned (AVG)]])*(Table18[[#This Row],[activating_chance]]/100),0)</f>
        <v>83</v>
      </c>
      <c r="CR214" t="s">
        <v>349</v>
      </c>
      <c r="CT214" t="s">
        <v>679</v>
      </c>
      <c r="CU214">
        <v>1</v>
      </c>
      <c r="CV214" s="76">
        <v>210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4">
        <f ca="1">ROUND((Table1820[[#This Row],[XP]]*Table1820[[#This Row],[entity_spawned (AVG)]])*(Table1820[[#This Row],[activating_chance]]/100),0)</f>
        <v>55</v>
      </c>
      <c r="CZ214" t="s">
        <v>349</v>
      </c>
    </row>
    <row r="215" spans="2:104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50</v>
      </c>
      <c r="G215" s="76">
        <f ca="1">ROUND((Table245[[#This Row],[XP]]*Table245[[#This Row],[entity_spawned (AVG)]])*(Table245[[#This Row],[activating_chance]]/100),0)</f>
        <v>38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75</v>
      </c>
      <c r="AE215" s="76">
        <f ca="1">ROUND((Table2[[#This Row],[XP]]*Table2[[#This Row],[entity_spawned (AVG)]])*(Table2[[#This Row],[activating_chance]]/100),0)</f>
        <v>75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75</v>
      </c>
      <c r="BC215" s="76">
        <f ca="1">ROUND((Table61011[[#This Row],[XP]]*Table61011[[#This Row],[entity_spawned (AVG)]])*(Table61011[[#This Row],[activating_chance]]/100),0)</f>
        <v>75</v>
      </c>
      <c r="BD215" s="73" t="s">
        <v>348</v>
      </c>
      <c r="BF215" t="s">
        <v>453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263</v>
      </c>
      <c r="BS215">
        <f ca="1">ROUND((Table12[[#This Row],[XP]]*Table12[[#This Row],[entity_spawned (AVG)]])*(Table12[[#This Row],[activating_chance]]/100),0)</f>
        <v>526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83</v>
      </c>
      <c r="CA215">
        <f ca="1">ROUND((Table13[[#This Row],[XP]]*Table13[[#This Row],[entity_spawned (AVG)]])*(Table13[[#This Row],[activating_chance]]/100),0)</f>
        <v>83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95</v>
      </c>
      <c r="CI215">
        <f ca="1">ROUND((Table14[[#This Row],[XP]]*Table14[[#This Row],[entity_spawned (AVG)]])*(Table14[[#This Row],[activating_chance]]/100),0)</f>
        <v>95</v>
      </c>
      <c r="CJ215" s="73" t="s">
        <v>348</v>
      </c>
      <c r="CL215" t="s">
        <v>673</v>
      </c>
      <c r="CM215">
        <v>1</v>
      </c>
      <c r="CN215" s="76">
        <v>120</v>
      </c>
      <c r="CO215" s="76">
        <v>80</v>
      </c>
      <c r="CP215" s="76">
        <f ca="1">INDIRECT(ADDRESS(11+(MATCH(RIGHT(Table18[[#This Row],[spawner_sku]],LEN(Table18[[#This Row],[spawner_sku]])-FIND("/",Table18[[#This Row],[spawner_sku]])),Table1[Entity Prefab],0)),10,1,1,"Entities"))</f>
        <v>83</v>
      </c>
      <c r="CQ215" s="76">
        <f ca="1">ROUND((Table18[[#This Row],[XP]]*Table18[[#This Row],[entity_spawned (AVG)]])*(Table18[[#This Row],[activating_chance]]/100),0)</f>
        <v>66</v>
      </c>
      <c r="CR215" t="s">
        <v>349</v>
      </c>
      <c r="CT215" t="s">
        <v>679</v>
      </c>
      <c r="CU215">
        <v>1</v>
      </c>
      <c r="CV215" s="76">
        <v>140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5">
        <f ca="1">ROUND((Table1820[[#This Row],[XP]]*Table1820[[#This Row],[entity_spawned (AVG)]])*(Table1820[[#This Row],[activating_chance]]/100),0)</f>
        <v>55</v>
      </c>
      <c r="CZ215" t="s">
        <v>349</v>
      </c>
    </row>
    <row r="216" spans="2:104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50</v>
      </c>
      <c r="G216" s="76">
        <f ca="1">ROUND((Table245[[#This Row],[XP]]*Table245[[#This Row],[entity_spawned (AVG)]])*(Table245[[#This Row],[activating_chance]]/100),0)</f>
        <v>38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75</v>
      </c>
      <c r="AE216" s="76">
        <f ca="1">ROUND((Table2[[#This Row],[XP]]*Table2[[#This Row],[entity_spawned (AVG)]])*(Table2[[#This Row],[activating_chance]]/100),0)</f>
        <v>75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75</v>
      </c>
      <c r="BC216" s="76">
        <f ca="1">ROUND((Table61011[[#This Row],[XP]]*Table61011[[#This Row],[entity_spawned (AVG)]])*(Table61011[[#This Row],[activating_chance]]/100),0)</f>
        <v>450</v>
      </c>
      <c r="BD216" s="73" t="s">
        <v>348</v>
      </c>
      <c r="BF216" t="s">
        <v>453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263</v>
      </c>
      <c r="BS216">
        <f ca="1">ROUND((Table12[[#This Row],[XP]]*Table12[[#This Row],[entity_spawned (AVG)]])*(Table12[[#This Row],[activating_chance]]/100),0)</f>
        <v>263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83</v>
      </c>
      <c r="CA216">
        <f ca="1">ROUND((Table13[[#This Row],[XP]]*Table13[[#This Row],[entity_spawned (AVG)]])*(Table13[[#This Row],[activating_chance]]/100),0)</f>
        <v>83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95</v>
      </c>
      <c r="CI216">
        <f ca="1">ROUND((Table14[[#This Row],[XP]]*Table14[[#This Row],[entity_spawned (AVG)]])*(Table14[[#This Row],[activating_chance]]/100),0)</f>
        <v>95</v>
      </c>
      <c r="CJ216" s="73" t="s">
        <v>348</v>
      </c>
      <c r="CL216" t="s">
        <v>250</v>
      </c>
      <c r="CM216">
        <v>1</v>
      </c>
      <c r="CN216" s="76">
        <v>420</v>
      </c>
      <c r="CO216" s="76">
        <v>100</v>
      </c>
      <c r="CP216" s="76">
        <f ca="1">INDIRECT(ADDRESS(11+(MATCH(RIGHT(Table18[[#This Row],[spawner_sku]],LEN(Table18[[#This Row],[spawner_sku]])-FIND("/",Table18[[#This Row],[spawner_sku]])),Table1[Entity Prefab],0)),10,1,1,"Entities"))</f>
        <v>130</v>
      </c>
      <c r="CQ216" s="76">
        <f ca="1">ROUND((Table18[[#This Row],[XP]]*Table18[[#This Row],[entity_spawned (AVG)]])*(Table18[[#This Row],[activating_chance]]/100),0)</f>
        <v>130</v>
      </c>
      <c r="CR216" t="s">
        <v>349</v>
      </c>
      <c r="CT216" t="s">
        <v>679</v>
      </c>
      <c r="CU216">
        <v>1</v>
      </c>
      <c r="CV216" s="76">
        <v>140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6">
        <f ca="1">ROUND((Table1820[[#This Row],[XP]]*Table1820[[#This Row],[entity_spawned (AVG)]])*(Table1820[[#This Row],[activating_chance]]/100),0)</f>
        <v>55</v>
      </c>
      <c r="CZ216" t="s">
        <v>349</v>
      </c>
    </row>
    <row r="217" spans="2:104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50</v>
      </c>
      <c r="G217" s="76">
        <f ca="1">ROUND((Table245[[#This Row],[XP]]*Table245[[#This Row],[entity_spawned (AVG)]])*(Table245[[#This Row],[activating_chance]]/100),0)</f>
        <v>38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75</v>
      </c>
      <c r="AE217" s="76">
        <f ca="1">ROUND((Table2[[#This Row],[XP]]*Table2[[#This Row],[entity_spawned (AVG)]])*(Table2[[#This Row],[activating_chance]]/100),0)</f>
        <v>75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75</v>
      </c>
      <c r="BC217" s="76">
        <f ca="1">ROUND((Table61011[[#This Row],[XP]]*Table61011[[#This Row],[entity_spawned (AVG)]])*(Table61011[[#This Row],[activating_chance]]/100),0)</f>
        <v>225</v>
      </c>
      <c r="BD217" s="73" t="s">
        <v>348</v>
      </c>
      <c r="BF217" t="s">
        <v>453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263</v>
      </c>
      <c r="BS217">
        <f ca="1">ROUND((Table12[[#This Row],[XP]]*Table12[[#This Row],[entity_spawned (AVG)]])*(Table12[[#This Row],[activating_chance]]/100),0)</f>
        <v>263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83</v>
      </c>
      <c r="CA217">
        <f ca="1">ROUND((Table13[[#This Row],[XP]]*Table13[[#This Row],[entity_spawned (AVG)]])*(Table13[[#This Row],[activating_chance]]/100),0)</f>
        <v>83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95</v>
      </c>
      <c r="CI217">
        <f ca="1">ROUND((Table14[[#This Row],[XP]]*Table14[[#This Row],[entity_spawned (AVG)]])*(Table14[[#This Row],[activating_chance]]/100),0)</f>
        <v>95</v>
      </c>
      <c r="CJ217" s="73" t="s">
        <v>348</v>
      </c>
      <c r="CL217" t="s">
        <v>624</v>
      </c>
      <c r="CM217">
        <v>1</v>
      </c>
      <c r="CN217" s="76">
        <v>160</v>
      </c>
      <c r="CO217" s="76">
        <v>90</v>
      </c>
      <c r="CP217" s="76">
        <f ca="1">INDIRECT(ADDRESS(11+(MATCH(RIGHT(Table18[[#This Row],[spawner_sku]],LEN(Table18[[#This Row],[spawner_sku]])-FIND("/",Table18[[#This Row],[spawner_sku]])),Table1[Entity Prefab],0)),10,1,1,"Entities"))</f>
        <v>50</v>
      </c>
      <c r="CQ217" s="76">
        <f ca="1">ROUND((Table18[[#This Row],[XP]]*Table18[[#This Row],[entity_spawned (AVG)]])*(Table18[[#This Row],[activating_chance]]/100),0)</f>
        <v>45</v>
      </c>
      <c r="CR217" t="s">
        <v>349</v>
      </c>
      <c r="CT217" t="s">
        <v>679</v>
      </c>
      <c r="CU217">
        <v>1</v>
      </c>
      <c r="CV217" s="76">
        <v>210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7">
        <f ca="1">ROUND((Table1820[[#This Row],[XP]]*Table1820[[#This Row],[entity_spawned (AVG)]])*(Table1820[[#This Row],[activating_chance]]/100),0)</f>
        <v>55</v>
      </c>
      <c r="CZ217" t="s">
        <v>349</v>
      </c>
    </row>
    <row r="218" spans="2:104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75</v>
      </c>
      <c r="G218" s="76">
        <f ca="1">ROUND((Table245[[#This Row],[XP]]*Table245[[#This Row],[entity_spawned (AVG)]])*(Table245[[#This Row],[activating_chance]]/100),0)</f>
        <v>75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75</v>
      </c>
      <c r="AE218" s="76">
        <f ca="1">ROUND((Table2[[#This Row],[XP]]*Table2[[#This Row],[entity_spawned (AVG)]])*(Table2[[#This Row],[activating_chance]]/100),0)</f>
        <v>75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75</v>
      </c>
      <c r="BC218" s="76">
        <f ca="1">ROUND((Table61011[[#This Row],[XP]]*Table61011[[#This Row],[entity_spawned (AVG)]])*(Table61011[[#This Row],[activating_chance]]/100),0)</f>
        <v>225</v>
      </c>
      <c r="BD218" s="73" t="s">
        <v>348</v>
      </c>
      <c r="BF218" t="s">
        <v>453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263</v>
      </c>
      <c r="BS218">
        <f ca="1">ROUND((Table12[[#This Row],[XP]]*Table12[[#This Row],[entity_spawned (AVG)]])*(Table12[[#This Row],[activating_chance]]/100),0)</f>
        <v>526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83</v>
      </c>
      <c r="CA218">
        <f ca="1">ROUND((Table13[[#This Row],[XP]]*Table13[[#This Row],[entity_spawned (AVG)]])*(Table13[[#This Row],[activating_chance]]/100),0)</f>
        <v>83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95</v>
      </c>
      <c r="CI218">
        <f ca="1">ROUND((Table14[[#This Row],[XP]]*Table14[[#This Row],[entity_spawned (AVG)]])*(Table14[[#This Row],[activating_chance]]/100),0)</f>
        <v>95</v>
      </c>
      <c r="CJ218" s="73" t="s">
        <v>348</v>
      </c>
      <c r="CL218" t="s">
        <v>624</v>
      </c>
      <c r="CM218">
        <v>1</v>
      </c>
      <c r="CN218" s="76">
        <v>160</v>
      </c>
      <c r="CO218" s="76">
        <v>80</v>
      </c>
      <c r="CP218" s="76">
        <f ca="1">INDIRECT(ADDRESS(11+(MATCH(RIGHT(Table18[[#This Row],[spawner_sku]],LEN(Table18[[#This Row],[spawner_sku]])-FIND("/",Table18[[#This Row],[spawner_sku]])),Table1[Entity Prefab],0)),10,1,1,"Entities"))</f>
        <v>50</v>
      </c>
      <c r="CQ218" s="76">
        <f ca="1">ROUND((Table18[[#This Row],[XP]]*Table18[[#This Row],[entity_spawned (AVG)]])*(Table18[[#This Row],[activating_chance]]/100),0)</f>
        <v>40</v>
      </c>
      <c r="CR218" t="s">
        <v>349</v>
      </c>
      <c r="CT218" t="s">
        <v>679</v>
      </c>
      <c r="CU218">
        <v>1</v>
      </c>
      <c r="CV218" s="76">
        <v>140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8">
        <f ca="1">ROUND((Table1820[[#This Row],[XP]]*Table1820[[#This Row],[entity_spawned (AVG)]])*(Table1820[[#This Row],[activating_chance]]/100),0)</f>
        <v>55</v>
      </c>
      <c r="CZ218" t="s">
        <v>349</v>
      </c>
    </row>
    <row r="219" spans="2:104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75</v>
      </c>
      <c r="G219" s="76">
        <f ca="1">ROUND((Table245[[#This Row],[XP]]*Table245[[#This Row],[entity_spawned (AVG)]])*(Table245[[#This Row],[activating_chance]]/100),0)</f>
        <v>75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75</v>
      </c>
      <c r="AE219" s="76">
        <f ca="1">ROUND((Table2[[#This Row],[XP]]*Table2[[#This Row],[entity_spawned (AVG)]])*(Table2[[#This Row],[activating_chance]]/100),0)</f>
        <v>75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75</v>
      </c>
      <c r="BC219" s="76">
        <f ca="1">ROUND((Table61011[[#This Row],[XP]]*Table61011[[#This Row],[entity_spawned (AVG)]])*(Table61011[[#This Row],[activating_chance]]/100),0)</f>
        <v>120</v>
      </c>
      <c r="BD219" s="73" t="s">
        <v>348</v>
      </c>
      <c r="BF219" t="s">
        <v>453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83</v>
      </c>
      <c r="CA219">
        <f ca="1">ROUND((Table13[[#This Row],[XP]]*Table13[[#This Row],[entity_spawned (AVG)]])*(Table13[[#This Row],[activating_chance]]/100),0)</f>
        <v>83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95</v>
      </c>
      <c r="CI219">
        <f ca="1">ROUND((Table14[[#This Row],[XP]]*Table14[[#This Row],[entity_spawned (AVG)]])*(Table14[[#This Row],[activating_chance]]/100),0)</f>
        <v>95</v>
      </c>
      <c r="CJ219" s="73" t="s">
        <v>348</v>
      </c>
      <c r="CL219" t="s">
        <v>624</v>
      </c>
      <c r="CM219">
        <v>1</v>
      </c>
      <c r="CN219" s="76">
        <v>160</v>
      </c>
      <c r="CO219" s="76">
        <v>100</v>
      </c>
      <c r="CP219" s="76">
        <f ca="1">INDIRECT(ADDRESS(11+(MATCH(RIGHT(Table18[[#This Row],[spawner_sku]],LEN(Table18[[#This Row],[spawner_sku]])-FIND("/",Table18[[#This Row],[spawner_sku]])),Table1[Entity Prefab],0)),10,1,1,"Entities"))</f>
        <v>50</v>
      </c>
      <c r="CQ219" s="76">
        <f ca="1">ROUND((Table18[[#This Row],[XP]]*Table18[[#This Row],[entity_spawned (AVG)]])*(Table18[[#This Row],[activating_chance]]/100),0)</f>
        <v>50</v>
      </c>
      <c r="CR219" t="s">
        <v>349</v>
      </c>
      <c r="CT219" t="s">
        <v>679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19">
        <f ca="1">ROUND((Table1820[[#This Row],[XP]]*Table1820[[#This Row],[entity_spawned (AVG)]])*(Table1820[[#This Row],[activating_chance]]/100),0)</f>
        <v>55</v>
      </c>
      <c r="CZ219" t="s">
        <v>349</v>
      </c>
    </row>
    <row r="220" spans="2:104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75</v>
      </c>
      <c r="G220" s="76">
        <f ca="1">ROUND((Table245[[#This Row],[XP]]*Table245[[#This Row],[entity_spawned (AVG)]])*(Table245[[#This Row],[activating_chance]]/100),0)</f>
        <v>68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75</v>
      </c>
      <c r="AE220" s="76">
        <f ca="1">ROUND((Table2[[#This Row],[XP]]*Table2[[#This Row],[entity_spawned (AVG)]])*(Table2[[#This Row],[activating_chance]]/100),0)</f>
        <v>75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75</v>
      </c>
      <c r="BC220" s="76">
        <f ca="1">ROUND((Table61011[[#This Row],[XP]]*Table61011[[#This Row],[entity_spawned (AVG)]])*(Table61011[[#This Row],[activating_chance]]/100),0)</f>
        <v>150</v>
      </c>
      <c r="BD220" s="73" t="s">
        <v>348</v>
      </c>
      <c r="BF220" t="s">
        <v>453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83</v>
      </c>
      <c r="CA220">
        <f ca="1">ROUND((Table13[[#This Row],[XP]]*Table13[[#This Row],[entity_spawned (AVG)]])*(Table13[[#This Row],[activating_chance]]/100),0)</f>
        <v>83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95</v>
      </c>
      <c r="CI220">
        <f ca="1">ROUND((Table14[[#This Row],[XP]]*Table14[[#This Row],[entity_spawned (AVG)]])*(Table14[[#This Row],[activating_chance]]/100),0)</f>
        <v>95</v>
      </c>
      <c r="CJ220" s="73" t="s">
        <v>348</v>
      </c>
      <c r="CL220" t="s">
        <v>624</v>
      </c>
      <c r="CM220">
        <v>1</v>
      </c>
      <c r="CN220" s="76">
        <v>180</v>
      </c>
      <c r="CO220" s="76">
        <v>10</v>
      </c>
      <c r="CP220" s="76">
        <f ca="1">INDIRECT(ADDRESS(11+(MATCH(RIGHT(Table18[[#This Row],[spawner_sku]],LEN(Table18[[#This Row],[spawner_sku]])-FIND("/",Table18[[#This Row],[spawner_sku]])),Table1[Entity Prefab],0)),10,1,1,"Entities"))</f>
        <v>50</v>
      </c>
      <c r="CQ220" s="76">
        <f ca="1">ROUND((Table18[[#This Row],[XP]]*Table18[[#This Row],[entity_spawned (AVG)]])*(Table18[[#This Row],[activating_chance]]/100),0)</f>
        <v>5</v>
      </c>
      <c r="CR220" t="s">
        <v>349</v>
      </c>
      <c r="CT220" t="s">
        <v>679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0">
        <f ca="1">ROUND((Table1820[[#This Row],[XP]]*Table1820[[#This Row],[entity_spawned (AVG)]])*(Table1820[[#This Row],[activating_chance]]/100),0)</f>
        <v>55</v>
      </c>
      <c r="CZ220" t="s">
        <v>349</v>
      </c>
    </row>
    <row r="221" spans="2:104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75</v>
      </c>
      <c r="G221" s="76">
        <f ca="1">ROUND((Table245[[#This Row],[XP]]*Table245[[#This Row],[entity_spawned (AVG)]])*(Table245[[#This Row],[activating_chance]]/100),0)</f>
        <v>75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75</v>
      </c>
      <c r="AE221" s="76">
        <f ca="1">ROUND((Table2[[#This Row],[XP]]*Table2[[#This Row],[entity_spawned (AVG)]])*(Table2[[#This Row],[activating_chance]]/100),0)</f>
        <v>75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75</v>
      </c>
      <c r="BC221" s="76">
        <f ca="1">ROUND((Table61011[[#This Row],[XP]]*Table61011[[#This Row],[entity_spawned (AVG)]])*(Table61011[[#This Row],[activating_chance]]/100),0)</f>
        <v>75</v>
      </c>
      <c r="BD221" s="73" t="s">
        <v>348</v>
      </c>
      <c r="BF221" t="s">
        <v>453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83</v>
      </c>
      <c r="CA221">
        <f ca="1">ROUND((Table13[[#This Row],[XP]]*Table13[[#This Row],[entity_spawned (AVG)]])*(Table13[[#This Row],[activating_chance]]/100),0)</f>
        <v>83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95</v>
      </c>
      <c r="CI221">
        <f ca="1">ROUND((Table14[[#This Row],[XP]]*Table14[[#This Row],[entity_spawned (AVG)]])*(Table14[[#This Row],[activating_chance]]/100),0)</f>
        <v>95</v>
      </c>
      <c r="CJ221" s="73" t="s">
        <v>348</v>
      </c>
      <c r="CL221" t="s">
        <v>624</v>
      </c>
      <c r="CM221">
        <v>1</v>
      </c>
      <c r="CN221" s="76">
        <v>160</v>
      </c>
      <c r="CO221" s="76">
        <v>100</v>
      </c>
      <c r="CP221" s="76">
        <f ca="1">INDIRECT(ADDRESS(11+(MATCH(RIGHT(Table18[[#This Row],[spawner_sku]],LEN(Table18[[#This Row],[spawner_sku]])-FIND("/",Table18[[#This Row],[spawner_sku]])),Table1[Entity Prefab],0)),10,1,1,"Entities"))</f>
        <v>50</v>
      </c>
      <c r="CQ221" s="76">
        <f ca="1">ROUND((Table18[[#This Row],[XP]]*Table18[[#This Row],[entity_spawned (AVG)]])*(Table18[[#This Row],[activating_chance]]/100),0)</f>
        <v>50</v>
      </c>
      <c r="CR221" t="s">
        <v>349</v>
      </c>
      <c r="CT221" t="s">
        <v>679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1">
        <f ca="1">ROUND((Table1820[[#This Row],[XP]]*Table1820[[#This Row],[entity_spawned (AVG)]])*(Table1820[[#This Row],[activating_chance]]/100),0)</f>
        <v>55</v>
      </c>
      <c r="CZ221" t="s">
        <v>349</v>
      </c>
    </row>
    <row r="222" spans="2:104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75</v>
      </c>
      <c r="G222" s="76">
        <f ca="1">ROUND((Table245[[#This Row],[XP]]*Table245[[#This Row],[entity_spawned (AVG)]])*(Table245[[#This Row],[activating_chance]]/100),0)</f>
        <v>75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75</v>
      </c>
      <c r="AE222" s="76">
        <f ca="1">ROUND((Table2[[#This Row],[XP]]*Table2[[#This Row],[entity_spawned (AVG)]])*(Table2[[#This Row],[activating_chance]]/100),0)</f>
        <v>75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75</v>
      </c>
      <c r="BC222" s="76">
        <f ca="1">ROUND((Table61011[[#This Row],[XP]]*Table61011[[#This Row],[entity_spawned (AVG)]])*(Table61011[[#This Row],[activating_chance]]/100),0)</f>
        <v>300</v>
      </c>
      <c r="BD222" s="73" t="s">
        <v>348</v>
      </c>
      <c r="BF222" t="s">
        <v>453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83</v>
      </c>
      <c r="CA222">
        <f ca="1">ROUND((Table13[[#This Row],[XP]]*Table13[[#This Row],[entity_spawned (AVG)]])*(Table13[[#This Row],[activating_chance]]/100),0)</f>
        <v>8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348</v>
      </c>
      <c r="CL222" t="s">
        <v>624</v>
      </c>
      <c r="CM222">
        <v>1</v>
      </c>
      <c r="CN222" s="76">
        <v>180</v>
      </c>
      <c r="CO222" s="76">
        <v>100</v>
      </c>
      <c r="CP222" s="76">
        <f ca="1">INDIRECT(ADDRESS(11+(MATCH(RIGHT(Table18[[#This Row],[spawner_sku]],LEN(Table18[[#This Row],[spawner_sku]])-FIND("/",Table18[[#This Row],[spawner_sku]])),Table1[Entity Prefab],0)),10,1,1,"Entities"))</f>
        <v>50</v>
      </c>
      <c r="CQ222" s="76">
        <f ca="1">ROUND((Table18[[#This Row],[XP]]*Table18[[#This Row],[entity_spawned (AVG)]])*(Table18[[#This Row],[activating_chance]]/100),0)</f>
        <v>50</v>
      </c>
      <c r="CR222" t="s">
        <v>349</v>
      </c>
      <c r="CT222" t="s">
        <v>679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2">
        <f ca="1">ROUND((Table1820[[#This Row],[XP]]*Table1820[[#This Row],[entity_spawned (AVG)]])*(Table1820[[#This Row],[activating_chance]]/100),0)</f>
        <v>55</v>
      </c>
      <c r="CZ222" t="s">
        <v>349</v>
      </c>
    </row>
    <row r="223" spans="2:104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75</v>
      </c>
      <c r="G223" s="76">
        <f ca="1">ROUND((Table245[[#This Row],[XP]]*Table245[[#This Row],[entity_spawned (AVG)]])*(Table245[[#This Row],[activating_chance]]/100),0)</f>
        <v>60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75</v>
      </c>
      <c r="AE223" s="76">
        <f ca="1">ROUND((Table2[[#This Row],[XP]]*Table2[[#This Row],[entity_spawned (AVG)]])*(Table2[[#This Row],[activating_chance]]/100),0)</f>
        <v>75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75</v>
      </c>
      <c r="BC223" s="76">
        <f ca="1">ROUND((Table61011[[#This Row],[XP]]*Table61011[[#This Row],[entity_spawned (AVG)]])*(Table61011[[#This Row],[activating_chance]]/100),0)</f>
        <v>225</v>
      </c>
      <c r="BD223" s="73" t="s">
        <v>348</v>
      </c>
      <c r="BF223" t="s">
        <v>453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83</v>
      </c>
      <c r="CA223">
        <f ca="1">ROUND((Table13[[#This Row],[XP]]*Table13[[#This Row],[entity_spawned (AVG)]])*(Table13[[#This Row],[activating_chance]]/100),0)</f>
        <v>83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95</v>
      </c>
      <c r="CI223">
        <f ca="1">ROUND((Table14[[#This Row],[XP]]*Table14[[#This Row],[entity_spawned (AVG)]])*(Table14[[#This Row],[activating_chance]]/100),0)</f>
        <v>95</v>
      </c>
      <c r="CJ223" s="73" t="s">
        <v>348</v>
      </c>
      <c r="CL223" t="s">
        <v>624</v>
      </c>
      <c r="CM223">
        <v>1</v>
      </c>
      <c r="CN223" s="76">
        <v>160</v>
      </c>
      <c r="CO223" s="76">
        <v>100</v>
      </c>
      <c r="CP223" s="76">
        <f ca="1">INDIRECT(ADDRESS(11+(MATCH(RIGHT(Table18[[#This Row],[spawner_sku]],LEN(Table18[[#This Row],[spawner_sku]])-FIND("/",Table18[[#This Row],[spawner_sku]])),Table1[Entity Prefab],0)),10,1,1,"Entities"))</f>
        <v>50</v>
      </c>
      <c r="CQ223" s="76">
        <f ca="1">ROUND((Table18[[#This Row],[XP]]*Table18[[#This Row],[entity_spawned (AVG)]])*(Table18[[#This Row],[activating_chance]]/100),0)</f>
        <v>50</v>
      </c>
      <c r="CR223" t="s">
        <v>349</v>
      </c>
      <c r="CT223" t="s">
        <v>679</v>
      </c>
      <c r="CU223">
        <v>1</v>
      </c>
      <c r="CV223" s="76">
        <v>140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3">
        <f ca="1">ROUND((Table1820[[#This Row],[XP]]*Table1820[[#This Row],[entity_spawned (AVG)]])*(Table1820[[#This Row],[activating_chance]]/100),0)</f>
        <v>55</v>
      </c>
      <c r="CZ223" t="s">
        <v>349</v>
      </c>
    </row>
    <row r="224" spans="2:104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75</v>
      </c>
      <c r="G224" s="76">
        <f ca="1">ROUND((Table245[[#This Row],[XP]]*Table245[[#This Row],[entity_spawned (AVG)]])*(Table245[[#This Row],[activating_chance]]/100),0)</f>
        <v>68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75</v>
      </c>
      <c r="AE224" s="76">
        <f ca="1">ROUND((Table2[[#This Row],[XP]]*Table2[[#This Row],[entity_spawned (AVG)]])*(Table2[[#This Row],[activating_chance]]/100),0)</f>
        <v>75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75</v>
      </c>
      <c r="BC224" s="76">
        <f ca="1">ROUND((Table61011[[#This Row],[XP]]*Table61011[[#This Row],[entity_spawned (AVG)]])*(Table61011[[#This Row],[activating_chance]]/100),0)</f>
        <v>750</v>
      </c>
      <c r="BD224" s="73" t="s">
        <v>348</v>
      </c>
      <c r="BF224" t="s">
        <v>453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83</v>
      </c>
      <c r="CA224">
        <f ca="1">ROUND((Table13[[#This Row],[XP]]*Table13[[#This Row],[entity_spawned (AVG)]])*(Table13[[#This Row],[activating_chance]]/100),0)</f>
        <v>83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95</v>
      </c>
      <c r="CI224">
        <f ca="1">ROUND((Table14[[#This Row],[XP]]*Table14[[#This Row],[entity_spawned (AVG)]])*(Table14[[#This Row],[activating_chance]]/100),0)</f>
        <v>95</v>
      </c>
      <c r="CJ224" s="73" t="s">
        <v>348</v>
      </c>
      <c r="CL224" t="s">
        <v>624</v>
      </c>
      <c r="CM224">
        <v>1</v>
      </c>
      <c r="CN224" s="76">
        <v>160</v>
      </c>
      <c r="CO224" s="76">
        <v>100</v>
      </c>
      <c r="CP224" s="76">
        <f ca="1">INDIRECT(ADDRESS(11+(MATCH(RIGHT(Table18[[#This Row],[spawner_sku]],LEN(Table18[[#This Row],[spawner_sku]])-FIND("/",Table18[[#This Row],[spawner_sku]])),Table1[Entity Prefab],0)),10,1,1,"Entities"))</f>
        <v>50</v>
      </c>
      <c r="CQ224" s="76">
        <f ca="1">ROUND((Table18[[#This Row],[XP]]*Table18[[#This Row],[entity_spawned (AVG)]])*(Table18[[#This Row],[activating_chance]]/100),0)</f>
        <v>50</v>
      </c>
      <c r="CR224" t="s">
        <v>349</v>
      </c>
      <c r="CT224" t="s">
        <v>679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4">
        <f ca="1">ROUND((Table1820[[#This Row],[XP]]*Table1820[[#This Row],[entity_spawned (AVG)]])*(Table1820[[#This Row],[activating_chance]]/100),0)</f>
        <v>55</v>
      </c>
      <c r="CZ224" t="s">
        <v>349</v>
      </c>
    </row>
    <row r="225" spans="2:10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75</v>
      </c>
      <c r="G225" s="76">
        <f ca="1">ROUND((Table245[[#This Row],[XP]]*Table245[[#This Row],[entity_spawned (AVG)]])*(Table245[[#This Row],[activating_chance]]/100),0)</f>
        <v>75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75</v>
      </c>
      <c r="AE225" s="76">
        <f ca="1">ROUND((Table2[[#This Row],[XP]]*Table2[[#This Row],[entity_spawned (AVG)]])*(Table2[[#This Row],[activating_chance]]/100),0)</f>
        <v>30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75</v>
      </c>
      <c r="BC225" s="76">
        <f ca="1">ROUND((Table61011[[#This Row],[XP]]*Table61011[[#This Row],[entity_spawned (AVG)]])*(Table61011[[#This Row],[activating_chance]]/100),0)</f>
        <v>225</v>
      </c>
      <c r="BD225" s="73" t="s">
        <v>348</v>
      </c>
      <c r="BF225" t="s">
        <v>453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83</v>
      </c>
      <c r="CA225">
        <f ca="1">ROUND((Table13[[#This Row],[XP]]*Table13[[#This Row],[entity_spawned (AVG)]])*(Table13[[#This Row],[activating_chance]]/100),0)</f>
        <v>83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95</v>
      </c>
      <c r="CI225">
        <f ca="1">ROUND((Table14[[#This Row],[XP]]*Table14[[#This Row],[entity_spawned (AVG)]])*(Table14[[#This Row],[activating_chance]]/100),0)</f>
        <v>95</v>
      </c>
      <c r="CJ225" s="73" t="s">
        <v>348</v>
      </c>
      <c r="CL225" t="s">
        <v>624</v>
      </c>
      <c r="CM225">
        <v>1</v>
      </c>
      <c r="CN225" s="76">
        <v>160</v>
      </c>
      <c r="CO225" s="76">
        <v>100</v>
      </c>
      <c r="CP225" s="76">
        <f ca="1">INDIRECT(ADDRESS(11+(MATCH(RIGHT(Table18[[#This Row],[spawner_sku]],LEN(Table18[[#This Row],[spawner_sku]])-FIND("/",Table18[[#This Row],[spawner_sku]])),Table1[Entity Prefab],0)),10,1,1,"Entities"))</f>
        <v>50</v>
      </c>
      <c r="CQ225" s="76">
        <f ca="1">ROUND((Table18[[#This Row],[XP]]*Table18[[#This Row],[entity_spawned (AVG)]])*(Table18[[#This Row],[activating_chance]]/100),0)</f>
        <v>50</v>
      </c>
      <c r="CR225" t="s">
        <v>349</v>
      </c>
      <c r="CT225" t="s">
        <v>679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5">
        <f ca="1">ROUND((Table1820[[#This Row],[XP]]*Table1820[[#This Row],[entity_spawned (AVG)]])*(Table1820[[#This Row],[activating_chance]]/100),0)</f>
        <v>55</v>
      </c>
      <c r="CZ225" t="s">
        <v>349</v>
      </c>
    </row>
    <row r="226" spans="2:104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75</v>
      </c>
      <c r="G226" s="76">
        <f ca="1">ROUND((Table245[[#This Row],[XP]]*Table245[[#This Row],[entity_spawned (AVG)]])*(Table245[[#This Row],[activating_chance]]/100),0)</f>
        <v>75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70</v>
      </c>
      <c r="AE226" s="76">
        <f ca="1">ROUND((Table2[[#This Row],[XP]]*Table2[[#This Row],[entity_spawned (AVG)]])*(Table2[[#This Row],[activating_chance]]/100),0)</f>
        <v>70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75</v>
      </c>
      <c r="BC226" s="76">
        <f ca="1">ROUND((Table61011[[#This Row],[XP]]*Table61011[[#This Row],[entity_spawned (AVG)]])*(Table61011[[#This Row],[activating_chance]]/100),0)</f>
        <v>90</v>
      </c>
      <c r="BD226" s="73" t="s">
        <v>348</v>
      </c>
      <c r="BF226" t="s">
        <v>453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83</v>
      </c>
      <c r="CA226">
        <f ca="1">ROUND((Table13[[#This Row],[XP]]*Table13[[#This Row],[entity_spawned (AVG)]])*(Table13[[#This Row],[activating_chance]]/100),0)</f>
        <v>83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348</v>
      </c>
      <c r="CL226" t="s">
        <v>624</v>
      </c>
      <c r="CM226">
        <v>1</v>
      </c>
      <c r="CN226" s="76">
        <v>180</v>
      </c>
      <c r="CO226" s="76">
        <v>80</v>
      </c>
      <c r="CP226" s="76">
        <f ca="1">INDIRECT(ADDRESS(11+(MATCH(RIGHT(Table18[[#This Row],[spawner_sku]],LEN(Table18[[#This Row],[spawner_sku]])-FIND("/",Table18[[#This Row],[spawner_sku]])),Table1[Entity Prefab],0)),10,1,1,"Entities"))</f>
        <v>50</v>
      </c>
      <c r="CQ226" s="76">
        <f ca="1">ROUND((Table18[[#This Row],[XP]]*Table18[[#This Row],[entity_spawned (AVG)]])*(Table18[[#This Row],[activating_chance]]/100),0)</f>
        <v>40</v>
      </c>
      <c r="CR226" t="s">
        <v>349</v>
      </c>
      <c r="CT226" t="s">
        <v>673</v>
      </c>
      <c r="CU226">
        <v>1</v>
      </c>
      <c r="CV226" s="76">
        <v>120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26">
        <f ca="1">ROUND((Table1820[[#This Row],[XP]]*Table1820[[#This Row],[entity_spawned (AVG)]])*(Table1820[[#This Row],[activating_chance]]/100),0)</f>
        <v>83</v>
      </c>
      <c r="CZ226" t="s">
        <v>349</v>
      </c>
    </row>
    <row r="227" spans="2:104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75</v>
      </c>
      <c r="G227" s="76">
        <f ca="1">ROUND((Table245[[#This Row],[XP]]*Table245[[#This Row],[entity_spawned (AVG)]])*(Table245[[#This Row],[activating_chance]]/100),0)</f>
        <v>68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70</v>
      </c>
      <c r="AE227" s="76">
        <f ca="1">ROUND((Table2[[#This Row],[XP]]*Table2[[#This Row],[entity_spawned (AVG)]])*(Table2[[#This Row],[activating_chance]]/100),0)</f>
        <v>70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75</v>
      </c>
      <c r="BC227" s="76">
        <f ca="1">ROUND((Table61011[[#This Row],[XP]]*Table61011[[#This Row],[entity_spawned (AVG)]])*(Table61011[[#This Row],[activating_chance]]/100),0)</f>
        <v>675</v>
      </c>
      <c r="BD227" s="73" t="s">
        <v>348</v>
      </c>
      <c r="BF227" t="s">
        <v>453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83</v>
      </c>
      <c r="CA227">
        <f ca="1">ROUND((Table13[[#This Row],[XP]]*Table13[[#This Row],[entity_spawned (AVG)]])*(Table13[[#This Row],[activating_chance]]/100),0)</f>
        <v>83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348</v>
      </c>
      <c r="CL227" t="s">
        <v>625</v>
      </c>
      <c r="CM227">
        <v>1</v>
      </c>
      <c r="CN227" s="76">
        <v>160</v>
      </c>
      <c r="CO227" s="76">
        <v>100</v>
      </c>
      <c r="CP227" s="76">
        <f ca="1">INDIRECT(ADDRESS(11+(MATCH(RIGHT(Table18[[#This Row],[spawner_sku]],LEN(Table18[[#This Row],[spawner_sku]])-FIND("/",Table18[[#This Row],[spawner_sku]])),Table1[Entity Prefab],0)),10,1,1,"Entities"))</f>
        <v>50</v>
      </c>
      <c r="CQ227" s="76">
        <f ca="1">ROUND((Table18[[#This Row],[XP]]*Table18[[#This Row],[entity_spawned (AVG)]])*(Table18[[#This Row],[activating_chance]]/100),0)</f>
        <v>50</v>
      </c>
      <c r="CR227" t="s">
        <v>349</v>
      </c>
      <c r="CT227" t="s">
        <v>250</v>
      </c>
      <c r="CU227">
        <v>1</v>
      </c>
      <c r="CV227" s="76">
        <v>420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27">
        <f ca="1">ROUND((Table1820[[#This Row],[XP]]*Table1820[[#This Row],[entity_spawned (AVG)]])*(Table1820[[#This Row],[activating_chance]]/100),0)</f>
        <v>130</v>
      </c>
      <c r="CZ227" t="s">
        <v>349</v>
      </c>
    </row>
    <row r="228" spans="2:104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75</v>
      </c>
      <c r="G228" s="76">
        <f ca="1">ROUND((Table245[[#This Row],[XP]]*Table245[[#This Row],[entity_spawned (AVG)]])*(Table245[[#This Row],[activating_chance]]/100),0)</f>
        <v>68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70</v>
      </c>
      <c r="AE228" s="76">
        <f ca="1">ROUND((Table2[[#This Row],[XP]]*Table2[[#This Row],[entity_spawned (AVG)]])*(Table2[[#This Row],[activating_chance]]/100),0)</f>
        <v>70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75</v>
      </c>
      <c r="BC228" s="76">
        <f ca="1">ROUND((Table61011[[#This Row],[XP]]*Table61011[[#This Row],[entity_spawned (AVG)]])*(Table61011[[#This Row],[activating_chance]]/100),0)</f>
        <v>420</v>
      </c>
      <c r="BD228" s="73" t="s">
        <v>348</v>
      </c>
      <c r="BF228" t="s">
        <v>453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83</v>
      </c>
      <c r="CA228">
        <f ca="1">ROUND((Table13[[#This Row],[XP]]*Table13[[#This Row],[entity_spawned (AVG)]])*(Table13[[#This Row],[activating_chance]]/100),0)</f>
        <v>83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348</v>
      </c>
      <c r="CL228" t="s">
        <v>625</v>
      </c>
      <c r="CM228">
        <v>1</v>
      </c>
      <c r="CN228" s="76">
        <v>160</v>
      </c>
      <c r="CO228" s="76">
        <v>100</v>
      </c>
      <c r="CP228" s="76">
        <f ca="1">INDIRECT(ADDRESS(11+(MATCH(RIGHT(Table18[[#This Row],[spawner_sku]],LEN(Table18[[#This Row],[spawner_sku]])-FIND("/",Table18[[#This Row],[spawner_sku]])),Table1[Entity Prefab],0)),10,1,1,"Entities"))</f>
        <v>50</v>
      </c>
      <c r="CQ228" s="76">
        <f ca="1">ROUND((Table18[[#This Row],[XP]]*Table18[[#This Row],[entity_spawned (AVG)]])*(Table18[[#This Row],[activating_chance]]/100),0)</f>
        <v>50</v>
      </c>
      <c r="CR228" t="s">
        <v>349</v>
      </c>
      <c r="CT228" t="s">
        <v>625</v>
      </c>
      <c r="CU228">
        <v>1</v>
      </c>
      <c r="CV228" s="76">
        <v>280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28">
        <f ca="1">ROUND((Table1820[[#This Row],[XP]]*Table1820[[#This Row],[entity_spawned (AVG)]])*(Table1820[[#This Row],[activating_chance]]/100),0)</f>
        <v>50</v>
      </c>
      <c r="CZ228" t="s">
        <v>349</v>
      </c>
    </row>
    <row r="229" spans="2:104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75</v>
      </c>
      <c r="G229" s="76">
        <f ca="1">ROUND((Table245[[#This Row],[XP]]*Table245[[#This Row],[entity_spawned (AVG)]])*(Table245[[#This Row],[activating_chance]]/100),0)</f>
        <v>75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75</v>
      </c>
      <c r="BC229" s="76">
        <f ca="1">ROUND((Table61011[[#This Row],[XP]]*Table61011[[#This Row],[entity_spawned (AVG)]])*(Table61011[[#This Row],[activating_chance]]/100),0)</f>
        <v>225</v>
      </c>
      <c r="BD229" s="73" t="s">
        <v>348</v>
      </c>
      <c r="BF229" t="s">
        <v>453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83</v>
      </c>
      <c r="CA229">
        <f ca="1">ROUND((Table13[[#This Row],[XP]]*Table13[[#This Row],[entity_spawned (AVG)]])*(Table13[[#This Row],[activating_chance]]/100),0)</f>
        <v>83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95</v>
      </c>
      <c r="CI229">
        <f ca="1">ROUND((Table14[[#This Row],[XP]]*Table14[[#This Row],[entity_spawned (AVG)]])*(Table14[[#This Row],[activating_chance]]/100),0)</f>
        <v>95</v>
      </c>
      <c r="CJ229" s="73" t="s">
        <v>348</v>
      </c>
      <c r="CL229" t="s">
        <v>625</v>
      </c>
      <c r="CM229">
        <v>1</v>
      </c>
      <c r="CN229" s="76">
        <v>170</v>
      </c>
      <c r="CO229" s="76">
        <v>100</v>
      </c>
      <c r="CP229" s="76">
        <f ca="1">INDIRECT(ADDRESS(11+(MATCH(RIGHT(Table18[[#This Row],[spawner_sku]],LEN(Table18[[#This Row],[spawner_sku]])-FIND("/",Table18[[#This Row],[spawner_sku]])),Table1[Entity Prefab],0)),10,1,1,"Entities"))</f>
        <v>50</v>
      </c>
      <c r="CQ229" s="76">
        <f ca="1">ROUND((Table18[[#This Row],[XP]]*Table18[[#This Row],[entity_spawned (AVG)]])*(Table18[[#This Row],[activating_chance]]/100),0)</f>
        <v>50</v>
      </c>
      <c r="CR229" t="s">
        <v>349</v>
      </c>
      <c r="CT229" t="s">
        <v>625</v>
      </c>
      <c r="CU229">
        <v>1</v>
      </c>
      <c r="CV229" s="76">
        <v>280</v>
      </c>
      <c r="CW229" s="76">
        <v>30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29">
        <f ca="1">ROUND((Table1820[[#This Row],[XP]]*Table1820[[#This Row],[entity_spawned (AVG)]])*(Table1820[[#This Row],[activating_chance]]/100),0)</f>
        <v>15</v>
      </c>
      <c r="CZ229" t="s">
        <v>349</v>
      </c>
    </row>
    <row r="230" spans="2:104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75</v>
      </c>
      <c r="G230" s="76">
        <f ca="1">ROUND((Table245[[#This Row],[XP]]*Table245[[#This Row],[entity_spawned (AVG)]])*(Table245[[#This Row],[activating_chance]]/100),0)</f>
        <v>75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75</v>
      </c>
      <c r="BC230" s="76">
        <f ca="1">ROUND((Table61011[[#This Row],[XP]]*Table61011[[#This Row],[entity_spawned (AVG)]])*(Table61011[[#This Row],[activating_chance]]/100),0)</f>
        <v>150</v>
      </c>
      <c r="BD230" s="73" t="s">
        <v>348</v>
      </c>
      <c r="BF230" t="s">
        <v>453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83</v>
      </c>
      <c r="CA230">
        <f ca="1">ROUND((Table13[[#This Row],[XP]]*Table13[[#This Row],[entity_spawned (AVG)]])*(Table13[[#This Row],[activating_chance]]/100),0)</f>
        <v>83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348</v>
      </c>
      <c r="CL230" t="s">
        <v>625</v>
      </c>
      <c r="CM230">
        <v>1</v>
      </c>
      <c r="CN230" s="76">
        <v>170</v>
      </c>
      <c r="CO230" s="76">
        <v>30</v>
      </c>
      <c r="CP230" s="76">
        <f ca="1">INDIRECT(ADDRESS(11+(MATCH(RIGHT(Table18[[#This Row],[spawner_sku]],LEN(Table18[[#This Row],[spawner_sku]])-FIND("/",Table18[[#This Row],[spawner_sku]])),Table1[Entity Prefab],0)),10,1,1,"Entities"))</f>
        <v>50</v>
      </c>
      <c r="CQ230" s="76">
        <f ca="1">ROUND((Table18[[#This Row],[XP]]*Table18[[#This Row],[entity_spawned (AVG)]])*(Table18[[#This Row],[activating_chance]]/100),0)</f>
        <v>15</v>
      </c>
      <c r="CR230" t="s">
        <v>349</v>
      </c>
      <c r="CT230" t="s">
        <v>625</v>
      </c>
      <c r="CU230">
        <v>1</v>
      </c>
      <c r="CV230" s="76">
        <v>280</v>
      </c>
      <c r="CW230" s="76">
        <v>30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0">
        <f ca="1">ROUND((Table1820[[#This Row],[XP]]*Table1820[[#This Row],[entity_spawned (AVG)]])*(Table1820[[#This Row],[activating_chance]]/100),0)</f>
        <v>15</v>
      </c>
      <c r="CZ230" t="s">
        <v>349</v>
      </c>
    </row>
    <row r="231" spans="2:104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75</v>
      </c>
      <c r="G231" s="76">
        <f ca="1">ROUND((Table245[[#This Row],[XP]]*Table245[[#This Row],[entity_spawned (AVG)]])*(Table245[[#This Row],[activating_chance]]/100),0)</f>
        <v>75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75</v>
      </c>
      <c r="BC231" s="76">
        <f ca="1">ROUND((Table61011[[#This Row],[XP]]*Table61011[[#This Row],[entity_spawned (AVG)]])*(Table61011[[#This Row],[activating_chance]]/100),0)</f>
        <v>150</v>
      </c>
      <c r="BD231" s="73" t="s">
        <v>348</v>
      </c>
      <c r="BF231" t="s">
        <v>453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83</v>
      </c>
      <c r="CA231">
        <f ca="1">ROUND((Table13[[#This Row],[XP]]*Table13[[#This Row],[entity_spawned (AVG)]])*(Table13[[#This Row],[activating_chance]]/100),0)</f>
        <v>83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95</v>
      </c>
      <c r="CI231">
        <f ca="1">ROUND((Table14[[#This Row],[XP]]*Table14[[#This Row],[entity_spawned (AVG)]])*(Table14[[#This Row],[activating_chance]]/100),0)</f>
        <v>95</v>
      </c>
      <c r="CJ231" s="73" t="s">
        <v>348</v>
      </c>
      <c r="CL231" t="s">
        <v>625</v>
      </c>
      <c r="CM231">
        <v>1</v>
      </c>
      <c r="CN231" s="76">
        <v>170</v>
      </c>
      <c r="CO231" s="76">
        <v>100</v>
      </c>
      <c r="CP231" s="76">
        <f ca="1">INDIRECT(ADDRESS(11+(MATCH(RIGHT(Table18[[#This Row],[spawner_sku]],LEN(Table18[[#This Row],[spawner_sku]])-FIND("/",Table18[[#This Row],[spawner_sku]])),Table1[Entity Prefab],0)),10,1,1,"Entities"))</f>
        <v>50</v>
      </c>
      <c r="CQ231" s="76">
        <f ca="1">ROUND((Table18[[#This Row],[XP]]*Table18[[#This Row],[entity_spawned (AVG)]])*(Table18[[#This Row],[activating_chance]]/100),0)</f>
        <v>50</v>
      </c>
      <c r="CR231" t="s">
        <v>349</v>
      </c>
      <c r="CT231" t="s">
        <v>625</v>
      </c>
      <c r="CU231">
        <v>1</v>
      </c>
      <c r="CV231" s="76">
        <v>280</v>
      </c>
      <c r="CW231" s="76">
        <v>80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1">
        <f ca="1">ROUND((Table1820[[#This Row],[XP]]*Table1820[[#This Row],[entity_spawned (AVG)]])*(Table1820[[#This Row],[activating_chance]]/100),0)</f>
        <v>40</v>
      </c>
      <c r="CZ231" t="s">
        <v>349</v>
      </c>
    </row>
    <row r="232" spans="2:104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75</v>
      </c>
      <c r="G232" s="76">
        <f ca="1">ROUND((Table245[[#This Row],[XP]]*Table245[[#This Row],[entity_spawned (AVG)]])*(Table245[[#This Row],[activating_chance]]/100),0)</f>
        <v>75</v>
      </c>
      <c r="H232" s="73" t="s">
        <v>349</v>
      </c>
      <c r="Z232" t="s">
        <v>477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75</v>
      </c>
      <c r="AE232" s="76">
        <f ca="1">ROUND((Table2[[#This Row],[XP]]*Table2[[#This Row],[entity_spawned (AVG)]])*(Table2[[#This Row],[activating_chance]]/100),0)</f>
        <v>75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75</v>
      </c>
      <c r="BC232" s="76">
        <f ca="1">ROUND((Table61011[[#This Row],[XP]]*Table61011[[#This Row],[entity_spawned (AVG)]])*(Table61011[[#This Row],[activating_chance]]/100),0)</f>
        <v>75</v>
      </c>
      <c r="BD232" s="73" t="s">
        <v>348</v>
      </c>
      <c r="BF232" t="s">
        <v>453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83</v>
      </c>
      <c r="CA232">
        <f ca="1">ROUND((Table13[[#This Row],[XP]]*Table13[[#This Row],[entity_spawned (AVG)]])*(Table13[[#This Row],[activating_chance]]/100),0)</f>
        <v>66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348</v>
      </c>
      <c r="CL232" t="s">
        <v>625</v>
      </c>
      <c r="CM232">
        <v>1</v>
      </c>
      <c r="CN232" s="76">
        <v>160</v>
      </c>
      <c r="CO232" s="76">
        <v>100</v>
      </c>
      <c r="CP232" s="76">
        <f ca="1">INDIRECT(ADDRESS(11+(MATCH(RIGHT(Table18[[#This Row],[spawner_sku]],LEN(Table18[[#This Row],[spawner_sku]])-FIND("/",Table18[[#This Row],[spawner_sku]])),Table1[Entity Prefab],0)),10,1,1,"Entities"))</f>
        <v>50</v>
      </c>
      <c r="CQ232" s="76">
        <f ca="1">ROUND((Table18[[#This Row],[XP]]*Table18[[#This Row],[entity_spawned (AVG)]])*(Table18[[#This Row],[activating_chance]]/100),0)</f>
        <v>50</v>
      </c>
      <c r="CR232" t="s">
        <v>349</v>
      </c>
      <c r="CT232" t="s">
        <v>626</v>
      </c>
      <c r="CU232">
        <v>1</v>
      </c>
      <c r="CV232" s="76">
        <v>160</v>
      </c>
      <c r="CW232" s="76">
        <v>30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2">
        <f ca="1">ROUND((Table1820[[#This Row],[XP]]*Table1820[[#This Row],[entity_spawned (AVG)]])*(Table1820[[#This Row],[activating_chance]]/100),0)</f>
        <v>23</v>
      </c>
      <c r="CZ232" t="s">
        <v>348</v>
      </c>
    </row>
    <row r="233" spans="2:104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75</v>
      </c>
      <c r="G233" s="76">
        <f ca="1">ROUND((Table245[[#This Row],[XP]]*Table245[[#This Row],[entity_spawned (AVG)]])*(Table245[[#This Row],[activating_chance]]/100),0)</f>
        <v>75</v>
      </c>
      <c r="H233" s="73" t="s">
        <v>349</v>
      </c>
      <c r="Z233" t="s">
        <v>477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75</v>
      </c>
      <c r="AE233" s="76">
        <f ca="1">ROUND((Table2[[#This Row],[XP]]*Table2[[#This Row],[entity_spawned (AVG)]])*(Table2[[#This Row],[activating_chance]]/100),0)</f>
        <v>75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75</v>
      </c>
      <c r="BC233" s="76">
        <f ca="1">ROUND((Table61011[[#This Row],[XP]]*Table61011[[#This Row],[entity_spawned (AVG)]])*(Table61011[[#This Row],[activating_chance]]/100),0)</f>
        <v>750</v>
      </c>
      <c r="BD233" s="73" t="s">
        <v>348</v>
      </c>
      <c r="BF233" t="s">
        <v>453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83</v>
      </c>
      <c r="CA233">
        <f ca="1">ROUND((Table13[[#This Row],[XP]]*Table13[[#This Row],[entity_spawned (AVG)]])*(Table13[[#This Row],[activating_chance]]/100),0)</f>
        <v>66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348</v>
      </c>
      <c r="CL233" t="s">
        <v>625</v>
      </c>
      <c r="CM233">
        <v>1</v>
      </c>
      <c r="CN233" s="76">
        <v>170</v>
      </c>
      <c r="CO233" s="76">
        <v>10</v>
      </c>
      <c r="CP233" s="76">
        <f ca="1">INDIRECT(ADDRESS(11+(MATCH(RIGHT(Table18[[#This Row],[spawner_sku]],LEN(Table18[[#This Row],[spawner_sku]])-FIND("/",Table18[[#This Row],[spawner_sku]])),Table1[Entity Prefab],0)),10,1,1,"Entities"))</f>
        <v>50</v>
      </c>
      <c r="CQ233" s="76">
        <f ca="1">ROUND((Table18[[#This Row],[XP]]*Table18[[#This Row],[entity_spawned (AVG)]])*(Table18[[#This Row],[activating_chance]]/100),0)</f>
        <v>5</v>
      </c>
      <c r="CR233" t="s">
        <v>349</v>
      </c>
      <c r="CT233" t="s">
        <v>626</v>
      </c>
      <c r="CU233">
        <v>1</v>
      </c>
      <c r="CV233" s="76">
        <v>160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3">
        <f ca="1">ROUND((Table1820[[#This Row],[XP]]*Table1820[[#This Row],[entity_spawned (AVG)]])*(Table1820[[#This Row],[activating_chance]]/100),0)</f>
        <v>75</v>
      </c>
      <c r="CZ233" t="s">
        <v>348</v>
      </c>
    </row>
    <row r="234" spans="2:104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75</v>
      </c>
      <c r="G234" s="76">
        <f ca="1">ROUND((Table245[[#This Row],[XP]]*Table245[[#This Row],[entity_spawned (AVG)]])*(Table245[[#This Row],[activating_chance]]/100),0)</f>
        <v>75</v>
      </c>
      <c r="H234" s="73" t="s">
        <v>349</v>
      </c>
      <c r="Z234" t="s">
        <v>477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75</v>
      </c>
      <c r="AE234" s="76">
        <f ca="1">ROUND((Table2[[#This Row],[XP]]*Table2[[#This Row],[entity_spawned (AVG)]])*(Table2[[#This Row],[activating_chance]]/100),0)</f>
        <v>75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75</v>
      </c>
      <c r="BC234" s="76">
        <f ca="1">ROUND((Table61011[[#This Row],[XP]]*Table61011[[#This Row],[entity_spawned (AVG)]])*(Table61011[[#This Row],[activating_chance]]/100),0)</f>
        <v>75</v>
      </c>
      <c r="BD234" s="73" t="s">
        <v>348</v>
      </c>
      <c r="BF234" t="s">
        <v>453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83</v>
      </c>
      <c r="CA234">
        <f ca="1">ROUND((Table13[[#This Row],[XP]]*Table13[[#This Row],[entity_spawned (AVG)]])*(Table13[[#This Row],[activating_chance]]/100),0)</f>
        <v>83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348</v>
      </c>
      <c r="CL234" t="s">
        <v>625</v>
      </c>
      <c r="CM234">
        <v>1</v>
      </c>
      <c r="CN234" s="76">
        <v>170</v>
      </c>
      <c r="CO234" s="76">
        <v>100</v>
      </c>
      <c r="CP234" s="76">
        <f ca="1">INDIRECT(ADDRESS(11+(MATCH(RIGHT(Table18[[#This Row],[spawner_sku]],LEN(Table18[[#This Row],[spawner_sku]])-FIND("/",Table18[[#This Row],[spawner_sku]])),Table1[Entity Prefab],0)),10,1,1,"Entities"))</f>
        <v>50</v>
      </c>
      <c r="CQ234" s="76">
        <f ca="1">ROUND((Table18[[#This Row],[XP]]*Table18[[#This Row],[entity_spawned (AVG)]])*(Table18[[#This Row],[activating_chance]]/100),0)</f>
        <v>50</v>
      </c>
      <c r="CR234" t="s">
        <v>349</v>
      </c>
      <c r="CT234" t="s">
        <v>626</v>
      </c>
      <c r="CU234">
        <v>1</v>
      </c>
      <c r="CV234" s="76">
        <v>200</v>
      </c>
      <c r="CW234" s="76">
        <v>100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4">
        <f ca="1">ROUND((Table1820[[#This Row],[XP]]*Table1820[[#This Row],[entity_spawned (AVG)]])*(Table1820[[#This Row],[activating_chance]]/100),0)</f>
        <v>75</v>
      </c>
      <c r="CZ234" t="s">
        <v>348</v>
      </c>
    </row>
    <row r="235" spans="2:104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75</v>
      </c>
      <c r="G235" s="76">
        <f ca="1">ROUND((Table245[[#This Row],[XP]]*Table245[[#This Row],[entity_spawned (AVG)]])*(Table245[[#This Row],[activating_chance]]/100),0)</f>
        <v>75</v>
      </c>
      <c r="H235" s="73" t="s">
        <v>349</v>
      </c>
      <c r="Z235" t="s">
        <v>477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75</v>
      </c>
      <c r="AE235" s="76">
        <f ca="1">ROUND((Table2[[#This Row],[XP]]*Table2[[#This Row],[entity_spawned (AVG)]])*(Table2[[#This Row],[activating_chance]]/100),0)</f>
        <v>75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75</v>
      </c>
      <c r="BC235" s="76">
        <f ca="1">ROUND((Table61011[[#This Row],[XP]]*Table61011[[#This Row],[entity_spawned (AVG)]])*(Table61011[[#This Row],[activating_chance]]/100),0)</f>
        <v>150</v>
      </c>
      <c r="BD235" s="73" t="s">
        <v>348</v>
      </c>
      <c r="BF235" t="s">
        <v>453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83</v>
      </c>
      <c r="CA235">
        <f ca="1">ROUND((Table13[[#This Row],[XP]]*Table13[[#This Row],[entity_spawned (AVG)]])*(Table13[[#This Row],[activating_chance]]/100),0)</f>
        <v>66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348</v>
      </c>
      <c r="CL235" t="s">
        <v>625</v>
      </c>
      <c r="CM235">
        <v>1</v>
      </c>
      <c r="CN235" s="76">
        <v>160</v>
      </c>
      <c r="CO235" s="76">
        <v>80</v>
      </c>
      <c r="CP235" s="76">
        <f ca="1">INDIRECT(ADDRESS(11+(MATCH(RIGHT(Table18[[#This Row],[spawner_sku]],LEN(Table18[[#This Row],[spawner_sku]])-FIND("/",Table18[[#This Row],[spawner_sku]])),Table1[Entity Prefab],0)),10,1,1,"Entities"))</f>
        <v>50</v>
      </c>
      <c r="CQ235" s="76">
        <f ca="1">ROUND((Table18[[#This Row],[XP]]*Table18[[#This Row],[entity_spawned (AVG)]])*(Table18[[#This Row],[activating_chance]]/100),0)</f>
        <v>40</v>
      </c>
      <c r="CR235" t="s">
        <v>349</v>
      </c>
      <c r="CT235" t="s">
        <v>626</v>
      </c>
      <c r="CU235">
        <v>1</v>
      </c>
      <c r="CV235" s="76">
        <v>160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5">
        <f ca="1">ROUND((Table1820[[#This Row],[XP]]*Table1820[[#This Row],[entity_spawned (AVG)]])*(Table1820[[#This Row],[activating_chance]]/100),0)</f>
        <v>75</v>
      </c>
      <c r="CZ235" t="s">
        <v>348</v>
      </c>
    </row>
    <row r="236" spans="2:104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75</v>
      </c>
      <c r="G236" s="76">
        <f ca="1">ROUND((Table245[[#This Row],[XP]]*Table245[[#This Row],[entity_spawned (AVG)]])*(Table245[[#This Row],[activating_chance]]/100),0)</f>
        <v>75</v>
      </c>
      <c r="H236" s="73" t="s">
        <v>349</v>
      </c>
      <c r="Z236" t="s">
        <v>477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75</v>
      </c>
      <c r="AE236" s="76">
        <f ca="1">ROUND((Table2[[#This Row],[XP]]*Table2[[#This Row],[entity_spawned (AVG)]])*(Table2[[#This Row],[activating_chance]]/100),0)</f>
        <v>75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75</v>
      </c>
      <c r="BC236" s="76">
        <f ca="1">ROUND((Table61011[[#This Row],[XP]]*Table61011[[#This Row],[entity_spawned (AVG)]])*(Table61011[[#This Row],[activating_chance]]/100),0)</f>
        <v>150</v>
      </c>
      <c r="BD236" s="73" t="s">
        <v>348</v>
      </c>
      <c r="BF236" t="s">
        <v>453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83</v>
      </c>
      <c r="CA236">
        <f ca="1">ROUND((Table13[[#This Row],[XP]]*Table13[[#This Row],[entity_spawned (AVG)]])*(Table13[[#This Row],[activating_chance]]/100),0)</f>
        <v>83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348</v>
      </c>
      <c r="CL236" t="s">
        <v>626</v>
      </c>
      <c r="CM236">
        <v>1</v>
      </c>
      <c r="CN236" s="76">
        <v>160</v>
      </c>
      <c r="CO236" s="76">
        <v>30</v>
      </c>
      <c r="CP236" s="76">
        <f ca="1">INDIRECT(ADDRESS(11+(MATCH(RIGHT(Table18[[#This Row],[spawner_sku]],LEN(Table18[[#This Row],[spawner_sku]])-FIND("/",Table18[[#This Row],[spawner_sku]])),Table1[Entity Prefab],0)),10,1,1,"Entities"))</f>
        <v>75</v>
      </c>
      <c r="CQ236" s="76">
        <f ca="1">ROUND((Table18[[#This Row],[XP]]*Table18[[#This Row],[entity_spawned (AVG)]])*(Table18[[#This Row],[activating_chance]]/100),0)</f>
        <v>23</v>
      </c>
      <c r="CR236" t="s">
        <v>348</v>
      </c>
      <c r="CT236" t="s">
        <v>626</v>
      </c>
      <c r="CU236">
        <v>1</v>
      </c>
      <c r="CV236" s="76">
        <v>200</v>
      </c>
      <c r="CW236" s="76">
        <v>80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6">
        <f ca="1">ROUND((Table1820[[#This Row],[XP]]*Table1820[[#This Row],[entity_spawned (AVG)]])*(Table1820[[#This Row],[activating_chance]]/100),0)</f>
        <v>60</v>
      </c>
      <c r="CZ236" t="s">
        <v>348</v>
      </c>
    </row>
    <row r="237" spans="2:104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75</v>
      </c>
      <c r="G237" s="76">
        <f ca="1">ROUND((Table245[[#This Row],[XP]]*Table245[[#This Row],[entity_spawned (AVG)]])*(Table245[[#This Row],[activating_chance]]/100),0)</f>
        <v>75</v>
      </c>
      <c r="H237" s="73" t="s">
        <v>349</v>
      </c>
      <c r="Z237" t="s">
        <v>477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75</v>
      </c>
      <c r="AE237" s="76">
        <f ca="1">ROUND((Table2[[#This Row],[XP]]*Table2[[#This Row],[entity_spawned (AVG)]])*(Table2[[#This Row],[activating_chance]]/100),0)</f>
        <v>75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75</v>
      </c>
      <c r="BC237" s="76">
        <f ca="1">ROUND((Table61011[[#This Row],[XP]]*Table61011[[#This Row],[entity_spawned (AVG)]])*(Table61011[[#This Row],[activating_chance]]/100),0)</f>
        <v>180</v>
      </c>
      <c r="BD237" s="73" t="s">
        <v>348</v>
      </c>
      <c r="BF237" t="s">
        <v>453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83</v>
      </c>
      <c r="CA237">
        <f ca="1">ROUND((Table13[[#This Row],[XP]]*Table13[[#This Row],[entity_spawned (AVG)]])*(Table13[[#This Row],[activating_chance]]/100),0)</f>
        <v>66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348</v>
      </c>
      <c r="CL237" t="s">
        <v>626</v>
      </c>
      <c r="CM237">
        <v>1</v>
      </c>
      <c r="CN237" s="76">
        <v>160</v>
      </c>
      <c r="CO237" s="76">
        <v>30</v>
      </c>
      <c r="CP237" s="76">
        <f ca="1">INDIRECT(ADDRESS(11+(MATCH(RIGHT(Table18[[#This Row],[spawner_sku]],LEN(Table18[[#This Row],[spawner_sku]])-FIND("/",Table18[[#This Row],[spawner_sku]])),Table1[Entity Prefab],0)),10,1,1,"Entities"))</f>
        <v>75</v>
      </c>
      <c r="CQ237" s="76">
        <f ca="1">ROUND((Table18[[#This Row],[XP]]*Table18[[#This Row],[entity_spawned (AVG)]])*(Table18[[#This Row],[activating_chance]]/100),0)</f>
        <v>23</v>
      </c>
      <c r="CR237" t="s">
        <v>348</v>
      </c>
      <c r="CT237" t="s">
        <v>626</v>
      </c>
      <c r="CU237">
        <v>1</v>
      </c>
      <c r="CV237" s="76">
        <v>200</v>
      </c>
      <c r="CW237" s="76">
        <v>30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37">
        <f ca="1">ROUND((Table1820[[#This Row],[XP]]*Table1820[[#This Row],[entity_spawned (AVG)]])*(Table1820[[#This Row],[activating_chance]]/100),0)</f>
        <v>23</v>
      </c>
      <c r="CZ237" t="s">
        <v>348</v>
      </c>
    </row>
    <row r="238" spans="2:104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75</v>
      </c>
      <c r="G238" s="76">
        <f ca="1">ROUND((Table245[[#This Row],[XP]]*Table245[[#This Row],[entity_spawned (AVG)]])*(Table245[[#This Row],[activating_chance]]/100),0)</f>
        <v>75</v>
      </c>
      <c r="H238" s="73" t="s">
        <v>349</v>
      </c>
      <c r="Z238" t="s">
        <v>478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50</v>
      </c>
      <c r="AE238" s="76">
        <f ca="1">ROUND((Table2[[#This Row],[XP]]*Table2[[#This Row],[entity_spawned (AVG)]])*(Table2[[#This Row],[activating_chance]]/100),0)</f>
        <v>50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75</v>
      </c>
      <c r="BC238" s="76">
        <f ca="1">ROUND((Table61011[[#This Row],[XP]]*Table61011[[#This Row],[entity_spawned (AVG)]])*(Table61011[[#This Row],[activating_chance]]/100),0)</f>
        <v>150</v>
      </c>
      <c r="BD238" s="73" t="s">
        <v>348</v>
      </c>
      <c r="BF238" t="s">
        <v>453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83</v>
      </c>
      <c r="CA238">
        <f ca="1">ROUND((Table13[[#This Row],[XP]]*Table13[[#This Row],[entity_spawned (AVG)]])*(Table13[[#This Row],[activating_chance]]/100),0)</f>
        <v>66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95</v>
      </c>
      <c r="CI238">
        <f ca="1">ROUND((Table14[[#This Row],[XP]]*Table14[[#This Row],[entity_spawned (AVG)]])*(Table14[[#This Row],[activating_chance]]/100),0)</f>
        <v>95</v>
      </c>
      <c r="CJ238" s="73" t="s">
        <v>348</v>
      </c>
      <c r="CL238" t="s">
        <v>626</v>
      </c>
      <c r="CM238">
        <v>1</v>
      </c>
      <c r="CN238" s="76">
        <v>160</v>
      </c>
      <c r="CO238" s="76">
        <v>100</v>
      </c>
      <c r="CP238" s="76">
        <f ca="1">INDIRECT(ADDRESS(11+(MATCH(RIGHT(Table18[[#This Row],[spawner_sku]],LEN(Table18[[#This Row],[spawner_sku]])-FIND("/",Table18[[#This Row],[spawner_sku]])),Table1[Entity Prefab],0)),10,1,1,"Entities"))</f>
        <v>75</v>
      </c>
      <c r="CQ238" s="76">
        <f ca="1">ROUND((Table18[[#This Row],[XP]]*Table18[[#This Row],[entity_spawned (AVG)]])*(Table18[[#This Row],[activating_chance]]/100),0)</f>
        <v>75</v>
      </c>
      <c r="CR238" t="s">
        <v>348</v>
      </c>
      <c r="CT238" t="s">
        <v>402</v>
      </c>
      <c r="CU238">
        <v>1</v>
      </c>
      <c r="CV238" s="76">
        <v>80</v>
      </c>
      <c r="CW238" s="76">
        <v>100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8">
        <f ca="1">ROUND((Table1820[[#This Row],[XP]]*Table1820[[#This Row],[entity_spawned (AVG)]])*(Table1820[[#This Row],[activating_chance]]/100),0)</f>
        <v>130</v>
      </c>
      <c r="CZ238" t="s">
        <v>348</v>
      </c>
    </row>
    <row r="239" spans="2:104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75</v>
      </c>
      <c r="G239" s="76">
        <f ca="1">ROUND((Table245[[#This Row],[XP]]*Table245[[#This Row],[entity_spawned (AVG)]])*(Table245[[#This Row],[activating_chance]]/100),0)</f>
        <v>75</v>
      </c>
      <c r="H239" s="73" t="s">
        <v>349</v>
      </c>
      <c r="Z239" t="s">
        <v>478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50</v>
      </c>
      <c r="AE239" s="76">
        <f ca="1">ROUND((Table2[[#This Row],[XP]]*Table2[[#This Row],[entity_spawned (AVG)]])*(Table2[[#This Row],[activating_chance]]/100),0)</f>
        <v>50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75</v>
      </c>
      <c r="BC239" s="76">
        <f ca="1">ROUND((Table61011[[#This Row],[XP]]*Table61011[[#This Row],[entity_spawned (AVG)]])*(Table61011[[#This Row],[activating_chance]]/100),0)</f>
        <v>75</v>
      </c>
      <c r="BD239" s="73" t="s">
        <v>348</v>
      </c>
      <c r="BF239" t="s">
        <v>453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83</v>
      </c>
      <c r="CA239">
        <f ca="1">ROUND((Table13[[#This Row],[XP]]*Table13[[#This Row],[entity_spawned (AVG)]])*(Table13[[#This Row],[activating_chance]]/100),0)</f>
        <v>83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348</v>
      </c>
      <c r="CL239" t="s">
        <v>626</v>
      </c>
      <c r="CM239">
        <v>1</v>
      </c>
      <c r="CN239" s="76">
        <v>160</v>
      </c>
      <c r="CO239" s="76">
        <v>100</v>
      </c>
      <c r="CP239" s="76">
        <f ca="1">INDIRECT(ADDRESS(11+(MATCH(RIGHT(Table18[[#This Row],[spawner_sku]],LEN(Table18[[#This Row],[spawner_sku]])-FIND("/",Table18[[#This Row],[spawner_sku]])),Table1[Entity Prefab],0)),10,1,1,"Entities"))</f>
        <v>75</v>
      </c>
      <c r="CQ239" s="76">
        <f ca="1">ROUND((Table18[[#This Row],[XP]]*Table18[[#This Row],[entity_spawned (AVG)]])*(Table18[[#This Row],[activating_chance]]/100),0)</f>
        <v>75</v>
      </c>
      <c r="CR239" t="s">
        <v>348</v>
      </c>
      <c r="CT239" t="s">
        <v>402</v>
      </c>
      <c r="CU239">
        <v>2</v>
      </c>
      <c r="CV239" s="76">
        <v>120</v>
      </c>
      <c r="CW239" s="76">
        <v>100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9">
        <f ca="1">ROUND((Table1820[[#This Row],[XP]]*Table1820[[#This Row],[entity_spawned (AVG)]])*(Table1820[[#This Row],[activating_chance]]/100),0)</f>
        <v>260</v>
      </c>
      <c r="CZ239" t="s">
        <v>348</v>
      </c>
    </row>
    <row r="240" spans="2:104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75</v>
      </c>
      <c r="G240" s="76">
        <f ca="1">ROUND((Table245[[#This Row],[XP]]*Table245[[#This Row],[entity_spawned (AVG)]])*(Table245[[#This Row],[activating_chance]]/100),0)</f>
        <v>75</v>
      </c>
      <c r="H240" s="73" t="s">
        <v>349</v>
      </c>
      <c r="Z240" t="s">
        <v>480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105</v>
      </c>
      <c r="AE240" s="76">
        <f ca="1">ROUND((Table2[[#This Row],[XP]]*Table2[[#This Row],[entity_spawned (AVG)]])*(Table2[[#This Row],[activating_chance]]/100),0)</f>
        <v>105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75</v>
      </c>
      <c r="BC240" s="76">
        <f ca="1">ROUND((Table61011[[#This Row],[XP]]*Table61011[[#This Row],[entity_spawned (AVG)]])*(Table61011[[#This Row],[activating_chance]]/100),0)</f>
        <v>150</v>
      </c>
      <c r="BD240" s="73" t="s">
        <v>348</v>
      </c>
      <c r="BF240" t="s">
        <v>453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83</v>
      </c>
      <c r="CA240">
        <f ca="1">ROUND((Table13[[#This Row],[XP]]*Table13[[#This Row],[entity_spawned (AVG)]])*(Table13[[#This Row],[activating_chance]]/100),0)</f>
        <v>83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25</v>
      </c>
      <c r="CI240">
        <f ca="1">ROUND((Table14[[#This Row],[XP]]*Table14[[#This Row],[entity_spawned (AVG)]])*(Table14[[#This Row],[activating_chance]]/100),0)</f>
        <v>25</v>
      </c>
      <c r="CJ240" s="73" t="s">
        <v>349</v>
      </c>
      <c r="CL240" t="s">
        <v>626</v>
      </c>
      <c r="CM240">
        <v>1</v>
      </c>
      <c r="CN240" s="76">
        <v>160</v>
      </c>
      <c r="CO240" s="76">
        <v>100</v>
      </c>
      <c r="CP240" s="76">
        <f ca="1">INDIRECT(ADDRESS(11+(MATCH(RIGHT(Table18[[#This Row],[spawner_sku]],LEN(Table18[[#This Row],[spawner_sku]])-FIND("/",Table18[[#This Row],[spawner_sku]])),Table1[Entity Prefab],0)),10,1,1,"Entities"))</f>
        <v>75</v>
      </c>
      <c r="CQ240" s="76">
        <f ca="1">ROUND((Table18[[#This Row],[XP]]*Table18[[#This Row],[entity_spawned (AVG)]])*(Table18[[#This Row],[activating_chance]]/100),0)</f>
        <v>75</v>
      </c>
      <c r="CR240" t="s">
        <v>348</v>
      </c>
      <c r="CT240" t="s">
        <v>402</v>
      </c>
      <c r="CU240">
        <v>1</v>
      </c>
      <c r="CV240" s="76">
        <v>70</v>
      </c>
      <c r="CW240" s="76">
        <v>10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0">
        <f ca="1">ROUND((Table1820[[#This Row],[XP]]*Table1820[[#This Row],[entity_spawned (AVG)]])*(Table1820[[#This Row],[activating_chance]]/100),0)</f>
        <v>13</v>
      </c>
      <c r="CZ240" t="s">
        <v>348</v>
      </c>
    </row>
    <row r="241" spans="2:104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75</v>
      </c>
      <c r="G241" s="76">
        <f ca="1">ROUND((Table245[[#This Row],[XP]]*Table245[[#This Row],[entity_spawned (AVG)]])*(Table245[[#This Row],[activating_chance]]/100),0)</f>
        <v>75</v>
      </c>
      <c r="H241" s="73" t="s">
        <v>349</v>
      </c>
      <c r="Z241" t="s">
        <v>480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105</v>
      </c>
      <c r="AE241" s="76">
        <f ca="1">ROUND((Table2[[#This Row],[XP]]*Table2[[#This Row],[entity_spawned (AVG)]])*(Table2[[#This Row],[activating_chance]]/100),0)</f>
        <v>105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75</v>
      </c>
      <c r="BC241" s="76">
        <f ca="1">ROUND((Table61011[[#This Row],[XP]]*Table61011[[#This Row],[entity_spawned (AVG)]])*(Table61011[[#This Row],[activating_chance]]/100),0)</f>
        <v>150</v>
      </c>
      <c r="BD241" s="73" t="s">
        <v>348</v>
      </c>
      <c r="BF241" t="s">
        <v>453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83</v>
      </c>
      <c r="CA241">
        <f ca="1">ROUND((Table13[[#This Row],[XP]]*Table13[[#This Row],[entity_spawned (AVG)]])*(Table13[[#This Row],[activating_chance]]/100),0)</f>
        <v>83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25</v>
      </c>
      <c r="CI241">
        <f ca="1">ROUND((Table14[[#This Row],[XP]]*Table14[[#This Row],[entity_spawned (AVG)]])*(Table14[[#This Row],[activating_chance]]/100),0)</f>
        <v>25</v>
      </c>
      <c r="CJ241" s="73" t="s">
        <v>349</v>
      </c>
      <c r="CL241" t="s">
        <v>626</v>
      </c>
      <c r="CM241">
        <v>1</v>
      </c>
      <c r="CN241" s="76">
        <v>160</v>
      </c>
      <c r="CO241" s="76">
        <v>80</v>
      </c>
      <c r="CP241" s="76">
        <f ca="1">INDIRECT(ADDRESS(11+(MATCH(RIGHT(Table18[[#This Row],[spawner_sku]],LEN(Table18[[#This Row],[spawner_sku]])-FIND("/",Table18[[#This Row],[spawner_sku]])),Table1[Entity Prefab],0)),10,1,1,"Entities"))</f>
        <v>75</v>
      </c>
      <c r="CQ241" s="76">
        <f ca="1">ROUND((Table18[[#This Row],[XP]]*Table18[[#This Row],[entity_spawned (AVG)]])*(Table18[[#This Row],[activating_chance]]/100),0)</f>
        <v>60</v>
      </c>
      <c r="CR241" t="s">
        <v>348</v>
      </c>
      <c r="CT241" t="s">
        <v>402</v>
      </c>
      <c r="CU241">
        <v>1</v>
      </c>
      <c r="CV241" s="76">
        <v>70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1">
        <f ca="1">ROUND((Table1820[[#This Row],[XP]]*Table1820[[#This Row],[entity_spawned (AVG)]])*(Table1820[[#This Row],[activating_chance]]/100),0)</f>
        <v>39</v>
      </c>
      <c r="CZ241" t="s">
        <v>348</v>
      </c>
    </row>
    <row r="242" spans="2:104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75</v>
      </c>
      <c r="G242" s="76">
        <f ca="1">ROUND((Table245[[#This Row],[XP]]*Table245[[#This Row],[entity_spawned (AVG)]])*(Table245[[#This Row],[activating_chance]]/100),0)</f>
        <v>60</v>
      </c>
      <c r="H242" s="73" t="s">
        <v>349</v>
      </c>
      <c r="Z242" t="s">
        <v>481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143</v>
      </c>
      <c r="AE242" s="76">
        <f ca="1">ROUND((Table2[[#This Row],[XP]]*Table2[[#This Row],[entity_spawned (AVG)]])*(Table2[[#This Row],[activating_chance]]/100),0)</f>
        <v>143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75</v>
      </c>
      <c r="BC242" s="76">
        <f ca="1">ROUND((Table61011[[#This Row],[XP]]*Table61011[[#This Row],[entity_spawned (AVG)]])*(Table61011[[#This Row],[activating_chance]]/100),0)</f>
        <v>225</v>
      </c>
      <c r="BD242" s="73" t="s">
        <v>348</v>
      </c>
      <c r="BF242" t="s">
        <v>453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83</v>
      </c>
      <c r="CA242">
        <f ca="1">ROUND((Table13[[#This Row],[XP]]*Table13[[#This Row],[entity_spawned (AVG)]])*(Table13[[#This Row],[activating_chance]]/100),0)</f>
        <v>83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25</v>
      </c>
      <c r="CI242">
        <f ca="1">ROUND((Table14[[#This Row],[XP]]*Table14[[#This Row],[entity_spawned (AVG)]])*(Table14[[#This Row],[activating_chance]]/100),0)</f>
        <v>25</v>
      </c>
      <c r="CJ242" s="73" t="s">
        <v>349</v>
      </c>
      <c r="CL242" t="s">
        <v>626</v>
      </c>
      <c r="CM242">
        <v>1</v>
      </c>
      <c r="CN242" s="76">
        <v>160</v>
      </c>
      <c r="CO242" s="76">
        <v>80</v>
      </c>
      <c r="CP242" s="76">
        <f ca="1">INDIRECT(ADDRESS(11+(MATCH(RIGHT(Table18[[#This Row],[spawner_sku]],LEN(Table18[[#This Row],[spawner_sku]])-FIND("/",Table18[[#This Row],[spawner_sku]])),Table1[Entity Prefab],0)),10,1,1,"Entities"))</f>
        <v>75</v>
      </c>
      <c r="CQ242" s="76">
        <f ca="1">ROUND((Table18[[#This Row],[XP]]*Table18[[#This Row],[entity_spawned (AVG)]])*(Table18[[#This Row],[activating_chance]]/100),0)</f>
        <v>60</v>
      </c>
      <c r="CR242" t="s">
        <v>348</v>
      </c>
      <c r="CT242" t="s">
        <v>402</v>
      </c>
      <c r="CU242">
        <v>1</v>
      </c>
      <c r="CV242" s="76">
        <v>80</v>
      </c>
      <c r="CW242" s="76">
        <v>30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2">
        <f ca="1">ROUND((Table1820[[#This Row],[XP]]*Table1820[[#This Row],[entity_spawned (AVG)]])*(Table1820[[#This Row],[activating_chance]]/100),0)</f>
        <v>39</v>
      </c>
      <c r="CZ242" t="s">
        <v>348</v>
      </c>
    </row>
    <row r="243" spans="2:104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75</v>
      </c>
      <c r="G243" s="76">
        <f ca="1">ROUND((Table245[[#This Row],[XP]]*Table245[[#This Row],[entity_spawned (AVG)]])*(Table245[[#This Row],[activating_chance]]/100),0)</f>
        <v>75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50</v>
      </c>
      <c r="AE243" s="76">
        <f ca="1">ROUND((Table2[[#This Row],[XP]]*Table2[[#This Row],[entity_spawned (AVG)]])*(Table2[[#This Row],[activating_chance]]/100),0)</f>
        <v>50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453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83</v>
      </c>
      <c r="CA243">
        <f ca="1">ROUND((Table13[[#This Row],[XP]]*Table13[[#This Row],[entity_spawned (AVG)]])*(Table13[[#This Row],[activating_chance]]/100),0)</f>
        <v>83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25</v>
      </c>
      <c r="CI243">
        <f ca="1">ROUND((Table14[[#This Row],[XP]]*Table14[[#This Row],[entity_spawned (AVG)]])*(Table14[[#This Row],[activating_chance]]/100),0)</f>
        <v>25</v>
      </c>
      <c r="CJ243" s="73" t="s">
        <v>349</v>
      </c>
      <c r="CL243" t="s">
        <v>626</v>
      </c>
      <c r="CM243">
        <v>1</v>
      </c>
      <c r="CN243" s="76">
        <v>160</v>
      </c>
      <c r="CO243" s="76">
        <v>80</v>
      </c>
      <c r="CP243" s="76">
        <f ca="1">INDIRECT(ADDRESS(11+(MATCH(RIGHT(Table18[[#This Row],[spawner_sku]],LEN(Table18[[#This Row],[spawner_sku]])-FIND("/",Table18[[#This Row],[spawner_sku]])),Table1[Entity Prefab],0)),10,1,1,"Entities"))</f>
        <v>75</v>
      </c>
      <c r="CQ243" s="76">
        <f ca="1">ROUND((Table18[[#This Row],[XP]]*Table18[[#This Row],[entity_spawned (AVG)]])*(Table18[[#This Row],[activating_chance]]/100),0)</f>
        <v>60</v>
      </c>
      <c r="CR243" t="s">
        <v>348</v>
      </c>
      <c r="CT243" t="s">
        <v>402</v>
      </c>
      <c r="CU243">
        <v>1</v>
      </c>
      <c r="CV243" s="76">
        <v>70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3">
        <f ca="1">ROUND((Table1820[[#This Row],[XP]]*Table1820[[#This Row],[entity_spawned (AVG)]])*(Table1820[[#This Row],[activating_chance]]/100),0)</f>
        <v>130</v>
      </c>
      <c r="CZ243" t="s">
        <v>348</v>
      </c>
    </row>
    <row r="244" spans="2:104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75</v>
      </c>
      <c r="G244" s="76">
        <f ca="1">ROUND((Table245[[#This Row],[XP]]*Table245[[#This Row],[entity_spawned (AVG)]])*(Table245[[#This Row],[activating_chance]]/100),0)</f>
        <v>75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50</v>
      </c>
      <c r="AE244" s="76">
        <f ca="1">ROUND((Table2[[#This Row],[XP]]*Table2[[#This Row],[entity_spawned (AVG)]])*(Table2[[#This Row],[activating_chance]]/100),0)</f>
        <v>50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453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83</v>
      </c>
      <c r="CA244">
        <f ca="1">ROUND((Table13[[#This Row],[XP]]*Table13[[#This Row],[entity_spawned (AVG)]])*(Table13[[#This Row],[activating_chance]]/100),0)</f>
        <v>83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25</v>
      </c>
      <c r="CI244">
        <f ca="1">ROUND((Table14[[#This Row],[XP]]*Table14[[#This Row],[entity_spawned (AVG)]])*(Table14[[#This Row],[activating_chance]]/100),0)</f>
        <v>25</v>
      </c>
      <c r="CJ244" s="73" t="s">
        <v>349</v>
      </c>
      <c r="CL244" t="s">
        <v>626</v>
      </c>
      <c r="CM244">
        <v>1</v>
      </c>
      <c r="CN244" s="76">
        <v>160</v>
      </c>
      <c r="CO244" s="76">
        <v>70</v>
      </c>
      <c r="CP244" s="76">
        <f ca="1">INDIRECT(ADDRESS(11+(MATCH(RIGHT(Table18[[#This Row],[spawner_sku]],LEN(Table18[[#This Row],[spawner_sku]])-FIND("/",Table18[[#This Row],[spawner_sku]])),Table1[Entity Prefab],0)),10,1,1,"Entities"))</f>
        <v>75</v>
      </c>
      <c r="CQ244" s="76">
        <f ca="1">ROUND((Table18[[#This Row],[XP]]*Table18[[#This Row],[entity_spawned (AVG)]])*(Table18[[#This Row],[activating_chance]]/100),0)</f>
        <v>53</v>
      </c>
      <c r="CR244" t="s">
        <v>348</v>
      </c>
      <c r="CT244" t="s">
        <v>402</v>
      </c>
      <c r="CU244">
        <v>1</v>
      </c>
      <c r="CV244" s="76">
        <v>80</v>
      </c>
      <c r="CW244" s="76">
        <v>10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4">
        <f ca="1">ROUND((Table1820[[#This Row],[XP]]*Table1820[[#This Row],[entity_spawned (AVG)]])*(Table1820[[#This Row],[activating_chance]]/100),0)</f>
        <v>13</v>
      </c>
      <c r="CZ244" t="s">
        <v>348</v>
      </c>
    </row>
    <row r="245" spans="2:104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75</v>
      </c>
      <c r="G245" s="76">
        <f ca="1">ROUND((Table245[[#This Row],[XP]]*Table245[[#This Row],[entity_spawned (AVG)]])*(Table245[[#This Row],[activating_chance]]/100),0)</f>
        <v>75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50</v>
      </c>
      <c r="AE245" s="76">
        <f ca="1">ROUND((Table2[[#This Row],[XP]]*Table2[[#This Row],[entity_spawned (AVG)]])*(Table2[[#This Row],[activating_chance]]/100),0)</f>
        <v>50</v>
      </c>
      <c r="AF245" s="73" t="s">
        <v>349</v>
      </c>
      <c r="AX245" t="s">
        <v>477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75</v>
      </c>
      <c r="BC245" s="76">
        <f ca="1">ROUND((Table61011[[#This Row],[XP]]*Table61011[[#This Row],[entity_spawned (AVG)]])*(Table61011[[#This Row],[activating_chance]]/100),0)</f>
        <v>75</v>
      </c>
      <c r="BD245" s="73" t="s">
        <v>349</v>
      </c>
      <c r="BF245" t="s">
        <v>453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83</v>
      </c>
      <c r="CA245">
        <f ca="1">ROUND((Table13[[#This Row],[XP]]*Table13[[#This Row],[entity_spawned (AVG)]])*(Table13[[#This Row],[activating_chance]]/100),0)</f>
        <v>66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83</v>
      </c>
      <c r="CI245">
        <f ca="1">ROUND((Table14[[#This Row],[XP]]*Table14[[#This Row],[entity_spawned (AVG)]])*(Table14[[#This Row],[activating_chance]]/100),0)</f>
        <v>83</v>
      </c>
      <c r="CJ245" s="73" t="s">
        <v>349</v>
      </c>
      <c r="CL245" t="s">
        <v>626</v>
      </c>
      <c r="CM245">
        <v>1</v>
      </c>
      <c r="CN245" s="76">
        <v>160</v>
      </c>
      <c r="CO245" s="76">
        <v>100</v>
      </c>
      <c r="CP245" s="76">
        <f ca="1">INDIRECT(ADDRESS(11+(MATCH(RIGHT(Table18[[#This Row],[spawner_sku]],LEN(Table18[[#This Row],[spawner_sku]])-FIND("/",Table18[[#This Row],[spawner_sku]])),Table1[Entity Prefab],0)),10,1,1,"Entities"))</f>
        <v>75</v>
      </c>
      <c r="CQ245" s="76">
        <f ca="1">ROUND((Table18[[#This Row],[XP]]*Table18[[#This Row],[entity_spawned (AVG)]])*(Table18[[#This Row],[activating_chance]]/100),0)</f>
        <v>75</v>
      </c>
      <c r="CR245" t="s">
        <v>348</v>
      </c>
      <c r="CT245" t="s">
        <v>402</v>
      </c>
      <c r="CU245">
        <v>1</v>
      </c>
      <c r="CV245" s="76">
        <v>70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5">
        <f ca="1">ROUND((Table1820[[#This Row],[XP]]*Table1820[[#This Row],[entity_spawned (AVG)]])*(Table1820[[#This Row],[activating_chance]]/100),0)</f>
        <v>104</v>
      </c>
      <c r="CZ245" t="s">
        <v>348</v>
      </c>
    </row>
    <row r="246" spans="2:104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75</v>
      </c>
      <c r="G246" s="76">
        <f ca="1">ROUND((Table245[[#This Row],[XP]]*Table245[[#This Row],[entity_spawned (AVG)]])*(Table245[[#This Row],[activating_chance]]/100),0)</f>
        <v>75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50</v>
      </c>
      <c r="AE246" s="76">
        <f ca="1">ROUND((Table2[[#This Row],[XP]]*Table2[[#This Row],[entity_spawned (AVG)]])*(Table2[[#This Row],[activating_chance]]/100),0)</f>
        <v>50</v>
      </c>
      <c r="AF246" s="73" t="s">
        <v>349</v>
      </c>
      <c r="AX246" t="s">
        <v>477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75</v>
      </c>
      <c r="BC246" s="76">
        <f ca="1">ROUND((Table61011[[#This Row],[XP]]*Table61011[[#This Row],[entity_spawned (AVG)]])*(Table61011[[#This Row],[activating_chance]]/100),0)</f>
        <v>60</v>
      </c>
      <c r="BD246" s="73" t="s">
        <v>349</v>
      </c>
      <c r="BF246" t="s">
        <v>453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83</v>
      </c>
      <c r="CA246">
        <f ca="1">ROUND((Table13[[#This Row],[XP]]*Table13[[#This Row],[entity_spawned (AVG)]])*(Table13[[#This Row],[activating_chance]]/100),0)</f>
        <v>83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83</v>
      </c>
      <c r="CI246">
        <f ca="1">ROUND((Table14[[#This Row],[XP]]*Table14[[#This Row],[entity_spawned (AVG)]])*(Table14[[#This Row],[activating_chance]]/100),0)</f>
        <v>83</v>
      </c>
      <c r="CJ246" s="73" t="s">
        <v>349</v>
      </c>
      <c r="CL246" t="s">
        <v>626</v>
      </c>
      <c r="CM246">
        <v>1</v>
      </c>
      <c r="CN246" s="76">
        <v>160</v>
      </c>
      <c r="CO246" s="76">
        <v>100</v>
      </c>
      <c r="CP246" s="76">
        <f ca="1">INDIRECT(ADDRESS(11+(MATCH(RIGHT(Table18[[#This Row],[spawner_sku]],LEN(Table18[[#This Row],[spawner_sku]])-FIND("/",Table18[[#This Row],[spawner_sku]])),Table1[Entity Prefab],0)),10,1,1,"Entities"))</f>
        <v>75</v>
      </c>
      <c r="CQ246" s="76">
        <f ca="1">ROUND((Table18[[#This Row],[XP]]*Table18[[#This Row],[entity_spawned (AVG)]])*(Table18[[#This Row],[activating_chance]]/100),0)</f>
        <v>75</v>
      </c>
      <c r="CR246" t="s">
        <v>348</v>
      </c>
      <c r="CT246" t="s">
        <v>459</v>
      </c>
      <c r="CU246">
        <v>1</v>
      </c>
      <c r="CV246" s="76">
        <v>70</v>
      </c>
      <c r="CW246" s="76">
        <v>100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6">
        <f ca="1">ROUND((Table1820[[#This Row],[XP]]*Table1820[[#This Row],[entity_spawned (AVG)]])*(Table1820[[#This Row],[activating_chance]]/100),0)</f>
        <v>130</v>
      </c>
      <c r="CZ246" t="s">
        <v>348</v>
      </c>
    </row>
    <row r="247" spans="2:104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75</v>
      </c>
      <c r="G247" s="76">
        <f ca="1">ROUND((Table245[[#This Row],[XP]]*Table245[[#This Row],[entity_spawned (AVG)]])*(Table245[[#This Row],[activating_chance]]/100),0)</f>
        <v>38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50</v>
      </c>
      <c r="AE247" s="76">
        <f ca="1">ROUND((Table2[[#This Row],[XP]]*Table2[[#This Row],[entity_spawned (AVG)]])*(Table2[[#This Row],[activating_chance]]/100),0)</f>
        <v>50</v>
      </c>
      <c r="AF247" s="73" t="s">
        <v>349</v>
      </c>
      <c r="AX247" t="s">
        <v>477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75</v>
      </c>
      <c r="BC247" s="76">
        <f ca="1">ROUND((Table61011[[#This Row],[XP]]*Table61011[[#This Row],[entity_spawned (AVG)]])*(Table61011[[#This Row],[activating_chance]]/100),0)</f>
        <v>75</v>
      </c>
      <c r="BD247" s="73" t="s">
        <v>349</v>
      </c>
      <c r="BF247" t="s">
        <v>453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83</v>
      </c>
      <c r="CA247">
        <f ca="1">ROUND((Table13[[#This Row],[XP]]*Table13[[#This Row],[entity_spawned (AVG)]])*(Table13[[#This Row],[activating_chance]]/100),0)</f>
        <v>83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83</v>
      </c>
      <c r="CI247">
        <f ca="1">ROUND((Table14[[#This Row],[XP]]*Table14[[#This Row],[entity_spawned (AVG)]])*(Table14[[#This Row],[activating_chance]]/100),0)</f>
        <v>83</v>
      </c>
      <c r="CJ247" s="73" t="s">
        <v>349</v>
      </c>
      <c r="CL247" t="s">
        <v>626</v>
      </c>
      <c r="CM247">
        <v>1</v>
      </c>
      <c r="CN247" s="76">
        <v>160</v>
      </c>
      <c r="CO247" s="76">
        <v>30</v>
      </c>
      <c r="CP247" s="76">
        <f ca="1">INDIRECT(ADDRESS(11+(MATCH(RIGHT(Table18[[#This Row],[spawner_sku]],LEN(Table18[[#This Row],[spawner_sku]])-FIND("/",Table18[[#This Row],[spawner_sku]])),Table1[Entity Prefab],0)),10,1,1,"Entities"))</f>
        <v>75</v>
      </c>
      <c r="CQ247" s="76">
        <f ca="1">ROUND((Table18[[#This Row],[XP]]*Table18[[#This Row],[entity_spawned (AVG)]])*(Table18[[#This Row],[activating_chance]]/100),0)</f>
        <v>23</v>
      </c>
      <c r="CR247" t="s">
        <v>348</v>
      </c>
      <c r="CT247" t="s">
        <v>459</v>
      </c>
      <c r="CU247">
        <v>1</v>
      </c>
      <c r="CV247" s="76">
        <v>120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7">
        <f ca="1">ROUND((Table1820[[#This Row],[XP]]*Table1820[[#This Row],[entity_spawned (AVG)]])*(Table1820[[#This Row],[activating_chance]]/100),0)</f>
        <v>130</v>
      </c>
      <c r="CZ247" t="s">
        <v>348</v>
      </c>
    </row>
    <row r="248" spans="2:104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75</v>
      </c>
      <c r="G248" s="76">
        <f ca="1">ROUND((Table245[[#This Row],[XP]]*Table245[[#This Row],[entity_spawned (AVG)]])*(Table245[[#This Row],[activating_chance]]/100),0)</f>
        <v>75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50</v>
      </c>
      <c r="AE248" s="76">
        <f ca="1">ROUND((Table2[[#This Row],[XP]]*Table2[[#This Row],[entity_spawned (AVG)]])*(Table2[[#This Row],[activating_chance]]/100),0)</f>
        <v>50</v>
      </c>
      <c r="AF248" s="73" t="s">
        <v>349</v>
      </c>
      <c r="AX248" t="s">
        <v>477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349</v>
      </c>
      <c r="BF248" t="s">
        <v>453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83</v>
      </c>
      <c r="CA248">
        <f ca="1">ROUND((Table13[[#This Row],[XP]]*Table13[[#This Row],[entity_spawned (AVG)]])*(Table13[[#This Row],[activating_chance]]/100),0)</f>
        <v>25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75</v>
      </c>
      <c r="CI248">
        <f ca="1">ROUND((Table14[[#This Row],[XP]]*Table14[[#This Row],[entity_spawned (AVG)]])*(Table14[[#This Row],[activating_chance]]/100),0)</f>
        <v>75</v>
      </c>
      <c r="CJ248" s="73" t="s">
        <v>349</v>
      </c>
      <c r="CL248" t="s">
        <v>626</v>
      </c>
      <c r="CM248">
        <v>1</v>
      </c>
      <c r="CN248" s="76">
        <v>160</v>
      </c>
      <c r="CO248" s="76">
        <v>100</v>
      </c>
      <c r="CP248" s="76">
        <f ca="1">INDIRECT(ADDRESS(11+(MATCH(RIGHT(Table18[[#This Row],[spawner_sku]],LEN(Table18[[#This Row],[spawner_sku]])-FIND("/",Table18[[#This Row],[spawner_sku]])),Table1[Entity Prefab],0)),10,1,1,"Entities"))</f>
        <v>75</v>
      </c>
      <c r="CQ248" s="76">
        <f ca="1">ROUND((Table18[[#This Row],[XP]]*Table18[[#This Row],[entity_spawned (AVG)]])*(Table18[[#This Row],[activating_chance]]/100),0)</f>
        <v>75</v>
      </c>
      <c r="CR248" t="s">
        <v>348</v>
      </c>
      <c r="CT248" t="s">
        <v>459</v>
      </c>
      <c r="CU248">
        <v>1</v>
      </c>
      <c r="CV248" s="76">
        <v>80</v>
      </c>
      <c r="CW248" s="76">
        <v>30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8">
        <f ca="1">ROUND((Table1820[[#This Row],[XP]]*Table1820[[#This Row],[entity_spawned (AVG)]])*(Table1820[[#This Row],[activating_chance]]/100),0)</f>
        <v>39</v>
      </c>
      <c r="CZ248" t="s">
        <v>348</v>
      </c>
    </row>
    <row r="249" spans="2:104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75</v>
      </c>
      <c r="G249" s="76">
        <f ca="1">ROUND((Table245[[#This Row],[XP]]*Table245[[#This Row],[entity_spawned (AVG)]])*(Table245[[#This Row],[activating_chance]]/100),0)</f>
        <v>75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50</v>
      </c>
      <c r="AE249" s="76">
        <f ca="1">ROUND((Table2[[#This Row],[XP]]*Table2[[#This Row],[entity_spawned (AVG)]])*(Table2[[#This Row],[activating_chance]]/100),0)</f>
        <v>50</v>
      </c>
      <c r="AF249" s="73" t="s">
        <v>349</v>
      </c>
      <c r="AX249" t="s">
        <v>477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83</v>
      </c>
      <c r="BK249">
        <f ca="1">ROUND((Table11[[#This Row],[XP]]*Table11[[#This Row],[entity_spawned (AVG)]])*(Table11[[#This Row],[activating_chance]]/100),0)</f>
        <v>83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83</v>
      </c>
      <c r="CA249">
        <f ca="1">ROUND((Table13[[#This Row],[XP]]*Table13[[#This Row],[entity_spawned (AVG)]])*(Table13[[#This Row],[activating_chance]]/100),0)</f>
        <v>25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70</v>
      </c>
      <c r="CI249">
        <f ca="1">ROUND((Table14[[#This Row],[XP]]*Table14[[#This Row],[entity_spawned (AVG)]])*(Table14[[#This Row],[activating_chance]]/100),0)</f>
        <v>70</v>
      </c>
      <c r="CJ249" s="73" t="s">
        <v>348</v>
      </c>
      <c r="CL249" t="s">
        <v>626</v>
      </c>
      <c r="CM249">
        <v>1</v>
      </c>
      <c r="CN249" s="76">
        <v>160</v>
      </c>
      <c r="CO249" s="76">
        <v>80</v>
      </c>
      <c r="CP249" s="76">
        <f ca="1">INDIRECT(ADDRESS(11+(MATCH(RIGHT(Table18[[#This Row],[spawner_sku]],LEN(Table18[[#This Row],[spawner_sku]])-FIND("/",Table18[[#This Row],[spawner_sku]])),Table1[Entity Prefab],0)),10,1,1,"Entities"))</f>
        <v>75</v>
      </c>
      <c r="CQ249" s="76">
        <f ca="1">ROUND((Table18[[#This Row],[XP]]*Table18[[#This Row],[entity_spawned (AVG)]])*(Table18[[#This Row],[activating_chance]]/100),0)</f>
        <v>60</v>
      </c>
      <c r="CR249" t="s">
        <v>348</v>
      </c>
      <c r="CT249" t="s">
        <v>459</v>
      </c>
      <c r="CU249">
        <v>1</v>
      </c>
      <c r="CV249" s="76">
        <v>80</v>
      </c>
      <c r="CW249" s="76">
        <v>80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49">
        <f ca="1">ROUND((Table1820[[#This Row],[XP]]*Table1820[[#This Row],[entity_spawned (AVG)]])*(Table1820[[#This Row],[activating_chance]]/100),0)</f>
        <v>104</v>
      </c>
      <c r="CZ249" t="s">
        <v>348</v>
      </c>
    </row>
    <row r="250" spans="2:104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75</v>
      </c>
      <c r="G250" s="76">
        <f ca="1">ROUND((Table245[[#This Row],[XP]]*Table245[[#This Row],[entity_spawned (AVG)]])*(Table245[[#This Row],[activating_chance]]/100),0)</f>
        <v>75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50</v>
      </c>
      <c r="AE250" s="76">
        <f ca="1">ROUND((Table2[[#This Row],[XP]]*Table2[[#This Row],[entity_spawned (AVG)]])*(Table2[[#This Row],[activating_chance]]/100),0)</f>
        <v>50</v>
      </c>
      <c r="AF250" s="73" t="s">
        <v>349</v>
      </c>
      <c r="AX250" t="s">
        <v>478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83</v>
      </c>
      <c r="BK250">
        <f ca="1">ROUND((Table11[[#This Row],[XP]]*Table11[[#This Row],[entity_spawned (AVG)]])*(Table11[[#This Row],[activating_chance]]/100),0)</f>
        <v>62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83</v>
      </c>
      <c r="CA250">
        <f ca="1">ROUND((Table13[[#This Row],[XP]]*Table13[[#This Row],[entity_spawned (AVG)]])*(Table13[[#This Row],[activating_chance]]/100),0)</f>
        <v>83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70</v>
      </c>
      <c r="CI250">
        <f ca="1">ROUND((Table14[[#This Row],[XP]]*Table14[[#This Row],[entity_spawned (AVG)]])*(Table14[[#This Row],[activating_chance]]/100),0)</f>
        <v>70</v>
      </c>
      <c r="CJ250" s="73" t="s">
        <v>348</v>
      </c>
      <c r="CL250" t="s">
        <v>626</v>
      </c>
      <c r="CM250">
        <v>1</v>
      </c>
      <c r="CN250" s="76">
        <v>160</v>
      </c>
      <c r="CO250" s="76">
        <v>100</v>
      </c>
      <c r="CP250" s="76">
        <f ca="1">INDIRECT(ADDRESS(11+(MATCH(RIGHT(Table18[[#This Row],[spawner_sku]],LEN(Table18[[#This Row],[spawner_sku]])-FIND("/",Table18[[#This Row],[spawner_sku]])),Table1[Entity Prefab],0)),10,1,1,"Entities"))</f>
        <v>75</v>
      </c>
      <c r="CQ250" s="76">
        <f ca="1">ROUND((Table18[[#This Row],[XP]]*Table18[[#This Row],[entity_spawned (AVG)]])*(Table18[[#This Row],[activating_chance]]/100),0)</f>
        <v>75</v>
      </c>
      <c r="CR250" t="s">
        <v>348</v>
      </c>
      <c r="CT250" t="s">
        <v>458</v>
      </c>
      <c r="CU250">
        <v>1</v>
      </c>
      <c r="CV250" s="76">
        <v>80</v>
      </c>
      <c r="CW250" s="76">
        <v>80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50">
        <f ca="1">ROUND((Table1820[[#This Row],[XP]]*Table1820[[#This Row],[entity_spawned (AVG)]])*(Table1820[[#This Row],[activating_chance]]/100),0)</f>
        <v>104</v>
      </c>
      <c r="CZ250" t="s">
        <v>348</v>
      </c>
    </row>
    <row r="251" spans="2:104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75</v>
      </c>
      <c r="G251" s="76">
        <f ca="1">ROUND((Table245[[#This Row],[XP]]*Table245[[#This Row],[entity_spawned (AVG)]])*(Table245[[#This Row],[activating_chance]]/100),0)</f>
        <v>75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50</v>
      </c>
      <c r="AE251" s="76">
        <f ca="1">ROUND((Table2[[#This Row],[XP]]*Table2[[#This Row],[entity_spawned (AVG)]])*(Table2[[#This Row],[activating_chance]]/100),0)</f>
        <v>50</v>
      </c>
      <c r="AF251" s="73" t="s">
        <v>349</v>
      </c>
      <c r="AX251" t="s">
        <v>478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50</v>
      </c>
      <c r="BC251" s="76">
        <f ca="1">ROUND((Table61011[[#This Row],[XP]]*Table61011[[#This Row],[entity_spawned (AVG)]])*(Table61011[[#This Row],[activating_chance]]/100),0)</f>
        <v>50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83</v>
      </c>
      <c r="BK251">
        <f ca="1">ROUND((Table11[[#This Row],[XP]]*Table11[[#This Row],[entity_spawned (AVG)]])*(Table11[[#This Row],[activating_chance]]/100),0)</f>
        <v>83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83</v>
      </c>
      <c r="CA251">
        <f ca="1">ROUND((Table13[[#This Row],[XP]]*Table13[[#This Row],[entity_spawned (AVG)]])*(Table13[[#This Row],[activating_chance]]/100),0)</f>
        <v>83</v>
      </c>
      <c r="CB251" s="73" t="s">
        <v>348</v>
      </c>
      <c r="CD251" t="s">
        <v>525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105</v>
      </c>
      <c r="CI251">
        <f ca="1">ROUND((Table14[[#This Row],[XP]]*Table14[[#This Row],[entity_spawned (AVG)]])*(Table14[[#This Row],[activating_chance]]/100),0)</f>
        <v>105</v>
      </c>
      <c r="CJ251" s="73" t="s">
        <v>349</v>
      </c>
      <c r="CL251" t="s">
        <v>626</v>
      </c>
      <c r="CM251">
        <v>1</v>
      </c>
      <c r="CN251" s="76">
        <v>160</v>
      </c>
      <c r="CO251" s="76">
        <v>100</v>
      </c>
      <c r="CP251" s="76">
        <f ca="1">INDIRECT(ADDRESS(11+(MATCH(RIGHT(Table18[[#This Row],[spawner_sku]],LEN(Table18[[#This Row],[spawner_sku]])-FIND("/",Table18[[#This Row],[spawner_sku]])),Table1[Entity Prefab],0)),10,1,1,"Entities"))</f>
        <v>75</v>
      </c>
      <c r="CQ251" s="76">
        <f ca="1">ROUND((Table18[[#This Row],[XP]]*Table18[[#This Row],[entity_spawned (AVG)]])*(Table18[[#This Row],[activating_chance]]/100),0)</f>
        <v>75</v>
      </c>
      <c r="CR251" t="s">
        <v>348</v>
      </c>
      <c r="CT251" t="s">
        <v>458</v>
      </c>
      <c r="CU251">
        <v>1</v>
      </c>
      <c r="CV251" s="76">
        <v>80</v>
      </c>
      <c r="CW251" s="76">
        <v>100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51">
        <f ca="1">ROUND((Table1820[[#This Row],[XP]]*Table1820[[#This Row],[entity_spawned (AVG)]])*(Table1820[[#This Row],[activating_chance]]/100),0)</f>
        <v>130</v>
      </c>
      <c r="CZ251" t="s">
        <v>348</v>
      </c>
    </row>
    <row r="252" spans="2:104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75</v>
      </c>
      <c r="G252" s="76">
        <f ca="1">ROUND((Table245[[#This Row],[XP]]*Table245[[#This Row],[entity_spawned (AVG)]])*(Table245[[#This Row],[activating_chance]]/100),0)</f>
        <v>75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50</v>
      </c>
      <c r="AE252" s="76">
        <f ca="1">ROUND((Table2[[#This Row],[XP]]*Table2[[#This Row],[entity_spawned (AVG)]])*(Table2[[#This Row],[activating_chance]]/100),0)</f>
        <v>50</v>
      </c>
      <c r="AF252" s="73" t="s">
        <v>349</v>
      </c>
      <c r="AX252" t="s">
        <v>478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83</v>
      </c>
      <c r="BK252">
        <f ca="1">ROUND((Table11[[#This Row],[XP]]*Table11[[#This Row],[entity_spawned (AVG)]])*(Table11[[#This Row],[activating_chance]]/100),0)</f>
        <v>83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83</v>
      </c>
      <c r="CA252">
        <f ca="1">ROUND((Table13[[#This Row],[XP]]*Table13[[#This Row],[entity_spawned (AVG)]])*(Table13[[#This Row],[activating_chance]]/100),0)</f>
        <v>83</v>
      </c>
      <c r="CB252" s="73" t="s">
        <v>348</v>
      </c>
      <c r="CD252" t="s">
        <v>525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105</v>
      </c>
      <c r="CI252">
        <f ca="1">ROUND((Table14[[#This Row],[XP]]*Table14[[#This Row],[entity_spawned (AVG)]])*(Table14[[#This Row],[activating_chance]]/100),0)</f>
        <v>53</v>
      </c>
      <c r="CJ252" s="73" t="s">
        <v>349</v>
      </c>
      <c r="CL252" t="s">
        <v>626</v>
      </c>
      <c r="CM252">
        <v>1</v>
      </c>
      <c r="CN252" s="76">
        <v>160</v>
      </c>
      <c r="CO252" s="76">
        <v>100</v>
      </c>
      <c r="CP252" s="76">
        <f ca="1">INDIRECT(ADDRESS(11+(MATCH(RIGHT(Table18[[#This Row],[spawner_sku]],LEN(Table18[[#This Row],[spawner_sku]])-FIND("/",Table18[[#This Row],[spawner_sku]])),Table1[Entity Prefab],0)),10,1,1,"Entities"))</f>
        <v>75</v>
      </c>
      <c r="CQ252" s="76">
        <f ca="1">ROUND((Table18[[#This Row],[XP]]*Table18[[#This Row],[entity_spawned (AVG)]])*(Table18[[#This Row],[activating_chance]]/100),0)</f>
        <v>75</v>
      </c>
      <c r="CR252" t="s">
        <v>348</v>
      </c>
      <c r="CT252" t="s">
        <v>256</v>
      </c>
      <c r="CU252">
        <v>1</v>
      </c>
      <c r="CV252" s="76">
        <v>170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2">
        <f ca="1">ROUND((Table1820[[#This Row],[XP]]*Table1820[[#This Row],[entity_spawned (AVG)]])*(Table1820[[#This Row],[activating_chance]]/100),0)</f>
        <v>70</v>
      </c>
      <c r="CZ252" t="s">
        <v>349</v>
      </c>
    </row>
    <row r="253" spans="2:104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75</v>
      </c>
      <c r="G253" s="76">
        <f ca="1">ROUND((Table245[[#This Row],[XP]]*Table245[[#This Row],[entity_spawned (AVG)]])*(Table245[[#This Row],[activating_chance]]/100),0)</f>
        <v>68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50</v>
      </c>
      <c r="AE253" s="76">
        <f ca="1">ROUND((Table2[[#This Row],[XP]]*Table2[[#This Row],[entity_spawned (AVG)]])*(Table2[[#This Row],[activating_chance]]/100),0)</f>
        <v>50</v>
      </c>
      <c r="AF253" s="73" t="s">
        <v>349</v>
      </c>
      <c r="AX253" t="s">
        <v>478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83</v>
      </c>
      <c r="BK253">
        <f ca="1">ROUND((Table11[[#This Row],[XP]]*Table11[[#This Row],[entity_spawned (AVG)]])*(Table11[[#This Row],[activating_chance]]/100),0)</f>
        <v>62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83</v>
      </c>
      <c r="CA253">
        <f ca="1">ROUND((Table13[[#This Row],[XP]]*Table13[[#This Row],[entity_spawned (AVG)]])*(Table13[[#This Row],[activating_chance]]/100),0)</f>
        <v>83</v>
      </c>
      <c r="CB253" s="73" t="s">
        <v>348</v>
      </c>
      <c r="CD253" t="s">
        <v>525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105</v>
      </c>
      <c r="CI253">
        <f ca="1">ROUND((Table14[[#This Row],[XP]]*Table14[[#This Row],[entity_spawned (AVG)]])*(Table14[[#This Row],[activating_chance]]/100),0)</f>
        <v>11</v>
      </c>
      <c r="CJ253" s="73" t="s">
        <v>349</v>
      </c>
      <c r="CL253" t="s">
        <v>626</v>
      </c>
      <c r="CM253">
        <v>1</v>
      </c>
      <c r="CN253" s="76">
        <v>160</v>
      </c>
      <c r="CO253" s="76">
        <v>80</v>
      </c>
      <c r="CP253" s="76">
        <f ca="1">INDIRECT(ADDRESS(11+(MATCH(RIGHT(Table18[[#This Row],[spawner_sku]],LEN(Table18[[#This Row],[spawner_sku]])-FIND("/",Table18[[#This Row],[spawner_sku]])),Table1[Entity Prefab],0)),10,1,1,"Entities"))</f>
        <v>75</v>
      </c>
      <c r="CQ253" s="76">
        <f ca="1">ROUND((Table18[[#This Row],[XP]]*Table18[[#This Row],[entity_spawned (AVG)]])*(Table18[[#This Row],[activating_chance]]/100),0)</f>
        <v>60</v>
      </c>
      <c r="CR253" t="s">
        <v>348</v>
      </c>
      <c r="CT253" t="s">
        <v>257</v>
      </c>
      <c r="CU253">
        <v>1</v>
      </c>
      <c r="CV253" s="76">
        <v>140</v>
      </c>
      <c r="CW253" s="76">
        <v>30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53">
        <f ca="1">ROUND((Table1820[[#This Row],[XP]]*Table1820[[#This Row],[entity_spawned (AVG)]])*(Table1820[[#This Row],[activating_chance]]/100),0)</f>
        <v>23</v>
      </c>
      <c r="CZ253" t="s">
        <v>349</v>
      </c>
    </row>
    <row r="254" spans="2:104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75</v>
      </c>
      <c r="G254" s="76">
        <f ca="1">ROUND((Table245[[#This Row],[XP]]*Table245[[#This Row],[entity_spawned (AVG)]])*(Table245[[#This Row],[activating_chance]]/100),0)</f>
        <v>75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50</v>
      </c>
      <c r="AE254" s="76">
        <f ca="1">ROUND((Table2[[#This Row],[XP]]*Table2[[#This Row],[entity_spawned (AVG)]])*(Table2[[#This Row],[activating_chance]]/100),0)</f>
        <v>30</v>
      </c>
      <c r="AF254" s="73" t="s">
        <v>349</v>
      </c>
      <c r="AX254" t="s">
        <v>478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349</v>
      </c>
      <c r="BF254" t="s">
        <v>499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55</v>
      </c>
      <c r="BK254">
        <f ca="1">ROUND((Table11[[#This Row],[XP]]*Table11[[#This Row],[entity_spawned (AVG)]])*(Table11[[#This Row],[activating_chance]]/100),0)</f>
        <v>55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83</v>
      </c>
      <c r="CA254">
        <f ca="1">ROUND((Table13[[#This Row],[XP]]*Table13[[#This Row],[entity_spawned (AVG)]])*(Table13[[#This Row],[activating_chance]]/100),0)</f>
        <v>66</v>
      </c>
      <c r="CB254" s="73" t="s">
        <v>348</v>
      </c>
      <c r="CD254" t="s">
        <v>525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105</v>
      </c>
      <c r="CI254">
        <f ca="1">ROUND((Table14[[#This Row],[XP]]*Table14[[#This Row],[entity_spawned (AVG)]])*(Table14[[#This Row],[activating_chance]]/100),0)</f>
        <v>32</v>
      </c>
      <c r="CJ254" s="73" t="s">
        <v>349</v>
      </c>
      <c r="CL254" t="s">
        <v>626</v>
      </c>
      <c r="CM254">
        <v>1</v>
      </c>
      <c r="CN254" s="76">
        <v>160</v>
      </c>
      <c r="CO254" s="76">
        <v>100</v>
      </c>
      <c r="CP254" s="76">
        <f ca="1">INDIRECT(ADDRESS(11+(MATCH(RIGHT(Table18[[#This Row],[spawner_sku]],LEN(Table18[[#This Row],[spawner_sku]])-FIND("/",Table18[[#This Row],[spawner_sku]])),Table1[Entity Prefab],0)),10,1,1,"Entities"))</f>
        <v>75</v>
      </c>
      <c r="CQ254" s="76">
        <f ca="1">ROUND((Table18[[#This Row],[XP]]*Table18[[#This Row],[entity_spawned (AVG)]])*(Table18[[#This Row],[activating_chance]]/100),0)</f>
        <v>75</v>
      </c>
      <c r="CR254" t="s">
        <v>348</v>
      </c>
      <c r="CT254" t="s">
        <v>257</v>
      </c>
      <c r="CU254">
        <v>1</v>
      </c>
      <c r="CV254" s="76">
        <v>140</v>
      </c>
      <c r="CW254" s="76">
        <v>100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54">
        <f ca="1">ROUND((Table1820[[#This Row],[XP]]*Table1820[[#This Row],[entity_spawned (AVG)]])*(Table1820[[#This Row],[activating_chance]]/100),0)</f>
        <v>75</v>
      </c>
      <c r="CZ254" t="s">
        <v>349</v>
      </c>
    </row>
    <row r="255" spans="2:104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75</v>
      </c>
      <c r="G255" s="76">
        <f ca="1">ROUND((Table245[[#This Row],[XP]]*Table245[[#This Row],[entity_spawned (AVG)]])*(Table245[[#This Row],[activating_chance]]/100),0)</f>
        <v>75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50</v>
      </c>
      <c r="AE255" s="76">
        <f ca="1">ROUND((Table2[[#This Row],[XP]]*Table2[[#This Row],[entity_spawned (AVG)]])*(Table2[[#This Row],[activating_chance]]/100),0)</f>
        <v>50</v>
      </c>
      <c r="AF255" s="73" t="s">
        <v>349</v>
      </c>
      <c r="AX255" t="s">
        <v>478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50</v>
      </c>
      <c r="BC255" s="76">
        <f ca="1">ROUND((Table61011[[#This Row],[XP]]*Table61011[[#This Row],[entity_spawned (AVG)]])*(Table61011[[#This Row],[activating_chance]]/100),0)</f>
        <v>50</v>
      </c>
      <c r="BD255" s="73" t="s">
        <v>349</v>
      </c>
      <c r="BF255" t="s">
        <v>500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83</v>
      </c>
      <c r="CA255">
        <f ca="1">ROUND((Table13[[#This Row],[XP]]*Table13[[#This Row],[entity_spawned (AVG)]])*(Table13[[#This Row],[activating_chance]]/100),0)</f>
        <v>66</v>
      </c>
      <c r="CB255" s="73" t="s">
        <v>348</v>
      </c>
      <c r="CD255" t="s">
        <v>525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105</v>
      </c>
      <c r="CI255">
        <f ca="1">ROUND((Table14[[#This Row],[XP]]*Table14[[#This Row],[entity_spawned (AVG)]])*(Table14[[#This Row],[activating_chance]]/100),0)</f>
        <v>53</v>
      </c>
      <c r="CJ255" s="73" t="s">
        <v>349</v>
      </c>
      <c r="CL255" t="s">
        <v>626</v>
      </c>
      <c r="CM255">
        <v>1</v>
      </c>
      <c r="CN255" s="76">
        <v>160</v>
      </c>
      <c r="CO255" s="76">
        <v>80</v>
      </c>
      <c r="CP255" s="76">
        <f ca="1">INDIRECT(ADDRESS(11+(MATCH(RIGHT(Table18[[#This Row],[spawner_sku]],LEN(Table18[[#This Row],[spawner_sku]])-FIND("/",Table18[[#This Row],[spawner_sku]])),Table1[Entity Prefab],0)),10,1,1,"Entities"))</f>
        <v>75</v>
      </c>
      <c r="CQ255" s="76">
        <f ca="1">ROUND((Table18[[#This Row],[XP]]*Table18[[#This Row],[entity_spawned (AVG)]])*(Table18[[#This Row],[activating_chance]]/100),0)</f>
        <v>60</v>
      </c>
      <c r="CR255" t="s">
        <v>348</v>
      </c>
      <c r="CT255" t="s">
        <v>257</v>
      </c>
      <c r="CU255">
        <v>1</v>
      </c>
      <c r="CV255" s="76">
        <v>140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55">
        <f ca="1">ROUND((Table1820[[#This Row],[XP]]*Table1820[[#This Row],[entity_spawned (AVG)]])*(Table1820[[#This Row],[activating_chance]]/100),0)</f>
        <v>75</v>
      </c>
      <c r="CZ255" t="s">
        <v>349</v>
      </c>
    </row>
    <row r="256" spans="2:104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75</v>
      </c>
      <c r="G256" s="76">
        <f ca="1">ROUND((Table245[[#This Row],[XP]]*Table245[[#This Row],[entity_spawned (AVG)]])*(Table245[[#This Row],[activating_chance]]/100),0)</f>
        <v>38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95</v>
      </c>
      <c r="AE256" s="76">
        <f ca="1">ROUND((Table2[[#This Row],[XP]]*Table2[[#This Row],[entity_spawned (AVG)]])*(Table2[[#This Row],[activating_chance]]/100),0)</f>
        <v>95</v>
      </c>
      <c r="AF256" s="73" t="s">
        <v>349</v>
      </c>
      <c r="AX256" t="s">
        <v>478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50</v>
      </c>
      <c r="BC256" s="76">
        <f ca="1">ROUND((Table61011[[#This Row],[XP]]*Table61011[[#This Row],[entity_spawned (AVG)]])*(Table61011[[#This Row],[activating_chance]]/100),0)</f>
        <v>50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83</v>
      </c>
      <c r="CA256">
        <f ca="1">ROUND((Table13[[#This Row],[XP]]*Table13[[#This Row],[entity_spawned (AVG)]])*(Table13[[#This Row],[activating_chance]]/100),0)</f>
        <v>83</v>
      </c>
      <c r="CB256" s="73" t="s">
        <v>348</v>
      </c>
      <c r="CD256" t="s">
        <v>525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105</v>
      </c>
      <c r="CI256">
        <f ca="1">ROUND((Table14[[#This Row],[XP]]*Table14[[#This Row],[entity_spawned (AVG)]])*(Table14[[#This Row],[activating_chance]]/100),0)</f>
        <v>53</v>
      </c>
      <c r="CJ256" s="73" t="s">
        <v>349</v>
      </c>
      <c r="CL256" t="s">
        <v>402</v>
      </c>
      <c r="CM256">
        <v>1</v>
      </c>
      <c r="CN256" s="76">
        <v>90</v>
      </c>
      <c r="CO256" s="76">
        <v>30</v>
      </c>
      <c r="CP256" s="76">
        <f ca="1">INDIRECT(ADDRESS(11+(MATCH(RIGHT(Table18[[#This Row],[spawner_sku]],LEN(Table18[[#This Row],[spawner_sku]])-FIND("/",Table18[[#This Row],[spawner_sku]])),Table1[Entity Prefab],0)),10,1,1,"Entities"))</f>
        <v>130</v>
      </c>
      <c r="CQ256" s="76">
        <f ca="1">ROUND((Table18[[#This Row],[XP]]*Table18[[#This Row],[entity_spawned (AVG)]])*(Table18[[#This Row],[activating_chance]]/100),0)</f>
        <v>39</v>
      </c>
      <c r="CR256" t="s">
        <v>348</v>
      </c>
      <c r="CT256" t="s">
        <v>257</v>
      </c>
      <c r="CU256">
        <v>1</v>
      </c>
      <c r="CV256" s="76">
        <v>140</v>
      </c>
      <c r="CW256" s="76">
        <v>80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56">
        <f ca="1">ROUND((Table1820[[#This Row],[XP]]*Table1820[[#This Row],[entity_spawned (AVG)]])*(Table1820[[#This Row],[activating_chance]]/100),0)</f>
        <v>60</v>
      </c>
      <c r="CZ256" t="s">
        <v>349</v>
      </c>
    </row>
    <row r="257" spans="2:104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75</v>
      </c>
      <c r="G257" s="76">
        <f ca="1">ROUND((Table245[[#This Row],[XP]]*Table245[[#This Row],[entity_spawned (AVG)]])*(Table245[[#This Row],[activating_chance]]/100),0)</f>
        <v>75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95</v>
      </c>
      <c r="AE257" s="76">
        <f ca="1">ROUND((Table2[[#This Row],[XP]]*Table2[[#This Row],[entity_spawned (AVG)]])*(Table2[[#This Row],[activating_chance]]/100),0)</f>
        <v>95</v>
      </c>
      <c r="AF257" s="73" t="s">
        <v>349</v>
      </c>
      <c r="AX257" t="s">
        <v>479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83</v>
      </c>
      <c r="CA257">
        <f ca="1">ROUND((Table13[[#This Row],[XP]]*Table13[[#This Row],[entity_spawned (AVG)]])*(Table13[[#This Row],[activating_chance]]/100),0)</f>
        <v>8</v>
      </c>
      <c r="CB257" s="73" t="s">
        <v>348</v>
      </c>
      <c r="CD257" t="s">
        <v>525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105</v>
      </c>
      <c r="CI257">
        <f ca="1">ROUND((Table14[[#This Row],[XP]]*Table14[[#This Row],[entity_spawned (AVG)]])*(Table14[[#This Row],[activating_chance]]/100),0)</f>
        <v>105</v>
      </c>
      <c r="CJ257" s="73" t="s">
        <v>349</v>
      </c>
      <c r="CL257" t="s">
        <v>402</v>
      </c>
      <c r="CM257">
        <v>3</v>
      </c>
      <c r="CN257" s="76">
        <v>120</v>
      </c>
      <c r="CO257" s="76">
        <v>100</v>
      </c>
      <c r="CP257" s="76">
        <f ca="1">INDIRECT(ADDRESS(11+(MATCH(RIGHT(Table18[[#This Row],[spawner_sku]],LEN(Table18[[#This Row],[spawner_sku]])-FIND("/",Table18[[#This Row],[spawner_sku]])),Table1[Entity Prefab],0)),10,1,1,"Entities"))</f>
        <v>130</v>
      </c>
      <c r="CQ257" s="76">
        <f ca="1">ROUND((Table18[[#This Row],[XP]]*Table18[[#This Row],[entity_spawned (AVG)]])*(Table18[[#This Row],[activating_chance]]/100),0)</f>
        <v>390</v>
      </c>
      <c r="CR257" t="s">
        <v>348</v>
      </c>
      <c r="CT257" t="s">
        <v>257</v>
      </c>
      <c r="CU257">
        <v>1</v>
      </c>
      <c r="CV257" s="76">
        <v>140</v>
      </c>
      <c r="CW257" s="76">
        <v>100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57">
        <f ca="1">ROUND((Table1820[[#This Row],[XP]]*Table1820[[#This Row],[entity_spawned (AVG)]])*(Table1820[[#This Row],[activating_chance]]/100),0)</f>
        <v>75</v>
      </c>
      <c r="CZ257" t="s">
        <v>349</v>
      </c>
    </row>
    <row r="258" spans="2:104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75</v>
      </c>
      <c r="G258" s="76">
        <f ca="1">ROUND((Table245[[#This Row],[XP]]*Table245[[#This Row],[entity_spawned (AVG)]])*(Table245[[#This Row],[activating_chance]]/100),0)</f>
        <v>75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95</v>
      </c>
      <c r="AE258" s="76">
        <f ca="1">ROUND((Table2[[#This Row],[XP]]*Table2[[#This Row],[entity_spawned (AVG)]])*(Table2[[#This Row],[activating_chance]]/100),0)</f>
        <v>95</v>
      </c>
      <c r="AF258" s="73" t="s">
        <v>349</v>
      </c>
      <c r="AX258" t="s">
        <v>479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83</v>
      </c>
      <c r="CA258">
        <f ca="1">ROUND((Table13[[#This Row],[XP]]*Table13[[#This Row],[entity_spawned (AVG)]])*(Table13[[#This Row],[activating_chance]]/100),0)</f>
        <v>83</v>
      </c>
      <c r="CB258" s="73" t="s">
        <v>348</v>
      </c>
      <c r="CD258" t="s">
        <v>525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105</v>
      </c>
      <c r="CI258">
        <f ca="1">ROUND((Table14[[#This Row],[XP]]*Table14[[#This Row],[entity_spawned (AVG)]])*(Table14[[#This Row],[activating_chance]]/100),0)</f>
        <v>105</v>
      </c>
      <c r="CJ258" s="73" t="s">
        <v>349</v>
      </c>
      <c r="CL258" t="s">
        <v>402</v>
      </c>
      <c r="CM258">
        <v>1</v>
      </c>
      <c r="CN258" s="76">
        <v>90</v>
      </c>
      <c r="CO258" s="76">
        <v>100</v>
      </c>
      <c r="CP258" s="76">
        <f ca="1">INDIRECT(ADDRESS(11+(MATCH(RIGHT(Table18[[#This Row],[spawner_sku]],LEN(Table18[[#This Row],[spawner_sku]])-FIND("/",Table18[[#This Row],[spawner_sku]])),Table1[Entity Prefab],0)),10,1,1,"Entities"))</f>
        <v>130</v>
      </c>
      <c r="CQ258" s="76">
        <f ca="1">ROUND((Table18[[#This Row],[XP]]*Table18[[#This Row],[entity_spawned (AVG)]])*(Table18[[#This Row],[activating_chance]]/100),0)</f>
        <v>130</v>
      </c>
      <c r="CR258" t="s">
        <v>348</v>
      </c>
      <c r="CT258" t="s">
        <v>258</v>
      </c>
      <c r="CU258">
        <v>1</v>
      </c>
      <c r="CV258" s="76">
        <v>150</v>
      </c>
      <c r="CW258" s="76">
        <v>100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58">
        <f ca="1">ROUND((Table1820[[#This Row],[XP]]*Table1820[[#This Row],[entity_spawned (AVG)]])*(Table1820[[#This Row],[activating_chance]]/100),0)</f>
        <v>83</v>
      </c>
      <c r="CZ258" t="s">
        <v>348</v>
      </c>
    </row>
    <row r="259" spans="2:104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75</v>
      </c>
      <c r="G259" s="76">
        <f ca="1">ROUND((Table245[[#This Row],[XP]]*Table245[[#This Row],[entity_spawned (AVG)]])*(Table245[[#This Row],[activating_chance]]/100),0)</f>
        <v>75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95</v>
      </c>
      <c r="AE259" s="76">
        <f ca="1">ROUND((Table2[[#This Row],[XP]]*Table2[[#This Row],[entity_spawned (AVG)]])*(Table2[[#This Row],[activating_chance]]/100),0)</f>
        <v>95</v>
      </c>
      <c r="AF259" s="73" t="s">
        <v>349</v>
      </c>
      <c r="AX259" t="s">
        <v>479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83</v>
      </c>
      <c r="CA259">
        <f ca="1">ROUND((Table13[[#This Row],[XP]]*Table13[[#This Row],[entity_spawned (AVG)]])*(Table13[[#This Row],[activating_chance]]/100),0)</f>
        <v>83</v>
      </c>
      <c r="CB259" s="73" t="s">
        <v>348</v>
      </c>
      <c r="CD259" t="s">
        <v>525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105</v>
      </c>
      <c r="CI259">
        <f ca="1">ROUND((Table14[[#This Row],[XP]]*Table14[[#This Row],[entity_spawned (AVG)]])*(Table14[[#This Row],[activating_chance]]/100),0)</f>
        <v>105</v>
      </c>
      <c r="CJ259" s="73" t="s">
        <v>349</v>
      </c>
      <c r="CL259" t="s">
        <v>402</v>
      </c>
      <c r="CM259">
        <v>1</v>
      </c>
      <c r="CN259" s="76">
        <v>90</v>
      </c>
      <c r="CO259" s="76">
        <v>80</v>
      </c>
      <c r="CP259" s="76">
        <f ca="1">INDIRECT(ADDRESS(11+(MATCH(RIGHT(Table18[[#This Row],[spawner_sku]],LEN(Table18[[#This Row],[spawner_sku]])-FIND("/",Table18[[#This Row],[spawner_sku]])),Table1[Entity Prefab],0)),10,1,1,"Entities"))</f>
        <v>130</v>
      </c>
      <c r="CQ259" s="76">
        <f ca="1">ROUND((Table18[[#This Row],[XP]]*Table18[[#This Row],[entity_spawned (AVG)]])*(Table18[[#This Row],[activating_chance]]/100),0)</f>
        <v>104</v>
      </c>
      <c r="CR259" t="s">
        <v>348</v>
      </c>
      <c r="CT259" t="s">
        <v>258</v>
      </c>
      <c r="CU259">
        <v>1</v>
      </c>
      <c r="CV259" s="76">
        <v>150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59">
        <f ca="1">ROUND((Table1820[[#This Row],[XP]]*Table1820[[#This Row],[entity_spawned (AVG)]])*(Table1820[[#This Row],[activating_chance]]/100),0)</f>
        <v>66</v>
      </c>
      <c r="CZ259" t="s">
        <v>348</v>
      </c>
    </row>
    <row r="260" spans="2:104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75</v>
      </c>
      <c r="G260" s="76">
        <f ca="1">ROUND((Table245[[#This Row],[XP]]*Table245[[#This Row],[entity_spawned (AVG)]])*(Table245[[#This Row],[activating_chance]]/100),0)</f>
        <v>75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95</v>
      </c>
      <c r="AE260" s="76">
        <f ca="1">ROUND((Table2[[#This Row],[XP]]*Table2[[#This Row],[entity_spawned (AVG)]])*(Table2[[#This Row],[activating_chance]]/100),0)</f>
        <v>95</v>
      </c>
      <c r="AF260" s="73" t="s">
        <v>349</v>
      </c>
      <c r="AX260" t="s">
        <v>479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349</v>
      </c>
      <c r="BF260" t="s">
        <v>461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83</v>
      </c>
      <c r="CA260">
        <f ca="1">ROUND((Table13[[#This Row],[XP]]*Table13[[#This Row],[entity_spawned (AVG)]])*(Table13[[#This Row],[activating_chance]]/100),0)</f>
        <v>66</v>
      </c>
      <c r="CB260" s="73" t="s">
        <v>348</v>
      </c>
      <c r="CD260" t="s">
        <v>525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105</v>
      </c>
      <c r="CI260">
        <f ca="1">ROUND((Table14[[#This Row],[XP]]*Table14[[#This Row],[entity_spawned (AVG)]])*(Table14[[#This Row],[activating_chance]]/100),0)</f>
        <v>11</v>
      </c>
      <c r="CJ260" s="73" t="s">
        <v>349</v>
      </c>
      <c r="CL260" t="s">
        <v>402</v>
      </c>
      <c r="CM260">
        <v>1</v>
      </c>
      <c r="CN260" s="76">
        <v>90</v>
      </c>
      <c r="CO260" s="76">
        <v>10</v>
      </c>
      <c r="CP260" s="76">
        <f ca="1">INDIRECT(ADDRESS(11+(MATCH(RIGHT(Table18[[#This Row],[spawner_sku]],LEN(Table18[[#This Row],[spawner_sku]])-FIND("/",Table18[[#This Row],[spawner_sku]])),Table1[Entity Prefab],0)),10,1,1,"Entities"))</f>
        <v>130</v>
      </c>
      <c r="CQ260" s="76">
        <f ca="1">ROUND((Table18[[#This Row],[XP]]*Table18[[#This Row],[entity_spawned (AVG)]])*(Table18[[#This Row],[activating_chance]]/100),0)</f>
        <v>13</v>
      </c>
      <c r="CR260" t="s">
        <v>348</v>
      </c>
      <c r="CT260" t="s">
        <v>258</v>
      </c>
      <c r="CU260">
        <v>1</v>
      </c>
      <c r="CV260" s="76">
        <v>150</v>
      </c>
      <c r="CW260" s="76">
        <v>80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0">
        <f ca="1">ROUND((Table1820[[#This Row],[XP]]*Table1820[[#This Row],[entity_spawned (AVG)]])*(Table1820[[#This Row],[activating_chance]]/100),0)</f>
        <v>66</v>
      </c>
      <c r="CZ260" t="s">
        <v>348</v>
      </c>
    </row>
    <row r="261" spans="2:104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75</v>
      </c>
      <c r="G261" s="76">
        <f ca="1">ROUND((Table245[[#This Row],[XP]]*Table245[[#This Row],[entity_spawned (AVG)]])*(Table245[[#This Row],[activating_chance]]/100),0)</f>
        <v>75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95</v>
      </c>
      <c r="AE261" s="76">
        <f ca="1">ROUND((Table2[[#This Row],[XP]]*Table2[[#This Row],[entity_spawned (AVG)]])*(Table2[[#This Row],[activating_chance]]/100),0)</f>
        <v>95</v>
      </c>
      <c r="AF261" s="73" t="s">
        <v>349</v>
      </c>
      <c r="AX261" t="s">
        <v>480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1" s="76">
        <f ca="1">ROUND((Table61011[[#This Row],[XP]]*Table61011[[#This Row],[entity_spawned (AVG)]])*(Table61011[[#This Row],[activating_chance]]/100),0)</f>
        <v>105</v>
      </c>
      <c r="BD261" s="73" t="s">
        <v>349</v>
      </c>
      <c r="BF261" t="s">
        <v>461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83</v>
      </c>
      <c r="CA261">
        <f ca="1">ROUND((Table13[[#This Row],[XP]]*Table13[[#This Row],[entity_spawned (AVG)]])*(Table13[[#This Row],[activating_chance]]/100),0)</f>
        <v>25</v>
      </c>
      <c r="CB261" s="73" t="s">
        <v>348</v>
      </c>
      <c r="CD261" t="s">
        <v>525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105</v>
      </c>
      <c r="CI261">
        <f ca="1">ROUND((Table14[[#This Row],[XP]]*Table14[[#This Row],[entity_spawned (AVG)]])*(Table14[[#This Row],[activating_chance]]/100),0)</f>
        <v>105</v>
      </c>
      <c r="CJ261" s="73" t="s">
        <v>349</v>
      </c>
      <c r="CL261" t="s">
        <v>402</v>
      </c>
      <c r="CM261">
        <v>2</v>
      </c>
      <c r="CN261" s="76">
        <v>80</v>
      </c>
      <c r="CO261" s="76">
        <v>100</v>
      </c>
      <c r="CP261" s="76">
        <f ca="1">INDIRECT(ADDRESS(11+(MATCH(RIGHT(Table18[[#This Row],[spawner_sku]],LEN(Table18[[#This Row],[spawner_sku]])-FIND("/",Table18[[#This Row],[spawner_sku]])),Table1[Entity Prefab],0)),10,1,1,"Entities"))</f>
        <v>130</v>
      </c>
      <c r="CQ261" s="76">
        <f ca="1">ROUND((Table18[[#This Row],[XP]]*Table18[[#This Row],[entity_spawned (AVG)]])*(Table18[[#This Row],[activating_chance]]/100),0)</f>
        <v>260</v>
      </c>
      <c r="CR261" t="s">
        <v>348</v>
      </c>
      <c r="CT261" t="s">
        <v>258</v>
      </c>
      <c r="CU261">
        <v>1</v>
      </c>
      <c r="CV261" s="76">
        <v>150</v>
      </c>
      <c r="CW261" s="76">
        <v>30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1">
        <f ca="1">ROUND((Table1820[[#This Row],[XP]]*Table1820[[#This Row],[entity_spawned (AVG)]])*(Table1820[[#This Row],[activating_chance]]/100),0)</f>
        <v>25</v>
      </c>
      <c r="CZ261" t="s">
        <v>348</v>
      </c>
    </row>
    <row r="262" spans="2:10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28</v>
      </c>
      <c r="G262" s="76">
        <f ca="1">ROUND((Table245[[#This Row],[XP]]*Table245[[#This Row],[entity_spawned (AVG)]])*(Table245[[#This Row],[activating_chance]]/100),0)</f>
        <v>28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95</v>
      </c>
      <c r="AE262" s="76">
        <f ca="1">ROUND((Table2[[#This Row],[XP]]*Table2[[#This Row],[entity_spawned (AVG)]])*(Table2[[#This Row],[activating_chance]]/100),0)</f>
        <v>95</v>
      </c>
      <c r="AF262" s="73" t="s">
        <v>349</v>
      </c>
      <c r="AX262" t="s">
        <v>480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349</v>
      </c>
      <c r="BF262" t="s">
        <v>461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83</v>
      </c>
      <c r="CA262">
        <f ca="1">ROUND((Table13[[#This Row],[XP]]*Table13[[#This Row],[entity_spawned (AVG)]])*(Table13[[#This Row],[activating_chance]]/100),0)</f>
        <v>66</v>
      </c>
      <c r="CB262" s="73" t="s">
        <v>348</v>
      </c>
      <c r="CD262" t="s">
        <v>525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105</v>
      </c>
      <c r="CI262">
        <f ca="1">ROUND((Table14[[#This Row],[XP]]*Table14[[#This Row],[entity_spawned (AVG)]])*(Table14[[#This Row],[activating_chance]]/100),0)</f>
        <v>105</v>
      </c>
      <c r="CJ262" s="73" t="s">
        <v>349</v>
      </c>
      <c r="CL262" t="s">
        <v>402</v>
      </c>
      <c r="CM262">
        <v>1</v>
      </c>
      <c r="CN262" s="76">
        <v>90</v>
      </c>
      <c r="CO262" s="76">
        <v>30</v>
      </c>
      <c r="CP262" s="76">
        <f ca="1">INDIRECT(ADDRESS(11+(MATCH(RIGHT(Table18[[#This Row],[spawner_sku]],LEN(Table18[[#This Row],[spawner_sku]])-FIND("/",Table18[[#This Row],[spawner_sku]])),Table1[Entity Prefab],0)),10,1,1,"Entities"))</f>
        <v>130</v>
      </c>
      <c r="CQ262" s="76">
        <f ca="1">ROUND((Table18[[#This Row],[XP]]*Table18[[#This Row],[entity_spawned (AVG)]])*(Table18[[#This Row],[activating_chance]]/100),0)</f>
        <v>39</v>
      </c>
      <c r="CR262" t="s">
        <v>348</v>
      </c>
      <c r="CT262" t="s">
        <v>258</v>
      </c>
      <c r="CU262">
        <v>1</v>
      </c>
      <c r="CV262" s="76">
        <v>150</v>
      </c>
      <c r="CW262" s="76">
        <v>80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2">
        <f ca="1">ROUND((Table1820[[#This Row],[XP]]*Table1820[[#This Row],[entity_spawned (AVG)]])*(Table1820[[#This Row],[activating_chance]]/100),0)</f>
        <v>66</v>
      </c>
      <c r="CZ262" t="s">
        <v>348</v>
      </c>
    </row>
    <row r="263" spans="2:10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28</v>
      </c>
      <c r="G263" s="76">
        <f ca="1">ROUND((Table245[[#This Row],[XP]]*Table245[[#This Row],[entity_spawned (AVG)]])*(Table245[[#This Row],[activating_chance]]/100),0)</f>
        <v>28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95</v>
      </c>
      <c r="AE263" s="76">
        <f ca="1">ROUND((Table2[[#This Row],[XP]]*Table2[[#This Row],[entity_spawned (AVG)]])*(Table2[[#This Row],[activating_chance]]/100),0)</f>
        <v>95</v>
      </c>
      <c r="AF263" s="73" t="s">
        <v>349</v>
      </c>
      <c r="AX263" t="s">
        <v>480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349</v>
      </c>
      <c r="BF263" t="s">
        <v>461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83</v>
      </c>
      <c r="CA263">
        <f ca="1">ROUND((Table13[[#This Row],[XP]]*Table13[[#This Row],[entity_spawned (AVG)]])*(Table13[[#This Row],[activating_chance]]/100),0)</f>
        <v>83</v>
      </c>
      <c r="CB263" s="73" t="s">
        <v>348</v>
      </c>
      <c r="CD263" t="s">
        <v>525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105</v>
      </c>
      <c r="CI263">
        <f ca="1">ROUND((Table14[[#This Row],[XP]]*Table14[[#This Row],[entity_spawned (AVG)]])*(Table14[[#This Row],[activating_chance]]/100),0)</f>
        <v>53</v>
      </c>
      <c r="CJ263" s="73" t="s">
        <v>349</v>
      </c>
      <c r="CL263" t="s">
        <v>402</v>
      </c>
      <c r="CM263">
        <v>1</v>
      </c>
      <c r="CN263" s="76">
        <v>90</v>
      </c>
      <c r="CO263" s="76">
        <v>100</v>
      </c>
      <c r="CP263" s="76">
        <f ca="1">INDIRECT(ADDRESS(11+(MATCH(RIGHT(Table18[[#This Row],[spawner_sku]],LEN(Table18[[#This Row],[spawner_sku]])-FIND("/",Table18[[#This Row],[spawner_sku]])),Table1[Entity Prefab],0)),10,1,1,"Entities"))</f>
        <v>130</v>
      </c>
      <c r="CQ263" s="76">
        <f ca="1">ROUND((Table18[[#This Row],[XP]]*Table18[[#This Row],[entity_spawned (AVG)]])*(Table18[[#This Row],[activating_chance]]/100),0)</f>
        <v>130</v>
      </c>
      <c r="CR263" t="s">
        <v>348</v>
      </c>
      <c r="CT263" t="s">
        <v>258</v>
      </c>
      <c r="CU263">
        <v>1</v>
      </c>
      <c r="CV263" s="76">
        <v>150</v>
      </c>
      <c r="CW263" s="76">
        <v>100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3">
        <f ca="1">ROUND((Table1820[[#This Row],[XP]]*Table1820[[#This Row],[entity_spawned (AVG)]])*(Table1820[[#This Row],[activating_chance]]/100),0)</f>
        <v>83</v>
      </c>
      <c r="CZ263" t="s">
        <v>348</v>
      </c>
    </row>
    <row r="264" spans="2:10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28</v>
      </c>
      <c r="G264" s="76">
        <f ca="1">ROUND((Table245[[#This Row],[XP]]*Table245[[#This Row],[entity_spawned (AVG)]])*(Table245[[#This Row],[activating_chance]]/100),0)</f>
        <v>28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95</v>
      </c>
      <c r="AE264" s="76">
        <f ca="1">ROUND((Table2[[#This Row],[XP]]*Table2[[#This Row],[entity_spawned (AVG)]])*(Table2[[#This Row],[activating_chance]]/100),0)</f>
        <v>95</v>
      </c>
      <c r="AF264" s="73" t="s">
        <v>349</v>
      </c>
      <c r="AX264" t="s">
        <v>480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349</v>
      </c>
      <c r="BF264" t="s">
        <v>461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83</v>
      </c>
      <c r="CA264">
        <f ca="1">ROUND((Table13[[#This Row],[XP]]*Table13[[#This Row],[entity_spawned (AVG)]])*(Table13[[#This Row],[activating_chance]]/100),0)</f>
        <v>66</v>
      </c>
      <c r="CB264" s="73" t="s">
        <v>348</v>
      </c>
      <c r="CD264" t="s">
        <v>525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105</v>
      </c>
      <c r="CI264">
        <f ca="1">ROUND((Table14[[#This Row],[XP]]*Table14[[#This Row],[entity_spawned (AVG)]])*(Table14[[#This Row],[activating_chance]]/100),0)</f>
        <v>105</v>
      </c>
      <c r="CJ264" s="73" t="s">
        <v>349</v>
      </c>
      <c r="CL264" t="s">
        <v>402</v>
      </c>
      <c r="CM264">
        <v>1</v>
      </c>
      <c r="CN264" s="76">
        <v>80</v>
      </c>
      <c r="CO264" s="76">
        <v>10</v>
      </c>
      <c r="CP264" s="76">
        <f ca="1">INDIRECT(ADDRESS(11+(MATCH(RIGHT(Table18[[#This Row],[spawner_sku]],LEN(Table18[[#This Row],[spawner_sku]])-FIND("/",Table18[[#This Row],[spawner_sku]])),Table1[Entity Prefab],0)),10,1,1,"Entities"))</f>
        <v>130</v>
      </c>
      <c r="CQ264" s="76">
        <f ca="1">ROUND((Table18[[#This Row],[XP]]*Table18[[#This Row],[entity_spawned (AVG)]])*(Table18[[#This Row],[activating_chance]]/100),0)</f>
        <v>13</v>
      </c>
      <c r="CR264" t="s">
        <v>348</v>
      </c>
      <c r="CT264" t="s">
        <v>258</v>
      </c>
      <c r="CU264">
        <v>1</v>
      </c>
      <c r="CV264" s="76">
        <v>150</v>
      </c>
      <c r="CW264" s="76">
        <v>10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4">
        <f ca="1">ROUND((Table1820[[#This Row],[XP]]*Table1820[[#This Row],[entity_spawned (AVG)]])*(Table1820[[#This Row],[activating_chance]]/100),0)</f>
        <v>8</v>
      </c>
      <c r="CZ264" t="s">
        <v>348</v>
      </c>
    </row>
    <row r="265" spans="2:10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28</v>
      </c>
      <c r="G265" s="76">
        <f ca="1">ROUND((Table245[[#This Row],[XP]]*Table245[[#This Row],[entity_spawned (AVG)]])*(Table245[[#This Row],[activating_chance]]/100),0)</f>
        <v>28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95</v>
      </c>
      <c r="AE265" s="76">
        <f ca="1">ROUND((Table2[[#This Row],[XP]]*Table2[[#This Row],[entity_spawned (AVG)]])*(Table2[[#This Row],[activating_chance]]/100),0)</f>
        <v>95</v>
      </c>
      <c r="AF265" s="73" t="s">
        <v>349</v>
      </c>
      <c r="AX265" t="s">
        <v>480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349</v>
      </c>
      <c r="BF265" t="s">
        <v>461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83</v>
      </c>
      <c r="CA265">
        <f ca="1">ROUND((Table13[[#This Row],[XP]]*Table13[[#This Row],[entity_spawned (AVG)]])*(Table13[[#This Row],[activating_chance]]/100),0)</f>
        <v>25</v>
      </c>
      <c r="CB265" s="73" t="s">
        <v>348</v>
      </c>
      <c r="CD265" t="s">
        <v>525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105</v>
      </c>
      <c r="CI265">
        <f ca="1">ROUND((Table14[[#This Row],[XP]]*Table14[[#This Row],[entity_spawned (AVG)]])*(Table14[[#This Row],[activating_chance]]/100),0)</f>
        <v>105</v>
      </c>
      <c r="CJ265" s="73" t="s">
        <v>349</v>
      </c>
      <c r="CL265" t="s">
        <v>402</v>
      </c>
      <c r="CM265">
        <v>2</v>
      </c>
      <c r="CN265" s="76">
        <v>120</v>
      </c>
      <c r="CO265" s="76">
        <v>30</v>
      </c>
      <c r="CP265" s="76">
        <f ca="1">INDIRECT(ADDRESS(11+(MATCH(RIGHT(Table18[[#This Row],[spawner_sku]],LEN(Table18[[#This Row],[spawner_sku]])-FIND("/",Table18[[#This Row],[spawner_sku]])),Table1[Entity Prefab],0)),10,1,1,"Entities"))</f>
        <v>130</v>
      </c>
      <c r="CQ265" s="76">
        <f ca="1">ROUND((Table18[[#This Row],[XP]]*Table18[[#This Row],[entity_spawned (AVG)]])*(Table18[[#This Row],[activating_chance]]/100),0)</f>
        <v>78</v>
      </c>
      <c r="CR265" t="s">
        <v>348</v>
      </c>
      <c r="CT265" t="s">
        <v>258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5">
        <f ca="1">ROUND((Table1820[[#This Row],[XP]]*Table1820[[#This Row],[entity_spawned (AVG)]])*(Table1820[[#This Row],[activating_chance]]/100),0)</f>
        <v>83</v>
      </c>
      <c r="CZ265" t="s">
        <v>348</v>
      </c>
    </row>
    <row r="266" spans="2:10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28</v>
      </c>
      <c r="G266" s="76">
        <f ca="1">ROUND((Table245[[#This Row],[XP]]*Table245[[#This Row],[entity_spawned (AVG)]])*(Table245[[#This Row],[activating_chance]]/100),0)</f>
        <v>28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95</v>
      </c>
      <c r="AE266" s="76">
        <f ca="1">ROUND((Table2[[#This Row],[XP]]*Table2[[#This Row],[entity_spawned (AVG)]])*(Table2[[#This Row],[activating_chance]]/100),0)</f>
        <v>95</v>
      </c>
      <c r="AF266" s="73" t="s">
        <v>349</v>
      </c>
      <c r="AX266" t="s">
        <v>480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6" s="76">
        <f ca="1">ROUND((Table61011[[#This Row],[XP]]*Table61011[[#This Row],[entity_spawned (AVG)]])*(Table61011[[#This Row],[activating_chance]]/100),0)</f>
        <v>105</v>
      </c>
      <c r="BD266" s="73" t="s">
        <v>349</v>
      </c>
      <c r="BF266" t="s">
        <v>461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83</v>
      </c>
      <c r="CA266">
        <f ca="1">ROUND((Table13[[#This Row],[XP]]*Table13[[#This Row],[entity_spawned (AVG)]])*(Table13[[#This Row],[activating_chance]]/100),0)</f>
        <v>66</v>
      </c>
      <c r="CB266" s="73" t="s">
        <v>348</v>
      </c>
      <c r="CD266" t="s">
        <v>525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105</v>
      </c>
      <c r="CI266">
        <f ca="1">ROUND((Table14[[#This Row],[XP]]*Table14[[#This Row],[entity_spawned (AVG)]])*(Table14[[#This Row],[activating_chance]]/100),0)</f>
        <v>105</v>
      </c>
      <c r="CJ266" s="73" t="s">
        <v>349</v>
      </c>
      <c r="CL266" t="s">
        <v>402</v>
      </c>
      <c r="CM266">
        <v>1</v>
      </c>
      <c r="CN266" s="76">
        <v>120</v>
      </c>
      <c r="CO266" s="76">
        <v>80</v>
      </c>
      <c r="CP266" s="76">
        <f ca="1">INDIRECT(ADDRESS(11+(MATCH(RIGHT(Table18[[#This Row],[spawner_sku]],LEN(Table18[[#This Row],[spawner_sku]])-FIND("/",Table18[[#This Row],[spawner_sku]])),Table1[Entity Prefab],0)),10,1,1,"Entities"))</f>
        <v>130</v>
      </c>
      <c r="CQ266" s="76">
        <f ca="1">ROUND((Table18[[#This Row],[XP]]*Table18[[#This Row],[entity_spawned (AVG)]])*(Table18[[#This Row],[activating_chance]]/100),0)</f>
        <v>104</v>
      </c>
      <c r="CR266" t="s">
        <v>348</v>
      </c>
      <c r="CT266" t="s">
        <v>258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6">
        <f ca="1">ROUND((Table1820[[#This Row],[XP]]*Table1820[[#This Row],[entity_spawned (AVG)]])*(Table1820[[#This Row],[activating_chance]]/100),0)</f>
        <v>66</v>
      </c>
      <c r="CZ266" t="s">
        <v>348</v>
      </c>
    </row>
    <row r="267" spans="2:104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28</v>
      </c>
      <c r="G267" s="76">
        <f ca="1">ROUND((Table245[[#This Row],[XP]]*Table245[[#This Row],[entity_spawned (AVG)]])*(Table245[[#This Row],[activating_chance]]/100),0)</f>
        <v>28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95</v>
      </c>
      <c r="AE267" s="76">
        <f ca="1">ROUND((Table2[[#This Row],[XP]]*Table2[[#This Row],[entity_spawned (AVG)]])*(Table2[[#This Row],[activating_chance]]/100),0)</f>
        <v>95</v>
      </c>
      <c r="AF267" s="73" t="s">
        <v>349</v>
      </c>
      <c r="AX267" t="s">
        <v>480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7" s="76">
        <f ca="1">ROUND((Table61011[[#This Row],[XP]]*Table61011[[#This Row],[entity_spawned (AVG)]])*(Table61011[[#This Row],[activating_chance]]/100),0)</f>
        <v>105</v>
      </c>
      <c r="BD267" s="73" t="s">
        <v>349</v>
      </c>
      <c r="BF267" t="s">
        <v>461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83</v>
      </c>
      <c r="CA267">
        <f ca="1">ROUND((Table13[[#This Row],[XP]]*Table13[[#This Row],[entity_spawned (AVG)]])*(Table13[[#This Row],[activating_chance]]/100),0)</f>
        <v>66</v>
      </c>
      <c r="CB267" s="73" t="s">
        <v>348</v>
      </c>
      <c r="CD267" t="s">
        <v>525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105</v>
      </c>
      <c r="CI267">
        <f ca="1">ROUND((Table14[[#This Row],[XP]]*Table14[[#This Row],[entity_spawned (AVG)]])*(Table14[[#This Row],[activating_chance]]/100),0)</f>
        <v>105</v>
      </c>
      <c r="CJ267" s="73" t="s">
        <v>349</v>
      </c>
      <c r="CL267" t="s">
        <v>402</v>
      </c>
      <c r="CM267">
        <v>1</v>
      </c>
      <c r="CN267" s="76">
        <v>90</v>
      </c>
      <c r="CO267" s="76">
        <v>10</v>
      </c>
      <c r="CP267" s="76">
        <f ca="1">INDIRECT(ADDRESS(11+(MATCH(RIGHT(Table18[[#This Row],[spawner_sku]],LEN(Table18[[#This Row],[spawner_sku]])-FIND("/",Table18[[#This Row],[spawner_sku]])),Table1[Entity Prefab],0)),10,1,1,"Entities"))</f>
        <v>130</v>
      </c>
      <c r="CQ267" s="76">
        <f ca="1">ROUND((Table18[[#This Row],[XP]]*Table18[[#This Row],[entity_spawned (AVG)]])*(Table18[[#This Row],[activating_chance]]/100),0)</f>
        <v>13</v>
      </c>
      <c r="CR267" t="s">
        <v>348</v>
      </c>
      <c r="CT267" t="s">
        <v>258</v>
      </c>
      <c r="CU267">
        <v>1</v>
      </c>
      <c r="CV267" s="76">
        <v>150</v>
      </c>
      <c r="CW267" s="76">
        <v>30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7">
        <f ca="1">ROUND((Table1820[[#This Row],[XP]]*Table1820[[#This Row],[entity_spawned (AVG)]])*(Table1820[[#This Row],[activating_chance]]/100),0)</f>
        <v>25</v>
      </c>
      <c r="CZ267" t="s">
        <v>348</v>
      </c>
    </row>
    <row r="268" spans="2:104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28</v>
      </c>
      <c r="G268" s="76">
        <f ca="1">ROUND((Table245[[#This Row],[XP]]*Table245[[#This Row],[entity_spawned (AVG)]])*(Table245[[#This Row],[activating_chance]]/100),0)</f>
        <v>28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95</v>
      </c>
      <c r="AE268" s="76">
        <f ca="1">ROUND((Table2[[#This Row],[XP]]*Table2[[#This Row],[entity_spawned (AVG)]])*(Table2[[#This Row],[activating_chance]]/100),0)</f>
        <v>95</v>
      </c>
      <c r="AF268" s="73" t="s">
        <v>349</v>
      </c>
      <c r="AX268" t="s">
        <v>480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8" s="76">
        <f ca="1">ROUND((Table61011[[#This Row],[XP]]*Table61011[[#This Row],[entity_spawned (AVG)]])*(Table61011[[#This Row],[activating_chance]]/100),0)</f>
        <v>105</v>
      </c>
      <c r="BD268" s="73" t="s">
        <v>349</v>
      </c>
      <c r="BF268" t="s">
        <v>461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83</v>
      </c>
      <c r="CA268">
        <f ca="1">ROUND((Table13[[#This Row],[XP]]*Table13[[#This Row],[entity_spawned (AVG)]])*(Table13[[#This Row],[activating_chance]]/100),0)</f>
        <v>83</v>
      </c>
      <c r="CB268" s="73" t="s">
        <v>348</v>
      </c>
      <c r="CD268" t="s">
        <v>525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105</v>
      </c>
      <c r="CI268">
        <f ca="1">ROUND((Table14[[#This Row],[XP]]*Table14[[#This Row],[entity_spawned (AVG)]])*(Table14[[#This Row],[activating_chance]]/100),0)</f>
        <v>105</v>
      </c>
      <c r="CJ268" s="73" t="s">
        <v>349</v>
      </c>
      <c r="CL268" t="s">
        <v>402</v>
      </c>
      <c r="CM268">
        <v>2</v>
      </c>
      <c r="CN268" s="76">
        <v>80</v>
      </c>
      <c r="CO268" s="76">
        <v>100</v>
      </c>
      <c r="CP268" s="76">
        <f ca="1">INDIRECT(ADDRESS(11+(MATCH(RIGHT(Table18[[#This Row],[spawner_sku]],LEN(Table18[[#This Row],[spawner_sku]])-FIND("/",Table18[[#This Row],[spawner_sku]])),Table1[Entity Prefab],0)),10,1,1,"Entities"))</f>
        <v>130</v>
      </c>
      <c r="CQ268" s="76">
        <f ca="1">ROUND((Table18[[#This Row],[XP]]*Table18[[#This Row],[entity_spawned (AVG)]])*(Table18[[#This Row],[activating_chance]]/100),0)</f>
        <v>260</v>
      </c>
      <c r="CR268" t="s">
        <v>348</v>
      </c>
      <c r="CT268" t="s">
        <v>258</v>
      </c>
      <c r="CU268">
        <v>1</v>
      </c>
      <c r="CV268" s="76">
        <v>150</v>
      </c>
      <c r="CW268" s="76">
        <v>10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8">
        <f ca="1">ROUND((Table1820[[#This Row],[XP]]*Table1820[[#This Row],[entity_spawned (AVG)]])*(Table1820[[#This Row],[activating_chance]]/100),0)</f>
        <v>8</v>
      </c>
      <c r="CZ268" t="s">
        <v>348</v>
      </c>
    </row>
    <row r="269" spans="2:104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28</v>
      </c>
      <c r="G269" s="76">
        <f ca="1">ROUND((Table245[[#This Row],[XP]]*Table245[[#This Row],[entity_spawned (AVG)]])*(Table245[[#This Row],[activating_chance]]/100),0)</f>
        <v>28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95</v>
      </c>
      <c r="AE269" s="76">
        <f ca="1">ROUND((Table2[[#This Row],[XP]]*Table2[[#This Row],[entity_spawned (AVG)]])*(Table2[[#This Row],[activating_chance]]/100),0)</f>
        <v>95</v>
      </c>
      <c r="AF269" s="73" t="s">
        <v>349</v>
      </c>
      <c r="AX269" t="s">
        <v>480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9" s="76">
        <f ca="1">ROUND((Table61011[[#This Row],[XP]]*Table61011[[#This Row],[entity_spawned (AVG)]])*(Table61011[[#This Row],[activating_chance]]/100),0)</f>
        <v>105</v>
      </c>
      <c r="BD269" s="73" t="s">
        <v>349</v>
      </c>
      <c r="BF269" t="s">
        <v>461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83</v>
      </c>
      <c r="CA269">
        <f ca="1">ROUND((Table13[[#This Row],[XP]]*Table13[[#This Row],[entity_spawned (AVG)]])*(Table13[[#This Row],[activating_chance]]/100),0)</f>
        <v>83</v>
      </c>
      <c r="CB269" s="73" t="s">
        <v>348</v>
      </c>
      <c r="CD269" t="s">
        <v>525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105</v>
      </c>
      <c r="CI269">
        <f ca="1">ROUND((Table14[[#This Row],[XP]]*Table14[[#This Row],[entity_spawned (AVG)]])*(Table14[[#This Row],[activating_chance]]/100),0)</f>
        <v>53</v>
      </c>
      <c r="CJ269" s="73" t="s">
        <v>349</v>
      </c>
      <c r="CL269" t="s">
        <v>402</v>
      </c>
      <c r="CM269">
        <v>1</v>
      </c>
      <c r="CN269" s="76">
        <v>80</v>
      </c>
      <c r="CO269" s="76">
        <v>30</v>
      </c>
      <c r="CP269" s="76">
        <f ca="1">INDIRECT(ADDRESS(11+(MATCH(RIGHT(Table18[[#This Row],[spawner_sku]],LEN(Table18[[#This Row],[spawner_sku]])-FIND("/",Table18[[#This Row],[spawner_sku]])),Table1[Entity Prefab],0)),10,1,1,"Entities"))</f>
        <v>130</v>
      </c>
      <c r="CQ269" s="76">
        <f ca="1">ROUND((Table18[[#This Row],[XP]]*Table18[[#This Row],[entity_spawned (AVG)]])*(Table18[[#This Row],[activating_chance]]/100),0)</f>
        <v>39</v>
      </c>
      <c r="CR269" t="s">
        <v>348</v>
      </c>
      <c r="CT269" t="s">
        <v>258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69">
        <f ca="1">ROUND((Table1820[[#This Row],[XP]]*Table1820[[#This Row],[entity_spawned (AVG)]])*(Table1820[[#This Row],[activating_chance]]/100),0)</f>
        <v>66</v>
      </c>
      <c r="CZ269" t="s">
        <v>348</v>
      </c>
    </row>
    <row r="270" spans="2:104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28</v>
      </c>
      <c r="G270" s="76">
        <f ca="1">ROUND((Table245[[#This Row],[XP]]*Table245[[#This Row],[entity_spawned (AVG)]])*(Table245[[#This Row],[activating_chance]]/100),0)</f>
        <v>28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25</v>
      </c>
      <c r="AE270" s="76">
        <f ca="1">ROUND((Table2[[#This Row],[XP]]*Table2[[#This Row],[entity_spawned (AVG)]])*(Table2[[#This Row],[activating_chance]]/100),0)</f>
        <v>25</v>
      </c>
      <c r="AF270" s="73" t="s">
        <v>349</v>
      </c>
      <c r="AX270" t="s">
        <v>481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349</v>
      </c>
      <c r="BF270" t="s">
        <v>455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105</v>
      </c>
      <c r="BK270">
        <f ca="1">ROUND((Table11[[#This Row],[XP]]*Table11[[#This Row],[entity_spawned (AVG)]])*(Table11[[#This Row],[activating_chance]]/100),0)</f>
        <v>84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83</v>
      </c>
      <c r="CA270">
        <f ca="1">ROUND((Table13[[#This Row],[XP]]*Table13[[#This Row],[entity_spawned (AVG)]])*(Table13[[#This Row],[activating_chance]]/100),0)</f>
        <v>83</v>
      </c>
      <c r="CB270" s="73" t="s">
        <v>348</v>
      </c>
      <c r="CD270" t="s">
        <v>525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105</v>
      </c>
      <c r="CI270">
        <f ca="1">ROUND((Table14[[#This Row],[XP]]*Table14[[#This Row],[entity_spawned (AVG)]])*(Table14[[#This Row],[activating_chance]]/100),0)</f>
        <v>105</v>
      </c>
      <c r="CJ270" s="73" t="s">
        <v>349</v>
      </c>
      <c r="CL270" t="s">
        <v>402</v>
      </c>
      <c r="CM270">
        <v>1</v>
      </c>
      <c r="CN270" s="76">
        <v>80</v>
      </c>
      <c r="CO270" s="76">
        <v>80</v>
      </c>
      <c r="CP270" s="76">
        <f ca="1">INDIRECT(ADDRESS(11+(MATCH(RIGHT(Table18[[#This Row],[spawner_sku]],LEN(Table18[[#This Row],[spawner_sku]])-FIND("/",Table18[[#This Row],[spawner_sku]])),Table1[Entity Prefab],0)),10,1,1,"Entities"))</f>
        <v>130</v>
      </c>
      <c r="CQ270" s="76">
        <f ca="1">ROUND((Table18[[#This Row],[XP]]*Table18[[#This Row],[entity_spawned (AVG)]])*(Table18[[#This Row],[activating_chance]]/100),0)</f>
        <v>104</v>
      </c>
      <c r="CR270" t="s">
        <v>348</v>
      </c>
      <c r="CT270" t="s">
        <v>258</v>
      </c>
      <c r="CU270">
        <v>1</v>
      </c>
      <c r="CV270" s="76">
        <v>150</v>
      </c>
      <c r="CW270" s="76">
        <v>80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0">
        <f ca="1">ROUND((Table1820[[#This Row],[XP]]*Table1820[[#This Row],[entity_spawned (AVG)]])*(Table1820[[#This Row],[activating_chance]]/100),0)</f>
        <v>66</v>
      </c>
      <c r="CZ270" t="s">
        <v>348</v>
      </c>
    </row>
    <row r="271" spans="2:104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28</v>
      </c>
      <c r="G271" s="76">
        <f ca="1">ROUND((Table245[[#This Row],[XP]]*Table245[[#This Row],[entity_spawned (AVG)]])*(Table245[[#This Row],[activating_chance]]/100),0)</f>
        <v>28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25</v>
      </c>
      <c r="AE271" s="76">
        <f ca="1">ROUND((Table2[[#This Row],[XP]]*Table2[[#This Row],[entity_spawned (AVG)]])*(Table2[[#This Row],[activating_chance]]/100),0)</f>
        <v>25</v>
      </c>
      <c r="AF271" s="73" t="s">
        <v>349</v>
      </c>
      <c r="AX271" t="s">
        <v>481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349</v>
      </c>
      <c r="BF271" t="s">
        <v>455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105</v>
      </c>
      <c r="BK271">
        <f ca="1">ROUND((Table11[[#This Row],[XP]]*Table11[[#This Row],[entity_spawned (AVG)]])*(Table11[[#This Row],[activating_chance]]/100),0)</f>
        <v>84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83</v>
      </c>
      <c r="CA271">
        <f ca="1">ROUND((Table13[[#This Row],[XP]]*Table13[[#This Row],[entity_spawned (AVG)]])*(Table13[[#This Row],[activating_chance]]/100),0)</f>
        <v>66</v>
      </c>
      <c r="CB271" s="73" t="s">
        <v>348</v>
      </c>
      <c r="CD271" t="s">
        <v>525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105</v>
      </c>
      <c r="CI271">
        <f ca="1">ROUND((Table14[[#This Row],[XP]]*Table14[[#This Row],[entity_spawned (AVG)]])*(Table14[[#This Row],[activating_chance]]/100),0)</f>
        <v>42</v>
      </c>
      <c r="CJ271" s="73" t="s">
        <v>349</v>
      </c>
      <c r="CL271" t="s">
        <v>402</v>
      </c>
      <c r="CM271">
        <v>1</v>
      </c>
      <c r="CN271" s="76">
        <v>80</v>
      </c>
      <c r="CO271" s="76">
        <v>100</v>
      </c>
      <c r="CP271" s="76">
        <f ca="1">INDIRECT(ADDRESS(11+(MATCH(RIGHT(Table18[[#This Row],[spawner_sku]],LEN(Table18[[#This Row],[spawner_sku]])-FIND("/",Table18[[#This Row],[spawner_sku]])),Table1[Entity Prefab],0)),10,1,1,"Entities"))</f>
        <v>130</v>
      </c>
      <c r="CQ271" s="76">
        <f ca="1">ROUND((Table18[[#This Row],[XP]]*Table18[[#This Row],[entity_spawned (AVG)]])*(Table18[[#This Row],[activating_chance]]/100),0)</f>
        <v>130</v>
      </c>
      <c r="CR271" t="s">
        <v>348</v>
      </c>
      <c r="CT271" t="s">
        <v>258</v>
      </c>
      <c r="CU271">
        <v>1</v>
      </c>
      <c r="CV271" s="76">
        <v>150</v>
      </c>
      <c r="CW271" s="76">
        <v>100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1">
        <f ca="1">ROUND((Table1820[[#This Row],[XP]]*Table1820[[#This Row],[entity_spawned (AVG)]])*(Table1820[[#This Row],[activating_chance]]/100),0)</f>
        <v>83</v>
      </c>
      <c r="CZ271" t="s">
        <v>348</v>
      </c>
    </row>
    <row r="272" spans="2:104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28</v>
      </c>
      <c r="G272" s="76">
        <f ca="1">ROUND((Table245[[#This Row],[XP]]*Table245[[#This Row],[entity_spawned (AVG)]])*(Table245[[#This Row],[activating_chance]]/100),0)</f>
        <v>28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25</v>
      </c>
      <c r="AE272" s="76">
        <f ca="1">ROUND((Table2[[#This Row],[XP]]*Table2[[#This Row],[entity_spawned (AVG)]])*(Table2[[#This Row],[activating_chance]]/100),0)</f>
        <v>25</v>
      </c>
      <c r="AF272" s="73" t="s">
        <v>349</v>
      </c>
      <c r="AX272" t="s">
        <v>481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349</v>
      </c>
      <c r="BF272" t="s">
        <v>455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105</v>
      </c>
      <c r="BK272">
        <f ca="1">ROUND((Table11[[#This Row],[XP]]*Table11[[#This Row],[entity_spawned (AVG)]])*(Table11[[#This Row],[activating_chance]]/100),0)</f>
        <v>84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83</v>
      </c>
      <c r="CA272">
        <f ca="1">ROUND((Table13[[#This Row],[XP]]*Table13[[#This Row],[entity_spawned (AVG)]])*(Table13[[#This Row],[activating_chance]]/100),0)</f>
        <v>83</v>
      </c>
      <c r="CB272" s="73" t="s">
        <v>348</v>
      </c>
      <c r="CD272" t="s">
        <v>525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105</v>
      </c>
      <c r="CI272">
        <f ca="1">ROUND((Table14[[#This Row],[XP]]*Table14[[#This Row],[entity_spawned (AVG)]])*(Table14[[#This Row],[activating_chance]]/100),0)</f>
        <v>105</v>
      </c>
      <c r="CJ272" s="73" t="s">
        <v>349</v>
      </c>
      <c r="CL272" t="s">
        <v>402</v>
      </c>
      <c r="CM272">
        <v>1</v>
      </c>
      <c r="CN272" s="76">
        <v>90</v>
      </c>
      <c r="CO272" s="76">
        <v>100</v>
      </c>
      <c r="CP272" s="76">
        <f ca="1">INDIRECT(ADDRESS(11+(MATCH(RIGHT(Table18[[#This Row],[spawner_sku]],LEN(Table18[[#This Row],[spawner_sku]])-FIND("/",Table18[[#This Row],[spawner_sku]])),Table1[Entity Prefab],0)),10,1,1,"Entities"))</f>
        <v>130</v>
      </c>
      <c r="CQ272" s="76">
        <f ca="1">ROUND((Table18[[#This Row],[XP]]*Table18[[#This Row],[entity_spawned (AVG)]])*(Table18[[#This Row],[activating_chance]]/100),0)</f>
        <v>130</v>
      </c>
      <c r="CR272" t="s">
        <v>348</v>
      </c>
      <c r="CT272" t="s">
        <v>258</v>
      </c>
      <c r="CU272">
        <v>1</v>
      </c>
      <c r="CV272" s="76">
        <v>150</v>
      </c>
      <c r="CW272" s="76">
        <v>10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2">
        <f ca="1">ROUND((Table1820[[#This Row],[XP]]*Table1820[[#This Row],[entity_spawned (AVG)]])*(Table1820[[#This Row],[activating_chance]]/100),0)</f>
        <v>8</v>
      </c>
      <c r="CZ272" t="s">
        <v>348</v>
      </c>
    </row>
    <row r="273" spans="2:10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95</v>
      </c>
      <c r="G273" s="76">
        <f ca="1">ROUND((Table245[[#This Row],[XP]]*Table245[[#This Row],[entity_spawned (AVG)]])*(Table245[[#This Row],[activating_chance]]/100),0)</f>
        <v>95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25</v>
      </c>
      <c r="AE273" s="76">
        <f ca="1">ROUND((Table2[[#This Row],[XP]]*Table2[[#This Row],[entity_spawned (AVG)]])*(Table2[[#This Row],[activating_chance]]/100),0)</f>
        <v>25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95</v>
      </c>
      <c r="BC273" s="76">
        <f ca="1">ROUND((Table61011[[#This Row],[XP]]*Table61011[[#This Row],[entity_spawned (AVG)]])*(Table61011[[#This Row],[activating_chance]]/100),0)</f>
        <v>95</v>
      </c>
      <c r="BD273" s="73" t="s">
        <v>349</v>
      </c>
      <c r="BF273" t="s">
        <v>455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105</v>
      </c>
      <c r="BK273">
        <f ca="1">ROUND((Table11[[#This Row],[XP]]*Table11[[#This Row],[entity_spawned (AVG)]])*(Table11[[#This Row],[activating_chance]]/100),0)</f>
        <v>84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83</v>
      </c>
      <c r="CA273">
        <f ca="1">ROUND((Table13[[#This Row],[XP]]*Table13[[#This Row],[entity_spawned (AVG)]])*(Table13[[#This Row],[activating_chance]]/100),0)</f>
        <v>83</v>
      </c>
      <c r="CB273" s="73" t="s">
        <v>348</v>
      </c>
      <c r="CD273" t="s">
        <v>525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105</v>
      </c>
      <c r="CI273">
        <f ca="1">ROUND((Table14[[#This Row],[XP]]*Table14[[#This Row],[entity_spawned (AVG)]])*(Table14[[#This Row],[activating_chance]]/100),0)</f>
        <v>105</v>
      </c>
      <c r="CJ273" s="73" t="s">
        <v>349</v>
      </c>
      <c r="CL273" t="s">
        <v>402</v>
      </c>
      <c r="CM273">
        <v>1</v>
      </c>
      <c r="CN273" s="76">
        <v>90</v>
      </c>
      <c r="CO273" s="76">
        <v>80</v>
      </c>
      <c r="CP273" s="76">
        <f ca="1">INDIRECT(ADDRESS(11+(MATCH(RIGHT(Table18[[#This Row],[spawner_sku]],LEN(Table18[[#This Row],[spawner_sku]])-FIND("/",Table18[[#This Row],[spawner_sku]])),Table1[Entity Prefab],0)),10,1,1,"Entities"))</f>
        <v>130</v>
      </c>
      <c r="CQ273" s="76">
        <f ca="1">ROUND((Table18[[#This Row],[XP]]*Table18[[#This Row],[entity_spawned (AVG)]])*(Table18[[#This Row],[activating_chance]]/100),0)</f>
        <v>104</v>
      </c>
      <c r="CR273" t="s">
        <v>348</v>
      </c>
      <c r="CT273" t="s">
        <v>258</v>
      </c>
      <c r="CU273">
        <v>1</v>
      </c>
      <c r="CV273" s="76">
        <v>150</v>
      </c>
      <c r="CW273" s="76">
        <v>80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3">
        <f ca="1">ROUND((Table1820[[#This Row],[XP]]*Table1820[[#This Row],[entity_spawned (AVG)]])*(Table1820[[#This Row],[activating_chance]]/100),0)</f>
        <v>66</v>
      </c>
      <c r="CZ273" t="s">
        <v>348</v>
      </c>
    </row>
    <row r="274" spans="2:10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95</v>
      </c>
      <c r="G274" s="76">
        <f ca="1">ROUND((Table245[[#This Row],[XP]]*Table245[[#This Row],[entity_spawned (AVG)]])*(Table245[[#This Row],[activating_chance]]/100),0)</f>
        <v>95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25</v>
      </c>
      <c r="AE274" s="76">
        <f ca="1">ROUND((Table2[[#This Row],[XP]]*Table2[[#This Row],[entity_spawned (AVG)]])*(Table2[[#This Row],[activating_chance]]/100),0)</f>
        <v>25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25</v>
      </c>
      <c r="BC274" s="76">
        <f ca="1">ROUND((Table61011[[#This Row],[XP]]*Table61011[[#This Row],[entity_spawned (AVG)]])*(Table61011[[#This Row],[activating_chance]]/100),0)</f>
        <v>25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48</v>
      </c>
      <c r="BK274">
        <f ca="1">ROUND((Table11[[#This Row],[XP]]*Table11[[#This Row],[entity_spawned (AVG)]])*(Table11[[#This Row],[activating_chance]]/100),0)</f>
        <v>38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83</v>
      </c>
      <c r="CA274">
        <f ca="1">ROUND((Table13[[#This Row],[XP]]*Table13[[#This Row],[entity_spawned (AVG)]])*(Table13[[#This Row],[activating_chance]]/100),0)</f>
        <v>25</v>
      </c>
      <c r="CB274" s="73" t="s">
        <v>348</v>
      </c>
      <c r="CD274" t="s">
        <v>525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105</v>
      </c>
      <c r="CI274">
        <f ca="1">ROUND((Table14[[#This Row],[XP]]*Table14[[#This Row],[entity_spawned (AVG)]])*(Table14[[#This Row],[activating_chance]]/100),0)</f>
        <v>105</v>
      </c>
      <c r="CJ274" s="73" t="s">
        <v>349</v>
      </c>
      <c r="CL274" t="s">
        <v>402</v>
      </c>
      <c r="CM274">
        <v>1</v>
      </c>
      <c r="CN274" s="76">
        <v>70</v>
      </c>
      <c r="CO274" s="76">
        <v>80</v>
      </c>
      <c r="CP274" s="76">
        <f ca="1">INDIRECT(ADDRESS(11+(MATCH(RIGHT(Table18[[#This Row],[spawner_sku]],LEN(Table18[[#This Row],[spawner_sku]])-FIND("/",Table18[[#This Row],[spawner_sku]])),Table1[Entity Prefab],0)),10,1,1,"Entities"))</f>
        <v>130</v>
      </c>
      <c r="CQ274" s="76">
        <f ca="1">ROUND((Table18[[#This Row],[XP]]*Table18[[#This Row],[entity_spawned (AVG)]])*(Table18[[#This Row],[activating_chance]]/100),0)</f>
        <v>104</v>
      </c>
      <c r="CR274" t="s">
        <v>348</v>
      </c>
      <c r="CT274" t="s">
        <v>258</v>
      </c>
      <c r="CU274">
        <v>2</v>
      </c>
      <c r="CV274" s="76">
        <v>150</v>
      </c>
      <c r="CW274" s="76">
        <v>30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4">
        <f ca="1">ROUND((Table1820[[#This Row],[XP]]*Table1820[[#This Row],[entity_spawned (AVG)]])*(Table1820[[#This Row],[activating_chance]]/100),0)</f>
        <v>50</v>
      </c>
      <c r="CZ274" t="s">
        <v>348</v>
      </c>
    </row>
    <row r="275" spans="2:10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95</v>
      </c>
      <c r="G275" s="76">
        <f ca="1">ROUND((Table245[[#This Row],[XP]]*Table245[[#This Row],[entity_spawned (AVG)]])*(Table245[[#This Row],[activating_chance]]/100),0)</f>
        <v>95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25</v>
      </c>
      <c r="AE275" s="76">
        <f ca="1">ROUND((Table2[[#This Row],[XP]]*Table2[[#This Row],[entity_spawned (AVG)]])*(Table2[[#This Row],[activating_chance]]/100),0)</f>
        <v>25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25</v>
      </c>
      <c r="BC275" s="76">
        <f ca="1">ROUND((Table61011[[#This Row],[XP]]*Table61011[[#This Row],[entity_spawned (AVG)]])*(Table61011[[#This Row],[activating_chance]]/100),0)</f>
        <v>25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48</v>
      </c>
      <c r="BK275">
        <f ca="1">ROUND((Table11[[#This Row],[XP]]*Table11[[#This Row],[entity_spawned (AVG)]])*(Table11[[#This Row],[activating_chance]]/100),0)</f>
        <v>14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83</v>
      </c>
      <c r="CA275">
        <f ca="1">ROUND((Table13[[#This Row],[XP]]*Table13[[#This Row],[entity_spawned (AVG)]])*(Table13[[#This Row],[activating_chance]]/100),0)</f>
        <v>83</v>
      </c>
      <c r="CB275" s="73" t="s">
        <v>348</v>
      </c>
      <c r="CD275" t="s">
        <v>525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105</v>
      </c>
      <c r="CI275">
        <f ca="1">ROUND((Table14[[#This Row],[XP]]*Table14[[#This Row],[entity_spawned (AVG)]])*(Table14[[#This Row],[activating_chance]]/100),0)</f>
        <v>105</v>
      </c>
      <c r="CJ275" s="73" t="s">
        <v>349</v>
      </c>
      <c r="CL275" t="s">
        <v>402</v>
      </c>
      <c r="CM275">
        <v>1</v>
      </c>
      <c r="CN275" s="76">
        <v>80</v>
      </c>
      <c r="CO275" s="76">
        <v>100</v>
      </c>
      <c r="CP275" s="76">
        <f ca="1">INDIRECT(ADDRESS(11+(MATCH(RIGHT(Table18[[#This Row],[spawner_sku]],LEN(Table18[[#This Row],[spawner_sku]])-FIND("/",Table18[[#This Row],[spawner_sku]])),Table1[Entity Prefab],0)),10,1,1,"Entities"))</f>
        <v>130</v>
      </c>
      <c r="CQ275" s="76">
        <f ca="1">ROUND((Table18[[#This Row],[XP]]*Table18[[#This Row],[entity_spawned (AVG)]])*(Table18[[#This Row],[activating_chance]]/100),0)</f>
        <v>130</v>
      </c>
      <c r="CR275" t="s">
        <v>348</v>
      </c>
      <c r="CT275" t="s">
        <v>258</v>
      </c>
      <c r="CU275">
        <v>1</v>
      </c>
      <c r="CV275" s="76">
        <v>150</v>
      </c>
      <c r="CW275" s="76">
        <v>100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5">
        <f ca="1">ROUND((Table1820[[#This Row],[XP]]*Table1820[[#This Row],[entity_spawned (AVG)]])*(Table1820[[#This Row],[activating_chance]]/100),0)</f>
        <v>83</v>
      </c>
      <c r="CZ275" t="s">
        <v>348</v>
      </c>
    </row>
    <row r="276" spans="2:10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95</v>
      </c>
      <c r="G276" s="76">
        <f ca="1">ROUND((Table245[[#This Row],[XP]]*Table245[[#This Row],[entity_spawned (AVG)]])*(Table245[[#This Row],[activating_chance]]/100),0)</f>
        <v>95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25</v>
      </c>
      <c r="AE276" s="76">
        <f ca="1">ROUND((Table2[[#This Row],[XP]]*Table2[[#This Row],[entity_spawned (AVG)]])*(Table2[[#This Row],[activating_chance]]/100),0)</f>
        <v>25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25</v>
      </c>
      <c r="BC276" s="76">
        <f ca="1">ROUND((Table61011[[#This Row],[XP]]*Table61011[[#This Row],[entity_spawned (AVG)]])*(Table61011[[#This Row],[activating_chance]]/100),0)</f>
        <v>25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48</v>
      </c>
      <c r="BK276">
        <f ca="1">ROUND((Table11[[#This Row],[XP]]*Table11[[#This Row],[entity_spawned (AVG)]])*(Table11[[#This Row],[activating_chance]]/100),0)</f>
        <v>43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83</v>
      </c>
      <c r="CA276">
        <f ca="1">ROUND((Table13[[#This Row],[XP]]*Table13[[#This Row],[entity_spawned (AVG)]])*(Table13[[#This Row],[activating_chance]]/100),0)</f>
        <v>8</v>
      </c>
      <c r="CB276" s="73" t="s">
        <v>348</v>
      </c>
      <c r="CD276" t="s">
        <v>525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105</v>
      </c>
      <c r="CI276">
        <f ca="1">ROUND((Table14[[#This Row],[XP]]*Table14[[#This Row],[entity_spawned (AVG)]])*(Table14[[#This Row],[activating_chance]]/100),0)</f>
        <v>53</v>
      </c>
      <c r="CJ276" s="73" t="s">
        <v>349</v>
      </c>
      <c r="CL276" t="s">
        <v>402</v>
      </c>
      <c r="CM276">
        <v>1</v>
      </c>
      <c r="CN276" s="76">
        <v>90</v>
      </c>
      <c r="CO276" s="76">
        <v>100</v>
      </c>
      <c r="CP276" s="76">
        <f ca="1">INDIRECT(ADDRESS(11+(MATCH(RIGHT(Table18[[#This Row],[spawner_sku]],LEN(Table18[[#This Row],[spawner_sku]])-FIND("/",Table18[[#This Row],[spawner_sku]])),Table1[Entity Prefab],0)),10,1,1,"Entities"))</f>
        <v>130</v>
      </c>
      <c r="CQ276" s="76">
        <f ca="1">ROUND((Table18[[#This Row],[XP]]*Table18[[#This Row],[entity_spawned (AVG)]])*(Table18[[#This Row],[activating_chance]]/100),0)</f>
        <v>130</v>
      </c>
      <c r="CR276" t="s">
        <v>348</v>
      </c>
      <c r="CT276" t="s">
        <v>258</v>
      </c>
      <c r="CU276">
        <v>1</v>
      </c>
      <c r="CV276" s="76">
        <v>150</v>
      </c>
      <c r="CW276" s="76">
        <v>100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6">
        <f ca="1">ROUND((Table1820[[#This Row],[XP]]*Table1820[[#This Row],[entity_spawned (AVG)]])*(Table1820[[#This Row],[activating_chance]]/100),0)</f>
        <v>83</v>
      </c>
      <c r="CZ276" t="s">
        <v>348</v>
      </c>
    </row>
    <row r="277" spans="2:10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95</v>
      </c>
      <c r="G277" s="76">
        <f ca="1">ROUND((Table245[[#This Row],[XP]]*Table245[[#This Row],[entity_spawned (AVG)]])*(Table245[[#This Row],[activating_chance]]/100),0)</f>
        <v>95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25</v>
      </c>
      <c r="AE277" s="76">
        <f ca="1">ROUND((Table2[[#This Row],[XP]]*Table2[[#This Row],[entity_spawned (AVG)]])*(Table2[[#This Row],[activating_chance]]/100),0)</f>
        <v>25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70</v>
      </c>
      <c r="BC277" s="76">
        <f ca="1">ROUND((Table61011[[#This Row],[XP]]*Table61011[[#This Row],[entity_spawned (AVG)]])*(Table61011[[#This Row],[activating_chance]]/100),0)</f>
        <v>56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48</v>
      </c>
      <c r="BK277">
        <f ca="1">ROUND((Table11[[#This Row],[XP]]*Table11[[#This Row],[entity_spawned (AVG)]])*(Table11[[#This Row],[activating_chance]]/100),0)</f>
        <v>38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83</v>
      </c>
      <c r="CA277">
        <f ca="1">ROUND((Table13[[#This Row],[XP]]*Table13[[#This Row],[entity_spawned (AVG)]])*(Table13[[#This Row],[activating_chance]]/100),0)</f>
        <v>66</v>
      </c>
      <c r="CB277" s="73" t="s">
        <v>348</v>
      </c>
      <c r="CD277" t="s">
        <v>525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105</v>
      </c>
      <c r="CI277">
        <f ca="1">ROUND((Table14[[#This Row],[XP]]*Table14[[#This Row],[entity_spawned (AVG)]])*(Table14[[#This Row],[activating_chance]]/100),0)</f>
        <v>105</v>
      </c>
      <c r="CJ277" s="73" t="s">
        <v>349</v>
      </c>
      <c r="CL277" t="s">
        <v>402</v>
      </c>
      <c r="CM277">
        <v>1</v>
      </c>
      <c r="CN277" s="76">
        <v>90</v>
      </c>
      <c r="CO277" s="76">
        <v>10</v>
      </c>
      <c r="CP277" s="76">
        <f ca="1">INDIRECT(ADDRESS(11+(MATCH(RIGHT(Table18[[#This Row],[spawner_sku]],LEN(Table18[[#This Row],[spawner_sku]])-FIND("/",Table18[[#This Row],[spawner_sku]])),Table1[Entity Prefab],0)),10,1,1,"Entities"))</f>
        <v>130</v>
      </c>
      <c r="CQ277" s="76">
        <f ca="1">ROUND((Table18[[#This Row],[XP]]*Table18[[#This Row],[entity_spawned (AVG)]])*(Table18[[#This Row],[activating_chance]]/100),0)</f>
        <v>13</v>
      </c>
      <c r="CR277" t="s">
        <v>348</v>
      </c>
      <c r="CT277" t="s">
        <v>258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7">
        <f ca="1">ROUND((Table1820[[#This Row],[XP]]*Table1820[[#This Row],[entity_spawned (AVG)]])*(Table1820[[#This Row],[activating_chance]]/100),0)</f>
        <v>66</v>
      </c>
      <c r="CZ277" t="s">
        <v>348</v>
      </c>
    </row>
    <row r="278" spans="2:10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95</v>
      </c>
      <c r="G278" s="76">
        <f ca="1">ROUND((Table245[[#This Row],[XP]]*Table245[[#This Row],[entity_spawned (AVG)]])*(Table245[[#This Row],[activating_chance]]/100),0)</f>
        <v>95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25</v>
      </c>
      <c r="AE278" s="76">
        <f ca="1">ROUND((Table2[[#This Row],[XP]]*Table2[[#This Row],[entity_spawned (AVG)]])*(Table2[[#This Row],[activating_chance]]/100),0)</f>
        <v>25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70</v>
      </c>
      <c r="BC278" s="76">
        <f ca="1">ROUND((Table61011[[#This Row],[XP]]*Table61011[[#This Row],[entity_spawned (AVG)]])*(Table61011[[#This Row],[activating_chance]]/100),0)</f>
        <v>70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48</v>
      </c>
      <c r="BK278">
        <f ca="1">ROUND((Table11[[#This Row],[XP]]*Table11[[#This Row],[entity_spawned (AVG)]])*(Table11[[#This Row],[activating_chance]]/100),0)</f>
        <v>38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83</v>
      </c>
      <c r="CA278">
        <f ca="1">ROUND((Table13[[#This Row],[XP]]*Table13[[#This Row],[entity_spawned (AVG)]])*(Table13[[#This Row],[activating_chance]]/100),0)</f>
        <v>66</v>
      </c>
      <c r="CB278" s="73" t="s">
        <v>348</v>
      </c>
      <c r="CD278" t="s">
        <v>525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105</v>
      </c>
      <c r="CI278">
        <f ca="1">ROUND((Table14[[#This Row],[XP]]*Table14[[#This Row],[entity_spawned (AVG)]])*(Table14[[#This Row],[activating_chance]]/100),0)</f>
        <v>105</v>
      </c>
      <c r="CJ278" s="73" t="s">
        <v>349</v>
      </c>
      <c r="CL278" t="s">
        <v>402</v>
      </c>
      <c r="CM278">
        <v>1</v>
      </c>
      <c r="CN278" s="76">
        <v>90</v>
      </c>
      <c r="CO278" s="76">
        <v>30</v>
      </c>
      <c r="CP278" s="76">
        <f ca="1">INDIRECT(ADDRESS(11+(MATCH(RIGHT(Table18[[#This Row],[spawner_sku]],LEN(Table18[[#This Row],[spawner_sku]])-FIND("/",Table18[[#This Row],[spawner_sku]])),Table1[Entity Prefab],0)),10,1,1,"Entities"))</f>
        <v>130</v>
      </c>
      <c r="CQ278" s="76">
        <f ca="1">ROUND((Table18[[#This Row],[XP]]*Table18[[#This Row],[entity_spawned (AVG)]])*(Table18[[#This Row],[activating_chance]]/100),0)</f>
        <v>39</v>
      </c>
      <c r="CR278" t="s">
        <v>348</v>
      </c>
      <c r="CT278" t="s">
        <v>258</v>
      </c>
      <c r="CU278">
        <v>1</v>
      </c>
      <c r="CV278" s="76">
        <v>150</v>
      </c>
      <c r="CW278" s="76">
        <v>80</v>
      </c>
      <c r="CX278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8">
        <f ca="1">ROUND((Table1820[[#This Row],[XP]]*Table1820[[#This Row],[entity_spawned (AVG)]])*(Table1820[[#This Row],[activating_chance]]/100),0)</f>
        <v>66</v>
      </c>
      <c r="CZ278" t="s">
        <v>348</v>
      </c>
    </row>
    <row r="279" spans="2:10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95</v>
      </c>
      <c r="G279" s="76">
        <f ca="1">ROUND((Table245[[#This Row],[XP]]*Table245[[#This Row],[entity_spawned (AVG)]])*(Table245[[#This Row],[activating_chance]]/100),0)</f>
        <v>95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25</v>
      </c>
      <c r="AE279" s="76">
        <f ca="1">ROUND((Table2[[#This Row],[XP]]*Table2[[#This Row],[entity_spawned (AVG)]])*(Table2[[#This Row],[activating_chance]]/100),0)</f>
        <v>25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70</v>
      </c>
      <c r="BC279" s="76">
        <f ca="1">ROUND((Table61011[[#This Row],[XP]]*Table61011[[#This Row],[entity_spawned (AVG)]])*(Table61011[[#This Row],[activating_chance]]/100),0)</f>
        <v>70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48</v>
      </c>
      <c r="BK279">
        <f ca="1">ROUND((Table11[[#This Row],[XP]]*Table11[[#This Row],[entity_spawned (AVG)]])*(Table11[[#This Row],[activating_chance]]/100),0)</f>
        <v>48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66</v>
      </c>
      <c r="CB279" s="73" t="s">
        <v>348</v>
      </c>
      <c r="CD279" t="s">
        <v>525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105</v>
      </c>
      <c r="CI279">
        <f ca="1">ROUND((Table14[[#This Row],[XP]]*Table14[[#This Row],[entity_spawned (AVG)]])*(Table14[[#This Row],[activating_chance]]/100),0)</f>
        <v>11</v>
      </c>
      <c r="CJ279" s="73" t="s">
        <v>349</v>
      </c>
      <c r="CL279" t="s">
        <v>402</v>
      </c>
      <c r="CM279">
        <v>1</v>
      </c>
      <c r="CN279" s="76">
        <v>80</v>
      </c>
      <c r="CO279" s="76">
        <v>100</v>
      </c>
      <c r="CP279" s="76">
        <f ca="1">INDIRECT(ADDRESS(11+(MATCH(RIGHT(Table18[[#This Row],[spawner_sku]],LEN(Table18[[#This Row],[spawner_sku]])-FIND("/",Table18[[#This Row],[spawner_sku]])),Table1[Entity Prefab],0)),10,1,1,"Entities"))</f>
        <v>130</v>
      </c>
      <c r="CQ279" s="76">
        <f ca="1">ROUND((Table18[[#This Row],[XP]]*Table18[[#This Row],[entity_spawned (AVG)]])*(Table18[[#This Row],[activating_chance]]/100),0)</f>
        <v>130</v>
      </c>
      <c r="CR279" t="s">
        <v>348</v>
      </c>
      <c r="CT279" t="s">
        <v>258</v>
      </c>
      <c r="CU279">
        <v>1</v>
      </c>
      <c r="CV279" s="76">
        <v>150</v>
      </c>
      <c r="CW279" s="76">
        <v>80</v>
      </c>
      <c r="CX279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79">
        <f ca="1">ROUND((Table1820[[#This Row],[XP]]*Table1820[[#This Row],[entity_spawned (AVG)]])*(Table1820[[#This Row],[activating_chance]]/100),0)</f>
        <v>66</v>
      </c>
      <c r="CZ279" t="s">
        <v>348</v>
      </c>
    </row>
    <row r="280" spans="2:10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95</v>
      </c>
      <c r="G280" s="76">
        <f ca="1">ROUND((Table245[[#This Row],[XP]]*Table245[[#This Row],[entity_spawned (AVG)]])*(Table245[[#This Row],[activating_chance]]/100),0)</f>
        <v>95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25</v>
      </c>
      <c r="AE280" s="76">
        <f ca="1">ROUND((Table2[[#This Row],[XP]]*Table2[[#This Row],[entity_spawned (AVG)]])*(Table2[[#This Row],[activating_chance]]/100),0)</f>
        <v>25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70</v>
      </c>
      <c r="BC280" s="76">
        <f ca="1">ROUND((Table61011[[#This Row],[XP]]*Table61011[[#This Row],[entity_spawned (AVG)]])*(Table61011[[#This Row],[activating_chance]]/100),0)</f>
        <v>70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130</v>
      </c>
      <c r="BK280">
        <f ca="1">ROUND((Table11[[#This Row],[XP]]*Table11[[#This Row],[entity_spawned (AVG)]])*(Table11[[#This Row],[activating_chance]]/100),0)</f>
        <v>39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66</v>
      </c>
      <c r="CB280" s="73" t="s">
        <v>348</v>
      </c>
      <c r="CD280" t="s">
        <v>525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105</v>
      </c>
      <c r="CI280">
        <f ca="1">ROUND((Table14[[#This Row],[XP]]*Table14[[#This Row],[entity_spawned (AVG)]])*(Table14[[#This Row],[activating_chance]]/100),0)</f>
        <v>105</v>
      </c>
      <c r="CJ280" s="73" t="s">
        <v>349</v>
      </c>
      <c r="CL280" t="s">
        <v>402</v>
      </c>
      <c r="CM280">
        <v>1</v>
      </c>
      <c r="CN280" s="76">
        <v>80</v>
      </c>
      <c r="CO280" s="76">
        <v>100</v>
      </c>
      <c r="CP280" s="76">
        <f ca="1">INDIRECT(ADDRESS(11+(MATCH(RIGHT(Table18[[#This Row],[spawner_sku]],LEN(Table18[[#This Row],[spawner_sku]])-FIND("/",Table18[[#This Row],[spawner_sku]])),Table1[Entity Prefab],0)),10,1,1,"Entities"))</f>
        <v>130</v>
      </c>
      <c r="CQ280" s="76">
        <f ca="1">ROUND((Table18[[#This Row],[XP]]*Table18[[#This Row],[entity_spawned (AVG)]])*(Table18[[#This Row],[activating_chance]]/100),0)</f>
        <v>130</v>
      </c>
      <c r="CR280" t="s">
        <v>348</v>
      </c>
      <c r="CT280" t="s">
        <v>258</v>
      </c>
      <c r="CU280">
        <v>1</v>
      </c>
      <c r="CV280" s="76">
        <v>150</v>
      </c>
      <c r="CW280" s="76">
        <v>80</v>
      </c>
      <c r="CX280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80">
        <f ca="1">ROUND((Table1820[[#This Row],[XP]]*Table1820[[#This Row],[entity_spawned (AVG)]])*(Table1820[[#This Row],[activating_chance]]/100),0)</f>
        <v>66</v>
      </c>
      <c r="CZ280" t="s">
        <v>348</v>
      </c>
    </row>
    <row r="281" spans="2:10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95</v>
      </c>
      <c r="G281" s="76">
        <f ca="1">ROUND((Table245[[#This Row],[XP]]*Table245[[#This Row],[entity_spawned (AVG)]])*(Table245[[#This Row],[activating_chance]]/100),0)</f>
        <v>95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70</v>
      </c>
      <c r="AE281" s="76">
        <f ca="1">ROUND((Table2[[#This Row],[XP]]*Table2[[#This Row],[entity_spawned (AVG)]])*(Table2[[#This Row],[activating_chance]]/100),0)</f>
        <v>70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70</v>
      </c>
      <c r="BC281" s="76">
        <f ca="1">ROUND((Table61011[[#This Row],[XP]]*Table61011[[#This Row],[entity_spawned (AVG)]])*(Table61011[[#This Row],[activating_chance]]/100),0)</f>
        <v>70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130</v>
      </c>
      <c r="BK281">
        <f ca="1">ROUND((Table11[[#This Row],[XP]]*Table11[[#This Row],[entity_spawned (AVG)]])*(Table11[[#This Row],[activating_chance]]/100),0)</f>
        <v>39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66</v>
      </c>
      <c r="CB281" s="73" t="s">
        <v>348</v>
      </c>
      <c r="CD281" t="s">
        <v>525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105</v>
      </c>
      <c r="CI281">
        <f ca="1">ROUND((Table14[[#This Row],[XP]]*Table14[[#This Row],[entity_spawned (AVG)]])*(Table14[[#This Row],[activating_chance]]/100),0)</f>
        <v>105</v>
      </c>
      <c r="CJ281" s="73" t="s">
        <v>349</v>
      </c>
      <c r="CL281" t="s">
        <v>402</v>
      </c>
      <c r="CM281">
        <v>1</v>
      </c>
      <c r="CN281" s="76">
        <v>80</v>
      </c>
      <c r="CO281" s="76">
        <v>80</v>
      </c>
      <c r="CP281" s="76">
        <f ca="1">INDIRECT(ADDRESS(11+(MATCH(RIGHT(Table18[[#This Row],[spawner_sku]],LEN(Table18[[#This Row],[spawner_sku]])-FIND("/",Table18[[#This Row],[spawner_sku]])),Table1[Entity Prefab],0)),10,1,1,"Entities"))</f>
        <v>130</v>
      </c>
      <c r="CQ281" s="76">
        <f ca="1">ROUND((Table18[[#This Row],[XP]]*Table18[[#This Row],[entity_spawned (AVG)]])*(Table18[[#This Row],[activating_chance]]/100),0)</f>
        <v>104</v>
      </c>
      <c r="CR281" t="s">
        <v>348</v>
      </c>
    </row>
    <row r="282" spans="2:10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95</v>
      </c>
      <c r="G282" s="76">
        <f ca="1">ROUND((Table245[[#This Row],[XP]]*Table245[[#This Row],[entity_spawned (AVG)]])*(Table245[[#This Row],[activating_chance]]/100),0)</f>
        <v>95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70</v>
      </c>
      <c r="AE282" s="76">
        <f ca="1">ROUND((Table2[[#This Row],[XP]]*Table2[[#This Row],[entity_spawned (AVG)]])*(Table2[[#This Row],[activating_chance]]/100),0)</f>
        <v>70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70</v>
      </c>
      <c r="BC282" s="76">
        <f ca="1">ROUND((Table61011[[#This Row],[XP]]*Table61011[[#This Row],[entity_spawned (AVG)]])*(Table61011[[#This Row],[activating_chance]]/100),0)</f>
        <v>70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130</v>
      </c>
      <c r="BK282">
        <f ca="1">ROUND((Table11[[#This Row],[XP]]*Table11[[#This Row],[entity_spawned (AVG)]])*(Table11[[#This Row],[activating_chance]]/100),0)</f>
        <v>39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348</v>
      </c>
      <c r="CD282" t="s">
        <v>525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105</v>
      </c>
      <c r="CI282">
        <f ca="1">ROUND((Table14[[#This Row],[XP]]*Table14[[#This Row],[entity_spawned (AVG)]])*(Table14[[#This Row],[activating_chance]]/100),0)</f>
        <v>53</v>
      </c>
      <c r="CJ282" s="73" t="s">
        <v>349</v>
      </c>
      <c r="CL282" t="s">
        <v>402</v>
      </c>
      <c r="CM282">
        <v>1</v>
      </c>
      <c r="CN282" s="76">
        <v>80</v>
      </c>
      <c r="CO282" s="76">
        <v>100</v>
      </c>
      <c r="CP282" s="76">
        <f ca="1">INDIRECT(ADDRESS(11+(MATCH(RIGHT(Table18[[#This Row],[spawner_sku]],LEN(Table18[[#This Row],[spawner_sku]])-FIND("/",Table18[[#This Row],[spawner_sku]])),Table1[Entity Prefab],0)),10,1,1,"Entities"))</f>
        <v>130</v>
      </c>
      <c r="CQ282" s="76">
        <f ca="1">ROUND((Table18[[#This Row],[XP]]*Table18[[#This Row],[entity_spawned (AVG)]])*(Table18[[#This Row],[activating_chance]]/100),0)</f>
        <v>130</v>
      </c>
      <c r="CR282" t="s">
        <v>348</v>
      </c>
    </row>
    <row r="283" spans="2:104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95</v>
      </c>
      <c r="G283" s="76">
        <f ca="1">ROUND((Table245[[#This Row],[XP]]*Table245[[#This Row],[entity_spawned (AVG)]])*(Table245[[#This Row],[activating_chance]]/100),0)</f>
        <v>95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70</v>
      </c>
      <c r="AE283" s="76">
        <f ca="1">ROUND((Table2[[#This Row],[XP]]*Table2[[#This Row],[entity_spawned (AVG)]])*(Table2[[#This Row],[activating_chance]]/100),0)</f>
        <v>70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70</v>
      </c>
      <c r="BC283" s="76">
        <f ca="1">ROUND((Table61011[[#This Row],[XP]]*Table61011[[#This Row],[entity_spawned (AVG)]])*(Table61011[[#This Row],[activating_chance]]/100),0)</f>
        <v>70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130</v>
      </c>
      <c r="BK283">
        <f ca="1">ROUND((Table11[[#This Row],[XP]]*Table11[[#This Row],[entity_spawned (AVG)]])*(Table11[[#This Row],[activating_chance]]/100),0)</f>
        <v>39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8</v>
      </c>
      <c r="CB283" s="73" t="s">
        <v>348</v>
      </c>
      <c r="CD283" t="s">
        <v>525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105</v>
      </c>
      <c r="CI283">
        <f ca="1">ROUND((Table14[[#This Row],[XP]]*Table14[[#This Row],[entity_spawned (AVG)]])*(Table14[[#This Row],[activating_chance]]/100),0)</f>
        <v>11</v>
      </c>
      <c r="CJ283" s="73" t="s">
        <v>349</v>
      </c>
      <c r="CL283" t="s">
        <v>402</v>
      </c>
      <c r="CM283">
        <v>1</v>
      </c>
      <c r="CN283" s="76">
        <v>70</v>
      </c>
      <c r="CO283" s="76">
        <v>100</v>
      </c>
      <c r="CP283" s="76">
        <f ca="1">INDIRECT(ADDRESS(11+(MATCH(RIGHT(Table18[[#This Row],[spawner_sku]],LEN(Table18[[#This Row],[spawner_sku]])-FIND("/",Table18[[#This Row],[spawner_sku]])),Table1[Entity Prefab],0)),10,1,1,"Entities"))</f>
        <v>130</v>
      </c>
      <c r="CQ283" s="76">
        <f ca="1">ROUND((Table18[[#This Row],[XP]]*Table18[[#This Row],[entity_spawned (AVG)]])*(Table18[[#This Row],[activating_chance]]/100),0)</f>
        <v>130</v>
      </c>
      <c r="CR283" t="s">
        <v>348</v>
      </c>
    </row>
    <row r="284" spans="2:104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95</v>
      </c>
      <c r="G284" s="76">
        <f ca="1">ROUND((Table245[[#This Row],[XP]]*Table245[[#This Row],[entity_spawned (AVG)]])*(Table245[[#This Row],[activating_chance]]/100),0)</f>
        <v>95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70</v>
      </c>
      <c r="AE284" s="76">
        <f ca="1">ROUND((Table2[[#This Row],[XP]]*Table2[[#This Row],[entity_spawned (AVG)]])*(Table2[[#This Row],[activating_chance]]/100),0)</f>
        <v>70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70</v>
      </c>
      <c r="BC284" s="76">
        <f ca="1">ROUND((Table61011[[#This Row],[XP]]*Table61011[[#This Row],[entity_spawned (AVG)]])*(Table61011[[#This Row],[activating_chance]]/100),0)</f>
        <v>70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130</v>
      </c>
      <c r="BK284">
        <f ca="1">ROUND((Table11[[#This Row],[XP]]*Table11[[#This Row],[entity_spawned (AVG)]])*(Table11[[#This Row],[activating_chance]]/100),0)</f>
        <v>13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83</v>
      </c>
      <c r="CB284" s="73" t="s">
        <v>348</v>
      </c>
      <c r="CD284" t="s">
        <v>525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105</v>
      </c>
      <c r="CI284">
        <f ca="1">ROUND((Table14[[#This Row],[XP]]*Table14[[#This Row],[entity_spawned (AVG)]])*(Table14[[#This Row],[activating_chance]]/100),0)</f>
        <v>11</v>
      </c>
      <c r="CJ284" s="73" t="s">
        <v>349</v>
      </c>
      <c r="CL284" t="s">
        <v>402</v>
      </c>
      <c r="CM284">
        <v>1</v>
      </c>
      <c r="CN284" s="76">
        <v>80</v>
      </c>
      <c r="CO284" s="76">
        <v>100</v>
      </c>
      <c r="CP284" s="76">
        <f ca="1">INDIRECT(ADDRESS(11+(MATCH(RIGHT(Table18[[#This Row],[spawner_sku]],LEN(Table18[[#This Row],[spawner_sku]])-FIND("/",Table18[[#This Row],[spawner_sku]])),Table1[Entity Prefab],0)),10,1,1,"Entities"))</f>
        <v>130</v>
      </c>
      <c r="CQ284" s="76">
        <f ca="1">ROUND((Table18[[#This Row],[XP]]*Table18[[#This Row],[entity_spawned (AVG)]])*(Table18[[#This Row],[activating_chance]]/100),0)</f>
        <v>130</v>
      </c>
      <c r="CR284" t="s">
        <v>348</v>
      </c>
    </row>
    <row r="285" spans="2:104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95</v>
      </c>
      <c r="G285" s="76">
        <f ca="1">ROUND((Table245[[#This Row],[XP]]*Table245[[#This Row],[entity_spawned (AVG)]])*(Table245[[#This Row],[activating_chance]]/100),0)</f>
        <v>95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70</v>
      </c>
      <c r="AE285" s="76">
        <f ca="1">ROUND((Table2[[#This Row],[XP]]*Table2[[#This Row],[entity_spawned (AVG)]])*(Table2[[#This Row],[activating_chance]]/100),0)</f>
        <v>70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70</v>
      </c>
      <c r="BC285" s="76">
        <f ca="1">ROUND((Table61011[[#This Row],[XP]]*Table61011[[#This Row],[entity_spawned (AVG)]])*(Table61011[[#This Row],[activating_chance]]/100),0)</f>
        <v>70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130</v>
      </c>
      <c r="BK285">
        <f ca="1">ROUND((Table11[[#This Row],[XP]]*Table11[[#This Row],[entity_spawned (AVG)]])*(Table11[[#This Row],[activating_chance]]/100),0)</f>
        <v>39</v>
      </c>
      <c r="BL285" s="73" t="s">
        <v>348</v>
      </c>
      <c r="BV285" t="s">
        <v>520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263</v>
      </c>
      <c r="CA285">
        <f ca="1">ROUND((Table13[[#This Row],[XP]]*Table13[[#This Row],[entity_spawned (AVG)]])*(Table13[[#This Row],[activating_chance]]/100),0)</f>
        <v>263</v>
      </c>
      <c r="CB285" s="73" t="s">
        <v>349</v>
      </c>
      <c r="CD285" t="s">
        <v>525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105</v>
      </c>
      <c r="CI285">
        <f ca="1">ROUND((Table14[[#This Row],[XP]]*Table14[[#This Row],[entity_spawned (AVG)]])*(Table14[[#This Row],[activating_chance]]/100),0)</f>
        <v>53</v>
      </c>
      <c r="CJ285" s="73" t="s">
        <v>349</v>
      </c>
      <c r="CL285" t="s">
        <v>402</v>
      </c>
      <c r="CM285">
        <v>1</v>
      </c>
      <c r="CN285" s="76">
        <v>90</v>
      </c>
      <c r="CO285" s="76">
        <v>80</v>
      </c>
      <c r="CP285" s="76">
        <f ca="1">INDIRECT(ADDRESS(11+(MATCH(RIGHT(Table18[[#This Row],[spawner_sku]],LEN(Table18[[#This Row],[spawner_sku]])-FIND("/",Table18[[#This Row],[spawner_sku]])),Table1[Entity Prefab],0)),10,1,1,"Entities"))</f>
        <v>130</v>
      </c>
      <c r="CQ285" s="76">
        <f ca="1">ROUND((Table18[[#This Row],[XP]]*Table18[[#This Row],[entity_spawned (AVG)]])*(Table18[[#This Row],[activating_chance]]/100),0)</f>
        <v>104</v>
      </c>
      <c r="CR285" t="s">
        <v>348</v>
      </c>
    </row>
    <row r="286" spans="2:104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95</v>
      </c>
      <c r="G286" s="76">
        <f ca="1">ROUND((Table245[[#This Row],[XP]]*Table245[[#This Row],[entity_spawned (AVG)]])*(Table245[[#This Row],[activating_chance]]/100),0)</f>
        <v>95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70</v>
      </c>
      <c r="AE286" s="76">
        <f ca="1">ROUND((Table2[[#This Row],[XP]]*Table2[[#This Row],[entity_spawned (AVG)]])*(Table2[[#This Row],[activating_chance]]/100),0)</f>
        <v>70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70</v>
      </c>
      <c r="BC286" s="76">
        <f ca="1">ROUND((Table61011[[#This Row],[XP]]*Table61011[[#This Row],[entity_spawned (AVG)]])*(Table61011[[#This Row],[activating_chance]]/100),0)</f>
        <v>70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130</v>
      </c>
      <c r="BK286">
        <f ca="1">ROUND((Table11[[#This Row],[XP]]*Table11[[#This Row],[entity_spawned (AVG)]])*(Table11[[#This Row],[activating_chance]]/100),0)</f>
        <v>26</v>
      </c>
      <c r="BL286" s="73" t="s">
        <v>348</v>
      </c>
      <c r="BV286" t="s">
        <v>538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55</v>
      </c>
      <c r="CA286">
        <f ca="1">ROUND((Table13[[#This Row],[XP]]*Table13[[#This Row],[entity_spawned (AVG)]])*(Table13[[#This Row],[activating_chance]]/100),0)</f>
        <v>17</v>
      </c>
      <c r="CB286" s="73" t="s">
        <v>349</v>
      </c>
      <c r="CD286" t="s">
        <v>528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  <c r="CL286" t="s">
        <v>402</v>
      </c>
      <c r="CM286">
        <v>1</v>
      </c>
      <c r="CN286" s="76">
        <v>90</v>
      </c>
      <c r="CO286" s="76">
        <v>80</v>
      </c>
      <c r="CP286" s="76">
        <f ca="1">INDIRECT(ADDRESS(11+(MATCH(RIGHT(Table18[[#This Row],[spawner_sku]],LEN(Table18[[#This Row],[spawner_sku]])-FIND("/",Table18[[#This Row],[spawner_sku]])),Table1[Entity Prefab],0)),10,1,1,"Entities"))</f>
        <v>130</v>
      </c>
      <c r="CQ286" s="76">
        <f ca="1">ROUND((Table18[[#This Row],[XP]]*Table18[[#This Row],[entity_spawned (AVG)]])*(Table18[[#This Row],[activating_chance]]/100),0)</f>
        <v>104</v>
      </c>
      <c r="CR286" t="s">
        <v>348</v>
      </c>
    </row>
    <row r="287" spans="2:104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95</v>
      </c>
      <c r="G287" s="76">
        <f ca="1">ROUND((Table245[[#This Row],[XP]]*Table245[[#This Row],[entity_spawned (AVG)]])*(Table245[[#This Row],[activating_chance]]/100),0)</f>
        <v>95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70</v>
      </c>
      <c r="AE287" s="76">
        <f ca="1">ROUND((Table2[[#This Row],[XP]]*Table2[[#This Row],[entity_spawned (AVG)]])*(Table2[[#This Row],[activating_chance]]/100),0)</f>
        <v>70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70</v>
      </c>
      <c r="BC287" s="76">
        <f ca="1">ROUND((Table61011[[#This Row],[XP]]*Table61011[[#This Row],[entity_spawned (AVG)]])*(Table61011[[#This Row],[activating_chance]]/100),0)</f>
        <v>70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130</v>
      </c>
      <c r="BK287">
        <f ca="1">ROUND((Table11[[#This Row],[XP]]*Table11[[#This Row],[entity_spawned (AVG)]])*(Table11[[#This Row],[activating_chance]]/100),0)</f>
        <v>26</v>
      </c>
      <c r="BL287" s="73" t="s">
        <v>348</v>
      </c>
      <c r="BV287" t="s">
        <v>538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55</v>
      </c>
      <c r="CA287">
        <f ca="1">ROUND((Table13[[#This Row],[XP]]*Table13[[#This Row],[entity_spawned (AVG)]])*(Table13[[#This Row],[activating_chance]]/100),0)</f>
        <v>55</v>
      </c>
      <c r="CB287" s="73" t="s">
        <v>349</v>
      </c>
      <c r="CD287" t="s">
        <v>528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  <c r="CL287" t="s">
        <v>402</v>
      </c>
      <c r="CM287">
        <v>1</v>
      </c>
      <c r="CN287" s="76">
        <v>90</v>
      </c>
      <c r="CO287" s="76">
        <v>10</v>
      </c>
      <c r="CP287" s="76">
        <f ca="1">INDIRECT(ADDRESS(11+(MATCH(RIGHT(Table18[[#This Row],[spawner_sku]],LEN(Table18[[#This Row],[spawner_sku]])-FIND("/",Table18[[#This Row],[spawner_sku]])),Table1[Entity Prefab],0)),10,1,1,"Entities"))</f>
        <v>130</v>
      </c>
      <c r="CQ287" s="76">
        <f ca="1">ROUND((Table18[[#This Row],[XP]]*Table18[[#This Row],[entity_spawned (AVG)]])*(Table18[[#This Row],[activating_chance]]/100),0)</f>
        <v>13</v>
      </c>
      <c r="CR287" t="s">
        <v>348</v>
      </c>
    </row>
    <row r="288" spans="2:104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95</v>
      </c>
      <c r="G288" s="76">
        <f ca="1">ROUND((Table245[[#This Row],[XP]]*Table245[[#This Row],[entity_spawned (AVG)]])*(Table245[[#This Row],[activating_chance]]/100),0)</f>
        <v>95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70</v>
      </c>
      <c r="AE288" s="76">
        <f ca="1">ROUND((Table2[[#This Row],[XP]]*Table2[[#This Row],[entity_spawned (AVG)]])*(Table2[[#This Row],[activating_chance]]/100),0)</f>
        <v>70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70</v>
      </c>
      <c r="BC288" s="76">
        <f ca="1">ROUND((Table61011[[#This Row],[XP]]*Table61011[[#This Row],[entity_spawned (AVG)]])*(Table61011[[#This Row],[activating_chance]]/100),0)</f>
        <v>56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130</v>
      </c>
      <c r="BK288">
        <f ca="1">ROUND((Table11[[#This Row],[XP]]*Table11[[#This Row],[entity_spawned (AVG)]])*(Table11[[#This Row],[activating_chance]]/100),0)</f>
        <v>78</v>
      </c>
      <c r="BL288" s="73" t="s">
        <v>348</v>
      </c>
      <c r="BV288" t="s">
        <v>538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55</v>
      </c>
      <c r="CA288">
        <f ca="1">ROUND((Table13[[#This Row],[XP]]*Table13[[#This Row],[entity_spawned (AVG)]])*(Table13[[#This Row],[activating_chance]]/100),0)</f>
        <v>55</v>
      </c>
      <c r="CB288" s="73" t="s">
        <v>349</v>
      </c>
      <c r="CD288" t="s">
        <v>528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  <c r="CL288" t="s">
        <v>402</v>
      </c>
      <c r="CM288">
        <v>1</v>
      </c>
      <c r="CN288" s="76">
        <v>80</v>
      </c>
      <c r="CO288" s="76">
        <v>30</v>
      </c>
      <c r="CP288" s="76">
        <f ca="1">INDIRECT(ADDRESS(11+(MATCH(RIGHT(Table18[[#This Row],[spawner_sku]],LEN(Table18[[#This Row],[spawner_sku]])-FIND("/",Table18[[#This Row],[spawner_sku]])),Table1[Entity Prefab],0)),10,1,1,"Entities"))</f>
        <v>130</v>
      </c>
      <c r="CQ288" s="76">
        <f ca="1">ROUND((Table18[[#This Row],[XP]]*Table18[[#This Row],[entity_spawned (AVG)]])*(Table18[[#This Row],[activating_chance]]/100),0)</f>
        <v>39</v>
      </c>
      <c r="CR288" t="s">
        <v>348</v>
      </c>
    </row>
    <row r="289" spans="2:96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50</v>
      </c>
      <c r="G289" s="76">
        <f ca="1">ROUND((Table245[[#This Row],[XP]]*Table245[[#This Row],[entity_spawned (AVG)]])*(Table245[[#This Row],[activating_chance]]/100),0)</f>
        <v>50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70</v>
      </c>
      <c r="AE289" s="76">
        <f ca="1">ROUND((Table2[[#This Row],[XP]]*Table2[[#This Row],[entity_spawned (AVG)]])*(Table2[[#This Row],[activating_chance]]/100),0)</f>
        <v>70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70</v>
      </c>
      <c r="BC289" s="76">
        <f ca="1">ROUND((Table61011[[#This Row],[XP]]*Table61011[[#This Row],[entity_spawned (AVG)]])*(Table61011[[#This Row],[activating_chance]]/100),0)</f>
        <v>70</v>
      </c>
      <c r="BD289" s="73" t="s">
        <v>348</v>
      </c>
      <c r="BF289" t="s">
        <v>531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55</v>
      </c>
      <c r="BK289">
        <f ca="1">ROUND((Table11[[#This Row],[XP]]*Table11[[#This Row],[entity_spawned (AVG)]])*(Table11[[#This Row],[activating_chance]]/100),0)</f>
        <v>55</v>
      </c>
      <c r="BL289" s="73" t="s">
        <v>348</v>
      </c>
      <c r="BV289" t="s">
        <v>538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55</v>
      </c>
      <c r="CA289">
        <f ca="1">ROUND((Table13[[#This Row],[XP]]*Table13[[#This Row],[entity_spawned (AVG)]])*(Table13[[#This Row],[activating_chance]]/100),0)</f>
        <v>17</v>
      </c>
      <c r="CB289" s="73" t="s">
        <v>349</v>
      </c>
      <c r="CD289" t="s">
        <v>528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  <c r="CL289" t="s">
        <v>402</v>
      </c>
      <c r="CM289">
        <v>1</v>
      </c>
      <c r="CN289" s="76">
        <v>70</v>
      </c>
      <c r="CO289" s="76">
        <v>80</v>
      </c>
      <c r="CP289" s="76">
        <f ca="1">INDIRECT(ADDRESS(11+(MATCH(RIGHT(Table18[[#This Row],[spawner_sku]],LEN(Table18[[#This Row],[spawner_sku]])-FIND("/",Table18[[#This Row],[spawner_sku]])),Table1[Entity Prefab],0)),10,1,1,"Entities"))</f>
        <v>130</v>
      </c>
      <c r="CQ289" s="76">
        <f ca="1">ROUND((Table18[[#This Row],[XP]]*Table18[[#This Row],[entity_spawned (AVG)]])*(Table18[[#This Row],[activating_chance]]/100),0)</f>
        <v>104</v>
      </c>
      <c r="CR289" t="s">
        <v>348</v>
      </c>
    </row>
    <row r="290" spans="2:96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50</v>
      </c>
      <c r="G290" s="76">
        <f ca="1">ROUND((Table245[[#This Row],[XP]]*Table245[[#This Row],[entity_spawned (AVG)]])*(Table245[[#This Row],[activating_chance]]/100),0)</f>
        <v>50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70</v>
      </c>
      <c r="AE290" s="76">
        <f ca="1">ROUND((Table2[[#This Row],[XP]]*Table2[[#This Row],[entity_spawned (AVG)]])*(Table2[[#This Row],[activating_chance]]/100),0)</f>
        <v>70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70</v>
      </c>
      <c r="BC290" s="76">
        <f ca="1">ROUND((Table61011[[#This Row],[XP]]*Table61011[[#This Row],[entity_spawned (AVG)]])*(Table61011[[#This Row],[activating_chance]]/100),0)</f>
        <v>70</v>
      </c>
      <c r="BD290" s="73" t="s">
        <v>348</v>
      </c>
      <c r="BF290" t="s">
        <v>526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28</v>
      </c>
      <c r="BK290">
        <f ca="1">ROUND((Table11[[#This Row],[XP]]*Table11[[#This Row],[entity_spawned (AVG)]])*(Table11[[#This Row],[activating_chance]]/100),0)</f>
        <v>20</v>
      </c>
      <c r="BL290" s="73" t="s">
        <v>348</v>
      </c>
      <c r="BV290" t="s">
        <v>538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55</v>
      </c>
      <c r="CA290">
        <f ca="1">ROUND((Table13[[#This Row],[XP]]*Table13[[#This Row],[entity_spawned (AVG)]])*(Table13[[#This Row],[activating_chance]]/100),0)</f>
        <v>11</v>
      </c>
      <c r="CB290" s="73" t="s">
        <v>349</v>
      </c>
      <c r="CD290" t="s">
        <v>528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  <c r="CL290" t="s">
        <v>402</v>
      </c>
      <c r="CM290">
        <v>1</v>
      </c>
      <c r="CN290" s="76">
        <v>70</v>
      </c>
      <c r="CO290" s="76">
        <v>100</v>
      </c>
      <c r="CP290" s="76">
        <f ca="1">INDIRECT(ADDRESS(11+(MATCH(RIGHT(Table18[[#This Row],[spawner_sku]],LEN(Table18[[#This Row],[spawner_sku]])-FIND("/",Table18[[#This Row],[spawner_sku]])),Table1[Entity Prefab],0)),10,1,1,"Entities"))</f>
        <v>130</v>
      </c>
      <c r="CQ290" s="76">
        <f ca="1">ROUND((Table18[[#This Row],[XP]]*Table18[[#This Row],[entity_spawned (AVG)]])*(Table18[[#This Row],[activating_chance]]/100),0)</f>
        <v>130</v>
      </c>
      <c r="CR290" t="s">
        <v>348</v>
      </c>
    </row>
    <row r="291" spans="2:96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50</v>
      </c>
      <c r="G291" s="76">
        <f ca="1">ROUND((Table245[[#This Row],[XP]]*Table245[[#This Row],[entity_spawned (AVG)]])*(Table245[[#This Row],[activating_chance]]/100),0)</f>
        <v>50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70</v>
      </c>
      <c r="AE291" s="76">
        <f ca="1">ROUND((Table2[[#This Row],[XP]]*Table2[[#This Row],[entity_spawned (AVG)]])*(Table2[[#This Row],[activating_chance]]/100),0)</f>
        <v>70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70</v>
      </c>
      <c r="BC291" s="76">
        <f ca="1">ROUND((Table61011[[#This Row],[XP]]*Table61011[[#This Row],[entity_spawned (AVG)]])*(Table61011[[#This Row],[activating_chance]]/100),0)</f>
        <v>70</v>
      </c>
      <c r="BD291" s="73" t="s">
        <v>348</v>
      </c>
      <c r="BF291" t="s">
        <v>526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28</v>
      </c>
      <c r="BK291">
        <f ca="1">ROUND((Table11[[#This Row],[XP]]*Table11[[#This Row],[entity_spawned (AVG)]])*(Table11[[#This Row],[activating_chance]]/100),0)</f>
        <v>20</v>
      </c>
      <c r="BL291" s="73" t="s">
        <v>348</v>
      </c>
      <c r="BV291" t="s">
        <v>538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55</v>
      </c>
      <c r="CA291">
        <f ca="1">ROUND((Table13[[#This Row],[XP]]*Table13[[#This Row],[entity_spawned (AVG)]])*(Table13[[#This Row],[activating_chance]]/100),0)</f>
        <v>55</v>
      </c>
      <c r="CB291" s="73" t="s">
        <v>349</v>
      </c>
      <c r="CD291" t="s">
        <v>528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  <c r="CL291" t="s">
        <v>459</v>
      </c>
      <c r="CM291">
        <v>1</v>
      </c>
      <c r="CN291" s="76">
        <v>70</v>
      </c>
      <c r="CO291" s="76">
        <v>100</v>
      </c>
      <c r="CP291" s="76">
        <f ca="1">INDIRECT(ADDRESS(11+(MATCH(RIGHT(Table18[[#This Row],[spawner_sku]],LEN(Table18[[#This Row],[spawner_sku]])-FIND("/",Table18[[#This Row],[spawner_sku]])),Table1[Entity Prefab],0)),10,1,1,"Entities"))</f>
        <v>130</v>
      </c>
      <c r="CQ291" s="76">
        <f ca="1">ROUND((Table18[[#This Row],[XP]]*Table18[[#This Row],[entity_spawned (AVG)]])*(Table18[[#This Row],[activating_chance]]/100),0)</f>
        <v>130</v>
      </c>
      <c r="CR291" t="s">
        <v>348</v>
      </c>
    </row>
    <row r="292" spans="2:96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50</v>
      </c>
      <c r="G292" s="76">
        <f ca="1">ROUND((Table245[[#This Row],[XP]]*Table245[[#This Row],[entity_spawned (AVG)]])*(Table245[[#This Row],[activating_chance]]/100),0)</f>
        <v>50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70</v>
      </c>
      <c r="AE292" s="76">
        <f ca="1">ROUND((Table2[[#This Row],[XP]]*Table2[[#This Row],[entity_spawned (AVG)]])*(Table2[[#This Row],[activating_chance]]/100),0)</f>
        <v>70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70</v>
      </c>
      <c r="BC292" s="76">
        <f ca="1">ROUND((Table61011[[#This Row],[XP]]*Table61011[[#This Row],[entity_spawned (AVG)]])*(Table61011[[#This Row],[activating_chance]]/100),0)</f>
        <v>70</v>
      </c>
      <c r="BD292" s="73" t="s">
        <v>348</v>
      </c>
      <c r="BF292" t="s">
        <v>530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35</v>
      </c>
      <c r="BK292">
        <f ca="1">ROUND((Table11[[#This Row],[XP]]*Table11[[#This Row],[entity_spawned (AVG)]])*(Table11[[#This Row],[activating_chance]]/100),0)</f>
        <v>35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528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  <c r="CL292" t="s">
        <v>459</v>
      </c>
      <c r="CM292">
        <v>1</v>
      </c>
      <c r="CN292" s="76">
        <v>90</v>
      </c>
      <c r="CO292" s="76">
        <v>100</v>
      </c>
      <c r="CP292" s="76">
        <f ca="1">INDIRECT(ADDRESS(11+(MATCH(RIGHT(Table18[[#This Row],[spawner_sku]],LEN(Table18[[#This Row],[spawner_sku]])-FIND("/",Table18[[#This Row],[spawner_sku]])),Table1[Entity Prefab],0)),10,1,1,"Entities"))</f>
        <v>130</v>
      </c>
      <c r="CQ292" s="76">
        <f ca="1">ROUND((Table18[[#This Row],[XP]]*Table18[[#This Row],[entity_spawned (AVG)]])*(Table18[[#This Row],[activating_chance]]/100),0)</f>
        <v>130</v>
      </c>
      <c r="CR292" t="s">
        <v>348</v>
      </c>
    </row>
    <row r="293" spans="2:96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50</v>
      </c>
      <c r="G293" s="76">
        <f ca="1">ROUND((Table245[[#This Row],[XP]]*Table245[[#This Row],[entity_spawned (AVG)]])*(Table245[[#This Row],[activating_chance]]/100),0)</f>
        <v>50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70</v>
      </c>
      <c r="AE293" s="76">
        <f ca="1">ROUND((Table2[[#This Row],[XP]]*Table2[[#This Row],[entity_spawned (AVG)]])*(Table2[[#This Row],[activating_chance]]/100),0)</f>
        <v>70</v>
      </c>
      <c r="AF293" s="73" t="s">
        <v>348</v>
      </c>
      <c r="AX293" t="s">
        <v>464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70</v>
      </c>
      <c r="BC293" s="76">
        <f ca="1">ROUND((Table61011[[#This Row],[XP]]*Table61011[[#This Row],[entity_spawned (AVG)]])*(Table61011[[#This Row],[activating_chance]]/100),0)</f>
        <v>70</v>
      </c>
      <c r="BD293" s="73" t="s">
        <v>348</v>
      </c>
      <c r="BF293" t="s">
        <v>530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35</v>
      </c>
      <c r="BK293">
        <f ca="1">ROUND((Table11[[#This Row],[XP]]*Table11[[#This Row],[entity_spawned (AVG)]])*(Table11[[#This Row],[activating_chance]]/100),0)</f>
        <v>35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528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  <c r="CL293" t="s">
        <v>459</v>
      </c>
      <c r="CM293">
        <v>1</v>
      </c>
      <c r="CN293" s="76">
        <v>90</v>
      </c>
      <c r="CO293" s="76">
        <v>30</v>
      </c>
      <c r="CP293" s="76">
        <f ca="1">INDIRECT(ADDRESS(11+(MATCH(RIGHT(Table18[[#This Row],[spawner_sku]],LEN(Table18[[#This Row],[spawner_sku]])-FIND("/",Table18[[#This Row],[spawner_sku]])),Table1[Entity Prefab],0)),10,1,1,"Entities"))</f>
        <v>130</v>
      </c>
      <c r="CQ293" s="76">
        <f ca="1">ROUND((Table18[[#This Row],[XP]]*Table18[[#This Row],[entity_spawned (AVG)]])*(Table18[[#This Row],[activating_chance]]/100),0)</f>
        <v>39</v>
      </c>
      <c r="CR293" t="s">
        <v>348</v>
      </c>
    </row>
    <row r="294" spans="2:96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95</v>
      </c>
      <c r="G294" s="76">
        <f ca="1">ROUND((Table245[[#This Row],[XP]]*Table245[[#This Row],[entity_spawned (AVG)]])*(Table245[[#This Row],[activating_chance]]/100),0)</f>
        <v>95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70</v>
      </c>
      <c r="AE294" s="76">
        <f ca="1">ROUND((Table2[[#This Row],[XP]]*Table2[[#This Row],[entity_spawned (AVG)]])*(Table2[[#This Row],[activating_chance]]/100),0)</f>
        <v>70</v>
      </c>
      <c r="AF294" s="73" t="s">
        <v>348</v>
      </c>
      <c r="AX294" t="s">
        <v>453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530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35</v>
      </c>
      <c r="BK294">
        <f ca="1">ROUND((Table11[[#This Row],[XP]]*Table11[[#This Row],[entity_spawned (AVG)]])*(Table11[[#This Row],[activating_chance]]/100),0)</f>
        <v>35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528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  <c r="CL294" t="s">
        <v>459</v>
      </c>
      <c r="CM294">
        <v>1</v>
      </c>
      <c r="CN294" s="76">
        <v>90</v>
      </c>
      <c r="CO294" s="76">
        <v>30</v>
      </c>
      <c r="CP294" s="76">
        <f ca="1">INDIRECT(ADDRESS(11+(MATCH(RIGHT(Table18[[#This Row],[spawner_sku]],LEN(Table18[[#This Row],[spawner_sku]])-FIND("/",Table18[[#This Row],[spawner_sku]])),Table1[Entity Prefab],0)),10,1,1,"Entities"))</f>
        <v>130</v>
      </c>
      <c r="CQ294" s="76">
        <f ca="1">ROUND((Table18[[#This Row],[XP]]*Table18[[#This Row],[entity_spawned (AVG)]])*(Table18[[#This Row],[activating_chance]]/100),0)</f>
        <v>39</v>
      </c>
      <c r="CR294" t="s">
        <v>348</v>
      </c>
    </row>
    <row r="295" spans="2:9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95</v>
      </c>
      <c r="G295" s="76">
        <f ca="1">ROUND((Table245[[#This Row],[XP]]*Table245[[#This Row],[entity_spawned (AVG)]])*(Table245[[#This Row],[activating_chance]]/100),0)</f>
        <v>95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70</v>
      </c>
      <c r="AE295" s="76">
        <f ca="1">ROUND((Table2[[#This Row],[XP]]*Table2[[#This Row],[entity_spawned (AVG)]])*(Table2[[#This Row],[activating_chance]]/100),0)</f>
        <v>56</v>
      </c>
      <c r="AF295" s="73" t="s">
        <v>348</v>
      </c>
      <c r="AX295" t="s">
        <v>453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527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35</v>
      </c>
      <c r="BK295">
        <f ca="1">ROUND((Table11[[#This Row],[XP]]*Table11[[#This Row],[entity_spawned (AVG)]])*(Table11[[#This Row],[activating_chance]]/100),0)</f>
        <v>35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528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  <c r="CL295" t="s">
        <v>458</v>
      </c>
      <c r="CM295">
        <v>1</v>
      </c>
      <c r="CN295" s="76">
        <v>90</v>
      </c>
      <c r="CO295" s="76">
        <v>100</v>
      </c>
      <c r="CP295" s="76">
        <f ca="1">INDIRECT(ADDRESS(11+(MATCH(RIGHT(Table18[[#This Row],[spawner_sku]],LEN(Table18[[#This Row],[spawner_sku]])-FIND("/",Table18[[#This Row],[spawner_sku]])),Table1[Entity Prefab],0)),10,1,1,"Entities"))</f>
        <v>130</v>
      </c>
      <c r="CQ295" s="76">
        <f ca="1">ROUND((Table18[[#This Row],[XP]]*Table18[[#This Row],[entity_spawned (AVG)]])*(Table18[[#This Row],[activating_chance]]/100),0)</f>
        <v>130</v>
      </c>
      <c r="CR295" t="s">
        <v>348</v>
      </c>
    </row>
    <row r="296" spans="2:9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95</v>
      </c>
      <c r="G296" s="76">
        <f ca="1">ROUND((Table245[[#This Row],[XP]]*Table245[[#This Row],[entity_spawned (AVG)]])*(Table245[[#This Row],[activating_chance]]/100),0)</f>
        <v>95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70</v>
      </c>
      <c r="AE296" s="76">
        <f ca="1">ROUND((Table2[[#This Row],[XP]]*Table2[[#This Row],[entity_spawned (AVG)]])*(Table2[[#This Row],[activating_chance]]/100),0)</f>
        <v>70</v>
      </c>
      <c r="AF296" s="73" t="s">
        <v>348</v>
      </c>
      <c r="AX296" t="s">
        <v>453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527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35</v>
      </c>
      <c r="BK296">
        <f ca="1">ROUND((Table11[[#This Row],[XP]]*Table11[[#This Row],[entity_spawned (AVG)]])*(Table11[[#This Row],[activating_chance]]/100),0)</f>
        <v>35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528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  <c r="CL296" t="s">
        <v>458</v>
      </c>
      <c r="CM296">
        <v>2</v>
      </c>
      <c r="CN296" s="76">
        <v>80</v>
      </c>
      <c r="CO296" s="76">
        <v>100</v>
      </c>
      <c r="CP296" s="76">
        <f ca="1">INDIRECT(ADDRESS(11+(MATCH(RIGHT(Table18[[#This Row],[spawner_sku]],LEN(Table18[[#This Row],[spawner_sku]])-FIND("/",Table18[[#This Row],[spawner_sku]])),Table1[Entity Prefab],0)),10,1,1,"Entities"))</f>
        <v>130</v>
      </c>
      <c r="CQ296" s="76">
        <f ca="1">ROUND((Table18[[#This Row],[XP]]*Table18[[#This Row],[entity_spawned (AVG)]])*(Table18[[#This Row],[activating_chance]]/100),0)</f>
        <v>260</v>
      </c>
      <c r="CR296" t="s">
        <v>348</v>
      </c>
    </row>
    <row r="297" spans="2:9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95</v>
      </c>
      <c r="G297" s="76">
        <f ca="1">ROUND((Table245[[#This Row],[XP]]*Table245[[#This Row],[entity_spawned (AVG)]])*(Table245[[#This Row],[activating_chance]]/100),0)</f>
        <v>95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70</v>
      </c>
      <c r="AE297" s="76">
        <f ca="1">ROUND((Table2[[#This Row],[XP]]*Table2[[#This Row],[entity_spawned (AVG)]])*(Table2[[#This Row],[activating_chance]]/100),0)</f>
        <v>70</v>
      </c>
      <c r="AF297" s="73" t="s">
        <v>348</v>
      </c>
      <c r="AX297" t="s">
        <v>453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527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35</v>
      </c>
      <c r="BK297">
        <f ca="1">ROUND((Table11[[#This Row],[XP]]*Table11[[#This Row],[entity_spawned (AVG)]])*(Table11[[#This Row],[activating_chance]]/100),0)</f>
        <v>35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528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  <c r="CL297" t="s">
        <v>458</v>
      </c>
      <c r="CM297">
        <v>3</v>
      </c>
      <c r="CN297" s="76">
        <v>90</v>
      </c>
      <c r="CO297" s="76">
        <v>100</v>
      </c>
      <c r="CP297" s="76">
        <f ca="1">INDIRECT(ADDRESS(11+(MATCH(RIGHT(Table18[[#This Row],[spawner_sku]],LEN(Table18[[#This Row],[spawner_sku]])-FIND("/",Table18[[#This Row],[spawner_sku]])),Table1[Entity Prefab],0)),10,1,1,"Entities"))</f>
        <v>130</v>
      </c>
      <c r="CQ297" s="76">
        <f ca="1">ROUND((Table18[[#This Row],[XP]]*Table18[[#This Row],[entity_spawned (AVG)]])*(Table18[[#This Row],[activating_chance]]/100),0)</f>
        <v>390</v>
      </c>
      <c r="CR297" t="s">
        <v>348</v>
      </c>
    </row>
    <row r="298" spans="2:96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95</v>
      </c>
      <c r="G298" s="76">
        <f ca="1">ROUND((Table245[[#This Row],[XP]]*Table245[[#This Row],[entity_spawned (AVG)]])*(Table245[[#This Row],[activating_chance]]/100),0)</f>
        <v>95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70</v>
      </c>
      <c r="AE298" s="76">
        <f ca="1">ROUND((Table2[[#This Row],[XP]]*Table2[[#This Row],[entity_spawned (AVG)]])*(Table2[[#This Row],[activating_chance]]/100),0)</f>
        <v>70</v>
      </c>
      <c r="AF298" s="73" t="s">
        <v>348</v>
      </c>
      <c r="AX298" t="s">
        <v>453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527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35</v>
      </c>
      <c r="BK298">
        <f ca="1">ROUND((Table11[[#This Row],[XP]]*Table11[[#This Row],[entity_spawned (AVG)]])*(Table11[[#This Row],[activating_chance]]/100),0)</f>
        <v>35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528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  <c r="CL298" t="s">
        <v>458</v>
      </c>
      <c r="CM298">
        <v>2</v>
      </c>
      <c r="CN298" s="76">
        <v>90</v>
      </c>
      <c r="CO298" s="76">
        <v>100</v>
      </c>
      <c r="CP298" s="76">
        <f ca="1">INDIRECT(ADDRESS(11+(MATCH(RIGHT(Table18[[#This Row],[spawner_sku]],LEN(Table18[[#This Row],[spawner_sku]])-FIND("/",Table18[[#This Row],[spawner_sku]])),Table1[Entity Prefab],0)),10,1,1,"Entities"))</f>
        <v>130</v>
      </c>
      <c r="CQ298" s="76">
        <f ca="1">ROUND((Table18[[#This Row],[XP]]*Table18[[#This Row],[entity_spawned (AVG)]])*(Table18[[#This Row],[activating_chance]]/100),0)</f>
        <v>260</v>
      </c>
      <c r="CR298" t="s">
        <v>348</v>
      </c>
    </row>
    <row r="299" spans="2:96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95</v>
      </c>
      <c r="G299" s="76">
        <f ca="1">ROUND((Table245[[#This Row],[XP]]*Table245[[#This Row],[entity_spawned (AVG)]])*(Table245[[#This Row],[activating_chance]]/100),0)</f>
        <v>95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70</v>
      </c>
      <c r="AE299" s="76">
        <f ca="1">ROUND((Table2[[#This Row],[XP]]*Table2[[#This Row],[entity_spawned (AVG)]])*(Table2[[#This Row],[activating_chance]]/100),0)</f>
        <v>70</v>
      </c>
      <c r="AF299" s="73" t="s">
        <v>348</v>
      </c>
      <c r="AX299" t="s">
        <v>453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527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35</v>
      </c>
      <c r="BK299">
        <f ca="1">ROUND((Table11[[#This Row],[XP]]*Table11[[#This Row],[entity_spawned (AVG)]])*(Table11[[#This Row],[activating_chance]]/100),0)</f>
        <v>35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528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  <c r="CL299" t="s">
        <v>458</v>
      </c>
      <c r="CM299">
        <v>1</v>
      </c>
      <c r="CN299" s="76">
        <v>90</v>
      </c>
      <c r="CO299" s="76">
        <v>100</v>
      </c>
      <c r="CP299" s="76">
        <f ca="1">INDIRECT(ADDRESS(11+(MATCH(RIGHT(Table18[[#This Row],[spawner_sku]],LEN(Table18[[#This Row],[spawner_sku]])-FIND("/",Table18[[#This Row],[spawner_sku]])),Table1[Entity Prefab],0)),10,1,1,"Entities"))</f>
        <v>130</v>
      </c>
      <c r="CQ299" s="76">
        <f ca="1">ROUND((Table18[[#This Row],[XP]]*Table18[[#This Row],[entity_spawned (AVG)]])*(Table18[[#This Row],[activating_chance]]/100),0)</f>
        <v>130</v>
      </c>
      <c r="CR299" t="s">
        <v>348</v>
      </c>
    </row>
    <row r="300" spans="2:96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95</v>
      </c>
      <c r="G300" s="76">
        <f ca="1">ROUND((Table245[[#This Row],[XP]]*Table245[[#This Row],[entity_spawned (AVG)]])*(Table245[[#This Row],[activating_chance]]/100),0)</f>
        <v>95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70</v>
      </c>
      <c r="AE300" s="76">
        <f ca="1">ROUND((Table2[[#This Row],[XP]]*Table2[[#This Row],[entity_spawned (AVG)]])*(Table2[[#This Row],[activating_chance]]/100),0)</f>
        <v>70</v>
      </c>
      <c r="AF300" s="73" t="s">
        <v>348</v>
      </c>
      <c r="AX300" t="s">
        <v>453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528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  <c r="CL300" t="s">
        <v>256</v>
      </c>
      <c r="CM300">
        <v>1</v>
      </c>
      <c r="CN300" s="76">
        <v>150</v>
      </c>
      <c r="CO300" s="76">
        <v>100</v>
      </c>
      <c r="CP300" s="76">
        <f ca="1">INDIRECT(ADDRESS(11+(MATCH(RIGHT(Table18[[#This Row],[spawner_sku]],LEN(Table18[[#This Row],[spawner_sku]])-FIND("/",Table18[[#This Row],[spawner_sku]])),Table1[Entity Prefab],0)),10,1,1,"Entities"))</f>
        <v>70</v>
      </c>
      <c r="CQ300" s="76">
        <f ca="1">ROUND((Table18[[#This Row],[XP]]*Table18[[#This Row],[entity_spawned (AVG)]])*(Table18[[#This Row],[activating_chance]]/100),0)</f>
        <v>70</v>
      </c>
      <c r="CR300" t="s">
        <v>349</v>
      </c>
    </row>
    <row r="301" spans="2:96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95</v>
      </c>
      <c r="G301" s="76">
        <f ca="1">ROUND((Table245[[#This Row],[XP]]*Table245[[#This Row],[entity_spawned (AVG)]])*(Table245[[#This Row],[activating_chance]]/100),0)</f>
        <v>95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70</v>
      </c>
      <c r="AE301" s="76">
        <f ca="1">ROUND((Table2[[#This Row],[XP]]*Table2[[#This Row],[entity_spawned (AVG)]])*(Table2[[#This Row],[activating_chance]]/100),0)</f>
        <v>70</v>
      </c>
      <c r="AF301" s="73" t="s">
        <v>348</v>
      </c>
      <c r="AX301" t="s">
        <v>453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528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  <c r="CL301" t="s">
        <v>257</v>
      </c>
      <c r="CM301">
        <v>1</v>
      </c>
      <c r="CN301" s="76">
        <v>140</v>
      </c>
      <c r="CO301" s="76">
        <v>100</v>
      </c>
      <c r="CP301" s="76">
        <f ca="1">INDIRECT(ADDRESS(11+(MATCH(RIGHT(Table18[[#This Row],[spawner_sku]],LEN(Table18[[#This Row],[spawner_sku]])-FIND("/",Table18[[#This Row],[spawner_sku]])),Table1[Entity Prefab],0)),10,1,1,"Entities"))</f>
        <v>75</v>
      </c>
      <c r="CQ301" s="76">
        <f ca="1">ROUND((Table18[[#This Row],[XP]]*Table18[[#This Row],[entity_spawned (AVG)]])*(Table18[[#This Row],[activating_chance]]/100),0)</f>
        <v>75</v>
      </c>
      <c r="CR301" t="s">
        <v>349</v>
      </c>
    </row>
    <row r="302" spans="2:96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95</v>
      </c>
      <c r="G302" s="76">
        <f ca="1">ROUND((Table245[[#This Row],[XP]]*Table245[[#This Row],[entity_spawned (AVG)]])*(Table245[[#This Row],[activating_chance]]/100),0)</f>
        <v>95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70</v>
      </c>
      <c r="AE302" s="76">
        <f ca="1">ROUND((Table2[[#This Row],[XP]]*Table2[[#This Row],[entity_spawned (AVG)]])*(Table2[[#This Row],[activating_chance]]/100),0)</f>
        <v>70</v>
      </c>
      <c r="AF302" s="73" t="s">
        <v>348</v>
      </c>
      <c r="AX302" t="s">
        <v>453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528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  <c r="CL302" t="s">
        <v>257</v>
      </c>
      <c r="CM302">
        <v>1</v>
      </c>
      <c r="CN302" s="76">
        <v>140</v>
      </c>
      <c r="CO302" s="76">
        <v>100</v>
      </c>
      <c r="CP302" s="76">
        <f ca="1">INDIRECT(ADDRESS(11+(MATCH(RIGHT(Table18[[#This Row],[spawner_sku]],LEN(Table18[[#This Row],[spawner_sku]])-FIND("/",Table18[[#This Row],[spawner_sku]])),Table1[Entity Prefab],0)),10,1,1,"Entities"))</f>
        <v>75</v>
      </c>
      <c r="CQ302" s="76">
        <f ca="1">ROUND((Table18[[#This Row],[XP]]*Table18[[#This Row],[entity_spawned (AVG)]])*(Table18[[#This Row],[activating_chance]]/100),0)</f>
        <v>75</v>
      </c>
      <c r="CR302" t="s">
        <v>349</v>
      </c>
    </row>
    <row r="303" spans="2:96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25</v>
      </c>
      <c r="G303" s="76">
        <f ca="1">ROUND((Table245[[#This Row],[XP]]*Table245[[#This Row],[entity_spawned (AVG)]])*(Table245[[#This Row],[activating_chance]]/100),0)</f>
        <v>25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70</v>
      </c>
      <c r="AE303" s="76">
        <f ca="1">ROUND((Table2[[#This Row],[XP]]*Table2[[#This Row],[entity_spawned (AVG)]])*(Table2[[#This Row],[activating_chance]]/100),0)</f>
        <v>70</v>
      </c>
      <c r="AF303" s="73" t="s">
        <v>348</v>
      </c>
      <c r="AX303" t="s">
        <v>453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75</v>
      </c>
      <c r="BK303">
        <f ca="1">ROUND((Table11[[#This Row],[XP]]*Table11[[#This Row],[entity_spawned (AVG)]])*(Table11[[#This Row],[activating_chance]]/100),0)</f>
        <v>60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528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  <c r="CL303" t="s">
        <v>257</v>
      </c>
      <c r="CM303">
        <v>1</v>
      </c>
      <c r="CN303" s="76">
        <v>140</v>
      </c>
      <c r="CO303" s="76">
        <v>100</v>
      </c>
      <c r="CP303" s="76">
        <f ca="1">INDIRECT(ADDRESS(11+(MATCH(RIGHT(Table18[[#This Row],[spawner_sku]],LEN(Table18[[#This Row],[spawner_sku]])-FIND("/",Table18[[#This Row],[spawner_sku]])),Table1[Entity Prefab],0)),10,1,1,"Entities"))</f>
        <v>75</v>
      </c>
      <c r="CQ303" s="76">
        <f ca="1">ROUND((Table18[[#This Row],[XP]]*Table18[[#This Row],[entity_spawned (AVG)]])*(Table18[[#This Row],[activating_chance]]/100),0)</f>
        <v>75</v>
      </c>
      <c r="CR303" t="s">
        <v>349</v>
      </c>
    </row>
    <row r="304" spans="2:96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25</v>
      </c>
      <c r="G304" s="76">
        <f ca="1">ROUND((Table245[[#This Row],[XP]]*Table245[[#This Row],[entity_spawned (AVG)]])*(Table245[[#This Row],[activating_chance]]/100),0)</f>
        <v>25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70</v>
      </c>
      <c r="AE304" s="76">
        <f ca="1">ROUND((Table2[[#This Row],[XP]]*Table2[[#This Row],[entity_spawned (AVG)]])*(Table2[[#This Row],[activating_chance]]/100),0)</f>
        <v>70</v>
      </c>
      <c r="AF304" s="73" t="s">
        <v>348</v>
      </c>
      <c r="AX304" t="s">
        <v>453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75</v>
      </c>
      <c r="BK304">
        <f ca="1">ROUND((Table11[[#This Row],[XP]]*Table11[[#This Row],[entity_spawned (AVG)]])*(Table11[[#This Row],[activating_chance]]/100),0)</f>
        <v>75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528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  <c r="CL304" t="s">
        <v>257</v>
      </c>
      <c r="CM304">
        <v>1</v>
      </c>
      <c r="CN304" s="76">
        <v>120</v>
      </c>
      <c r="CO304" s="76">
        <v>100</v>
      </c>
      <c r="CP304" s="76">
        <f ca="1">INDIRECT(ADDRESS(11+(MATCH(RIGHT(Table18[[#This Row],[spawner_sku]],LEN(Table18[[#This Row],[spawner_sku]])-FIND("/",Table18[[#This Row],[spawner_sku]])),Table1[Entity Prefab],0)),10,1,1,"Entities"))</f>
        <v>75</v>
      </c>
      <c r="CQ304" s="76">
        <f ca="1">ROUND((Table18[[#This Row],[XP]]*Table18[[#This Row],[entity_spawned (AVG)]])*(Table18[[#This Row],[activating_chance]]/100),0)</f>
        <v>75</v>
      </c>
      <c r="CR304" t="s">
        <v>349</v>
      </c>
    </row>
    <row r="305" spans="2:96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25</v>
      </c>
      <c r="G305" s="76">
        <f ca="1">ROUND((Table245[[#This Row],[XP]]*Table245[[#This Row],[entity_spawned (AVG)]])*(Table245[[#This Row],[activating_chance]]/100),0)</f>
        <v>25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70</v>
      </c>
      <c r="AE305" s="76">
        <f ca="1">ROUND((Table2[[#This Row],[XP]]*Table2[[#This Row],[entity_spawned (AVG)]])*(Table2[[#This Row],[activating_chance]]/100),0)</f>
        <v>70</v>
      </c>
      <c r="AF305" s="73" t="s">
        <v>348</v>
      </c>
      <c r="AX305" t="s">
        <v>453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75</v>
      </c>
      <c r="BK305">
        <f ca="1">ROUND((Table11[[#This Row],[XP]]*Table11[[#This Row],[entity_spawned (AVG)]])*(Table11[[#This Row],[activating_chance]]/100),0)</f>
        <v>75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528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  <c r="CL305" t="s">
        <v>257</v>
      </c>
      <c r="CM305">
        <v>1</v>
      </c>
      <c r="CN305" s="76">
        <v>140</v>
      </c>
      <c r="CO305" s="76">
        <v>80</v>
      </c>
      <c r="CP305" s="76">
        <f ca="1">INDIRECT(ADDRESS(11+(MATCH(RIGHT(Table18[[#This Row],[spawner_sku]],LEN(Table18[[#This Row],[spawner_sku]])-FIND("/",Table18[[#This Row],[spawner_sku]])),Table1[Entity Prefab],0)),10,1,1,"Entities"))</f>
        <v>75</v>
      </c>
      <c r="CQ305" s="76">
        <f ca="1">ROUND((Table18[[#This Row],[XP]]*Table18[[#This Row],[entity_spawned (AVG)]])*(Table18[[#This Row],[activating_chance]]/100),0)</f>
        <v>60</v>
      </c>
      <c r="CR305" t="s">
        <v>349</v>
      </c>
    </row>
    <row r="306" spans="2:9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25</v>
      </c>
      <c r="G306" s="76">
        <f ca="1">ROUND((Table245[[#This Row],[XP]]*Table245[[#This Row],[entity_spawned (AVG)]])*(Table245[[#This Row],[activating_chance]]/100),0)</f>
        <v>25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70</v>
      </c>
      <c r="AE306" s="76">
        <f ca="1">ROUND((Table2[[#This Row],[XP]]*Table2[[#This Row],[entity_spawned (AVG)]])*(Table2[[#This Row],[activating_chance]]/100),0)</f>
        <v>70</v>
      </c>
      <c r="AF306" s="73" t="s">
        <v>348</v>
      </c>
      <c r="AX306" t="s">
        <v>453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75</v>
      </c>
      <c r="BK306">
        <f ca="1">ROUND((Table11[[#This Row],[XP]]*Table11[[#This Row],[entity_spawned (AVG)]])*(Table11[[#This Row],[activating_chance]]/100),0)</f>
        <v>8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528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  <c r="CL306" t="s">
        <v>257</v>
      </c>
      <c r="CM306">
        <v>1</v>
      </c>
      <c r="CN306" s="76">
        <v>140</v>
      </c>
      <c r="CO306" s="76">
        <v>100</v>
      </c>
      <c r="CP306" s="76">
        <f ca="1">INDIRECT(ADDRESS(11+(MATCH(RIGHT(Table18[[#This Row],[spawner_sku]],LEN(Table18[[#This Row],[spawner_sku]])-FIND("/",Table18[[#This Row],[spawner_sku]])),Table1[Entity Prefab],0)),10,1,1,"Entities"))</f>
        <v>75</v>
      </c>
      <c r="CQ306" s="76">
        <f ca="1">ROUND((Table18[[#This Row],[XP]]*Table18[[#This Row],[entity_spawned (AVG)]])*(Table18[[#This Row],[activating_chance]]/100),0)</f>
        <v>75</v>
      </c>
      <c r="CR306" t="s">
        <v>349</v>
      </c>
    </row>
    <row r="307" spans="2:9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25</v>
      </c>
      <c r="G307" s="76">
        <f ca="1">ROUND((Table245[[#This Row],[XP]]*Table245[[#This Row],[entity_spawned (AVG)]])*(Table245[[#This Row],[activating_chance]]/100),0)</f>
        <v>25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70</v>
      </c>
      <c r="AE307" s="76">
        <f ca="1">ROUND((Table2[[#This Row],[XP]]*Table2[[#This Row],[entity_spawned (AVG)]])*(Table2[[#This Row],[activating_chance]]/100),0)</f>
        <v>70</v>
      </c>
      <c r="AF307" s="73" t="s">
        <v>348</v>
      </c>
      <c r="AX307" t="s">
        <v>453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23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528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  <c r="CL307" t="s">
        <v>257</v>
      </c>
      <c r="CM307">
        <v>1</v>
      </c>
      <c r="CN307" s="76">
        <v>120</v>
      </c>
      <c r="CO307" s="76">
        <v>100</v>
      </c>
      <c r="CP307" s="76">
        <f ca="1">INDIRECT(ADDRESS(11+(MATCH(RIGHT(Table18[[#This Row],[spawner_sku]],LEN(Table18[[#This Row],[spawner_sku]])-FIND("/",Table18[[#This Row],[spawner_sku]])),Table1[Entity Prefab],0)),10,1,1,"Entities"))</f>
        <v>75</v>
      </c>
      <c r="CQ307" s="76">
        <f ca="1">ROUND((Table18[[#This Row],[XP]]*Table18[[#This Row],[entity_spawned (AVG)]])*(Table18[[#This Row],[activating_chance]]/100),0)</f>
        <v>75</v>
      </c>
      <c r="CR307" t="s">
        <v>349</v>
      </c>
    </row>
    <row r="308" spans="2:96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25</v>
      </c>
      <c r="G308" s="76">
        <f ca="1">ROUND((Table245[[#This Row],[XP]]*Table245[[#This Row],[entity_spawned (AVG)]])*(Table245[[#This Row],[activating_chance]]/100),0)</f>
        <v>25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70</v>
      </c>
      <c r="AE308" s="76">
        <f ca="1">ROUND((Table2[[#This Row],[XP]]*Table2[[#This Row],[entity_spawned (AVG)]])*(Table2[[#This Row],[activating_chance]]/100),0)</f>
        <v>70</v>
      </c>
      <c r="AF308" s="73" t="s">
        <v>348</v>
      </c>
      <c r="AX308" t="s">
        <v>453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75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528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  <c r="CL308" t="s">
        <v>257</v>
      </c>
      <c r="CM308">
        <v>1</v>
      </c>
      <c r="CN308" s="76">
        <v>120</v>
      </c>
      <c r="CO308" s="76">
        <v>30</v>
      </c>
      <c r="CP308" s="76">
        <f ca="1">INDIRECT(ADDRESS(11+(MATCH(RIGHT(Table18[[#This Row],[spawner_sku]],LEN(Table18[[#This Row],[spawner_sku]])-FIND("/",Table18[[#This Row],[spawner_sku]])),Table1[Entity Prefab],0)),10,1,1,"Entities"))</f>
        <v>75</v>
      </c>
      <c r="CQ308" s="76">
        <f ca="1">ROUND((Table18[[#This Row],[XP]]*Table18[[#This Row],[entity_spawned (AVG)]])*(Table18[[#This Row],[activating_chance]]/100),0)</f>
        <v>23</v>
      </c>
      <c r="CR308" t="s">
        <v>349</v>
      </c>
    </row>
    <row r="309" spans="2:96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25</v>
      </c>
      <c r="G309" s="76">
        <f ca="1">ROUND((Table245[[#This Row],[XP]]*Table245[[#This Row],[entity_spawned (AVG)]])*(Table245[[#This Row],[activating_chance]]/100),0)</f>
        <v>25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70</v>
      </c>
      <c r="AE309" s="76">
        <f ca="1">ROUND((Table2[[#This Row],[XP]]*Table2[[#This Row],[entity_spawned (AVG)]])*(Table2[[#This Row],[activating_chance]]/100),0)</f>
        <v>70</v>
      </c>
      <c r="AF309" s="73" t="s">
        <v>348</v>
      </c>
      <c r="AX309" t="s">
        <v>453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75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528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  <c r="CL309" t="s">
        <v>258</v>
      </c>
      <c r="CM309">
        <v>1</v>
      </c>
      <c r="CN309" s="76">
        <v>100</v>
      </c>
      <c r="CO309" s="76">
        <v>100</v>
      </c>
      <c r="CP309" s="76">
        <f ca="1">INDIRECT(ADDRESS(11+(MATCH(RIGHT(Table18[[#This Row],[spawner_sku]],LEN(Table18[[#This Row],[spawner_sku]])-FIND("/",Table18[[#This Row],[spawner_sku]])),Table1[Entity Prefab],0)),10,1,1,"Entities"))</f>
        <v>83</v>
      </c>
      <c r="CQ309" s="76">
        <f ca="1">ROUND((Table18[[#This Row],[XP]]*Table18[[#This Row],[entity_spawned (AVG)]])*(Table18[[#This Row],[activating_chance]]/100),0)</f>
        <v>83</v>
      </c>
      <c r="CR309" t="s">
        <v>348</v>
      </c>
    </row>
    <row r="310" spans="2:96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25</v>
      </c>
      <c r="G310" s="76">
        <f ca="1">ROUND((Table245[[#This Row],[XP]]*Table245[[#This Row],[entity_spawned (AVG)]])*(Table245[[#This Row],[activating_chance]]/100),0)</f>
        <v>25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70</v>
      </c>
      <c r="AE310" s="76">
        <f ca="1">ROUND((Table2[[#This Row],[XP]]*Table2[[#This Row],[entity_spawned (AVG)]])*(Table2[[#This Row],[activating_chance]]/100),0)</f>
        <v>70</v>
      </c>
      <c r="AF310" s="73" t="s">
        <v>348</v>
      </c>
      <c r="AX310" t="s">
        <v>453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528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  <c r="CL310" t="s">
        <v>258</v>
      </c>
      <c r="CM310">
        <v>1</v>
      </c>
      <c r="CN310" s="76">
        <v>130</v>
      </c>
      <c r="CO310" s="76">
        <v>80</v>
      </c>
      <c r="CP310" s="76">
        <f ca="1">INDIRECT(ADDRESS(11+(MATCH(RIGHT(Table18[[#This Row],[spawner_sku]],LEN(Table18[[#This Row],[spawner_sku]])-FIND("/",Table18[[#This Row],[spawner_sku]])),Table1[Entity Prefab],0)),10,1,1,"Entities"))</f>
        <v>83</v>
      </c>
      <c r="CQ310" s="76">
        <f ca="1">ROUND((Table18[[#This Row],[XP]]*Table18[[#This Row],[entity_spawned (AVG)]])*(Table18[[#This Row],[activating_chance]]/100),0)</f>
        <v>66</v>
      </c>
      <c r="CR310" t="s">
        <v>348</v>
      </c>
    </row>
    <row r="311" spans="2:96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1" s="76">
        <f ca="1">ROUND((Table245[[#This Row],[XP]]*Table245[[#This Row],[entity_spawned (AVG)]])*(Table245[[#This Row],[activating_chance]]/100),0)</f>
        <v>25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70</v>
      </c>
      <c r="AE311" s="76">
        <f ca="1">ROUND((Table2[[#This Row],[XP]]*Table2[[#This Row],[entity_spawned (AVG)]])*(Table2[[#This Row],[activating_chance]]/100),0)</f>
        <v>70</v>
      </c>
      <c r="AF311" s="73" t="s">
        <v>348</v>
      </c>
      <c r="AX311" t="s">
        <v>453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60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528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  <c r="CL311" t="s">
        <v>258</v>
      </c>
      <c r="CM311">
        <v>1</v>
      </c>
      <c r="CN311" s="76">
        <v>130</v>
      </c>
      <c r="CO311" s="76">
        <v>80</v>
      </c>
      <c r="CP311" s="76">
        <f ca="1">INDIRECT(ADDRESS(11+(MATCH(RIGHT(Table18[[#This Row],[spawner_sku]],LEN(Table18[[#This Row],[spawner_sku]])-FIND("/",Table18[[#This Row],[spawner_sku]])),Table1[Entity Prefab],0)),10,1,1,"Entities"))</f>
        <v>83</v>
      </c>
      <c r="CQ311" s="76">
        <f ca="1">ROUND((Table18[[#This Row],[XP]]*Table18[[#This Row],[entity_spawned (AVG)]])*(Table18[[#This Row],[activating_chance]]/100),0)</f>
        <v>66</v>
      </c>
      <c r="CR311" t="s">
        <v>348</v>
      </c>
    </row>
    <row r="312" spans="2:96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25</v>
      </c>
      <c r="G312" s="76">
        <f ca="1">ROUND((Table245[[#This Row],[XP]]*Table245[[#This Row],[entity_spawned (AVG)]])*(Table245[[#This Row],[activating_chance]]/100),0)</f>
        <v>25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70</v>
      </c>
      <c r="AE312" s="76">
        <f ca="1">ROUND((Table2[[#This Row],[XP]]*Table2[[#This Row],[entity_spawned (AVG)]])*(Table2[[#This Row],[activating_chance]]/100),0)</f>
        <v>70</v>
      </c>
      <c r="AF312" s="73" t="s">
        <v>348</v>
      </c>
      <c r="AX312" t="s">
        <v>453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83</v>
      </c>
      <c r="BK312">
        <f ca="1">ROUND((Table11[[#This Row],[XP]]*Table11[[#This Row],[entity_spawned (AVG)]])*(Table11[[#This Row],[activating_chance]]/100),0)</f>
        <v>83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528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  <c r="CL312" t="s">
        <v>258</v>
      </c>
      <c r="CM312">
        <v>1</v>
      </c>
      <c r="CN312" s="76">
        <v>130</v>
      </c>
      <c r="CO312" s="76">
        <v>30</v>
      </c>
      <c r="CP312" s="76">
        <f ca="1">INDIRECT(ADDRESS(11+(MATCH(RIGHT(Table18[[#This Row],[spawner_sku]],LEN(Table18[[#This Row],[spawner_sku]])-FIND("/",Table18[[#This Row],[spawner_sku]])),Table1[Entity Prefab],0)),10,1,1,"Entities"))</f>
        <v>83</v>
      </c>
      <c r="CQ312" s="76">
        <f ca="1">ROUND((Table18[[#This Row],[XP]]*Table18[[#This Row],[entity_spawned (AVG)]])*(Table18[[#This Row],[activating_chance]]/100),0)</f>
        <v>25</v>
      </c>
      <c r="CR312" t="s">
        <v>348</v>
      </c>
    </row>
    <row r="313" spans="2:96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83</v>
      </c>
      <c r="G313" s="76">
        <f ca="1">ROUND((Table245[[#This Row],[XP]]*Table245[[#This Row],[entity_spawned (AVG)]])*(Table245[[#This Row],[activating_chance]]/100),0)</f>
        <v>83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70</v>
      </c>
      <c r="AE313" s="76">
        <f ca="1">ROUND((Table2[[#This Row],[XP]]*Table2[[#This Row],[entity_spawned (AVG)]])*(Table2[[#This Row],[activating_chance]]/100),0)</f>
        <v>70</v>
      </c>
      <c r="AF313" s="73" t="s">
        <v>348</v>
      </c>
      <c r="AX313" t="s">
        <v>453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83</v>
      </c>
      <c r="BK313">
        <f ca="1">ROUND((Table11[[#This Row],[XP]]*Table11[[#This Row],[entity_spawned (AVG)]])*(Table11[[#This Row],[activating_chance]]/100),0)</f>
        <v>25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528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  <c r="CL313" t="s">
        <v>258</v>
      </c>
      <c r="CM313">
        <v>1</v>
      </c>
      <c r="CN313" s="76">
        <v>100</v>
      </c>
      <c r="CO313" s="76">
        <v>100</v>
      </c>
      <c r="CP313" s="76">
        <f ca="1">INDIRECT(ADDRESS(11+(MATCH(RIGHT(Table18[[#This Row],[spawner_sku]],LEN(Table18[[#This Row],[spawner_sku]])-FIND("/",Table18[[#This Row],[spawner_sku]])),Table1[Entity Prefab],0)),10,1,1,"Entities"))</f>
        <v>83</v>
      </c>
      <c r="CQ313" s="76">
        <f ca="1">ROUND((Table18[[#This Row],[XP]]*Table18[[#This Row],[entity_spawned (AVG)]])*(Table18[[#This Row],[activating_chance]]/100),0)</f>
        <v>83</v>
      </c>
      <c r="CR313" t="s">
        <v>348</v>
      </c>
    </row>
    <row r="314" spans="2:96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83</v>
      </c>
      <c r="G314" s="76">
        <f ca="1">ROUND((Table245[[#This Row],[XP]]*Table245[[#This Row],[entity_spawned (AVG)]])*(Table245[[#This Row],[activating_chance]]/100),0)</f>
        <v>83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70</v>
      </c>
      <c r="AE314" s="76">
        <f ca="1">ROUND((Table2[[#This Row],[XP]]*Table2[[#This Row],[entity_spawned (AVG)]])*(Table2[[#This Row],[activating_chance]]/100),0)</f>
        <v>70</v>
      </c>
      <c r="AF314" s="73" t="s">
        <v>348</v>
      </c>
      <c r="AX314" t="s">
        <v>453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83</v>
      </c>
      <c r="BK314">
        <f ca="1">ROUND((Table11[[#This Row],[XP]]*Table11[[#This Row],[entity_spawned (AVG)]])*(Table11[[#This Row],[activating_chance]]/100),0)</f>
        <v>83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528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  <c r="CL314" t="s">
        <v>258</v>
      </c>
      <c r="CM314">
        <v>1</v>
      </c>
      <c r="CN314" s="76">
        <v>100</v>
      </c>
      <c r="CO314" s="76">
        <v>10</v>
      </c>
      <c r="CP314" s="76">
        <f ca="1">INDIRECT(ADDRESS(11+(MATCH(RIGHT(Table18[[#This Row],[spawner_sku]],LEN(Table18[[#This Row],[spawner_sku]])-FIND("/",Table18[[#This Row],[spawner_sku]])),Table1[Entity Prefab],0)),10,1,1,"Entities"))</f>
        <v>83</v>
      </c>
      <c r="CQ314" s="76">
        <f ca="1">ROUND((Table18[[#This Row],[XP]]*Table18[[#This Row],[entity_spawned (AVG)]])*(Table18[[#This Row],[activating_chance]]/100),0)</f>
        <v>8</v>
      </c>
      <c r="CR314" t="s">
        <v>348</v>
      </c>
    </row>
    <row r="315" spans="2:9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83</v>
      </c>
      <c r="G315" s="76">
        <f ca="1">ROUND((Table245[[#This Row],[XP]]*Table245[[#This Row],[entity_spawned (AVG)]])*(Table245[[#This Row],[activating_chance]]/100),0)</f>
        <v>83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70</v>
      </c>
      <c r="AE315" s="76">
        <f ca="1">ROUND((Table2[[#This Row],[XP]]*Table2[[#This Row],[entity_spawned (AVG)]])*(Table2[[#This Row],[activating_chance]]/100),0)</f>
        <v>70</v>
      </c>
      <c r="AF315" s="73" t="s">
        <v>348</v>
      </c>
      <c r="AX315" t="s">
        <v>453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83</v>
      </c>
      <c r="BK315">
        <f ca="1">ROUND((Table11[[#This Row],[XP]]*Table11[[#This Row],[entity_spawned (AVG)]])*(Table11[[#This Row],[activating_chance]]/100),0)</f>
        <v>83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528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  <c r="CL315" t="s">
        <v>258</v>
      </c>
      <c r="CM315">
        <v>1</v>
      </c>
      <c r="CN315" s="76">
        <v>100</v>
      </c>
      <c r="CO315" s="76">
        <v>100</v>
      </c>
      <c r="CP315" s="76">
        <f ca="1">INDIRECT(ADDRESS(11+(MATCH(RIGHT(Table18[[#This Row],[spawner_sku]],LEN(Table18[[#This Row],[spawner_sku]])-FIND("/",Table18[[#This Row],[spawner_sku]])),Table1[Entity Prefab],0)),10,1,1,"Entities"))</f>
        <v>83</v>
      </c>
      <c r="CQ315" s="76">
        <f ca="1">ROUND((Table18[[#This Row],[XP]]*Table18[[#This Row],[entity_spawned (AVG)]])*(Table18[[#This Row],[activating_chance]]/100),0)</f>
        <v>83</v>
      </c>
      <c r="CR315" t="s">
        <v>348</v>
      </c>
    </row>
    <row r="316" spans="2:9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83</v>
      </c>
      <c r="G316" s="76">
        <f ca="1">ROUND((Table245[[#This Row],[XP]]*Table245[[#This Row],[entity_spawned (AVG)]])*(Table245[[#This Row],[activating_chance]]/100),0)</f>
        <v>83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70</v>
      </c>
      <c r="AE316" s="76">
        <f ca="1">ROUND((Table2[[#This Row],[XP]]*Table2[[#This Row],[entity_spawned (AVG)]])*(Table2[[#This Row],[activating_chance]]/100),0)</f>
        <v>70</v>
      </c>
      <c r="AF316" s="73" t="s">
        <v>348</v>
      </c>
      <c r="AX316" t="s">
        <v>453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83</v>
      </c>
      <c r="BK316">
        <f ca="1">ROUND((Table11[[#This Row],[XP]]*Table11[[#This Row],[entity_spawned (AVG)]])*(Table11[[#This Row],[activating_chance]]/100),0)</f>
        <v>83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528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  <c r="CL316" t="s">
        <v>258</v>
      </c>
      <c r="CM316">
        <v>1</v>
      </c>
      <c r="CN316" s="76">
        <v>100</v>
      </c>
      <c r="CO316" s="76">
        <v>100</v>
      </c>
      <c r="CP316" s="76">
        <f ca="1">INDIRECT(ADDRESS(11+(MATCH(RIGHT(Table18[[#This Row],[spawner_sku]],LEN(Table18[[#This Row],[spawner_sku]])-FIND("/",Table18[[#This Row],[spawner_sku]])),Table1[Entity Prefab],0)),10,1,1,"Entities"))</f>
        <v>83</v>
      </c>
      <c r="CQ316" s="76">
        <f ca="1">ROUND((Table18[[#This Row],[XP]]*Table18[[#This Row],[entity_spawned (AVG)]])*(Table18[[#This Row],[activating_chance]]/100),0)</f>
        <v>83</v>
      </c>
      <c r="CR316" t="s">
        <v>348</v>
      </c>
    </row>
    <row r="317" spans="2:9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83</v>
      </c>
      <c r="G317" s="76">
        <f ca="1">ROUND((Table245[[#This Row],[XP]]*Table245[[#This Row],[entity_spawned (AVG)]])*(Table245[[#This Row],[activating_chance]]/100),0)</f>
        <v>83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70</v>
      </c>
      <c r="AE317" s="76">
        <f ca="1">ROUND((Table2[[#This Row],[XP]]*Table2[[#This Row],[entity_spawned (AVG)]])*(Table2[[#This Row],[activating_chance]]/100),0)</f>
        <v>70</v>
      </c>
      <c r="AF317" s="73" t="s">
        <v>348</v>
      </c>
      <c r="AX317" t="s">
        <v>453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83</v>
      </c>
      <c r="BK317">
        <f ca="1">ROUND((Table11[[#This Row],[XP]]*Table11[[#This Row],[entity_spawned (AVG)]])*(Table11[[#This Row],[activating_chance]]/100),0)</f>
        <v>83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528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  <c r="CL317" t="s">
        <v>258</v>
      </c>
      <c r="CM317">
        <v>1</v>
      </c>
      <c r="CN317" s="76">
        <v>100</v>
      </c>
      <c r="CO317" s="76">
        <v>100</v>
      </c>
      <c r="CP317" s="76">
        <f ca="1">INDIRECT(ADDRESS(11+(MATCH(RIGHT(Table18[[#This Row],[spawner_sku]],LEN(Table18[[#This Row],[spawner_sku]])-FIND("/",Table18[[#This Row],[spawner_sku]])),Table1[Entity Prefab],0)),10,1,1,"Entities"))</f>
        <v>83</v>
      </c>
      <c r="CQ317" s="76">
        <f ca="1">ROUND((Table18[[#This Row],[XP]]*Table18[[#This Row],[entity_spawned (AVG)]])*(Table18[[#This Row],[activating_chance]]/100),0)</f>
        <v>83</v>
      </c>
      <c r="CR317" t="s">
        <v>348</v>
      </c>
    </row>
    <row r="318" spans="2:9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83</v>
      </c>
      <c r="G318" s="76">
        <f ca="1">ROUND((Table245[[#This Row],[XP]]*Table245[[#This Row],[entity_spawned (AVG)]])*(Table245[[#This Row],[activating_chance]]/100),0)</f>
        <v>83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70</v>
      </c>
      <c r="AE318" s="76">
        <f ca="1">ROUND((Table2[[#This Row],[XP]]*Table2[[#This Row],[entity_spawned (AVG)]])*(Table2[[#This Row],[activating_chance]]/100),0)</f>
        <v>70</v>
      </c>
      <c r="AF318" s="73" t="s">
        <v>348</v>
      </c>
      <c r="AX318" t="s">
        <v>453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83</v>
      </c>
      <c r="BK318">
        <f ca="1">ROUND((Table11[[#This Row],[XP]]*Table11[[#This Row],[entity_spawned (AVG)]])*(Table11[[#This Row],[activating_chance]]/100),0)</f>
        <v>83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528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  <c r="CL318" t="s">
        <v>258</v>
      </c>
      <c r="CM318">
        <v>1</v>
      </c>
      <c r="CN318" s="76">
        <v>130</v>
      </c>
      <c r="CO318" s="76">
        <v>80</v>
      </c>
      <c r="CP318" s="76">
        <f ca="1">INDIRECT(ADDRESS(11+(MATCH(RIGHT(Table18[[#This Row],[spawner_sku]],LEN(Table18[[#This Row],[spawner_sku]])-FIND("/",Table18[[#This Row],[spawner_sku]])),Table1[Entity Prefab],0)),10,1,1,"Entities"))</f>
        <v>83</v>
      </c>
      <c r="CQ318" s="76">
        <f ca="1">ROUND((Table18[[#This Row],[XP]]*Table18[[#This Row],[entity_spawned (AVG)]])*(Table18[[#This Row],[activating_chance]]/100),0)</f>
        <v>66</v>
      </c>
      <c r="CR318" t="s">
        <v>348</v>
      </c>
    </row>
    <row r="319" spans="2:9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83</v>
      </c>
      <c r="G319" s="76">
        <f ca="1">ROUND((Table245[[#This Row],[XP]]*Table245[[#This Row],[entity_spawned (AVG)]])*(Table245[[#This Row],[activating_chance]]/100),0)</f>
        <v>83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70</v>
      </c>
      <c r="AE319" s="76">
        <f ca="1">ROUND((Table2[[#This Row],[XP]]*Table2[[#This Row],[entity_spawned (AVG)]])*(Table2[[#This Row],[activating_chance]]/100),0)</f>
        <v>70</v>
      </c>
      <c r="AF319" s="73" t="s">
        <v>348</v>
      </c>
      <c r="AX319" t="s">
        <v>453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83</v>
      </c>
      <c r="BK319">
        <f ca="1">ROUND((Table11[[#This Row],[XP]]*Table11[[#This Row],[entity_spawned (AVG)]])*(Table11[[#This Row],[activating_chance]]/100),0)</f>
        <v>66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528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  <c r="CL319" t="s">
        <v>258</v>
      </c>
      <c r="CM319">
        <v>1</v>
      </c>
      <c r="CN319" s="76">
        <v>130</v>
      </c>
      <c r="CO319" s="76">
        <v>100</v>
      </c>
      <c r="CP319" s="76">
        <f ca="1">INDIRECT(ADDRESS(11+(MATCH(RIGHT(Table18[[#This Row],[spawner_sku]],LEN(Table18[[#This Row],[spawner_sku]])-FIND("/",Table18[[#This Row],[spawner_sku]])),Table1[Entity Prefab],0)),10,1,1,"Entities"))</f>
        <v>83</v>
      </c>
      <c r="CQ319" s="76">
        <f ca="1">ROUND((Table18[[#This Row],[XP]]*Table18[[#This Row],[entity_spawned (AVG)]])*(Table18[[#This Row],[activating_chance]]/100),0)</f>
        <v>83</v>
      </c>
      <c r="CR319" t="s">
        <v>348</v>
      </c>
    </row>
    <row r="320" spans="2:96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83</v>
      </c>
      <c r="G320" s="76">
        <f ca="1">ROUND((Table245[[#This Row],[XP]]*Table245[[#This Row],[entity_spawned (AVG)]])*(Table245[[#This Row],[activating_chance]]/100),0)</f>
        <v>83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70</v>
      </c>
      <c r="AE320" s="76">
        <f ca="1">ROUND((Table2[[#This Row],[XP]]*Table2[[#This Row],[entity_spawned (AVG)]])*(Table2[[#This Row],[activating_chance]]/100),0)</f>
        <v>70</v>
      </c>
      <c r="AF320" s="73" t="s">
        <v>348</v>
      </c>
      <c r="AX320" t="s">
        <v>453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83</v>
      </c>
      <c r="BK320">
        <f ca="1">ROUND((Table11[[#This Row],[XP]]*Table11[[#This Row],[entity_spawned (AVG)]])*(Table11[[#This Row],[activating_chance]]/100),0)</f>
        <v>83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528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  <c r="CL320" t="s">
        <v>258</v>
      </c>
      <c r="CM320">
        <v>1</v>
      </c>
      <c r="CN320" s="76">
        <v>100</v>
      </c>
      <c r="CO320" s="76">
        <v>80</v>
      </c>
      <c r="CP320" s="76">
        <f ca="1">INDIRECT(ADDRESS(11+(MATCH(RIGHT(Table18[[#This Row],[spawner_sku]],LEN(Table18[[#This Row],[spawner_sku]])-FIND("/",Table18[[#This Row],[spawner_sku]])),Table1[Entity Prefab],0)),10,1,1,"Entities"))</f>
        <v>83</v>
      </c>
      <c r="CQ320" s="76">
        <f ca="1">ROUND((Table18[[#This Row],[XP]]*Table18[[#This Row],[entity_spawned (AVG)]])*(Table18[[#This Row],[activating_chance]]/100),0)</f>
        <v>66</v>
      </c>
      <c r="CR320" t="s">
        <v>348</v>
      </c>
    </row>
    <row r="321" spans="2:96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83</v>
      </c>
      <c r="G321" s="76">
        <f ca="1">ROUND((Table245[[#This Row],[XP]]*Table245[[#This Row],[entity_spawned (AVG)]])*(Table245[[#This Row],[activating_chance]]/100),0)</f>
        <v>83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70</v>
      </c>
      <c r="AE321" s="76">
        <f ca="1">ROUND((Table2[[#This Row],[XP]]*Table2[[#This Row],[entity_spawned (AVG)]])*(Table2[[#This Row],[activating_chance]]/100),0)</f>
        <v>70</v>
      </c>
      <c r="AF321" s="73" t="s">
        <v>348</v>
      </c>
      <c r="AX321" t="s">
        <v>453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83</v>
      </c>
      <c r="BK321">
        <f ca="1">ROUND((Table11[[#This Row],[XP]]*Table11[[#This Row],[entity_spawned (AVG)]])*(Table11[[#This Row],[activating_chance]]/100),0)</f>
        <v>25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528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  <c r="CL321" t="s">
        <v>258</v>
      </c>
      <c r="CM321">
        <v>1</v>
      </c>
      <c r="CN321" s="76">
        <v>100</v>
      </c>
      <c r="CO321" s="76">
        <v>100</v>
      </c>
      <c r="CP321" s="76">
        <f ca="1">INDIRECT(ADDRESS(11+(MATCH(RIGHT(Table18[[#This Row],[spawner_sku]],LEN(Table18[[#This Row],[spawner_sku]])-FIND("/",Table18[[#This Row],[spawner_sku]])),Table1[Entity Prefab],0)),10,1,1,"Entities"))</f>
        <v>83</v>
      </c>
      <c r="CQ321" s="76">
        <f ca="1">ROUND((Table18[[#This Row],[XP]]*Table18[[#This Row],[entity_spawned (AVG)]])*(Table18[[#This Row],[activating_chance]]/100),0)</f>
        <v>83</v>
      </c>
      <c r="CR321" t="s">
        <v>348</v>
      </c>
    </row>
    <row r="322" spans="2:96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83</v>
      </c>
      <c r="G322" s="76">
        <f ca="1">ROUND((Table245[[#This Row],[XP]]*Table245[[#This Row],[entity_spawned (AVG)]])*(Table245[[#This Row],[activating_chance]]/100),0)</f>
        <v>83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70</v>
      </c>
      <c r="AE322" s="76">
        <f ca="1">ROUND((Table2[[#This Row],[XP]]*Table2[[#This Row],[entity_spawned (AVG)]])*(Table2[[#This Row],[activating_chance]]/100),0)</f>
        <v>70</v>
      </c>
      <c r="AF322" s="73" t="s">
        <v>348</v>
      </c>
      <c r="AX322" t="s">
        <v>453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83</v>
      </c>
      <c r="BK322">
        <f ca="1">ROUND((Table11[[#This Row],[XP]]*Table11[[#This Row],[entity_spawned (AVG)]])*(Table11[[#This Row],[activating_chance]]/100),0)</f>
        <v>25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528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  <c r="CL322" t="s">
        <v>258</v>
      </c>
      <c r="CM322">
        <v>1</v>
      </c>
      <c r="CN322" s="76">
        <v>100</v>
      </c>
      <c r="CO322" s="76">
        <v>100</v>
      </c>
      <c r="CP322" s="76">
        <f ca="1">INDIRECT(ADDRESS(11+(MATCH(RIGHT(Table18[[#This Row],[spawner_sku]],LEN(Table18[[#This Row],[spawner_sku]])-FIND("/",Table18[[#This Row],[spawner_sku]])),Table1[Entity Prefab],0)),10,1,1,"Entities"))</f>
        <v>83</v>
      </c>
      <c r="CQ322" s="76">
        <f ca="1">ROUND((Table18[[#This Row],[XP]]*Table18[[#This Row],[entity_spawned (AVG)]])*(Table18[[#This Row],[activating_chance]]/100),0)</f>
        <v>83</v>
      </c>
      <c r="CR322" t="s">
        <v>348</v>
      </c>
    </row>
    <row r="323" spans="2:96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83</v>
      </c>
      <c r="G323" s="76">
        <f ca="1">ROUND((Table245[[#This Row],[XP]]*Table245[[#This Row],[entity_spawned (AVG)]])*(Table245[[#This Row],[activating_chance]]/100),0)</f>
        <v>83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70</v>
      </c>
      <c r="AE323" s="76">
        <f ca="1">ROUND((Table2[[#This Row],[XP]]*Table2[[#This Row],[entity_spawned (AVG)]])*(Table2[[#This Row],[activating_chance]]/100),0)</f>
        <v>70</v>
      </c>
      <c r="AF323" s="73" t="s">
        <v>348</v>
      </c>
      <c r="AX323" t="s">
        <v>453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83</v>
      </c>
      <c r="BK323">
        <f ca="1">ROUND((Table11[[#This Row],[XP]]*Table11[[#This Row],[entity_spawned (AVG)]])*(Table11[[#This Row],[activating_chance]]/100),0)</f>
        <v>66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528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  <c r="CL323" t="s">
        <v>258</v>
      </c>
      <c r="CM323">
        <v>1</v>
      </c>
      <c r="CN323" s="76">
        <v>130</v>
      </c>
      <c r="CO323" s="76">
        <v>100</v>
      </c>
      <c r="CP323" s="76">
        <f ca="1">INDIRECT(ADDRESS(11+(MATCH(RIGHT(Table18[[#This Row],[spawner_sku]],LEN(Table18[[#This Row],[spawner_sku]])-FIND("/",Table18[[#This Row],[spawner_sku]])),Table1[Entity Prefab],0)),10,1,1,"Entities"))</f>
        <v>83</v>
      </c>
      <c r="CQ323" s="76">
        <f ca="1">ROUND((Table18[[#This Row],[XP]]*Table18[[#This Row],[entity_spawned (AVG)]])*(Table18[[#This Row],[activating_chance]]/100),0)</f>
        <v>83</v>
      </c>
      <c r="CR323" t="s">
        <v>348</v>
      </c>
    </row>
    <row r="324" spans="2:96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83</v>
      </c>
      <c r="G324" s="76">
        <f ca="1">ROUND((Table245[[#This Row],[XP]]*Table245[[#This Row],[entity_spawned (AVG)]])*(Table245[[#This Row],[activating_chance]]/100),0)</f>
        <v>83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70</v>
      </c>
      <c r="AE324" s="76">
        <f ca="1">ROUND((Table2[[#This Row],[XP]]*Table2[[#This Row],[entity_spawned (AVG)]])*(Table2[[#This Row],[activating_chance]]/100),0)</f>
        <v>70</v>
      </c>
      <c r="AF324" s="73" t="s">
        <v>348</v>
      </c>
      <c r="AX324" t="s">
        <v>453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83</v>
      </c>
      <c r="BK324">
        <f ca="1">ROUND((Table11[[#This Row],[XP]]*Table11[[#This Row],[entity_spawned (AVG)]])*(Table11[[#This Row],[activating_chance]]/100),0)</f>
        <v>83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528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9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75</v>
      </c>
      <c r="G325" s="76">
        <f ca="1">ROUND((Table245[[#This Row],[XP]]*Table245[[#This Row],[entity_spawned (AVG)]])*(Table245[[#This Row],[activating_chance]]/100),0)</f>
        <v>75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70</v>
      </c>
      <c r="AE325" s="76">
        <f ca="1">ROUND((Table2[[#This Row],[XP]]*Table2[[#This Row],[entity_spawned (AVG)]])*(Table2[[#This Row],[activating_chance]]/100),0)</f>
        <v>56</v>
      </c>
      <c r="AF325" s="73" t="s">
        <v>348</v>
      </c>
      <c r="AX325" t="s">
        <v>453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83</v>
      </c>
      <c r="BK325">
        <f ca="1">ROUND((Table11[[#This Row],[XP]]*Table11[[#This Row],[entity_spawned (AVG)]])*(Table11[[#This Row],[activating_chance]]/100),0)</f>
        <v>66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528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9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75</v>
      </c>
      <c r="G326" s="76">
        <f ca="1">ROUND((Table245[[#This Row],[XP]]*Table245[[#This Row],[entity_spawned (AVG)]])*(Table245[[#This Row],[activating_chance]]/100),0)</f>
        <v>75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70</v>
      </c>
      <c r="AE326" s="76">
        <f ca="1">ROUND((Table2[[#This Row],[XP]]*Table2[[#This Row],[entity_spawned (AVG)]])*(Table2[[#This Row],[activating_chance]]/100),0)</f>
        <v>56</v>
      </c>
      <c r="AF326" s="73" t="s">
        <v>348</v>
      </c>
      <c r="AX326" t="s">
        <v>453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83</v>
      </c>
      <c r="BK326">
        <f ca="1">ROUND((Table11[[#This Row],[XP]]*Table11[[#This Row],[entity_spawned (AVG)]])*(Table11[[#This Row],[activating_chance]]/100),0)</f>
        <v>25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528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9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75</v>
      </c>
      <c r="G327" s="76">
        <f ca="1">ROUND((Table245[[#This Row],[XP]]*Table245[[#This Row],[entity_spawned (AVG)]])*(Table245[[#This Row],[activating_chance]]/100),0)</f>
        <v>75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70</v>
      </c>
      <c r="AE327" s="76">
        <f ca="1">ROUND((Table2[[#This Row],[XP]]*Table2[[#This Row],[entity_spawned (AVG)]])*(Table2[[#This Row],[activating_chance]]/100),0)</f>
        <v>70</v>
      </c>
      <c r="AF327" s="73" t="s">
        <v>348</v>
      </c>
      <c r="AX327" t="s">
        <v>453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83</v>
      </c>
      <c r="BK327">
        <f ca="1">ROUND((Table11[[#This Row],[XP]]*Table11[[#This Row],[entity_spawned (AVG)]])*(Table11[[#This Row],[activating_chance]]/100),0)</f>
        <v>83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528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9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75</v>
      </c>
      <c r="G328" s="76">
        <f ca="1">ROUND((Table245[[#This Row],[XP]]*Table245[[#This Row],[entity_spawned (AVG)]])*(Table245[[#This Row],[activating_chance]]/100),0)</f>
        <v>75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70</v>
      </c>
      <c r="AE328" s="76">
        <f ca="1">ROUND((Table2[[#This Row],[XP]]*Table2[[#This Row],[entity_spawned (AVG)]])*(Table2[[#This Row],[activating_chance]]/100),0)</f>
        <v>70</v>
      </c>
      <c r="AF328" s="73" t="s">
        <v>348</v>
      </c>
      <c r="AX328" t="s">
        <v>453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83</v>
      </c>
      <c r="BK328">
        <f ca="1">ROUND((Table11[[#This Row],[XP]]*Table11[[#This Row],[entity_spawned (AVG)]])*(Table11[[#This Row],[activating_chance]]/100),0)</f>
        <v>83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528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9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75</v>
      </c>
      <c r="G329" s="76">
        <f ca="1">ROUND((Table245[[#This Row],[XP]]*Table245[[#This Row],[entity_spawned (AVG)]])*(Table245[[#This Row],[activating_chance]]/100),0)</f>
        <v>75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70</v>
      </c>
      <c r="AE329" s="76">
        <f ca="1">ROUND((Table2[[#This Row],[XP]]*Table2[[#This Row],[entity_spawned (AVG)]])*(Table2[[#This Row],[activating_chance]]/100),0)</f>
        <v>70</v>
      </c>
      <c r="AF329" s="73" t="s">
        <v>348</v>
      </c>
      <c r="AX329" t="s">
        <v>453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83</v>
      </c>
      <c r="BK329">
        <f ca="1">ROUND((Table11[[#This Row],[XP]]*Table11[[#This Row],[entity_spawned (AVG)]])*(Table11[[#This Row],[activating_chance]]/100),0)</f>
        <v>83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528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96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75</v>
      </c>
      <c r="G330" s="76">
        <f ca="1">ROUND((Table245[[#This Row],[XP]]*Table245[[#This Row],[entity_spawned (AVG)]])*(Table245[[#This Row],[activating_chance]]/100),0)</f>
        <v>75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70</v>
      </c>
      <c r="AE330" s="76">
        <f ca="1">ROUND((Table2[[#This Row],[XP]]*Table2[[#This Row],[entity_spawned (AVG)]])*(Table2[[#This Row],[activating_chance]]/100),0)</f>
        <v>70</v>
      </c>
      <c r="AF330" s="73" t="s">
        <v>348</v>
      </c>
      <c r="AX330" t="s">
        <v>453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83</v>
      </c>
      <c r="BK330">
        <f ca="1">ROUND((Table11[[#This Row],[XP]]*Table11[[#This Row],[entity_spawned (AVG)]])*(Table11[[#This Row],[activating_chance]]/100),0)</f>
        <v>83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528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96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75</v>
      </c>
      <c r="G331" s="76">
        <f ca="1">ROUND((Table245[[#This Row],[XP]]*Table245[[#This Row],[entity_spawned (AVG)]])*(Table245[[#This Row],[activating_chance]]/100),0)</f>
        <v>75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70</v>
      </c>
      <c r="AE331" s="76">
        <f ca="1">ROUND((Table2[[#This Row],[XP]]*Table2[[#This Row],[entity_spawned (AVG)]])*(Table2[[#This Row],[activating_chance]]/100),0)</f>
        <v>70</v>
      </c>
      <c r="AF331" s="73" t="s">
        <v>348</v>
      </c>
      <c r="AX331" t="s">
        <v>623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83</v>
      </c>
      <c r="BK331">
        <f ca="1">ROUND((Table11[[#This Row],[XP]]*Table11[[#This Row],[entity_spawned (AVG)]])*(Table11[[#This Row],[activating_chance]]/100),0)</f>
        <v>83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528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96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75</v>
      </c>
      <c r="G332" s="76">
        <f ca="1">ROUND((Table245[[#This Row],[XP]]*Table245[[#This Row],[entity_spawned (AVG)]])*(Table245[[#This Row],[activating_chance]]/100),0)</f>
        <v>75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70</v>
      </c>
      <c r="AE332" s="76">
        <f ca="1">ROUND((Table2[[#This Row],[XP]]*Table2[[#This Row],[entity_spawned (AVG)]])*(Table2[[#This Row],[activating_chance]]/100),0)</f>
        <v>21</v>
      </c>
      <c r="AF332" s="73" t="s">
        <v>348</v>
      </c>
      <c r="AX332" t="s">
        <v>623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83</v>
      </c>
      <c r="BK332">
        <f ca="1">ROUND((Table11[[#This Row],[XP]]*Table11[[#This Row],[entity_spawned (AVG)]])*(Table11[[#This Row],[activating_chance]]/100),0)</f>
        <v>17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528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96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75</v>
      </c>
      <c r="G333" s="76">
        <f ca="1">ROUND((Table245[[#This Row],[XP]]*Table245[[#This Row],[entity_spawned (AVG)]])*(Table245[[#This Row],[activating_chance]]/100),0)</f>
        <v>75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70</v>
      </c>
      <c r="AE333" s="76">
        <f ca="1">ROUND((Table2[[#This Row],[XP]]*Table2[[#This Row],[entity_spawned (AVG)]])*(Table2[[#This Row],[activating_chance]]/100),0)</f>
        <v>21</v>
      </c>
      <c r="AF333" s="73" t="s">
        <v>348</v>
      </c>
      <c r="AX333" t="s">
        <v>623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83</v>
      </c>
      <c r="BK333">
        <f ca="1">ROUND((Table11[[#This Row],[XP]]*Table11[[#This Row],[entity_spawned (AVG)]])*(Table11[[#This Row],[activating_chance]]/100),0)</f>
        <v>66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528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96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75</v>
      </c>
      <c r="G334" s="76">
        <f ca="1">ROUND((Table245[[#This Row],[XP]]*Table245[[#This Row],[entity_spawned (AVG)]])*(Table245[[#This Row],[activating_chance]]/100),0)</f>
        <v>75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70</v>
      </c>
      <c r="AE334" s="76">
        <f ca="1">ROUND((Table2[[#This Row],[XP]]*Table2[[#This Row],[entity_spawned (AVG)]])*(Table2[[#This Row],[activating_chance]]/100),0)</f>
        <v>70</v>
      </c>
      <c r="AF334" s="73" t="s">
        <v>348</v>
      </c>
      <c r="AX334" t="s">
        <v>623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83</v>
      </c>
      <c r="BK334">
        <f ca="1">ROUND((Table11[[#This Row],[XP]]*Table11[[#This Row],[entity_spawned (AVG)]])*(Table11[[#This Row],[activating_chance]]/100),0)</f>
        <v>83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528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96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75</v>
      </c>
      <c r="G335" s="76">
        <f ca="1">ROUND((Table245[[#This Row],[XP]]*Table245[[#This Row],[entity_spawned (AVG)]])*(Table245[[#This Row],[activating_chance]]/100),0)</f>
        <v>60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70</v>
      </c>
      <c r="AE335" s="76">
        <f ca="1">ROUND((Table2[[#This Row],[XP]]*Table2[[#This Row],[entity_spawned (AVG)]])*(Table2[[#This Row],[activating_chance]]/100),0)</f>
        <v>70</v>
      </c>
      <c r="AF335" s="73" t="s">
        <v>348</v>
      </c>
      <c r="AX335" t="s">
        <v>623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83</v>
      </c>
      <c r="BK335">
        <f ca="1">ROUND((Table11[[#This Row],[XP]]*Table11[[#This Row],[entity_spawned (AVG)]])*(Table11[[#This Row],[activating_chance]]/100),0)</f>
        <v>83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528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9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75</v>
      </c>
      <c r="G336" s="76">
        <f ca="1">ROUND((Table245[[#This Row],[XP]]*Table245[[#This Row],[entity_spawned (AVG)]])*(Table245[[#This Row],[activating_chance]]/100),0)</f>
        <v>75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70</v>
      </c>
      <c r="AE336" s="76">
        <f ca="1">ROUND((Table2[[#This Row],[XP]]*Table2[[#This Row],[entity_spawned (AVG)]])*(Table2[[#This Row],[activating_chance]]/100),0)</f>
        <v>56</v>
      </c>
      <c r="AF336" s="73" t="s">
        <v>348</v>
      </c>
      <c r="AX336" t="s">
        <v>623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83</v>
      </c>
      <c r="BK336">
        <f ca="1">ROUND((Table11[[#This Row],[XP]]*Table11[[#This Row],[entity_spawned (AVG)]])*(Table11[[#This Row],[activating_chance]]/100),0)</f>
        <v>83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528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75</v>
      </c>
      <c r="G337" s="76">
        <f ca="1">ROUND((Table245[[#This Row],[XP]]*Table245[[#This Row],[entity_spawned (AVG)]])*(Table245[[#This Row],[activating_chance]]/100),0)</f>
        <v>60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70</v>
      </c>
      <c r="AE337" s="76">
        <f ca="1">ROUND((Table2[[#This Row],[XP]]*Table2[[#This Row],[entity_spawned (AVG)]])*(Table2[[#This Row],[activating_chance]]/100),0)</f>
        <v>70</v>
      </c>
      <c r="AF337" s="73" t="s">
        <v>348</v>
      </c>
      <c r="AX337" t="s">
        <v>623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23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83</v>
      </c>
      <c r="BK337">
        <f ca="1">ROUND((Table11[[#This Row],[XP]]*Table11[[#This Row],[entity_spawned (AVG)]])*(Table11[[#This Row],[activating_chance]]/100),0)</f>
        <v>83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528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75</v>
      </c>
      <c r="G338" s="76">
        <f ca="1">ROUND((Table245[[#This Row],[XP]]*Table245[[#This Row],[entity_spawned (AVG)]])*(Table245[[#This Row],[activating_chance]]/100),0)</f>
        <v>75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70</v>
      </c>
      <c r="AE338" s="76">
        <f ca="1">ROUND((Table2[[#This Row],[XP]]*Table2[[#This Row],[entity_spawned (AVG)]])*(Table2[[#This Row],[activating_chance]]/100),0)</f>
        <v>70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83</v>
      </c>
      <c r="BC338" s="76">
        <f ca="1">ROUND((Table61011[[#This Row],[XP]]*Table61011[[#This Row],[entity_spawned (AVG)]])*(Table61011[[#This Row],[activating_chance]]/100),0)</f>
        <v>62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83</v>
      </c>
      <c r="BK338">
        <f ca="1">ROUND((Table11[[#This Row],[XP]]*Table11[[#This Row],[entity_spawned (AVG)]])*(Table11[[#This Row],[activating_chance]]/100),0)</f>
        <v>83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629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75</v>
      </c>
      <c r="G339" s="76">
        <f ca="1">ROUND((Table245[[#This Row],[XP]]*Table245[[#This Row],[entity_spawned (AVG)]])*(Table245[[#This Row],[activating_chance]]/100),0)</f>
        <v>60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70</v>
      </c>
      <c r="AE339" s="76">
        <f ca="1">ROUND((Table2[[#This Row],[XP]]*Table2[[#This Row],[entity_spawned (AVG)]])*(Table2[[#This Row],[activating_chance]]/100),0)</f>
        <v>70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83</v>
      </c>
      <c r="BC339" s="76">
        <f ca="1">ROUND((Table61011[[#This Row],[XP]]*Table61011[[#This Row],[entity_spawned (AVG)]])*(Table61011[[#This Row],[activating_chance]]/100),0)</f>
        <v>62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83</v>
      </c>
      <c r="BK339">
        <f ca="1">ROUND((Table11[[#This Row],[XP]]*Table11[[#This Row],[entity_spawned (AVG)]])*(Table11[[#This Row],[activating_chance]]/100),0)</f>
        <v>83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629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75</v>
      </c>
      <c r="G340" s="76">
        <f ca="1">ROUND((Table245[[#This Row],[XP]]*Table245[[#This Row],[entity_spawned (AVG)]])*(Table245[[#This Row],[activating_chance]]/100),0)</f>
        <v>75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70</v>
      </c>
      <c r="AE340" s="76">
        <f ca="1">ROUND((Table2[[#This Row],[XP]]*Table2[[#This Row],[entity_spawned (AVG)]])*(Table2[[#This Row],[activating_chance]]/100),0)</f>
        <v>70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83</v>
      </c>
      <c r="BC340" s="76">
        <f ca="1">ROUND((Table61011[[#This Row],[XP]]*Table61011[[#This Row],[entity_spawned (AVG)]])*(Table61011[[#This Row],[activating_chance]]/100),0)</f>
        <v>62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70</v>
      </c>
      <c r="BK340">
        <f ca="1">ROUND((Table11[[#This Row],[XP]]*Table11[[#This Row],[entity_spawned (AVG)]])*(Table11[[#This Row],[activating_chance]]/100),0)</f>
        <v>56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629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75</v>
      </c>
      <c r="G341" s="76">
        <f ca="1">ROUND((Table245[[#This Row],[XP]]*Table245[[#This Row],[entity_spawned (AVG)]])*(Table245[[#This Row],[activating_chance]]/100),0)</f>
        <v>75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70</v>
      </c>
      <c r="AE341" s="76">
        <f ca="1">ROUND((Table2[[#This Row],[XP]]*Table2[[#This Row],[entity_spawned (AVG)]])*(Table2[[#This Row],[activating_chance]]/100),0)</f>
        <v>70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83</v>
      </c>
      <c r="BC341" s="76">
        <f ca="1">ROUND((Table61011[[#This Row],[XP]]*Table61011[[#This Row],[entity_spawned (AVG)]])*(Table61011[[#This Row],[activating_chance]]/100),0)</f>
        <v>62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70</v>
      </c>
      <c r="BK341">
        <f ca="1">ROUND((Table11[[#This Row],[XP]]*Table11[[#This Row],[entity_spawned (AVG)]])*(Table11[[#This Row],[activating_chance]]/100),0)</f>
        <v>56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75</v>
      </c>
      <c r="G342" s="76">
        <f ca="1">ROUND((Table245[[#This Row],[XP]]*Table245[[#This Row],[entity_spawned (AVG)]])*(Table245[[#This Row],[activating_chance]]/100),0)</f>
        <v>75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70</v>
      </c>
      <c r="AE342" s="76">
        <f ca="1">ROUND((Table2[[#This Row],[XP]]*Table2[[#This Row],[entity_spawned (AVG)]])*(Table2[[#This Row],[activating_chance]]/100),0)</f>
        <v>70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83</v>
      </c>
      <c r="BC342" s="76">
        <f ca="1">ROUND((Table61011[[#This Row],[XP]]*Table61011[[#This Row],[entity_spawned (AVG)]])*(Table61011[[#This Row],[activating_chance]]/100),0)</f>
        <v>62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70</v>
      </c>
      <c r="BK342">
        <f ca="1">ROUND((Table11[[#This Row],[XP]]*Table11[[#This Row],[entity_spawned (AVG)]])*(Table11[[#This Row],[activating_chance]]/100),0)</f>
        <v>70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75</v>
      </c>
      <c r="G343" s="76">
        <f ca="1">ROUND((Table245[[#This Row],[XP]]*Table245[[#This Row],[entity_spawned (AVG)]])*(Table245[[#This Row],[activating_chance]]/100),0)</f>
        <v>75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70</v>
      </c>
      <c r="AE343" s="76">
        <f ca="1">ROUND((Table2[[#This Row],[XP]]*Table2[[#This Row],[entity_spawned (AVG)]])*(Table2[[#This Row],[activating_chance]]/100),0)</f>
        <v>70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83</v>
      </c>
      <c r="BC343" s="76">
        <f ca="1">ROUND((Table61011[[#This Row],[XP]]*Table61011[[#This Row],[entity_spawned (AVG)]])*(Table61011[[#This Row],[activating_chance]]/100),0)</f>
        <v>62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70</v>
      </c>
      <c r="BK343">
        <f ca="1">ROUND((Table11[[#This Row],[XP]]*Table11[[#This Row],[entity_spawned (AVG)]])*(Table11[[#This Row],[activating_chance]]/100),0)</f>
        <v>21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75</v>
      </c>
      <c r="G344" s="76">
        <f ca="1">ROUND((Table245[[#This Row],[XP]]*Table245[[#This Row],[entity_spawned (AVG)]])*(Table245[[#This Row],[activating_chance]]/100),0)</f>
        <v>75</v>
      </c>
      <c r="H344" s="73" t="s">
        <v>349</v>
      </c>
      <c r="Z344" t="s">
        <v>623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348</v>
      </c>
      <c r="AX344" t="s">
        <v>498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344" s="76">
        <f ca="1">ROUND((Table61011[[#This Row],[XP]]*Table61011[[#This Row],[entity_spawned (AVG)]])*(Table61011[[#This Row],[activating_chance]]/100),0)</f>
        <v>195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70</v>
      </c>
      <c r="BK344">
        <f ca="1">ROUND((Table11[[#This Row],[XP]]*Table11[[#This Row],[entity_spawned (AVG)]])*(Table11[[#This Row],[activating_chance]]/100),0)</f>
        <v>70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75</v>
      </c>
      <c r="G345" s="76">
        <f ca="1">ROUND((Table245[[#This Row],[XP]]*Table245[[#This Row],[entity_spawned (AVG)]])*(Table245[[#This Row],[activating_chance]]/100),0)</f>
        <v>75</v>
      </c>
      <c r="H345" s="73" t="s">
        <v>349</v>
      </c>
      <c r="Z345" t="s">
        <v>623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348</v>
      </c>
      <c r="AX345" t="s">
        <v>498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345" s="76">
        <f ca="1">ROUND((Table61011[[#This Row],[XP]]*Table61011[[#This Row],[entity_spawned (AVG)]])*(Table61011[[#This Row],[activating_chance]]/100),0)</f>
        <v>195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70</v>
      </c>
      <c r="BK345">
        <f ca="1">ROUND((Table11[[#This Row],[XP]]*Table11[[#This Row],[entity_spawned (AVG)]])*(Table11[[#This Row],[activating_chance]]/100),0)</f>
        <v>70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75</v>
      </c>
      <c r="G346" s="76">
        <f ca="1">ROUND((Table245[[#This Row],[XP]]*Table245[[#This Row],[entity_spawned (AVG)]])*(Table245[[#This Row],[activating_chance]]/100),0)</f>
        <v>75</v>
      </c>
      <c r="H346" s="73" t="s">
        <v>349</v>
      </c>
      <c r="Z346" t="s">
        <v>623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348</v>
      </c>
      <c r="AX346" t="s">
        <v>498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346" s="76">
        <f ca="1">ROUND((Table61011[[#This Row],[XP]]*Table61011[[#This Row],[entity_spawned (AVG)]])*(Table61011[[#This Row],[activating_chance]]/100),0)</f>
        <v>195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70</v>
      </c>
      <c r="BK346">
        <f ca="1">ROUND((Table11[[#This Row],[XP]]*Table11[[#This Row],[entity_spawned (AVG)]])*(Table11[[#This Row],[activating_chance]]/100),0)</f>
        <v>7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75</v>
      </c>
      <c r="G347" s="76">
        <f ca="1">ROUND((Table245[[#This Row],[XP]]*Table245[[#This Row],[entity_spawned (AVG)]])*(Table245[[#This Row],[activating_chance]]/100),0)</f>
        <v>75</v>
      </c>
      <c r="H347" s="73" t="s">
        <v>349</v>
      </c>
      <c r="Z347" t="s">
        <v>623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348</v>
      </c>
      <c r="AX347" t="s">
        <v>499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55</v>
      </c>
      <c r="BC347" s="76">
        <f ca="1">ROUND((Table61011[[#This Row],[XP]]*Table61011[[#This Row],[entity_spawned (AVG)]])*(Table61011[[#This Row],[activating_chance]]/100),0)</f>
        <v>55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70</v>
      </c>
      <c r="BK347">
        <f ca="1">ROUND((Table11[[#This Row],[XP]]*Table11[[#This Row],[entity_spawned (AVG)]])*(Table11[[#This Row],[activating_chance]]/100),0)</f>
        <v>70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478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50</v>
      </c>
      <c r="CI347">
        <f ca="1">ROUND((Table14[[#This Row],[XP]]*Table14[[#This Row],[entity_spawned (AVG)]])*(Table14[[#This Row],[activating_chance]]/100),0)</f>
        <v>50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75</v>
      </c>
      <c r="G348" s="76">
        <f ca="1">ROUND((Table245[[#This Row],[XP]]*Table245[[#This Row],[entity_spawned (AVG)]])*(Table245[[#This Row],[activating_chance]]/100),0)</f>
        <v>75</v>
      </c>
      <c r="H348" s="73" t="s">
        <v>349</v>
      </c>
      <c r="Z348" t="s">
        <v>623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348</v>
      </c>
      <c r="AX348" t="s">
        <v>499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55</v>
      </c>
      <c r="BC348" s="76">
        <f ca="1">ROUND((Table61011[[#This Row],[XP]]*Table61011[[#This Row],[entity_spawned (AVG)]])*(Table61011[[#This Row],[activating_chance]]/100),0)</f>
        <v>55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70</v>
      </c>
      <c r="BK348">
        <f ca="1">ROUND((Table11[[#This Row],[XP]]*Table11[[#This Row],[entity_spawned (AVG)]])*(Table11[[#This Row],[activating_chance]]/100),0)</f>
        <v>7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480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105</v>
      </c>
      <c r="CI348">
        <f ca="1">ROUND((Table14[[#This Row],[XP]]*Table14[[#This Row],[entity_spawned (AVG)]])*(Table14[[#This Row],[activating_chance]]/100),0)</f>
        <v>105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75</v>
      </c>
      <c r="G349" s="76">
        <f ca="1">ROUND((Table245[[#This Row],[XP]]*Table245[[#This Row],[entity_spawned (AVG)]])*(Table245[[#This Row],[activating_chance]]/100),0)</f>
        <v>75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83</v>
      </c>
      <c r="AE349" s="76">
        <f ca="1">ROUND((Table2[[#This Row],[XP]]*Table2[[#This Row],[entity_spawned (AVG)]])*(Table2[[#This Row],[activating_chance]]/100),0)</f>
        <v>62</v>
      </c>
      <c r="AF349" s="73" t="s">
        <v>348</v>
      </c>
      <c r="AX349" t="s">
        <v>499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55</v>
      </c>
      <c r="BC349" s="76">
        <f ca="1">ROUND((Table61011[[#This Row],[XP]]*Table61011[[#This Row],[entity_spawned (AVG)]])*(Table61011[[#This Row],[activating_chance]]/100),0)</f>
        <v>55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70</v>
      </c>
      <c r="BK349">
        <f ca="1">ROUND((Table11[[#This Row],[XP]]*Table11[[#This Row],[entity_spawned (AVG)]])*(Table11[[#This Row],[activating_chance]]/100),0)</f>
        <v>70</v>
      </c>
      <c r="BL349" s="73" t="s">
        <v>348</v>
      </c>
      <c r="BV349" t="s">
        <v>542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480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105</v>
      </c>
      <c r="CI349">
        <f ca="1">ROUND((Table14[[#This Row],[XP]]*Table14[[#This Row],[entity_spawned (AVG)]])*(Table14[[#This Row],[activating_chance]]/100),0)</f>
        <v>105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75</v>
      </c>
      <c r="G350" s="76">
        <f ca="1">ROUND((Table245[[#This Row],[XP]]*Table245[[#This Row],[entity_spawned (AVG)]])*(Table245[[#This Row],[activating_chance]]/100),0)</f>
        <v>75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83</v>
      </c>
      <c r="AE350" s="76">
        <f ca="1">ROUND((Table2[[#This Row],[XP]]*Table2[[#This Row],[entity_spawned (AVG)]])*(Table2[[#This Row],[activating_chance]]/100),0)</f>
        <v>62</v>
      </c>
      <c r="AF350" s="73" t="s">
        <v>348</v>
      </c>
      <c r="AX350" t="s">
        <v>499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70</v>
      </c>
      <c r="BK350">
        <f ca="1">ROUND((Table11[[#This Row],[XP]]*Table11[[#This Row],[entity_spawned (AVG)]])*(Table11[[#This Row],[activating_chance]]/100),0)</f>
        <v>21</v>
      </c>
      <c r="BL350" s="73" t="s">
        <v>348</v>
      </c>
      <c r="BV350" t="s">
        <v>542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481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143</v>
      </c>
      <c r="CI350">
        <f ca="1">ROUND((Table14[[#This Row],[XP]]*Table14[[#This Row],[entity_spawned (AVG)]])*(Table14[[#This Row],[activating_chance]]/100),0)</f>
        <v>143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75</v>
      </c>
      <c r="G351" s="76">
        <f ca="1">ROUND((Table245[[#This Row],[XP]]*Table245[[#This Row],[entity_spawned (AVG)]])*(Table245[[#This Row],[activating_chance]]/100),0)</f>
        <v>15</v>
      </c>
      <c r="H351" s="73" t="s">
        <v>349</v>
      </c>
      <c r="Z351" t="s">
        <v>499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55</v>
      </c>
      <c r="AE351" s="76">
        <f ca="1">ROUND((Table2[[#This Row],[XP]]*Table2[[#This Row],[entity_spawned (AVG)]])*(Table2[[#This Row],[activating_chance]]/100),0)</f>
        <v>55</v>
      </c>
      <c r="AF351" s="73" t="s">
        <v>348</v>
      </c>
      <c r="AX351" t="s">
        <v>499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70</v>
      </c>
      <c r="BK351">
        <f ca="1">ROUND((Table11[[#This Row],[XP]]*Table11[[#This Row],[entity_spawned (AVG)]])*(Table11[[#This Row],[activating_chance]]/100),0)</f>
        <v>49</v>
      </c>
      <c r="BL351" s="73" t="s">
        <v>348</v>
      </c>
      <c r="BV351" t="s">
        <v>543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481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143</v>
      </c>
      <c r="CI351">
        <f ca="1">ROUND((Table14[[#This Row],[XP]]*Table14[[#This Row],[entity_spawned (AVG)]])*(Table14[[#This Row],[activating_chance]]/100),0)</f>
        <v>143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75</v>
      </c>
      <c r="G352" s="76">
        <f ca="1">ROUND((Table245[[#This Row],[XP]]*Table245[[#This Row],[entity_spawned (AVG)]])*(Table245[[#This Row],[activating_chance]]/100),0)</f>
        <v>75</v>
      </c>
      <c r="H352" s="73" t="s">
        <v>349</v>
      </c>
      <c r="Z352" t="s">
        <v>499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55</v>
      </c>
      <c r="AE352" s="76">
        <f ca="1">ROUND((Table2[[#This Row],[XP]]*Table2[[#This Row],[entity_spawned (AVG)]])*(Table2[[#This Row],[activating_chance]]/100),0)</f>
        <v>55</v>
      </c>
      <c r="AF352" s="73" t="s">
        <v>348</v>
      </c>
      <c r="AX352" t="s">
        <v>499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263</v>
      </c>
      <c r="CA352">
        <f ca="1">ROUND((Table13[[#This Row],[XP]]*Table13[[#This Row],[entity_spawned (AVG)]])*(Table13[[#This Row],[activating_chance]]/100),0)</f>
        <v>263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50</v>
      </c>
      <c r="CI352">
        <f ca="1">ROUND((Table14[[#This Row],[XP]]*Table14[[#This Row],[entity_spawned (AVG)]])*(Table14[[#This Row],[activating_chance]]/100),0)</f>
        <v>50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75</v>
      </c>
      <c r="G353" s="76">
        <f ca="1">ROUND((Table245[[#This Row],[XP]]*Table245[[#This Row],[entity_spawned (AVG)]])*(Table245[[#This Row],[activating_chance]]/100),0)</f>
        <v>75</v>
      </c>
      <c r="H353" s="73" t="s">
        <v>349</v>
      </c>
      <c r="Z353" t="s">
        <v>499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55</v>
      </c>
      <c r="AE353" s="76">
        <f ca="1">ROUND((Table2[[#This Row],[XP]]*Table2[[#This Row],[entity_spawned (AVG)]])*(Table2[[#This Row],[activating_chance]]/100),0)</f>
        <v>55</v>
      </c>
      <c r="AF353" s="73" t="s">
        <v>348</v>
      </c>
      <c r="AX353" t="s">
        <v>500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263</v>
      </c>
      <c r="CA353">
        <f ca="1">ROUND((Table13[[#This Row],[XP]]*Table13[[#This Row],[entity_spawned (AVG)]])*(Table13[[#This Row],[activating_chance]]/100),0)</f>
        <v>1315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50</v>
      </c>
      <c r="CI353">
        <f ca="1">ROUND((Table14[[#This Row],[XP]]*Table14[[#This Row],[entity_spawned (AVG)]])*(Table14[[#This Row],[activating_chance]]/100),0)</f>
        <v>50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75</v>
      </c>
      <c r="G354" s="76">
        <f ca="1">ROUND((Table245[[#This Row],[XP]]*Table245[[#This Row],[entity_spawned (AVG)]])*(Table245[[#This Row],[activating_chance]]/100),0)</f>
        <v>75</v>
      </c>
      <c r="H354" s="73" t="s">
        <v>349</v>
      </c>
      <c r="Z354" t="s">
        <v>499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55</v>
      </c>
      <c r="AE354" s="76">
        <f ca="1">ROUND((Table2[[#This Row],[XP]]*Table2[[#This Row],[entity_spawned (AVG)]])*(Table2[[#This Row],[activating_chance]]/100),0)</f>
        <v>55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4" s="76">
        <f ca="1">ROUND((Table61011[[#This Row],[XP]]*Table61011[[#This Row],[entity_spawned (AVG)]])*(Table61011[[#This Row],[activating_chance]]/100),0)</f>
        <v>130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263</v>
      </c>
      <c r="CA354">
        <f ca="1">ROUND((Table13[[#This Row],[XP]]*Table13[[#This Row],[entity_spawned (AVG)]])*(Table13[[#This Row],[activating_chance]]/100),0)</f>
        <v>79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50</v>
      </c>
      <c r="CI354">
        <f ca="1">ROUND((Table14[[#This Row],[XP]]*Table14[[#This Row],[entity_spawned (AVG)]])*(Table14[[#This Row],[activating_chance]]/100),0)</f>
        <v>50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75</v>
      </c>
      <c r="G355" s="76">
        <f ca="1">ROUND((Table245[[#This Row],[XP]]*Table245[[#This Row],[entity_spawned (AVG)]])*(Table245[[#This Row],[activating_chance]]/100),0)</f>
        <v>75</v>
      </c>
      <c r="H355" s="73" t="s">
        <v>349</v>
      </c>
      <c r="Z355" t="s">
        <v>499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55</v>
      </c>
      <c r="AE355" s="76">
        <f ca="1">ROUND((Table2[[#This Row],[XP]]*Table2[[#This Row],[entity_spawned (AVG)]])*(Table2[[#This Row],[activating_chance]]/100),0)</f>
        <v>55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5" s="76">
        <f ca="1">ROUND((Table61011[[#This Row],[XP]]*Table61011[[#This Row],[entity_spawned (AVG)]])*(Table61011[[#This Row],[activating_chance]]/100),0)</f>
        <v>130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263</v>
      </c>
      <c r="CA355">
        <f ca="1">ROUND((Table13[[#This Row],[XP]]*Table13[[#This Row],[entity_spawned (AVG)]])*(Table13[[#This Row],[activating_chance]]/100),0)</f>
        <v>526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50</v>
      </c>
      <c r="CI355">
        <f ca="1">ROUND((Table14[[#This Row],[XP]]*Table14[[#This Row],[entity_spawned (AVG)]])*(Table14[[#This Row],[activating_chance]]/100),0)</f>
        <v>40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75</v>
      </c>
      <c r="G356" s="76">
        <f ca="1">ROUND((Table245[[#This Row],[XP]]*Table245[[#This Row],[entity_spawned (AVG)]])*(Table245[[#This Row],[activating_chance]]/100),0)</f>
        <v>75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130</v>
      </c>
      <c r="AE356" s="76">
        <f ca="1">ROUND((Table2[[#This Row],[XP]]*Table2[[#This Row],[entity_spawned (AVG)]])*(Table2[[#This Row],[activating_chance]]/100),0)</f>
        <v>130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6" s="76">
        <f ca="1">ROUND((Table61011[[#This Row],[XP]]*Table61011[[#This Row],[entity_spawned (AVG)]])*(Table61011[[#This Row],[activating_chance]]/100),0)</f>
        <v>130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263</v>
      </c>
      <c r="CA356">
        <f ca="1">ROUND((Table13[[#This Row],[XP]]*Table13[[#This Row],[entity_spawned (AVG)]])*(Table13[[#This Row],[activating_chance]]/100),0)</f>
        <v>263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50</v>
      </c>
      <c r="CI356">
        <f ca="1">ROUND((Table14[[#This Row],[XP]]*Table14[[#This Row],[entity_spawned (AVG)]])*(Table14[[#This Row],[activating_chance]]/100),0)</f>
        <v>50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75</v>
      </c>
      <c r="G357" s="76">
        <f ca="1">ROUND((Table245[[#This Row],[XP]]*Table245[[#This Row],[entity_spawned (AVG)]])*(Table245[[#This Row],[activating_chance]]/100),0)</f>
        <v>75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75</v>
      </c>
      <c r="AE357" s="76">
        <f ca="1">ROUND((Table2[[#This Row],[XP]]*Table2[[#This Row],[entity_spawned (AVG)]])*(Table2[[#This Row],[activating_chance]]/100),0)</f>
        <v>75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7" s="76">
        <f ca="1">ROUND((Table61011[[#This Row],[XP]]*Table61011[[#This Row],[entity_spawned (AVG)]])*(Table61011[[#This Row],[activating_chance]]/100),0)</f>
        <v>130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263</v>
      </c>
      <c r="CA357">
        <f ca="1">ROUND((Table13[[#This Row],[XP]]*Table13[[#This Row],[entity_spawned (AVG)]])*(Table13[[#This Row],[activating_chance]]/100),0)</f>
        <v>1315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50</v>
      </c>
      <c r="CI357">
        <f ca="1">ROUND((Table14[[#This Row],[XP]]*Table14[[#This Row],[entity_spawned (AVG)]])*(Table14[[#This Row],[activating_chance]]/100),0)</f>
        <v>50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75</v>
      </c>
      <c r="G358" s="76">
        <f ca="1">ROUND((Table245[[#This Row],[XP]]*Table245[[#This Row],[entity_spawned (AVG)]])*(Table245[[#This Row],[activating_chance]]/100),0)</f>
        <v>75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75</v>
      </c>
      <c r="AE358" s="76">
        <f ca="1">ROUND((Table2[[#This Row],[XP]]*Table2[[#This Row],[entity_spawned (AVG)]])*(Table2[[#This Row],[activating_chance]]/100),0)</f>
        <v>75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8" s="76">
        <f ca="1">ROUND((Table61011[[#This Row],[XP]]*Table61011[[#This Row],[entity_spawned (AVG)]])*(Table61011[[#This Row],[activating_chance]]/100),0)</f>
        <v>130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263</v>
      </c>
      <c r="CA358">
        <f ca="1">ROUND((Table13[[#This Row],[XP]]*Table13[[#This Row],[entity_spawned (AVG)]])*(Table13[[#This Row],[activating_chance]]/100),0)</f>
        <v>263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50</v>
      </c>
      <c r="CI358">
        <f ca="1">ROUND((Table14[[#This Row],[XP]]*Table14[[#This Row],[entity_spawned (AVG)]])*(Table14[[#This Row],[activating_chance]]/100),0)</f>
        <v>50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75</v>
      </c>
      <c r="G359" s="76">
        <f ca="1">ROUND((Table245[[#This Row],[XP]]*Table245[[#This Row],[entity_spawned (AVG)]])*(Table245[[#This Row],[activating_chance]]/100),0)</f>
        <v>75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75</v>
      </c>
      <c r="AE359" s="76">
        <f ca="1">ROUND((Table2[[#This Row],[XP]]*Table2[[#This Row],[entity_spawned (AVG)]])*(Table2[[#This Row],[activating_chance]]/100),0)</f>
        <v>75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130</v>
      </c>
      <c r="BC359" s="76">
        <f ca="1">ROUND((Table61011[[#This Row],[XP]]*Table61011[[#This Row],[entity_spawned (AVG)]])*(Table61011[[#This Row],[activating_chance]]/100),0)</f>
        <v>130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263</v>
      </c>
      <c r="CA359">
        <f ca="1">ROUND((Table13[[#This Row],[XP]]*Table13[[#This Row],[entity_spawned (AVG)]])*(Table13[[#This Row],[activating_chance]]/100),0)</f>
        <v>263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50</v>
      </c>
      <c r="CI359">
        <f ca="1">ROUND((Table14[[#This Row],[XP]]*Table14[[#This Row],[entity_spawned (AVG)]])*(Table14[[#This Row],[activating_chance]]/100),0)</f>
        <v>50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75</v>
      </c>
      <c r="G360" s="76">
        <f ca="1">ROUND((Table245[[#This Row],[XP]]*Table245[[#This Row],[entity_spawned (AVG)]])*(Table245[[#This Row],[activating_chance]]/100),0)</f>
        <v>75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75</v>
      </c>
      <c r="AE360" s="76">
        <f ca="1">ROUND((Table2[[#This Row],[XP]]*Table2[[#This Row],[entity_spawned (AVG)]])*(Table2[[#This Row],[activating_chance]]/100),0)</f>
        <v>75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130</v>
      </c>
      <c r="BC360" s="76">
        <f ca="1">ROUND((Table61011[[#This Row],[XP]]*Table61011[[#This Row],[entity_spawned (AVG)]])*(Table61011[[#This Row],[activating_chance]]/100),0)</f>
        <v>130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263</v>
      </c>
      <c r="CA360">
        <f ca="1">ROUND((Table13[[#This Row],[XP]]*Table13[[#This Row],[entity_spawned (AVG)]])*(Table13[[#This Row],[activating_chance]]/100),0)</f>
        <v>237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50</v>
      </c>
      <c r="CI360">
        <f ca="1">ROUND((Table14[[#This Row],[XP]]*Table14[[#This Row],[entity_spawned (AVG)]])*(Table14[[#This Row],[activating_chance]]/100),0)</f>
        <v>50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75</v>
      </c>
      <c r="G361" s="76">
        <f ca="1">ROUND((Table245[[#This Row],[XP]]*Table245[[#This Row],[entity_spawned (AVG)]])*(Table245[[#This Row],[activating_chance]]/100),0)</f>
        <v>75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75</v>
      </c>
      <c r="AE361" s="76">
        <f ca="1">ROUND((Table2[[#This Row],[XP]]*Table2[[#This Row],[entity_spawned (AVG)]])*(Table2[[#This Row],[activating_chance]]/100),0)</f>
        <v>30</v>
      </c>
      <c r="AF361" s="73" t="s">
        <v>349</v>
      </c>
      <c r="AX361" t="s">
        <v>624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263</v>
      </c>
      <c r="CA361">
        <f ca="1">ROUND((Table13[[#This Row],[XP]]*Table13[[#This Row],[entity_spawned (AVG)]])*(Table13[[#This Row],[activating_chance]]/100),0)</f>
        <v>263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50</v>
      </c>
      <c r="CI361">
        <f ca="1">ROUND((Table14[[#This Row],[XP]]*Table14[[#This Row],[entity_spawned (AVG)]])*(Table14[[#This Row],[activating_chance]]/100),0)</f>
        <v>15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75</v>
      </c>
      <c r="G362" s="76">
        <f ca="1">ROUND((Table245[[#This Row],[XP]]*Table245[[#This Row],[entity_spawned (AVG)]])*(Table245[[#This Row],[activating_chance]]/100),0)</f>
        <v>75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75</v>
      </c>
      <c r="AE362" s="76">
        <f ca="1">ROUND((Table2[[#This Row],[XP]]*Table2[[#This Row],[entity_spawned (AVG)]])*(Table2[[#This Row],[activating_chance]]/100),0)</f>
        <v>75</v>
      </c>
      <c r="AF362" s="73" t="s">
        <v>349</v>
      </c>
      <c r="AX362" t="s">
        <v>624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263</v>
      </c>
      <c r="CA362">
        <f ca="1">ROUND((Table13[[#This Row],[XP]]*Table13[[#This Row],[entity_spawned (AVG)]])*(Table13[[#This Row],[activating_chance]]/100),0)</f>
        <v>237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50</v>
      </c>
      <c r="CI362">
        <f ca="1">ROUND((Table14[[#This Row],[XP]]*Table14[[#This Row],[entity_spawned (AVG)]])*(Table14[[#This Row],[activating_chance]]/100),0)</f>
        <v>40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75</v>
      </c>
      <c r="G363" s="76">
        <f ca="1">ROUND((Table245[[#This Row],[XP]]*Table245[[#This Row],[entity_spawned (AVG)]])*(Table245[[#This Row],[activating_chance]]/100),0)</f>
        <v>75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75</v>
      </c>
      <c r="AE363" s="76">
        <f ca="1">ROUND((Table2[[#This Row],[XP]]*Table2[[#This Row],[entity_spawned (AVG)]])*(Table2[[#This Row],[activating_chance]]/100),0)</f>
        <v>75</v>
      </c>
      <c r="AF363" s="73" t="s">
        <v>349</v>
      </c>
      <c r="AX363" t="s">
        <v>624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50</v>
      </c>
      <c r="CI363">
        <f ca="1">ROUND((Table14[[#This Row],[XP]]*Table14[[#This Row],[entity_spawned (AVG)]])*(Table14[[#This Row],[activating_chance]]/100),0)</f>
        <v>50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75</v>
      </c>
      <c r="G364" s="76">
        <f ca="1">ROUND((Table245[[#This Row],[XP]]*Table245[[#This Row],[entity_spawned (AVG)]])*(Table245[[#This Row],[activating_chance]]/100),0)</f>
        <v>75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75</v>
      </c>
      <c r="AE364" s="76">
        <f ca="1">ROUND((Table2[[#This Row],[XP]]*Table2[[#This Row],[entity_spawned (AVG)]])*(Table2[[#This Row],[activating_chance]]/100),0)</f>
        <v>75</v>
      </c>
      <c r="AF364" s="73" t="s">
        <v>349</v>
      </c>
      <c r="AX364" t="s">
        <v>624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50</v>
      </c>
      <c r="CI364">
        <f ca="1">ROUND((Table14[[#This Row],[XP]]*Table14[[#This Row],[entity_spawned (AVG)]])*(Table14[[#This Row],[activating_chance]]/100),0)</f>
        <v>50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75</v>
      </c>
      <c r="G365" s="76">
        <f ca="1">ROUND((Table245[[#This Row],[XP]]*Table245[[#This Row],[entity_spawned (AVG)]])*(Table245[[#This Row],[activating_chance]]/100),0)</f>
        <v>75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75</v>
      </c>
      <c r="AE365" s="76">
        <f ca="1">ROUND((Table2[[#This Row],[XP]]*Table2[[#This Row],[entity_spawned (AVG)]])*(Table2[[#This Row],[activating_chance]]/100),0)</f>
        <v>30</v>
      </c>
      <c r="AF365" s="73" t="s">
        <v>349</v>
      </c>
      <c r="AX365" t="s">
        <v>624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50</v>
      </c>
      <c r="CI365">
        <f ca="1">ROUND((Table14[[#This Row],[XP]]*Table14[[#This Row],[entity_spawned (AVG)]])*(Table14[[#This Row],[activating_chance]]/100),0)</f>
        <v>50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75</v>
      </c>
      <c r="G366" s="76">
        <f ca="1">ROUND((Table245[[#This Row],[XP]]*Table245[[#This Row],[entity_spawned (AVG)]])*(Table245[[#This Row],[activating_chance]]/100),0)</f>
        <v>60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75</v>
      </c>
      <c r="AE366" s="76">
        <f ca="1">ROUND((Table2[[#This Row],[XP]]*Table2[[#This Row],[entity_spawned (AVG)]])*(Table2[[#This Row],[activating_chance]]/100),0)</f>
        <v>75</v>
      </c>
      <c r="AF366" s="73" t="s">
        <v>349</v>
      </c>
      <c r="AX366" t="s">
        <v>625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50</v>
      </c>
      <c r="CI366">
        <f ca="1">ROUND((Table14[[#This Row],[XP]]*Table14[[#This Row],[entity_spawned (AVG)]])*(Table14[[#This Row],[activating_chance]]/100),0)</f>
        <v>50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75</v>
      </c>
      <c r="G367" s="76">
        <f ca="1">ROUND((Table245[[#This Row],[XP]]*Table245[[#This Row],[entity_spawned (AVG)]])*(Table245[[#This Row],[activating_chance]]/100),0)</f>
        <v>75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75</v>
      </c>
      <c r="AE367" s="76">
        <f ca="1">ROUND((Table2[[#This Row],[XP]]*Table2[[#This Row],[entity_spawned (AVG)]])*(Table2[[#This Row],[activating_chance]]/100),0)</f>
        <v>75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83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50</v>
      </c>
      <c r="CI367">
        <f ca="1">ROUND((Table14[[#This Row],[XP]]*Table14[[#This Row],[entity_spawned (AVG)]])*(Table14[[#This Row],[activating_chance]]/100),0)</f>
        <v>50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68" s="76">
        <f ca="1">ROUND((Table245[[#This Row],[XP]]*Table245[[#This Row],[entity_spawned (AVG)]])*(Table245[[#This Row],[activating_chance]]/100),0)</f>
        <v>175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75</v>
      </c>
      <c r="AE368" s="76">
        <f ca="1">ROUND((Table2[[#This Row],[XP]]*Table2[[#This Row],[entity_spawned (AVG)]])*(Table2[[#This Row],[activating_chance]]/100),0)</f>
        <v>75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547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50</v>
      </c>
      <c r="CI368">
        <f ca="1">ROUND((Table14[[#This Row],[XP]]*Table14[[#This Row],[entity_spawned (AVG)]])*(Table14[[#This Row],[activating_chance]]/100),0)</f>
        <v>50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69" s="76">
        <f ca="1">ROUND((Table245[[#This Row],[XP]]*Table245[[#This Row],[entity_spawned (AVG)]])*(Table245[[#This Row],[activating_chance]]/100),0)</f>
        <v>123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75</v>
      </c>
      <c r="AE369" s="76">
        <f ca="1">ROUND((Table2[[#This Row],[XP]]*Table2[[#This Row],[entity_spawned (AVG)]])*(Table2[[#This Row],[activating_chance]]/100),0)</f>
        <v>75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547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50</v>
      </c>
      <c r="CI369">
        <f ca="1">ROUND((Table14[[#This Row],[XP]]*Table14[[#This Row],[entity_spawned (AVG)]])*(Table14[[#This Row],[activating_chance]]/100),0)</f>
        <v>50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0" s="76">
        <f ca="1">ROUND((Table245[[#This Row],[XP]]*Table245[[#This Row],[entity_spawned (AVG)]])*(Table245[[#This Row],[activating_chance]]/100),0)</f>
        <v>140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75</v>
      </c>
      <c r="AE370" s="76">
        <f ca="1">ROUND((Table2[[#This Row],[XP]]*Table2[[#This Row],[entity_spawned (AVG)]])*(Table2[[#This Row],[activating_chance]]/100),0)</f>
        <v>75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547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50</v>
      </c>
      <c r="CI370">
        <f ca="1">ROUND((Table14[[#This Row],[XP]]*Table14[[#This Row],[entity_spawned (AVG)]])*(Table14[[#This Row],[activating_chance]]/100),0)</f>
        <v>50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1" s="76">
        <f ca="1">ROUND((Table245[[#This Row],[XP]]*Table245[[#This Row],[entity_spawned (AVG)]])*(Table245[[#This Row],[activating_chance]]/100),0)</f>
        <v>140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75</v>
      </c>
      <c r="AE371" s="76">
        <f ca="1">ROUND((Table2[[#This Row],[XP]]*Table2[[#This Row],[entity_spawned (AVG)]])*(Table2[[#This Row],[activating_chance]]/100),0)</f>
        <v>75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547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50</v>
      </c>
      <c r="CI371">
        <f ca="1">ROUND((Table14[[#This Row],[XP]]*Table14[[#This Row],[entity_spawned (AVG)]])*(Table14[[#This Row],[activating_chance]]/100),0)</f>
        <v>50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2" s="76">
        <f ca="1">ROUND((Table245[[#This Row],[XP]]*Table245[[#This Row],[entity_spawned (AVG)]])*(Table245[[#This Row],[activating_chance]]/100),0)</f>
        <v>175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83</v>
      </c>
      <c r="AE372" s="76">
        <f ca="1">ROUND((Table2[[#This Row],[XP]]*Table2[[#This Row],[entity_spawned (AVG)]])*(Table2[[#This Row],[activating_chance]]/100),0)</f>
        <v>75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547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50</v>
      </c>
      <c r="CI372">
        <f ca="1">ROUND((Table14[[#This Row],[XP]]*Table14[[#This Row],[entity_spawned (AVG)]])*(Table14[[#This Row],[activating_chance]]/100),0)</f>
        <v>50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83</v>
      </c>
      <c r="AE373" s="76">
        <f ca="1">ROUND((Table2[[#This Row],[XP]]*Table2[[#This Row],[entity_spawned (AVG)]])*(Table2[[#This Row],[activating_chance]]/100),0)</f>
        <v>66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547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50</v>
      </c>
      <c r="CI373">
        <f ca="1">ROUND((Table14[[#This Row],[XP]]*Table14[[#This Row],[entity_spawned (AVG)]])*(Table14[[#This Row],[activating_chance]]/100),0)</f>
        <v>50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83</v>
      </c>
      <c r="AE374" s="76">
        <f ca="1">ROUND((Table2[[#This Row],[XP]]*Table2[[#This Row],[entity_spawned (AVG)]])*(Table2[[#This Row],[activating_chance]]/100),0)</f>
        <v>66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547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50</v>
      </c>
      <c r="CI374">
        <f ca="1">ROUND((Table14[[#This Row],[XP]]*Table14[[#This Row],[entity_spawned (AVG)]])*(Table14[[#This Row],[activating_chance]]/100),0)</f>
        <v>50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5" s="76">
        <f ca="1">ROUND((Table245[[#This Row],[XP]]*Table245[[#This Row],[entity_spawned (AVG)]])*(Table245[[#This Row],[activating_chance]]/100),0)</f>
        <v>140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83</v>
      </c>
      <c r="AE375" s="76">
        <f ca="1">ROUND((Table2[[#This Row],[XP]]*Table2[[#This Row],[entity_spawned (AVG)]])*(Table2[[#This Row],[activating_chance]]/100),0)</f>
        <v>75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547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50</v>
      </c>
      <c r="CI375">
        <f ca="1">ROUND((Table14[[#This Row],[XP]]*Table14[[#This Row],[entity_spawned (AVG)]])*(Table14[[#This Row],[activating_chance]]/100),0)</f>
        <v>50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83</v>
      </c>
      <c r="AE376" s="76">
        <f ca="1">ROUND((Table2[[#This Row],[XP]]*Table2[[#This Row],[entity_spawned (AVG)]])*(Table2[[#This Row],[activating_chance]]/100),0)</f>
        <v>83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547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50</v>
      </c>
      <c r="CI376">
        <f ca="1">ROUND((Table14[[#This Row],[XP]]*Table14[[#This Row],[entity_spawned (AVG)]])*(Table14[[#This Row],[activating_chance]]/100),0)</f>
        <v>50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83</v>
      </c>
      <c r="AE377" s="76">
        <f ca="1">ROUND((Table2[[#This Row],[XP]]*Table2[[#This Row],[entity_spawned (AVG)]])*(Table2[[#This Row],[activating_chance]]/100),0)</f>
        <v>83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547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50</v>
      </c>
      <c r="CI377">
        <f ca="1">ROUND((Table14[[#This Row],[XP]]*Table14[[#This Row],[entity_spawned (AVG)]])*(Table14[[#This Row],[activating_chance]]/100),0)</f>
        <v>50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8" s="76">
        <f ca="1">ROUND((Table245[[#This Row],[XP]]*Table245[[#This Row],[entity_spawned (AVG)]])*(Table245[[#This Row],[activating_chance]]/100),0)</f>
        <v>175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83</v>
      </c>
      <c r="AE378" s="76">
        <f ca="1">ROUND((Table2[[#This Row],[XP]]*Table2[[#This Row],[entity_spawned (AVG)]])*(Table2[[#This Row],[activating_chance]]/100),0)</f>
        <v>83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547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50</v>
      </c>
      <c r="CI378">
        <f ca="1">ROUND((Table14[[#This Row],[XP]]*Table14[[#This Row],[entity_spawned (AVG)]])*(Table14[[#This Row],[activating_chance]]/100),0)</f>
        <v>50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79" s="76">
        <f ca="1">ROUND((Table245[[#This Row],[XP]]*Table245[[#This Row],[entity_spawned (AVG)]])*(Table245[[#This Row],[activating_chance]]/100),0)</f>
        <v>175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83</v>
      </c>
      <c r="AE379" s="76">
        <f ca="1">ROUND((Table2[[#This Row],[XP]]*Table2[[#This Row],[entity_spawned (AVG)]])*(Table2[[#This Row],[activating_chance]]/100),0)</f>
        <v>33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547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50</v>
      </c>
      <c r="CI379">
        <f ca="1">ROUND((Table14[[#This Row],[XP]]*Table14[[#This Row],[entity_spawned (AVG)]])*(Table14[[#This Row],[activating_chance]]/100),0)</f>
        <v>50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80" s="76">
        <f ca="1">ROUND((Table245[[#This Row],[XP]]*Table245[[#This Row],[entity_spawned (AVG)]])*(Table245[[#This Row],[activating_chance]]/100),0)</f>
        <v>175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83</v>
      </c>
      <c r="AE380" s="76">
        <f ca="1">ROUND((Table2[[#This Row],[XP]]*Table2[[#This Row],[entity_spawned (AVG)]])*(Table2[[#This Row],[activating_chance]]/100),0)</f>
        <v>75</v>
      </c>
      <c r="AF380" s="73" t="s">
        <v>348</v>
      </c>
      <c r="AX380" t="s">
        <v>461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529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25</v>
      </c>
      <c r="CI380">
        <f ca="1">ROUND((Table14[[#This Row],[XP]]*Table14[[#This Row],[entity_spawned (AVG)]])*(Table14[[#This Row],[activating_chance]]/100),0)</f>
        <v>25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81" s="76">
        <f ca="1">ROUND((Table245[[#This Row],[XP]]*Table245[[#This Row],[entity_spawned (AVG)]])*(Table245[[#This Row],[activating_chance]]/100),0)</f>
        <v>175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83</v>
      </c>
      <c r="AE381" s="76">
        <f ca="1">ROUND((Table2[[#This Row],[XP]]*Table2[[#This Row],[entity_spawned (AVG)]])*(Table2[[#This Row],[activating_chance]]/100),0)</f>
        <v>83</v>
      </c>
      <c r="AF381" s="73" t="s">
        <v>348</v>
      </c>
      <c r="AX381" t="s">
        <v>461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529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25</v>
      </c>
      <c r="CI381">
        <f ca="1">ROUND((Table14[[#This Row],[XP]]*Table14[[#This Row],[entity_spawned (AVG)]])*(Table14[[#This Row],[activating_chance]]/100),0)</f>
        <v>25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75</v>
      </c>
      <c r="G382" s="76">
        <f ca="1">ROUND((Table245[[#This Row],[XP]]*Table245[[#This Row],[entity_spawned (AVG)]])*(Table245[[#This Row],[activating_chance]]/100),0)</f>
        <v>750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83</v>
      </c>
      <c r="AE382" s="76">
        <f ca="1">ROUND((Table2[[#This Row],[XP]]*Table2[[#This Row],[entity_spawned (AVG)]])*(Table2[[#This Row],[activating_chance]]/100),0)</f>
        <v>83</v>
      </c>
      <c r="AF382" s="73" t="s">
        <v>348</v>
      </c>
      <c r="AX382" t="s">
        <v>461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529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25</v>
      </c>
      <c r="CI382">
        <f ca="1">ROUND((Table14[[#This Row],[XP]]*Table14[[#This Row],[entity_spawned (AVG)]])*(Table14[[#This Row],[activating_chance]]/100),0)</f>
        <v>25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75</v>
      </c>
      <c r="G383" s="76">
        <f ca="1">ROUND((Table245[[#This Row],[XP]]*Table245[[#This Row],[entity_spawned (AVG)]])*(Table245[[#This Row],[activating_chance]]/100),0)</f>
        <v>600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83</v>
      </c>
      <c r="AE383" s="76">
        <f ca="1">ROUND((Table2[[#This Row],[XP]]*Table2[[#This Row],[entity_spawned (AVG)]])*(Table2[[#This Row],[activating_chance]]/100),0)</f>
        <v>66</v>
      </c>
      <c r="AF383" s="73" t="s">
        <v>348</v>
      </c>
      <c r="AX383" t="s">
        <v>461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529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25</v>
      </c>
      <c r="CI383">
        <f ca="1">ROUND((Table14[[#This Row],[XP]]*Table14[[#This Row],[entity_spawned (AVG)]])*(Table14[[#This Row],[activating_chance]]/100),0)</f>
        <v>25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75</v>
      </c>
      <c r="G384" s="76">
        <f ca="1">ROUND((Table245[[#This Row],[XP]]*Table245[[#This Row],[entity_spawned (AVG)]])*(Table245[[#This Row],[activating_chance]]/100),0)</f>
        <v>600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83</v>
      </c>
      <c r="AE384" s="76">
        <f ca="1">ROUND((Table2[[#This Row],[XP]]*Table2[[#This Row],[entity_spawned (AVG)]])*(Table2[[#This Row],[activating_chance]]/100),0)</f>
        <v>17</v>
      </c>
      <c r="AF384" s="73" t="s">
        <v>348</v>
      </c>
      <c r="AX384" t="s">
        <v>461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529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25</v>
      </c>
      <c r="CI384">
        <f ca="1">ROUND((Table14[[#This Row],[XP]]*Table14[[#This Row],[entity_spawned (AVG)]])*(Table14[[#This Row],[activating_chance]]/100),0)</f>
        <v>25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75</v>
      </c>
      <c r="G385" s="76">
        <f ca="1">ROUND((Table245[[#This Row],[XP]]*Table245[[#This Row],[entity_spawned (AVG)]])*(Table245[[#This Row],[activating_chance]]/100),0)</f>
        <v>375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83</v>
      </c>
      <c r="AE385" s="76">
        <f ca="1">ROUND((Table2[[#This Row],[XP]]*Table2[[#This Row],[entity_spawned (AVG)]])*(Table2[[#This Row],[activating_chance]]/100),0)</f>
        <v>83</v>
      </c>
      <c r="AF385" s="73" t="s">
        <v>348</v>
      </c>
      <c r="AX385" t="s">
        <v>461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529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25</v>
      </c>
      <c r="CI385">
        <f ca="1">ROUND((Table14[[#This Row],[XP]]*Table14[[#This Row],[entity_spawned (AVG)]])*(Table14[[#This Row],[activating_chance]]/100),0)</f>
        <v>25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75</v>
      </c>
      <c r="G386" s="76">
        <f ca="1">ROUND((Table245[[#This Row],[XP]]*Table245[[#This Row],[entity_spawned (AVG)]])*(Table245[[#This Row],[activating_chance]]/100),0)</f>
        <v>600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83</v>
      </c>
      <c r="AE386" s="76">
        <f ca="1">ROUND((Table2[[#This Row],[XP]]*Table2[[#This Row],[entity_spawned (AVG)]])*(Table2[[#This Row],[activating_chance]]/100),0)</f>
        <v>83</v>
      </c>
      <c r="AF386" s="73" t="s">
        <v>348</v>
      </c>
      <c r="AX386" t="s">
        <v>454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529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25</v>
      </c>
      <c r="CI386">
        <f ca="1">ROUND((Table14[[#This Row],[XP]]*Table14[[#This Row],[entity_spawned (AVG)]])*(Table14[[#This Row],[activating_chance]]/100),0)</f>
        <v>25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75</v>
      </c>
      <c r="G387" s="76">
        <f ca="1">ROUND((Table245[[#This Row],[XP]]*Table245[[#This Row],[entity_spawned (AVG)]])*(Table245[[#This Row],[activating_chance]]/100),0)</f>
        <v>600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83</v>
      </c>
      <c r="AE387" s="76">
        <f ca="1">ROUND((Table2[[#This Row],[XP]]*Table2[[#This Row],[entity_spawned (AVG)]])*(Table2[[#This Row],[activating_chance]]/100),0)</f>
        <v>83</v>
      </c>
      <c r="AF387" s="73" t="s">
        <v>348</v>
      </c>
      <c r="AX387" t="s">
        <v>454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529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25</v>
      </c>
      <c r="CI387">
        <f ca="1">ROUND((Table14[[#This Row],[XP]]*Table14[[#This Row],[entity_spawned (AVG)]])*(Table14[[#This Row],[activating_chance]]/100),0)</f>
        <v>25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83</v>
      </c>
      <c r="AE388" s="76">
        <f ca="1">ROUND((Table2[[#This Row],[XP]]*Table2[[#This Row],[entity_spawned (AVG)]])*(Table2[[#This Row],[activating_chance]]/100),0)</f>
        <v>83</v>
      </c>
      <c r="AF388" s="73" t="s">
        <v>348</v>
      </c>
      <c r="AX388" t="s">
        <v>454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529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25</v>
      </c>
      <c r="CI388">
        <f ca="1">ROUND((Table14[[#This Row],[XP]]*Table14[[#This Row],[entity_spawned (AVG)]])*(Table14[[#This Row],[activating_chance]]/100),0)</f>
        <v>8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83</v>
      </c>
      <c r="AE389" s="76">
        <f ca="1">ROUND((Table2[[#This Row],[XP]]*Table2[[#This Row],[entity_spawned (AVG)]])*(Table2[[#This Row],[activating_chance]]/100),0)</f>
        <v>83</v>
      </c>
      <c r="AF389" s="73" t="s">
        <v>348</v>
      </c>
      <c r="AX389" t="s">
        <v>454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529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25</v>
      </c>
      <c r="CI389">
        <f ca="1">ROUND((Table14[[#This Row],[XP]]*Table14[[#This Row],[entity_spawned (AVG)]])*(Table14[[#This Row],[activating_chance]]/100),0)</f>
        <v>25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83</v>
      </c>
      <c r="AE390" s="76">
        <f ca="1">ROUND((Table2[[#This Row],[XP]]*Table2[[#This Row],[entity_spawned (AVG)]])*(Table2[[#This Row],[activating_chance]]/100),0)</f>
        <v>83</v>
      </c>
      <c r="AF390" s="73" t="s">
        <v>348</v>
      </c>
      <c r="AX390" t="s">
        <v>454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529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25</v>
      </c>
      <c r="CI390">
        <f ca="1">ROUND((Table14[[#This Row],[XP]]*Table14[[#This Row],[entity_spawned (AVG)]])*(Table14[[#This Row],[activating_chance]]/100),0)</f>
        <v>25</v>
      </c>
      <c r="CJ390" s="73" t="s">
        <v>349</v>
      </c>
    </row>
    <row r="391" spans="2:88" x14ac:dyDescent="0.25">
      <c r="B391" s="74" t="s">
        <v>477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75</v>
      </c>
      <c r="G391" s="76">
        <f ca="1">ROUND((Table245[[#This Row],[XP]]*Table245[[#This Row],[entity_spawned (AVG)]])*(Table245[[#This Row],[activating_chance]]/100),0)</f>
        <v>75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83</v>
      </c>
      <c r="AE391" s="76">
        <f ca="1">ROUND((Table2[[#This Row],[XP]]*Table2[[#This Row],[entity_spawned (AVG)]])*(Table2[[#This Row],[activating_chance]]/100),0)</f>
        <v>50</v>
      </c>
      <c r="AF391" s="73" t="s">
        <v>348</v>
      </c>
      <c r="AX391" t="s">
        <v>454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95</v>
      </c>
      <c r="CI391">
        <f ca="1">ROUND((Table14[[#This Row],[XP]]*Table14[[#This Row],[entity_spawned (AVG)]])*(Table14[[#This Row],[activating_chance]]/100),0)</f>
        <v>29</v>
      </c>
      <c r="CJ391" s="73" t="s">
        <v>349</v>
      </c>
    </row>
    <row r="392" spans="2:88" x14ac:dyDescent="0.25">
      <c r="B392" s="74" t="s">
        <v>477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75</v>
      </c>
      <c r="G392" s="76">
        <f ca="1">ROUND((Table245[[#This Row],[XP]]*Table245[[#This Row],[entity_spawned (AVG)]])*(Table245[[#This Row],[activating_chance]]/100),0)</f>
        <v>75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83</v>
      </c>
      <c r="AE392" s="76">
        <f ca="1">ROUND((Table2[[#This Row],[XP]]*Table2[[#This Row],[entity_spawned (AVG)]])*(Table2[[#This Row],[activating_chance]]/100),0)</f>
        <v>83</v>
      </c>
      <c r="AF392" s="73" t="s">
        <v>348</v>
      </c>
      <c r="AX392" t="s">
        <v>454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95</v>
      </c>
      <c r="CI392">
        <f ca="1">ROUND((Table14[[#This Row],[XP]]*Table14[[#This Row],[entity_spawned (AVG)]])*(Table14[[#This Row],[activating_chance]]/100),0)</f>
        <v>76</v>
      </c>
      <c r="CJ392" s="73" t="s">
        <v>349</v>
      </c>
    </row>
    <row r="393" spans="2:88" x14ac:dyDescent="0.25">
      <c r="B393" s="74" t="s">
        <v>477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75</v>
      </c>
      <c r="G393" s="76">
        <f ca="1">ROUND((Table245[[#This Row],[XP]]*Table245[[#This Row],[entity_spawned (AVG)]])*(Table245[[#This Row],[activating_chance]]/100),0)</f>
        <v>75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83</v>
      </c>
      <c r="AE393" s="76">
        <f ca="1">ROUND((Table2[[#This Row],[XP]]*Table2[[#This Row],[entity_spawned (AVG)]])*(Table2[[#This Row],[activating_chance]]/100),0)</f>
        <v>83</v>
      </c>
      <c r="AF393" s="73" t="s">
        <v>348</v>
      </c>
      <c r="AX393" t="s">
        <v>454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95</v>
      </c>
      <c r="CI393">
        <f ca="1">ROUND((Table14[[#This Row],[XP]]*Table14[[#This Row],[entity_spawned (AVG)]])*(Table14[[#This Row],[activating_chance]]/100),0)</f>
        <v>95</v>
      </c>
      <c r="CJ393" s="73" t="s">
        <v>349</v>
      </c>
    </row>
    <row r="394" spans="2:88" x14ac:dyDescent="0.25">
      <c r="B394" s="74" t="s">
        <v>477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75</v>
      </c>
      <c r="G394" s="76">
        <f ca="1">ROUND((Table245[[#This Row],[XP]]*Table245[[#This Row],[entity_spawned (AVG)]])*(Table245[[#This Row],[activating_chance]]/100),0)</f>
        <v>75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83</v>
      </c>
      <c r="AE394" s="76">
        <f ca="1">ROUND((Table2[[#This Row],[XP]]*Table2[[#This Row],[entity_spawned (AVG)]])*(Table2[[#This Row],[activating_chance]]/100),0)</f>
        <v>83</v>
      </c>
      <c r="AF394" s="73" t="s">
        <v>348</v>
      </c>
      <c r="AX394" t="s">
        <v>465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95</v>
      </c>
      <c r="CI394">
        <f ca="1">ROUND((Table14[[#This Row],[XP]]*Table14[[#This Row],[entity_spawned (AVG)]])*(Table14[[#This Row],[activating_chance]]/100),0)</f>
        <v>76</v>
      </c>
      <c r="CJ394" s="73" t="s">
        <v>349</v>
      </c>
    </row>
    <row r="395" spans="2:88" x14ac:dyDescent="0.25">
      <c r="B395" s="74" t="s">
        <v>477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75</v>
      </c>
      <c r="G395" s="76">
        <f ca="1">ROUND((Table245[[#This Row],[XP]]*Table245[[#This Row],[entity_spawned (AVG)]])*(Table245[[#This Row],[activating_chance]]/100),0)</f>
        <v>75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83</v>
      </c>
      <c r="AE395" s="76">
        <f ca="1">ROUND((Table2[[#This Row],[XP]]*Table2[[#This Row],[entity_spawned (AVG)]])*(Table2[[#This Row],[activating_chance]]/100),0)</f>
        <v>50</v>
      </c>
      <c r="AF395" s="73" t="s">
        <v>348</v>
      </c>
      <c r="AX395" t="s">
        <v>465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95</v>
      </c>
      <c r="CI395">
        <f ca="1">ROUND((Table14[[#This Row],[XP]]*Table14[[#This Row],[entity_spawned (AVG)]])*(Table14[[#This Row],[activating_chance]]/100),0)</f>
        <v>95</v>
      </c>
      <c r="CJ395" s="73" t="s">
        <v>349</v>
      </c>
    </row>
    <row r="396" spans="2:88" x14ac:dyDescent="0.25">
      <c r="B396" s="74" t="s">
        <v>477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75</v>
      </c>
      <c r="G396" s="76">
        <f ca="1">ROUND((Table245[[#This Row],[XP]]*Table245[[#This Row],[entity_spawned (AVG)]])*(Table245[[#This Row],[activating_chance]]/100),0)</f>
        <v>75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83</v>
      </c>
      <c r="AE396" s="76">
        <f ca="1">ROUND((Table2[[#This Row],[XP]]*Table2[[#This Row],[entity_spawned (AVG)]])*(Table2[[#This Row],[activating_chance]]/100),0)</f>
        <v>83</v>
      </c>
      <c r="AF396" s="73" t="s">
        <v>348</v>
      </c>
      <c r="AX396" t="s">
        <v>465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95</v>
      </c>
      <c r="CI396">
        <f ca="1">ROUND((Table14[[#This Row],[XP]]*Table14[[#This Row],[entity_spawned (AVG)]])*(Table14[[#This Row],[activating_chance]]/100),0)</f>
        <v>95</v>
      </c>
      <c r="CJ396" s="73" t="s">
        <v>349</v>
      </c>
    </row>
    <row r="397" spans="2:88" x14ac:dyDescent="0.25">
      <c r="B397" s="74" t="s">
        <v>477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75</v>
      </c>
      <c r="G397" s="76">
        <f ca="1">ROUND((Table245[[#This Row],[XP]]*Table245[[#This Row],[entity_spawned (AVG)]])*(Table245[[#This Row],[activating_chance]]/100),0)</f>
        <v>75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83</v>
      </c>
      <c r="AE397" s="76">
        <f ca="1">ROUND((Table2[[#This Row],[XP]]*Table2[[#This Row],[entity_spawned (AVG)]])*(Table2[[#This Row],[activating_chance]]/100),0)</f>
        <v>83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75</v>
      </c>
      <c r="BC397" s="76">
        <f ca="1">ROUND((Table61011[[#This Row],[XP]]*Table61011[[#This Row],[entity_spawned (AVG)]])*(Table61011[[#This Row],[activating_chance]]/100),0)</f>
        <v>75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95</v>
      </c>
      <c r="CI397">
        <f ca="1">ROUND((Table14[[#This Row],[XP]]*Table14[[#This Row],[entity_spawned (AVG)]])*(Table14[[#This Row],[activating_chance]]/100),0)</f>
        <v>95</v>
      </c>
      <c r="CJ397" s="73" t="s">
        <v>349</v>
      </c>
    </row>
    <row r="398" spans="2:88" x14ac:dyDescent="0.25">
      <c r="B398" s="74" t="s">
        <v>477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75</v>
      </c>
      <c r="G398" s="76">
        <f ca="1">ROUND((Table245[[#This Row],[XP]]*Table245[[#This Row],[entity_spawned (AVG)]])*(Table245[[#This Row],[activating_chance]]/100),0)</f>
        <v>75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83</v>
      </c>
      <c r="AE398" s="76">
        <f ca="1">ROUND((Table2[[#This Row],[XP]]*Table2[[#This Row],[entity_spawned (AVG)]])*(Table2[[#This Row],[activating_chance]]/100),0)</f>
        <v>75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75</v>
      </c>
      <c r="BC398" s="76">
        <f ca="1">ROUND((Table61011[[#This Row],[XP]]*Table61011[[#This Row],[entity_spawned (AVG)]])*(Table61011[[#This Row],[activating_chance]]/100),0)</f>
        <v>75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95</v>
      </c>
      <c r="CI398">
        <f ca="1">ROUND((Table14[[#This Row],[XP]]*Table14[[#This Row],[entity_spawned (AVG)]])*(Table14[[#This Row],[activating_chance]]/100),0)</f>
        <v>95</v>
      </c>
      <c r="CJ398" s="73" t="s">
        <v>349</v>
      </c>
    </row>
    <row r="399" spans="2:88" x14ac:dyDescent="0.25">
      <c r="B399" s="74" t="s">
        <v>477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75</v>
      </c>
      <c r="G399" s="76">
        <f ca="1">ROUND((Table245[[#This Row],[XP]]*Table245[[#This Row],[entity_spawned (AVG)]])*(Table245[[#This Row],[activating_chance]]/100),0)</f>
        <v>75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83</v>
      </c>
      <c r="AE399" s="76">
        <f ca="1">ROUND((Table2[[#This Row],[XP]]*Table2[[#This Row],[entity_spawned (AVG)]])*(Table2[[#This Row],[activating_chance]]/100),0)</f>
        <v>83</v>
      </c>
      <c r="AF399" s="73" t="s">
        <v>348</v>
      </c>
      <c r="AX399" t="s">
        <v>455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105</v>
      </c>
      <c r="BC399" s="76">
        <f ca="1">ROUND((Table61011[[#This Row],[XP]]*Table61011[[#This Row],[entity_spawned (AVG)]])*(Table61011[[#This Row],[activating_chance]]/100),0)</f>
        <v>105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95</v>
      </c>
      <c r="CI399">
        <f ca="1">ROUND((Table14[[#This Row],[XP]]*Table14[[#This Row],[entity_spawned (AVG)]])*(Table14[[#This Row],[activating_chance]]/100),0)</f>
        <v>95</v>
      </c>
      <c r="CJ399" s="73" t="s">
        <v>349</v>
      </c>
    </row>
    <row r="400" spans="2:88" x14ac:dyDescent="0.25">
      <c r="B400" s="74" t="s">
        <v>478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50</v>
      </c>
      <c r="G400" s="76">
        <f ca="1">ROUND((Table245[[#This Row],[XP]]*Table245[[#This Row],[entity_spawned (AVG)]])*(Table245[[#This Row],[activating_chance]]/100),0)</f>
        <v>50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83</v>
      </c>
      <c r="AE400" s="76">
        <f ca="1">ROUND((Table2[[#This Row],[XP]]*Table2[[#This Row],[entity_spawned (AVG)]])*(Table2[[#This Row],[activating_chance]]/100),0)</f>
        <v>83</v>
      </c>
      <c r="AF400" s="73" t="s">
        <v>348</v>
      </c>
      <c r="AX400" t="s">
        <v>455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105</v>
      </c>
      <c r="BC400" s="76">
        <f ca="1">ROUND((Table61011[[#This Row],[XP]]*Table61011[[#This Row],[entity_spawned (AVG)]])*(Table61011[[#This Row],[activating_chance]]/100),0)</f>
        <v>105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95</v>
      </c>
      <c r="CI400">
        <f ca="1">ROUND((Table14[[#This Row],[XP]]*Table14[[#This Row],[entity_spawned (AVG)]])*(Table14[[#This Row],[activating_chance]]/100),0)</f>
        <v>95</v>
      </c>
      <c r="CJ400" s="73" t="s">
        <v>349</v>
      </c>
    </row>
    <row r="401" spans="2:88" x14ac:dyDescent="0.25">
      <c r="B401" s="74" t="s">
        <v>478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50</v>
      </c>
      <c r="G401" s="76">
        <f ca="1">ROUND((Table245[[#This Row],[XP]]*Table245[[#This Row],[entity_spawned (AVG)]])*(Table245[[#This Row],[activating_chance]]/100),0)</f>
        <v>50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83</v>
      </c>
      <c r="AE401" s="76">
        <f ca="1">ROUND((Table2[[#This Row],[XP]]*Table2[[#This Row],[entity_spawned (AVG)]])*(Table2[[#This Row],[activating_chance]]/100),0)</f>
        <v>83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48</v>
      </c>
      <c r="BC401" s="76">
        <f ca="1">ROUND((Table61011[[#This Row],[XP]]*Table61011[[#This Row],[entity_spawned (AVG)]])*(Table61011[[#This Row],[activating_chance]]/100),0)</f>
        <v>38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95</v>
      </c>
      <c r="CI401">
        <f ca="1">ROUND((Table14[[#This Row],[XP]]*Table14[[#This Row],[entity_spawned (AVG)]])*(Table14[[#This Row],[activating_chance]]/100),0)</f>
        <v>95</v>
      </c>
      <c r="CJ401" s="73" t="s">
        <v>349</v>
      </c>
    </row>
    <row r="402" spans="2:88" x14ac:dyDescent="0.25">
      <c r="B402" s="74" t="s">
        <v>478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50</v>
      </c>
      <c r="G402" s="76">
        <f ca="1">ROUND((Table245[[#This Row],[XP]]*Table245[[#This Row],[entity_spawned (AVG)]])*(Table245[[#This Row],[activating_chance]]/100),0)</f>
        <v>50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83</v>
      </c>
      <c r="AE402" s="76">
        <f ca="1">ROUND((Table2[[#This Row],[XP]]*Table2[[#This Row],[entity_spawned (AVG)]])*(Table2[[#This Row],[activating_chance]]/100),0)</f>
        <v>33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48</v>
      </c>
      <c r="BC402" s="76">
        <f ca="1">ROUND((Table61011[[#This Row],[XP]]*Table61011[[#This Row],[entity_spawned (AVG)]])*(Table61011[[#This Row],[activating_chance]]/100),0)</f>
        <v>29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95</v>
      </c>
      <c r="CI402">
        <f ca="1">ROUND((Table14[[#This Row],[XP]]*Table14[[#This Row],[entity_spawned (AVG)]])*(Table14[[#This Row],[activating_chance]]/100),0)</f>
        <v>95</v>
      </c>
      <c r="CJ402" s="73" t="s">
        <v>349</v>
      </c>
    </row>
    <row r="403" spans="2:88" x14ac:dyDescent="0.25">
      <c r="B403" s="74" t="s">
        <v>478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50</v>
      </c>
      <c r="G403" s="76">
        <f ca="1">ROUND((Table245[[#This Row],[XP]]*Table245[[#This Row],[entity_spawned (AVG)]])*(Table245[[#This Row],[activating_chance]]/100),0)</f>
        <v>50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83</v>
      </c>
      <c r="AE403" s="76">
        <f ca="1">ROUND((Table2[[#This Row],[XP]]*Table2[[#This Row],[entity_spawned (AVG)]])*(Table2[[#This Row],[activating_chance]]/100),0)</f>
        <v>83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48</v>
      </c>
      <c r="BC403" s="76">
        <f ca="1">ROUND((Table61011[[#This Row],[XP]]*Table61011[[#This Row],[entity_spawned (AVG)]])*(Table61011[[#This Row],[activating_chance]]/100),0)</f>
        <v>29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95</v>
      </c>
      <c r="CI403">
        <f ca="1">ROUND((Table14[[#This Row],[XP]]*Table14[[#This Row],[entity_spawned (AVG)]])*(Table14[[#This Row],[activating_chance]]/100),0)</f>
        <v>95</v>
      </c>
      <c r="CJ403" s="73" t="s">
        <v>349</v>
      </c>
    </row>
    <row r="404" spans="2:88" x14ac:dyDescent="0.25">
      <c r="B404" s="74" t="s">
        <v>479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55</v>
      </c>
      <c r="G404" s="76">
        <f ca="1">ROUND((Table245[[#This Row],[XP]]*Table245[[#This Row],[entity_spawned (AVG)]])*(Table245[[#This Row],[activating_chance]]/100),0)</f>
        <v>55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83</v>
      </c>
      <c r="AE404" s="76">
        <f ca="1">ROUND((Table2[[#This Row],[XP]]*Table2[[#This Row],[entity_spawned (AVG)]])*(Table2[[#This Row],[activating_chance]]/100),0)</f>
        <v>83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48</v>
      </c>
      <c r="BC404" s="76">
        <f ca="1">ROUND((Table61011[[#This Row],[XP]]*Table61011[[#This Row],[entity_spawned (AVG)]])*(Table61011[[#This Row],[activating_chance]]/100),0)</f>
        <v>48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95</v>
      </c>
      <c r="CI404">
        <f ca="1">ROUND((Table14[[#This Row],[XP]]*Table14[[#This Row],[entity_spawned (AVG)]])*(Table14[[#This Row],[activating_chance]]/100),0)</f>
        <v>10</v>
      </c>
      <c r="CJ404" s="73" t="s">
        <v>349</v>
      </c>
    </row>
    <row r="405" spans="2:88" x14ac:dyDescent="0.25">
      <c r="B405" s="74" t="s">
        <v>479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55</v>
      </c>
      <c r="G405" s="76">
        <f ca="1">ROUND((Table245[[#This Row],[XP]]*Table245[[#This Row],[entity_spawned (AVG)]])*(Table245[[#This Row],[activating_chance]]/100),0)</f>
        <v>55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83</v>
      </c>
      <c r="AE405" s="76">
        <f ca="1">ROUND((Table2[[#This Row],[XP]]*Table2[[#This Row],[entity_spawned (AVG)]])*(Table2[[#This Row],[activating_chance]]/100),0)</f>
        <v>83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48</v>
      </c>
      <c r="BC405" s="76">
        <f ca="1">ROUND((Table61011[[#This Row],[XP]]*Table61011[[#This Row],[entity_spawned (AVG)]])*(Table61011[[#This Row],[activating_chance]]/100),0)</f>
        <v>29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95</v>
      </c>
      <c r="CI405">
        <f ca="1">ROUND((Table14[[#This Row],[XP]]*Table14[[#This Row],[entity_spawned (AVG)]])*(Table14[[#This Row],[activating_chance]]/100),0)</f>
        <v>95</v>
      </c>
      <c r="CJ405" s="73" t="s">
        <v>349</v>
      </c>
    </row>
    <row r="406" spans="2:88" x14ac:dyDescent="0.25">
      <c r="B406" s="74" t="s">
        <v>479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55</v>
      </c>
      <c r="G406" s="76">
        <f ca="1">ROUND((Table245[[#This Row],[XP]]*Table245[[#This Row],[entity_spawned (AVG)]])*(Table245[[#This Row],[activating_chance]]/100),0)</f>
        <v>55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83</v>
      </c>
      <c r="AE406" s="76">
        <f ca="1">ROUND((Table2[[#This Row],[XP]]*Table2[[#This Row],[entity_spawned (AVG)]])*(Table2[[#This Row],[activating_chance]]/100),0)</f>
        <v>83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130</v>
      </c>
      <c r="BC406" s="76">
        <f ca="1">ROUND((Table61011[[#This Row],[XP]]*Table61011[[#This Row],[entity_spawned (AVG)]])*(Table61011[[#This Row],[activating_chance]]/100),0)</f>
        <v>130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95</v>
      </c>
      <c r="CI406">
        <f ca="1">ROUND((Table14[[#This Row],[XP]]*Table14[[#This Row],[entity_spawned (AVG)]])*(Table14[[#This Row],[activating_chance]]/100),0)</f>
        <v>95</v>
      </c>
      <c r="CJ406" s="73" t="s">
        <v>349</v>
      </c>
    </row>
    <row r="407" spans="2:88" x14ac:dyDescent="0.25">
      <c r="B407" s="74" t="s">
        <v>479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55</v>
      </c>
      <c r="G407" s="76">
        <f ca="1">ROUND((Table245[[#This Row],[XP]]*Table245[[#This Row],[entity_spawned (AVG)]])*(Table245[[#This Row],[activating_chance]]/100),0)</f>
        <v>55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83</v>
      </c>
      <c r="AE407" s="76">
        <f ca="1">ROUND((Table2[[#This Row],[XP]]*Table2[[#This Row],[entity_spawned (AVG)]])*(Table2[[#This Row],[activating_chance]]/100),0)</f>
        <v>50</v>
      </c>
      <c r="AF407" s="73" t="s">
        <v>348</v>
      </c>
      <c r="AX407" t="s">
        <v>458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130</v>
      </c>
      <c r="BC407" s="76">
        <f ca="1">ROUND((Table61011[[#This Row],[XP]]*Table61011[[#This Row],[entity_spawned (AVG)]])*(Table61011[[#This Row],[activating_chance]]/100),0)</f>
        <v>130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95</v>
      </c>
      <c r="CI407">
        <f ca="1">ROUND((Table14[[#This Row],[XP]]*Table14[[#This Row],[entity_spawned (AVG)]])*(Table14[[#This Row],[activating_chance]]/100),0)</f>
        <v>95</v>
      </c>
      <c r="CJ407" s="73" t="s">
        <v>349</v>
      </c>
    </row>
    <row r="408" spans="2:88" x14ac:dyDescent="0.25">
      <c r="B408" s="74" t="s">
        <v>479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55</v>
      </c>
      <c r="G408" s="76">
        <f ca="1">ROUND((Table245[[#This Row],[XP]]*Table245[[#This Row],[entity_spawned (AVG)]])*(Table245[[#This Row],[activating_chance]]/100),0)</f>
        <v>55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83</v>
      </c>
      <c r="AE408" s="76">
        <f ca="1">ROUND((Table2[[#This Row],[XP]]*Table2[[#This Row],[entity_spawned (AVG)]])*(Table2[[#This Row],[activating_chance]]/100),0)</f>
        <v>83</v>
      </c>
      <c r="AF408" s="73" t="s">
        <v>348</v>
      </c>
      <c r="AX408" t="s">
        <v>458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130</v>
      </c>
      <c r="BC408" s="76">
        <f ca="1">ROUND((Table61011[[#This Row],[XP]]*Table61011[[#This Row],[entity_spawned (AVG)]])*(Table61011[[#This Row],[activating_chance]]/100),0)</f>
        <v>130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95</v>
      </c>
      <c r="CI408">
        <f ca="1">ROUND((Table14[[#This Row],[XP]]*Table14[[#This Row],[entity_spawned (AVG)]])*(Table14[[#This Row],[activating_chance]]/100),0)</f>
        <v>29</v>
      </c>
      <c r="CJ408" s="73" t="s">
        <v>349</v>
      </c>
    </row>
    <row r="409" spans="2:88" x14ac:dyDescent="0.25">
      <c r="B409" s="74" t="s">
        <v>479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55</v>
      </c>
      <c r="G409" s="76">
        <f ca="1">ROUND((Table245[[#This Row],[XP]]*Table245[[#This Row],[entity_spawned (AVG)]])*(Table245[[#This Row],[activating_chance]]/100),0)</f>
        <v>55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83</v>
      </c>
      <c r="AE409" s="76">
        <f ca="1">ROUND((Table2[[#This Row],[XP]]*Table2[[#This Row],[entity_spawned (AVG)]])*(Table2[[#This Row],[activating_chance]]/100),0)</f>
        <v>75</v>
      </c>
      <c r="AF409" s="73" t="s">
        <v>348</v>
      </c>
      <c r="AX409" t="s">
        <v>458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130</v>
      </c>
      <c r="BC409" s="76">
        <f ca="1">ROUND((Table61011[[#This Row],[XP]]*Table61011[[#This Row],[entity_spawned (AVG)]])*(Table61011[[#This Row],[activating_chance]]/100),0)</f>
        <v>98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95</v>
      </c>
      <c r="CI409">
        <f ca="1">ROUND((Table14[[#This Row],[XP]]*Table14[[#This Row],[entity_spawned (AVG)]])*(Table14[[#This Row],[activating_chance]]/100),0)</f>
        <v>95</v>
      </c>
      <c r="CJ409" s="73" t="s">
        <v>349</v>
      </c>
    </row>
    <row r="410" spans="2:88" x14ac:dyDescent="0.25">
      <c r="B410" s="74" t="s">
        <v>480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10" s="76">
        <f ca="1">ROUND((Table245[[#This Row],[XP]]*Table245[[#This Row],[entity_spawned (AVG)]])*(Table245[[#This Row],[activating_chance]]/100),0)</f>
        <v>105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83</v>
      </c>
      <c r="AE410" s="76">
        <f ca="1">ROUND((Table2[[#This Row],[XP]]*Table2[[#This Row],[entity_spawned (AVG)]])*(Table2[[#This Row],[activating_chance]]/100),0)</f>
        <v>83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130</v>
      </c>
      <c r="BC410" s="76">
        <f ca="1">ROUND((Table61011[[#This Row],[XP]]*Table61011[[#This Row],[entity_spawned (AVG)]])*(Table61011[[#This Row],[activating_chance]]/100),0)</f>
        <v>130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95</v>
      </c>
      <c r="CI410">
        <f ca="1">ROUND((Table14[[#This Row],[XP]]*Table14[[#This Row],[entity_spawned (AVG)]])*(Table14[[#This Row],[activating_chance]]/100),0)</f>
        <v>95</v>
      </c>
      <c r="CJ410" s="73" t="s">
        <v>349</v>
      </c>
    </row>
    <row r="411" spans="2:88" x14ac:dyDescent="0.25">
      <c r="B411" s="74" t="s">
        <v>480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11" s="76">
        <f ca="1">ROUND((Table245[[#This Row],[XP]]*Table245[[#This Row],[entity_spawned (AVG)]])*(Table245[[#This Row],[activating_chance]]/100),0)</f>
        <v>105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83</v>
      </c>
      <c r="AE411" s="76">
        <f ca="1">ROUND((Table2[[#This Row],[XP]]*Table2[[#This Row],[entity_spawned (AVG)]])*(Table2[[#This Row],[activating_chance]]/100),0)</f>
        <v>83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95</v>
      </c>
      <c r="CI411">
        <f ca="1">ROUND((Table14[[#This Row],[XP]]*Table14[[#This Row],[entity_spawned (AVG)]])*(Table14[[#This Row],[activating_chance]]/100),0)</f>
        <v>29</v>
      </c>
      <c r="CJ411" s="73" t="s">
        <v>349</v>
      </c>
    </row>
    <row r="412" spans="2:88" x14ac:dyDescent="0.25">
      <c r="B412" s="74" t="s">
        <v>481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2" s="76">
        <f ca="1">ROUND((Table245[[#This Row],[XP]]*Table245[[#This Row],[entity_spawned (AVG)]])*(Table245[[#This Row],[activating_chance]]/100),0)</f>
        <v>143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83</v>
      </c>
      <c r="AE412" s="76">
        <f ca="1">ROUND((Table2[[#This Row],[XP]]*Table2[[#This Row],[entity_spawned (AVG)]])*(Table2[[#This Row],[activating_chance]]/100),0)</f>
        <v>83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50</v>
      </c>
      <c r="BC412" s="76">
        <f ca="1">ROUND((Table61011[[#This Row],[XP]]*Table61011[[#This Row],[entity_spawned (AVG)]])*(Table61011[[#This Row],[activating_chance]]/100),0)</f>
        <v>50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95</v>
      </c>
      <c r="CI412">
        <f ca="1">ROUND((Table14[[#This Row],[XP]]*Table14[[#This Row],[entity_spawned (AVG)]])*(Table14[[#This Row],[activating_chance]]/100),0)</f>
        <v>38</v>
      </c>
      <c r="CJ412" s="73" t="s">
        <v>349</v>
      </c>
    </row>
    <row r="413" spans="2:88" x14ac:dyDescent="0.25">
      <c r="B413" s="74" t="s">
        <v>481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3" s="76">
        <f ca="1">ROUND((Table245[[#This Row],[XP]]*Table245[[#This Row],[entity_spawned (AVG)]])*(Table245[[#This Row],[activating_chance]]/100),0)</f>
        <v>143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83</v>
      </c>
      <c r="AE413" s="76">
        <f ca="1">ROUND((Table2[[#This Row],[XP]]*Table2[[#This Row],[entity_spawned (AVG)]])*(Table2[[#This Row],[activating_chance]]/100),0)</f>
        <v>75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50</v>
      </c>
      <c r="BC413" s="76">
        <f ca="1">ROUND((Table61011[[#This Row],[XP]]*Table61011[[#This Row],[entity_spawned (AVG)]])*(Table61011[[#This Row],[activating_chance]]/100),0)</f>
        <v>50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25</v>
      </c>
      <c r="CI413">
        <f ca="1">ROUND((Table14[[#This Row],[XP]]*Table14[[#This Row],[entity_spawned (AVG)]])*(Table14[[#This Row],[activating_chance]]/100),0)</f>
        <v>25</v>
      </c>
      <c r="CJ413" s="73" t="s">
        <v>349</v>
      </c>
    </row>
    <row r="414" spans="2:88" x14ac:dyDescent="0.25">
      <c r="B414" s="74" t="s">
        <v>481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4" s="76">
        <f ca="1">ROUND((Table245[[#This Row],[XP]]*Table245[[#This Row],[entity_spawned (AVG)]])*(Table245[[#This Row],[activating_chance]]/100),0)</f>
        <v>143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83</v>
      </c>
      <c r="AE414" s="76">
        <f ca="1">ROUND((Table2[[#This Row],[XP]]*Table2[[#This Row],[entity_spawned (AVG)]])*(Table2[[#This Row],[activating_chance]]/100),0)</f>
        <v>25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50</v>
      </c>
      <c r="BC414" s="76">
        <f ca="1">ROUND((Table61011[[#This Row],[XP]]*Table61011[[#This Row],[entity_spawned (AVG)]])*(Table61011[[#This Row],[activating_chance]]/100),0)</f>
        <v>50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25</v>
      </c>
      <c r="CI414">
        <f ca="1">ROUND((Table14[[#This Row],[XP]]*Table14[[#This Row],[entity_spawned (AVG)]])*(Table14[[#This Row],[activating_chance]]/100),0)</f>
        <v>25</v>
      </c>
      <c r="CJ414" s="73" t="s">
        <v>349</v>
      </c>
    </row>
    <row r="415" spans="2:88" x14ac:dyDescent="0.25">
      <c r="B415" s="74" t="s">
        <v>453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83</v>
      </c>
      <c r="AE415" s="76">
        <f ca="1">ROUND((Table2[[#This Row],[XP]]*Table2[[#This Row],[entity_spawned (AVG)]])*(Table2[[#This Row],[activating_chance]]/100),0)</f>
        <v>75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50</v>
      </c>
      <c r="BC415" s="76">
        <f ca="1">ROUND((Table61011[[#This Row],[XP]]*Table61011[[#This Row],[entity_spawned (AVG)]])*(Table61011[[#This Row],[activating_chance]]/100),0)</f>
        <v>15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25</v>
      </c>
      <c r="CI415">
        <f ca="1">ROUND((Table14[[#This Row],[XP]]*Table14[[#This Row],[entity_spawned (AVG)]])*(Table14[[#This Row],[activating_chance]]/100),0)</f>
        <v>25</v>
      </c>
      <c r="CJ415" s="73" t="s">
        <v>349</v>
      </c>
    </row>
    <row r="416" spans="2:88" x14ac:dyDescent="0.25">
      <c r="B416" s="74" t="s">
        <v>453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83</v>
      </c>
      <c r="AE416" s="76">
        <f ca="1">ROUND((Table2[[#This Row],[XP]]*Table2[[#This Row],[entity_spawned (AVG)]])*(Table2[[#This Row],[activating_chance]]/100),0)</f>
        <v>66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50</v>
      </c>
      <c r="BC416" s="76">
        <f ca="1">ROUND((Table61011[[#This Row],[XP]]*Table61011[[#This Row],[entity_spawned (AVG)]])*(Table61011[[#This Row],[activating_chance]]/100),0)</f>
        <v>50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25</v>
      </c>
      <c r="CI416">
        <f ca="1">ROUND((Table14[[#This Row],[XP]]*Table14[[#This Row],[entity_spawned (AVG)]])*(Table14[[#This Row],[activating_chance]]/100),0)</f>
        <v>25</v>
      </c>
      <c r="CJ416" s="73" t="s">
        <v>349</v>
      </c>
    </row>
    <row r="417" spans="2:88" x14ac:dyDescent="0.25">
      <c r="B417" s="74" t="s">
        <v>453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83</v>
      </c>
      <c r="AE417" s="76">
        <f ca="1">ROUND((Table2[[#This Row],[XP]]*Table2[[#This Row],[entity_spawned (AVG)]])*(Table2[[#This Row],[activating_chance]]/100),0)</f>
        <v>75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50</v>
      </c>
      <c r="BC417" s="76">
        <f ca="1">ROUND((Table61011[[#This Row],[XP]]*Table61011[[#This Row],[entity_spawned (AVG)]])*(Table61011[[#This Row],[activating_chance]]/100),0)</f>
        <v>50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25</v>
      </c>
      <c r="CI417">
        <f ca="1">ROUND((Table14[[#This Row],[XP]]*Table14[[#This Row],[entity_spawned (AVG)]])*(Table14[[#This Row],[activating_chance]]/100),0)</f>
        <v>25</v>
      </c>
      <c r="CJ417" s="73" t="s">
        <v>349</v>
      </c>
    </row>
    <row r="418" spans="2:88" x14ac:dyDescent="0.25">
      <c r="B418" s="74" t="s">
        <v>453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83</v>
      </c>
      <c r="AE418" s="76">
        <f ca="1">ROUND((Table2[[#This Row],[XP]]*Table2[[#This Row],[entity_spawned (AVG)]])*(Table2[[#This Row],[activating_chance]]/100),0)</f>
        <v>83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50</v>
      </c>
      <c r="BC418" s="76">
        <f ca="1">ROUND((Table61011[[#This Row],[XP]]*Table61011[[#This Row],[entity_spawned (AVG)]])*(Table61011[[#This Row],[activating_chance]]/100),0)</f>
        <v>50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25</v>
      </c>
      <c r="CI418">
        <f ca="1">ROUND((Table14[[#This Row],[XP]]*Table14[[#This Row],[entity_spawned (AVG)]])*(Table14[[#This Row],[activating_chance]]/100),0)</f>
        <v>25</v>
      </c>
      <c r="CJ418" s="73" t="s">
        <v>349</v>
      </c>
    </row>
    <row r="419" spans="2:88" x14ac:dyDescent="0.25">
      <c r="B419" s="74" t="s">
        <v>453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83</v>
      </c>
      <c r="AE419" s="76">
        <f ca="1">ROUND((Table2[[#This Row],[XP]]*Table2[[#This Row],[entity_spawned (AVG)]])*(Table2[[#This Row],[activating_chance]]/100),0)</f>
        <v>83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50</v>
      </c>
      <c r="BC419" s="76">
        <f ca="1">ROUND((Table61011[[#This Row],[XP]]*Table61011[[#This Row],[entity_spawned (AVG)]])*(Table61011[[#This Row],[activating_chance]]/100),0)</f>
        <v>50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25</v>
      </c>
      <c r="CI419">
        <f ca="1">ROUND((Table14[[#This Row],[XP]]*Table14[[#This Row],[entity_spawned (AVG)]])*(Table14[[#This Row],[activating_chance]]/100),0)</f>
        <v>25</v>
      </c>
      <c r="CJ419" s="73" t="s">
        <v>349</v>
      </c>
    </row>
    <row r="420" spans="2:88" x14ac:dyDescent="0.25">
      <c r="B420" s="74" t="s">
        <v>453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83</v>
      </c>
      <c r="AE420" s="76">
        <f ca="1">ROUND((Table2[[#This Row],[XP]]*Table2[[#This Row],[entity_spawned (AVG)]])*(Table2[[#This Row],[activating_chance]]/100),0)</f>
        <v>50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50</v>
      </c>
      <c r="BC420" s="76">
        <f ca="1">ROUND((Table61011[[#This Row],[XP]]*Table61011[[#This Row],[entity_spawned (AVG)]])*(Table61011[[#This Row],[activating_chance]]/100),0)</f>
        <v>50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25</v>
      </c>
      <c r="CI420">
        <f ca="1">ROUND((Table14[[#This Row],[XP]]*Table14[[#This Row],[entity_spawned (AVG)]])*(Table14[[#This Row],[activating_chance]]/100),0)</f>
        <v>25</v>
      </c>
      <c r="CJ420" s="73" t="s">
        <v>349</v>
      </c>
    </row>
    <row r="421" spans="2:88" x14ac:dyDescent="0.25">
      <c r="B421" s="74" t="s">
        <v>453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83</v>
      </c>
      <c r="AE421" s="76">
        <f ca="1">ROUND((Table2[[#This Row],[XP]]*Table2[[#This Row],[entity_spawned (AVG)]])*(Table2[[#This Row],[activating_chance]]/100),0)</f>
        <v>83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50</v>
      </c>
      <c r="BC421" s="76">
        <f ca="1">ROUND((Table61011[[#This Row],[XP]]*Table61011[[#This Row],[entity_spawned (AVG)]])*(Table61011[[#This Row],[activating_chance]]/100),0)</f>
        <v>50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25</v>
      </c>
      <c r="CI421">
        <f ca="1">ROUND((Table14[[#This Row],[XP]]*Table14[[#This Row],[entity_spawned (AVG)]])*(Table14[[#This Row],[activating_chance]]/100),0)</f>
        <v>25</v>
      </c>
      <c r="CJ421" s="73" t="s">
        <v>349</v>
      </c>
    </row>
    <row r="422" spans="2:88" x14ac:dyDescent="0.25">
      <c r="B422" s="74" t="s">
        <v>453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50</v>
      </c>
      <c r="BC422" s="76">
        <f ca="1">ROUND((Table61011[[#This Row],[XP]]*Table61011[[#This Row],[entity_spawned (AVG)]])*(Table61011[[#This Row],[activating_chance]]/100),0)</f>
        <v>40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25</v>
      </c>
      <c r="CI422">
        <f ca="1">ROUND((Table14[[#This Row],[XP]]*Table14[[#This Row],[entity_spawned (AVG)]])*(Table14[[#This Row],[activating_chance]]/100),0)</f>
        <v>25</v>
      </c>
      <c r="CJ422" s="73" t="s">
        <v>349</v>
      </c>
    </row>
    <row r="423" spans="2:88" x14ac:dyDescent="0.25">
      <c r="B423" s="74" t="s">
        <v>453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83</v>
      </c>
      <c r="AE423" s="76">
        <f ca="1">ROUND((Table2[[#This Row],[XP]]*Table2[[#This Row],[entity_spawned (AVG)]])*(Table2[[#This Row],[activating_chance]]/100),0)</f>
        <v>75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50</v>
      </c>
      <c r="BC423" s="76">
        <f ca="1">ROUND((Table61011[[#This Row],[XP]]*Table61011[[#This Row],[entity_spawned (AVG)]])*(Table61011[[#This Row],[activating_chance]]/100),0)</f>
        <v>50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25</v>
      </c>
      <c r="CI423">
        <f ca="1">ROUND((Table14[[#This Row],[XP]]*Table14[[#This Row],[entity_spawned (AVG)]])*(Table14[[#This Row],[activating_chance]]/100),0)</f>
        <v>25</v>
      </c>
      <c r="CJ423" s="73" t="s">
        <v>349</v>
      </c>
    </row>
    <row r="424" spans="2:88" x14ac:dyDescent="0.25">
      <c r="B424" s="74" t="s">
        <v>453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83</v>
      </c>
      <c r="AE424" s="76">
        <f ca="1">ROUND((Table2[[#This Row],[XP]]*Table2[[#This Row],[entity_spawned (AVG)]])*(Table2[[#This Row],[activating_chance]]/100),0)</f>
        <v>75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50</v>
      </c>
      <c r="BC424" s="76">
        <f ca="1">ROUND((Table61011[[#This Row],[XP]]*Table61011[[#This Row],[entity_spawned (AVG)]])*(Table61011[[#This Row],[activating_chance]]/100),0)</f>
        <v>50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25</v>
      </c>
      <c r="CI424">
        <f ca="1">ROUND((Table14[[#This Row],[XP]]*Table14[[#This Row],[entity_spawned (AVG)]])*(Table14[[#This Row],[activating_chance]]/100),0)</f>
        <v>25</v>
      </c>
      <c r="CJ424" s="73" t="s">
        <v>349</v>
      </c>
    </row>
    <row r="425" spans="2:88" x14ac:dyDescent="0.25">
      <c r="B425" s="74" t="s">
        <v>453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50</v>
      </c>
      <c r="BC425" s="76">
        <f ca="1">ROUND((Table61011[[#This Row],[XP]]*Table61011[[#This Row],[entity_spawned (AVG)]])*(Table61011[[#This Row],[activating_chance]]/100),0)</f>
        <v>50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70</v>
      </c>
      <c r="CI425">
        <f ca="1">ROUND((Table14[[#This Row],[XP]]*Table14[[#This Row],[entity_spawned (AVG)]])*(Table14[[#This Row],[activating_chance]]/100),0)</f>
        <v>70</v>
      </c>
      <c r="CJ425" s="73" t="s">
        <v>348</v>
      </c>
    </row>
    <row r="426" spans="2:88" x14ac:dyDescent="0.25">
      <c r="B426" s="74" t="s">
        <v>453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50</v>
      </c>
      <c r="BC426" s="76">
        <f ca="1">ROUND((Table61011[[#This Row],[XP]]*Table61011[[#This Row],[entity_spawned (AVG)]])*(Table61011[[#This Row],[activating_chance]]/100),0)</f>
        <v>50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70</v>
      </c>
      <c r="CI426">
        <f ca="1">ROUND((Table14[[#This Row],[XP]]*Table14[[#This Row],[entity_spawned (AVG)]])*(Table14[[#This Row],[activating_chance]]/100),0)</f>
        <v>70</v>
      </c>
      <c r="CJ426" s="73" t="s">
        <v>348</v>
      </c>
    </row>
    <row r="427" spans="2:88" x14ac:dyDescent="0.25">
      <c r="B427" s="74" t="s">
        <v>453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195</v>
      </c>
      <c r="AE427" s="76">
        <f ca="1">ROUND((Table2[[#This Row],[XP]]*Table2[[#This Row],[entity_spawned (AVG)]])*(Table2[[#This Row],[activating_chance]]/100),0)</f>
        <v>195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50</v>
      </c>
      <c r="BC427" s="76">
        <f ca="1">ROUND((Table61011[[#This Row],[XP]]*Table61011[[#This Row],[entity_spawned (AVG)]])*(Table61011[[#This Row],[activating_chance]]/100),0)</f>
        <v>50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70</v>
      </c>
      <c r="CI427">
        <f ca="1">ROUND((Table14[[#This Row],[XP]]*Table14[[#This Row],[entity_spawned (AVG)]])*(Table14[[#This Row],[activating_chance]]/100),0)</f>
        <v>56</v>
      </c>
      <c r="CJ427" s="73" t="s">
        <v>348</v>
      </c>
    </row>
    <row r="428" spans="2:88" x14ac:dyDescent="0.25">
      <c r="B428" s="74" t="s">
        <v>453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195</v>
      </c>
      <c r="AE428" s="76">
        <f ca="1">ROUND((Table2[[#This Row],[XP]]*Table2[[#This Row],[entity_spawned (AVG)]])*(Table2[[#This Row],[activating_chance]]/100),0)</f>
        <v>195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50</v>
      </c>
      <c r="BC428" s="76">
        <f ca="1">ROUND((Table61011[[#This Row],[XP]]*Table61011[[#This Row],[entity_spawned (AVG)]])*(Table61011[[#This Row],[activating_chance]]/100),0)</f>
        <v>50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70</v>
      </c>
      <c r="CI428">
        <f ca="1">ROUND((Table14[[#This Row],[XP]]*Table14[[#This Row],[entity_spawned (AVG)]])*(Table14[[#This Row],[activating_chance]]/100),0)</f>
        <v>70</v>
      </c>
      <c r="CJ428" s="73" t="s">
        <v>348</v>
      </c>
    </row>
    <row r="429" spans="2:88" x14ac:dyDescent="0.25">
      <c r="B429" s="74" t="s">
        <v>453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520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263</v>
      </c>
      <c r="AE429" s="76">
        <f ca="1">ROUND((Table2[[#This Row],[XP]]*Table2[[#This Row],[entity_spawned (AVG)]])*(Table2[[#This Row],[activating_chance]]/100),0)</f>
        <v>263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70</v>
      </c>
      <c r="CI429">
        <f ca="1">ROUND((Table14[[#This Row],[XP]]*Table14[[#This Row],[entity_spawned (AVG)]])*(Table14[[#This Row],[activating_chance]]/100),0)</f>
        <v>70</v>
      </c>
      <c r="CJ429" s="73" t="s">
        <v>348</v>
      </c>
    </row>
    <row r="430" spans="2:88" x14ac:dyDescent="0.25">
      <c r="B430" s="74" t="s">
        <v>453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75</v>
      </c>
      <c r="BC430" s="76">
        <f ca="1">ROUND((Table61011[[#This Row],[XP]]*Table61011[[#This Row],[entity_spawned (AVG)]])*(Table61011[[#This Row],[activating_chance]]/100),0)</f>
        <v>75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70</v>
      </c>
      <c r="CI430">
        <f ca="1">ROUND((Table14[[#This Row],[XP]]*Table14[[#This Row],[entity_spawned (AVG)]])*(Table14[[#This Row],[activating_chance]]/100),0)</f>
        <v>70</v>
      </c>
      <c r="CJ430" s="73" t="s">
        <v>348</v>
      </c>
    </row>
    <row r="431" spans="2:88" x14ac:dyDescent="0.25">
      <c r="B431" s="74" t="s">
        <v>453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75</v>
      </c>
      <c r="BC431" s="76">
        <f ca="1">ROUND((Table61011[[#This Row],[XP]]*Table61011[[#This Row],[entity_spawned (AVG)]])*(Table61011[[#This Row],[activating_chance]]/100),0)</f>
        <v>60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70</v>
      </c>
      <c r="CI431">
        <f ca="1">ROUND((Table14[[#This Row],[XP]]*Table14[[#This Row],[entity_spawned (AVG)]])*(Table14[[#This Row],[activating_chance]]/100),0)</f>
        <v>70</v>
      </c>
      <c r="CJ431" s="73" t="s">
        <v>348</v>
      </c>
    </row>
    <row r="432" spans="2:88" x14ac:dyDescent="0.25">
      <c r="B432" s="74" t="s">
        <v>453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75</v>
      </c>
      <c r="BC432" s="76">
        <f ca="1">ROUND((Table61011[[#This Row],[XP]]*Table61011[[#This Row],[entity_spawned (AVG)]])*(Table61011[[#This Row],[activating_chance]]/100),0)</f>
        <v>75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70</v>
      </c>
      <c r="CI432">
        <f ca="1">ROUND((Table14[[#This Row],[XP]]*Table14[[#This Row],[entity_spawned (AVG)]])*(Table14[[#This Row],[activating_chance]]/100),0)</f>
        <v>70</v>
      </c>
      <c r="CJ432" s="73" t="s">
        <v>348</v>
      </c>
    </row>
    <row r="433" spans="2:88" x14ac:dyDescent="0.25">
      <c r="B433" s="74" t="s">
        <v>453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75</v>
      </c>
      <c r="BC433" s="76">
        <f ca="1">ROUND((Table61011[[#This Row],[XP]]*Table61011[[#This Row],[entity_spawned (AVG)]])*(Table61011[[#This Row],[activating_chance]]/100),0)</f>
        <v>75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70</v>
      </c>
      <c r="CI433">
        <f ca="1">ROUND((Table14[[#This Row],[XP]]*Table14[[#This Row],[entity_spawned (AVG)]])*(Table14[[#This Row],[activating_chance]]/100),0)</f>
        <v>70</v>
      </c>
      <c r="CJ433" s="73" t="s">
        <v>348</v>
      </c>
    </row>
    <row r="434" spans="2:88" x14ac:dyDescent="0.25">
      <c r="B434" s="74" t="s">
        <v>453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75</v>
      </c>
      <c r="BC434" s="76">
        <f ca="1">ROUND((Table61011[[#This Row],[XP]]*Table61011[[#This Row],[entity_spawned (AVG)]])*(Table61011[[#This Row],[activating_chance]]/100),0)</f>
        <v>75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70</v>
      </c>
      <c r="CI434">
        <f ca="1">ROUND((Table14[[#This Row],[XP]]*Table14[[#This Row],[entity_spawned (AVG)]])*(Table14[[#This Row],[activating_chance]]/100),0)</f>
        <v>70</v>
      </c>
      <c r="CJ434" s="73" t="s">
        <v>348</v>
      </c>
    </row>
    <row r="435" spans="2:88" x14ac:dyDescent="0.25">
      <c r="B435" s="74" t="s">
        <v>453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75</v>
      </c>
      <c r="BC435" s="76">
        <f ca="1">ROUND((Table61011[[#This Row],[XP]]*Table61011[[#This Row],[entity_spawned (AVG)]])*(Table61011[[#This Row],[activating_chance]]/100),0)</f>
        <v>75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70</v>
      </c>
      <c r="CI435">
        <f ca="1">ROUND((Table14[[#This Row],[XP]]*Table14[[#This Row],[entity_spawned (AVG)]])*(Table14[[#This Row],[activating_chance]]/100),0)</f>
        <v>70</v>
      </c>
      <c r="CJ435" s="73" t="s">
        <v>348</v>
      </c>
    </row>
    <row r="436" spans="2:88" x14ac:dyDescent="0.25">
      <c r="B436" s="74" t="s">
        <v>453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75</v>
      </c>
      <c r="BC436" s="76">
        <f ca="1">ROUND((Table61011[[#This Row],[XP]]*Table61011[[#This Row],[entity_spawned (AVG)]])*(Table61011[[#This Row],[activating_chance]]/100),0)</f>
        <v>75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70</v>
      </c>
      <c r="CI436">
        <f ca="1">ROUND((Table14[[#This Row],[XP]]*Table14[[#This Row],[entity_spawned (AVG)]])*(Table14[[#This Row],[activating_chance]]/100),0)</f>
        <v>70</v>
      </c>
      <c r="CJ436" s="73" t="s">
        <v>348</v>
      </c>
    </row>
    <row r="437" spans="2:88" x14ac:dyDescent="0.25">
      <c r="B437" s="74" t="s">
        <v>453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75</v>
      </c>
      <c r="BC437" s="76">
        <f ca="1">ROUND((Table61011[[#This Row],[XP]]*Table61011[[#This Row],[entity_spawned (AVG)]])*(Table61011[[#This Row],[activating_chance]]/100),0)</f>
        <v>75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70</v>
      </c>
      <c r="CI437">
        <f ca="1">ROUND((Table14[[#This Row],[XP]]*Table14[[#This Row],[entity_spawned (AVG)]])*(Table14[[#This Row],[activating_chance]]/100),0)</f>
        <v>70</v>
      </c>
      <c r="CJ437" s="73" t="s">
        <v>348</v>
      </c>
    </row>
    <row r="438" spans="2:88" x14ac:dyDescent="0.25">
      <c r="B438" s="74" t="s">
        <v>453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75</v>
      </c>
      <c r="BC438" s="76">
        <f ca="1">ROUND((Table61011[[#This Row],[XP]]*Table61011[[#This Row],[entity_spawned (AVG)]])*(Table61011[[#This Row],[activating_chance]]/100),0)</f>
        <v>60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70</v>
      </c>
      <c r="CI438">
        <f ca="1">ROUND((Table14[[#This Row],[XP]]*Table14[[#This Row],[entity_spawned (AVG)]])*(Table14[[#This Row],[activating_chance]]/100),0)</f>
        <v>70</v>
      </c>
      <c r="CJ438" s="73" t="s">
        <v>348</v>
      </c>
    </row>
    <row r="439" spans="2:88" x14ac:dyDescent="0.25">
      <c r="B439" s="74" t="s">
        <v>453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83</v>
      </c>
      <c r="BC439" s="76">
        <f ca="1">ROUND((Table61011[[#This Row],[XP]]*Table61011[[#This Row],[entity_spawned (AVG)]])*(Table61011[[#This Row],[activating_chance]]/100),0)</f>
        <v>83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70</v>
      </c>
      <c r="CI439">
        <f ca="1">ROUND((Table14[[#This Row],[XP]]*Table14[[#This Row],[entity_spawned (AVG)]])*(Table14[[#This Row],[activating_chance]]/100),0)</f>
        <v>70</v>
      </c>
      <c r="CJ439" s="73" t="s">
        <v>348</v>
      </c>
    </row>
    <row r="440" spans="2:88" x14ac:dyDescent="0.25">
      <c r="B440" s="74" t="s">
        <v>453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83</v>
      </c>
      <c r="BC440" s="76">
        <f ca="1">ROUND((Table61011[[#This Row],[XP]]*Table61011[[#This Row],[entity_spawned (AVG)]])*(Table61011[[#This Row],[activating_chance]]/100),0)</f>
        <v>83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70</v>
      </c>
      <c r="CI440">
        <f ca="1">ROUND((Table14[[#This Row],[XP]]*Table14[[#This Row],[entity_spawned (AVG)]])*(Table14[[#This Row],[activating_chance]]/100),0)</f>
        <v>70</v>
      </c>
      <c r="CJ440" s="73" t="s">
        <v>348</v>
      </c>
    </row>
    <row r="441" spans="2:88" x14ac:dyDescent="0.25">
      <c r="B441" s="74" t="s">
        <v>453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83</v>
      </c>
      <c r="BC441" s="76">
        <f ca="1">ROUND((Table61011[[#This Row],[XP]]*Table61011[[#This Row],[entity_spawned (AVG)]])*(Table61011[[#This Row],[activating_chance]]/100),0)</f>
        <v>83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70</v>
      </c>
      <c r="CI441">
        <f ca="1">ROUND((Table14[[#This Row],[XP]]*Table14[[#This Row],[entity_spawned (AVG)]])*(Table14[[#This Row],[activating_chance]]/100),0)</f>
        <v>70</v>
      </c>
      <c r="CJ441" s="73" t="s">
        <v>348</v>
      </c>
    </row>
    <row r="442" spans="2:88" x14ac:dyDescent="0.25">
      <c r="B442" s="74" t="s">
        <v>453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83</v>
      </c>
      <c r="BC442" s="76">
        <f ca="1">ROUND((Table61011[[#This Row],[XP]]*Table61011[[#This Row],[entity_spawned (AVG)]])*(Table61011[[#This Row],[activating_chance]]/100),0)</f>
        <v>83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70</v>
      </c>
      <c r="CI442">
        <f ca="1">ROUND((Table14[[#This Row],[XP]]*Table14[[#This Row],[entity_spawned (AVG)]])*(Table14[[#This Row],[activating_chance]]/100),0)</f>
        <v>70</v>
      </c>
      <c r="CJ442" s="73" t="s">
        <v>348</v>
      </c>
    </row>
    <row r="443" spans="2:88" x14ac:dyDescent="0.25">
      <c r="B443" s="74" t="s">
        <v>453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83</v>
      </c>
      <c r="BC443" s="76">
        <f ca="1">ROUND((Table61011[[#This Row],[XP]]*Table61011[[#This Row],[entity_spawned (AVG)]])*(Table61011[[#This Row],[activating_chance]]/100),0)</f>
        <v>25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70</v>
      </c>
      <c r="CI443">
        <f ca="1">ROUND((Table14[[#This Row],[XP]]*Table14[[#This Row],[entity_spawned (AVG)]])*(Table14[[#This Row],[activating_chance]]/100),0)</f>
        <v>70</v>
      </c>
      <c r="CJ443" s="73" t="s">
        <v>348</v>
      </c>
    </row>
    <row r="444" spans="2:88" x14ac:dyDescent="0.25">
      <c r="B444" s="74" t="s">
        <v>453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83</v>
      </c>
      <c r="BC444" s="76">
        <f ca="1">ROUND((Table61011[[#This Row],[XP]]*Table61011[[#This Row],[entity_spawned (AVG)]])*(Table61011[[#This Row],[activating_chance]]/100),0)</f>
        <v>83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70</v>
      </c>
      <c r="CI444">
        <f ca="1">ROUND((Table14[[#This Row],[XP]]*Table14[[#This Row],[entity_spawned (AVG)]])*(Table14[[#This Row],[activating_chance]]/100),0)</f>
        <v>70</v>
      </c>
      <c r="CJ444" s="73" t="s">
        <v>348</v>
      </c>
    </row>
    <row r="445" spans="2:88" x14ac:dyDescent="0.25">
      <c r="B445" s="74" t="s">
        <v>453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83</v>
      </c>
      <c r="BC445" s="76">
        <f ca="1">ROUND((Table61011[[#This Row],[XP]]*Table61011[[#This Row],[entity_spawned (AVG)]])*(Table61011[[#This Row],[activating_chance]]/100),0)</f>
        <v>33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70</v>
      </c>
      <c r="CI445">
        <f ca="1">ROUND((Table14[[#This Row],[XP]]*Table14[[#This Row],[entity_spawned (AVG)]])*(Table14[[#This Row],[activating_chance]]/100),0)</f>
        <v>70</v>
      </c>
      <c r="CJ445" s="73" t="s">
        <v>348</v>
      </c>
    </row>
    <row r="446" spans="2:88" x14ac:dyDescent="0.25">
      <c r="B446" s="74" t="s">
        <v>453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83</v>
      </c>
      <c r="BC446" s="76">
        <f ca="1">ROUND((Table61011[[#This Row],[XP]]*Table61011[[#This Row],[entity_spawned (AVG)]])*(Table61011[[#This Row],[activating_chance]]/100),0)</f>
        <v>25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70</v>
      </c>
      <c r="CI446">
        <f ca="1">ROUND((Table14[[#This Row],[XP]]*Table14[[#This Row],[entity_spawned (AVG)]])*(Table14[[#This Row],[activating_chance]]/100),0)</f>
        <v>70</v>
      </c>
      <c r="CJ446" s="73" t="s">
        <v>348</v>
      </c>
    </row>
    <row r="447" spans="2:88" x14ac:dyDescent="0.25">
      <c r="B447" s="74" t="s">
        <v>453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83</v>
      </c>
      <c r="BC447" s="76">
        <f ca="1">ROUND((Table61011[[#This Row],[XP]]*Table61011[[#This Row],[entity_spawned (AVG)]])*(Table61011[[#This Row],[activating_chance]]/100),0)</f>
        <v>66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70</v>
      </c>
      <c r="CI447">
        <f ca="1">ROUND((Table14[[#This Row],[XP]]*Table14[[#This Row],[entity_spawned (AVG)]])*(Table14[[#This Row],[activating_chance]]/100),0)</f>
        <v>70</v>
      </c>
      <c r="CJ447" s="73" t="s">
        <v>348</v>
      </c>
    </row>
    <row r="448" spans="2:88" x14ac:dyDescent="0.25">
      <c r="B448" s="74" t="s">
        <v>453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83</v>
      </c>
      <c r="BC448" s="76">
        <f ca="1">ROUND((Table61011[[#This Row],[XP]]*Table61011[[#This Row],[entity_spawned (AVG)]])*(Table61011[[#This Row],[activating_chance]]/100),0)</f>
        <v>83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70</v>
      </c>
      <c r="CI448">
        <f ca="1">ROUND((Table14[[#This Row],[XP]]*Table14[[#This Row],[entity_spawned (AVG)]])*(Table14[[#This Row],[activating_chance]]/100),0)</f>
        <v>70</v>
      </c>
      <c r="CJ448" s="73" t="s">
        <v>348</v>
      </c>
    </row>
    <row r="449" spans="2:88" x14ac:dyDescent="0.25">
      <c r="B449" s="74" t="s">
        <v>453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83</v>
      </c>
      <c r="BC449" s="76">
        <f ca="1">ROUND((Table61011[[#This Row],[XP]]*Table61011[[#This Row],[entity_spawned (AVG)]])*(Table61011[[#This Row],[activating_chance]]/100),0)</f>
        <v>25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70</v>
      </c>
      <c r="CI449">
        <f ca="1">ROUND((Table14[[#This Row],[XP]]*Table14[[#This Row],[entity_spawned (AVG)]])*(Table14[[#This Row],[activating_chance]]/100),0)</f>
        <v>70</v>
      </c>
      <c r="CJ449" s="73" t="s">
        <v>348</v>
      </c>
    </row>
    <row r="450" spans="2:88" x14ac:dyDescent="0.25">
      <c r="B450" s="74" t="s">
        <v>453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83</v>
      </c>
      <c r="BC450" s="76">
        <f ca="1">ROUND((Table61011[[#This Row],[XP]]*Table61011[[#This Row],[entity_spawned (AVG)]])*(Table61011[[#This Row],[activating_chance]]/100),0)</f>
        <v>83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70</v>
      </c>
      <c r="CI450">
        <f ca="1">ROUND((Table14[[#This Row],[XP]]*Table14[[#This Row],[entity_spawned (AVG)]])*(Table14[[#This Row],[activating_chance]]/100),0)</f>
        <v>70</v>
      </c>
      <c r="CJ450" s="73" t="s">
        <v>348</v>
      </c>
    </row>
    <row r="451" spans="2:88" x14ac:dyDescent="0.25">
      <c r="B451" s="74" t="s">
        <v>453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83</v>
      </c>
      <c r="BC451" s="76">
        <f ca="1">ROUND((Table61011[[#This Row],[XP]]*Table61011[[#This Row],[entity_spawned (AVG)]])*(Table61011[[#This Row],[activating_chance]]/100),0)</f>
        <v>83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70</v>
      </c>
      <c r="CI451">
        <f ca="1">ROUND((Table14[[#This Row],[XP]]*Table14[[#This Row],[entity_spawned (AVG)]])*(Table14[[#This Row],[activating_chance]]/100),0)</f>
        <v>70</v>
      </c>
      <c r="CJ451" s="73" t="s">
        <v>348</v>
      </c>
    </row>
    <row r="452" spans="2:88" x14ac:dyDescent="0.25">
      <c r="B452" s="74" t="s">
        <v>453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83</v>
      </c>
      <c r="BC452" s="76">
        <f ca="1">ROUND((Table61011[[#This Row],[XP]]*Table61011[[#This Row],[entity_spawned (AVG)]])*(Table61011[[#This Row],[activating_chance]]/100),0)</f>
        <v>83</v>
      </c>
      <c r="BD452" s="73" t="s">
        <v>348</v>
      </c>
      <c r="CD452" t="s">
        <v>546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70</v>
      </c>
      <c r="CI452">
        <f ca="1">ROUND((Table14[[#This Row],[XP]]*Table14[[#This Row],[entity_spawned (AVG)]])*(Table14[[#This Row],[activating_chance]]/100),0)</f>
        <v>70</v>
      </c>
      <c r="CJ452" s="73" t="s">
        <v>348</v>
      </c>
    </row>
    <row r="453" spans="2:88" x14ac:dyDescent="0.25">
      <c r="B453" s="74" t="s">
        <v>453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83</v>
      </c>
      <c r="BC453" s="76">
        <f ca="1">ROUND((Table61011[[#This Row],[XP]]*Table61011[[#This Row],[entity_spawned (AVG)]])*(Table61011[[#This Row],[activating_chance]]/100),0)</f>
        <v>83</v>
      </c>
      <c r="BD453" s="73" t="s">
        <v>348</v>
      </c>
      <c r="CD453" t="s">
        <v>546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70</v>
      </c>
      <c r="CI453">
        <f ca="1">ROUND((Table14[[#This Row],[XP]]*Table14[[#This Row],[entity_spawned (AVG)]])*(Table14[[#This Row],[activating_chance]]/100),0)</f>
        <v>70</v>
      </c>
      <c r="CJ453" s="73" t="s">
        <v>348</v>
      </c>
    </row>
    <row r="454" spans="2:88" x14ac:dyDescent="0.25">
      <c r="B454" s="74" t="s">
        <v>453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83</v>
      </c>
      <c r="BC454" s="76">
        <f ca="1">ROUND((Table61011[[#This Row],[XP]]*Table61011[[#This Row],[entity_spawned (AVG)]])*(Table61011[[#This Row],[activating_chance]]/100),0)</f>
        <v>83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70</v>
      </c>
      <c r="CI454">
        <f ca="1">ROUND((Table14[[#This Row],[XP]]*Table14[[#This Row],[entity_spawned (AVG)]])*(Table14[[#This Row],[activating_chance]]/100),0)</f>
        <v>70</v>
      </c>
      <c r="CJ454" s="73" t="s">
        <v>348</v>
      </c>
    </row>
    <row r="455" spans="2:88" x14ac:dyDescent="0.25">
      <c r="B455" s="74" t="s">
        <v>453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83</v>
      </c>
      <c r="BC455" s="76">
        <f ca="1">ROUND((Table61011[[#This Row],[XP]]*Table61011[[#This Row],[entity_spawned (AVG)]])*(Table61011[[#This Row],[activating_chance]]/100),0)</f>
        <v>66</v>
      </c>
      <c r="BD455" s="73" t="s">
        <v>348</v>
      </c>
      <c r="CD455" t="s">
        <v>546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70</v>
      </c>
      <c r="CI455">
        <f ca="1">ROUND((Table14[[#This Row],[XP]]*Table14[[#This Row],[entity_spawned (AVG)]])*(Table14[[#This Row],[activating_chance]]/100),0)</f>
        <v>70</v>
      </c>
      <c r="CJ455" s="73" t="s">
        <v>348</v>
      </c>
    </row>
    <row r="456" spans="2:88" x14ac:dyDescent="0.25">
      <c r="B456" s="74" t="s">
        <v>453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83</v>
      </c>
      <c r="BC456" s="76">
        <f ca="1">ROUND((Table61011[[#This Row],[XP]]*Table61011[[#This Row],[entity_spawned (AVG)]])*(Table61011[[#This Row],[activating_chance]]/100),0)</f>
        <v>83</v>
      </c>
      <c r="BD456" s="73" t="s">
        <v>348</v>
      </c>
      <c r="CD456" t="s">
        <v>546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70</v>
      </c>
      <c r="CI456">
        <f ca="1">ROUND((Table14[[#This Row],[XP]]*Table14[[#This Row],[entity_spawned (AVG)]])*(Table14[[#This Row],[activating_chance]]/100),0)</f>
        <v>70</v>
      </c>
      <c r="CJ456" s="73" t="s">
        <v>348</v>
      </c>
    </row>
    <row r="457" spans="2:88" x14ac:dyDescent="0.25">
      <c r="B457" s="74" t="s">
        <v>453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83</v>
      </c>
      <c r="BC457" s="76">
        <f ca="1">ROUND((Table61011[[#This Row],[XP]]*Table61011[[#This Row],[entity_spawned (AVG)]])*(Table61011[[#This Row],[activating_chance]]/100),0)</f>
        <v>83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70</v>
      </c>
      <c r="CI457">
        <f ca="1">ROUND((Table14[[#This Row],[XP]]*Table14[[#This Row],[entity_spawned (AVG)]])*(Table14[[#This Row],[activating_chance]]/100),0)</f>
        <v>70</v>
      </c>
      <c r="CJ457" s="73" t="s">
        <v>348</v>
      </c>
    </row>
    <row r="458" spans="2:88" x14ac:dyDescent="0.25">
      <c r="B458" s="74" t="s">
        <v>453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83</v>
      </c>
      <c r="BC458" s="76">
        <f ca="1">ROUND((Table61011[[#This Row],[XP]]*Table61011[[#This Row],[entity_spawned (AVG)]])*(Table61011[[#This Row],[activating_chance]]/100),0)</f>
        <v>83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70</v>
      </c>
      <c r="CI458">
        <f ca="1">ROUND((Table14[[#This Row],[XP]]*Table14[[#This Row],[entity_spawned (AVG)]])*(Table14[[#This Row],[activating_chance]]/100),0)</f>
        <v>70</v>
      </c>
      <c r="CJ458" s="73" t="s">
        <v>348</v>
      </c>
    </row>
    <row r="459" spans="2:88" x14ac:dyDescent="0.25">
      <c r="B459" s="74" t="s">
        <v>453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83</v>
      </c>
      <c r="BC459" s="76">
        <f ca="1">ROUND((Table61011[[#This Row],[XP]]*Table61011[[#This Row],[entity_spawned (AVG)]])*(Table61011[[#This Row],[activating_chance]]/100),0)</f>
        <v>66</v>
      </c>
      <c r="BD459" s="73" t="s">
        <v>348</v>
      </c>
      <c r="CD459" t="s">
        <v>546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70</v>
      </c>
      <c r="CI459">
        <f ca="1">ROUND((Table14[[#This Row],[XP]]*Table14[[#This Row],[entity_spawned (AVG)]])*(Table14[[#This Row],[activating_chance]]/100),0)</f>
        <v>70</v>
      </c>
      <c r="CJ459" s="73" t="s">
        <v>348</v>
      </c>
    </row>
    <row r="460" spans="2:88" x14ac:dyDescent="0.25">
      <c r="B460" s="74" t="s">
        <v>453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83</v>
      </c>
      <c r="BC460" s="76">
        <f ca="1">ROUND((Table61011[[#This Row],[XP]]*Table61011[[#This Row],[entity_spawned (AVG)]])*(Table61011[[#This Row],[activating_chance]]/100),0)</f>
        <v>25</v>
      </c>
      <c r="BD460" s="73" t="s">
        <v>348</v>
      </c>
      <c r="CD460" t="s">
        <v>546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70</v>
      </c>
      <c r="CI460">
        <f ca="1">ROUND((Table14[[#This Row],[XP]]*Table14[[#This Row],[entity_spawned (AVG)]])*(Table14[[#This Row],[activating_chance]]/100),0)</f>
        <v>70</v>
      </c>
      <c r="CJ460" s="73" t="s">
        <v>348</v>
      </c>
    </row>
    <row r="461" spans="2:88" x14ac:dyDescent="0.25">
      <c r="B461" s="74" t="s">
        <v>453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83</v>
      </c>
      <c r="BC461" s="76">
        <f ca="1">ROUND((Table61011[[#This Row],[XP]]*Table61011[[#This Row],[entity_spawned (AVG)]])*(Table61011[[#This Row],[activating_chance]]/100),0)</f>
        <v>83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70</v>
      </c>
      <c r="CI461">
        <f ca="1">ROUND((Table14[[#This Row],[XP]]*Table14[[#This Row],[entity_spawned (AVG)]])*(Table14[[#This Row],[activating_chance]]/100),0)</f>
        <v>70</v>
      </c>
      <c r="CJ461" s="73" t="s">
        <v>348</v>
      </c>
    </row>
    <row r="462" spans="2:88" x14ac:dyDescent="0.25">
      <c r="B462" s="74" t="s">
        <v>453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83</v>
      </c>
      <c r="BC462" s="76">
        <f ca="1">ROUND((Table61011[[#This Row],[XP]]*Table61011[[#This Row],[entity_spawned (AVG)]])*(Table61011[[#This Row],[activating_chance]]/100),0)</f>
        <v>66</v>
      </c>
      <c r="BD462" s="73" t="s">
        <v>348</v>
      </c>
      <c r="CD462" t="s">
        <v>546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70</v>
      </c>
      <c r="CI462">
        <f ca="1">ROUND((Table14[[#This Row],[XP]]*Table14[[#This Row],[entity_spawned (AVG)]])*(Table14[[#This Row],[activating_chance]]/100),0)</f>
        <v>70</v>
      </c>
      <c r="CJ462" s="73" t="s">
        <v>348</v>
      </c>
    </row>
    <row r="463" spans="2:88" x14ac:dyDescent="0.25">
      <c r="B463" s="74" t="s">
        <v>453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83</v>
      </c>
      <c r="BC463" s="76">
        <f ca="1">ROUND((Table61011[[#This Row],[XP]]*Table61011[[#This Row],[entity_spawned (AVG)]])*(Table61011[[#This Row],[activating_chance]]/100),0)</f>
        <v>83</v>
      </c>
      <c r="BD463" s="73" t="s">
        <v>348</v>
      </c>
      <c r="CD463" t="s">
        <v>546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70</v>
      </c>
      <c r="CI463">
        <f ca="1">ROUND((Table14[[#This Row],[XP]]*Table14[[#This Row],[entity_spawned (AVG)]])*(Table14[[#This Row],[activating_chance]]/100),0)</f>
        <v>70</v>
      </c>
      <c r="CJ463" s="73" t="s">
        <v>348</v>
      </c>
    </row>
    <row r="464" spans="2:88" x14ac:dyDescent="0.25">
      <c r="B464" s="74" t="s">
        <v>453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83</v>
      </c>
      <c r="BC464" s="76">
        <f ca="1">ROUND((Table61011[[#This Row],[XP]]*Table61011[[#This Row],[entity_spawned (AVG)]])*(Table61011[[#This Row],[activating_chance]]/100),0)</f>
        <v>83</v>
      </c>
      <c r="BD464" s="73" t="s">
        <v>348</v>
      </c>
      <c r="CD464" t="s">
        <v>546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70</v>
      </c>
      <c r="CI464">
        <f ca="1">ROUND((Table14[[#This Row],[XP]]*Table14[[#This Row],[entity_spawned (AVG)]])*(Table14[[#This Row],[activating_chance]]/100),0)</f>
        <v>70</v>
      </c>
      <c r="CJ464" s="73" t="s">
        <v>348</v>
      </c>
    </row>
    <row r="465" spans="2:88" x14ac:dyDescent="0.25">
      <c r="B465" s="74" t="s">
        <v>623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83</v>
      </c>
      <c r="BC465" s="76">
        <f ca="1">ROUND((Table61011[[#This Row],[XP]]*Table61011[[#This Row],[entity_spawned (AVG)]])*(Table61011[[#This Row],[activating_chance]]/100),0)</f>
        <v>83</v>
      </c>
      <c r="BD465" s="73" t="s">
        <v>348</v>
      </c>
      <c r="CD465" t="s">
        <v>546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70</v>
      </c>
      <c r="CI465">
        <f ca="1">ROUND((Table14[[#This Row],[XP]]*Table14[[#This Row],[entity_spawned (AVG)]])*(Table14[[#This Row],[activating_chance]]/100),0)</f>
        <v>70</v>
      </c>
      <c r="CJ465" s="73" t="s">
        <v>348</v>
      </c>
    </row>
    <row r="466" spans="2:88" x14ac:dyDescent="0.25">
      <c r="B466" s="74" t="s">
        <v>623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83</v>
      </c>
      <c r="BC466" s="76">
        <f ca="1">ROUND((Table61011[[#This Row],[XP]]*Table61011[[#This Row],[entity_spawned (AVG)]])*(Table61011[[#This Row],[activating_chance]]/100),0)</f>
        <v>83</v>
      </c>
      <c r="BD466" s="73" t="s">
        <v>348</v>
      </c>
      <c r="CD466" t="s">
        <v>546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70</v>
      </c>
      <c r="CI466">
        <f ca="1">ROUND((Table14[[#This Row],[XP]]*Table14[[#This Row],[entity_spawned (AVG)]])*(Table14[[#This Row],[activating_chance]]/100),0)</f>
        <v>56</v>
      </c>
      <c r="CJ466" s="73" t="s">
        <v>348</v>
      </c>
    </row>
    <row r="467" spans="2:88" x14ac:dyDescent="0.25">
      <c r="B467" s="74" t="s">
        <v>623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83</v>
      </c>
      <c r="BC467" s="76">
        <f ca="1">ROUND((Table61011[[#This Row],[XP]]*Table61011[[#This Row],[entity_spawned (AVG)]])*(Table61011[[#This Row],[activating_chance]]/100),0)</f>
        <v>83</v>
      </c>
      <c r="BD467" s="73" t="s">
        <v>348</v>
      </c>
      <c r="CD467" t="s">
        <v>546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70</v>
      </c>
      <c r="CI467">
        <f ca="1">ROUND((Table14[[#This Row],[XP]]*Table14[[#This Row],[entity_spawned (AVG)]])*(Table14[[#This Row],[activating_chance]]/100),0)</f>
        <v>70</v>
      </c>
      <c r="CJ467" s="73" t="s">
        <v>348</v>
      </c>
    </row>
    <row r="468" spans="2:88" x14ac:dyDescent="0.25">
      <c r="B468" s="74" t="s">
        <v>623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70</v>
      </c>
      <c r="BC468" s="76">
        <f ca="1">ROUND((Table61011[[#This Row],[XP]]*Table61011[[#This Row],[entity_spawned (AVG)]])*(Table61011[[#This Row],[activating_chance]]/100),0)</f>
        <v>70</v>
      </c>
      <c r="BD468" s="73" t="s">
        <v>348</v>
      </c>
      <c r="CD468" t="s">
        <v>546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70</v>
      </c>
      <c r="CI468">
        <f ca="1">ROUND((Table14[[#This Row],[XP]]*Table14[[#This Row],[entity_spawned (AVG)]])*(Table14[[#This Row],[activating_chance]]/100),0)</f>
        <v>70</v>
      </c>
      <c r="CJ468" s="73" t="s">
        <v>348</v>
      </c>
    </row>
    <row r="469" spans="2:88" x14ac:dyDescent="0.25">
      <c r="B469" s="74" t="s">
        <v>623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70</v>
      </c>
      <c r="BC469" s="76">
        <f ca="1">ROUND((Table61011[[#This Row],[XP]]*Table61011[[#This Row],[entity_spawned (AVG)]])*(Table61011[[#This Row],[activating_chance]]/100),0)</f>
        <v>70</v>
      </c>
      <c r="BD469" s="73" t="s">
        <v>348</v>
      </c>
      <c r="CD469" t="s">
        <v>546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70</v>
      </c>
      <c r="CI469">
        <f ca="1">ROUND((Table14[[#This Row],[XP]]*Table14[[#This Row],[entity_spawned (AVG)]])*(Table14[[#This Row],[activating_chance]]/100),0)</f>
        <v>70</v>
      </c>
      <c r="CJ469" s="73" t="s">
        <v>348</v>
      </c>
    </row>
    <row r="470" spans="2:88" x14ac:dyDescent="0.25">
      <c r="B470" s="74" t="s">
        <v>623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70</v>
      </c>
      <c r="BC470" s="76">
        <f ca="1">ROUND((Table61011[[#This Row],[XP]]*Table61011[[#This Row],[entity_spawned (AVG)]])*(Table61011[[#This Row],[activating_chance]]/100),0)</f>
        <v>70</v>
      </c>
      <c r="BD470" s="73" t="s">
        <v>348</v>
      </c>
      <c r="CD470" t="s">
        <v>546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70</v>
      </c>
      <c r="CI470">
        <f ca="1">ROUND((Table14[[#This Row],[XP]]*Table14[[#This Row],[entity_spawned (AVG)]])*(Table14[[#This Row],[activating_chance]]/100),0)</f>
        <v>70</v>
      </c>
      <c r="CJ470" s="73" t="s">
        <v>348</v>
      </c>
    </row>
    <row r="471" spans="2:88" x14ac:dyDescent="0.25">
      <c r="B471" s="74" t="s">
        <v>623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70</v>
      </c>
      <c r="BC471" s="76">
        <f ca="1">ROUND((Table61011[[#This Row],[XP]]*Table61011[[#This Row],[entity_spawned (AVG)]])*(Table61011[[#This Row],[activating_chance]]/100),0)</f>
        <v>70</v>
      </c>
      <c r="BD471" s="73" t="s">
        <v>348</v>
      </c>
      <c r="CD471" t="s">
        <v>546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70</v>
      </c>
      <c r="CI471">
        <f ca="1">ROUND((Table14[[#This Row],[XP]]*Table14[[#This Row],[entity_spawned (AVG)]])*(Table14[[#This Row],[activating_chance]]/100),0)</f>
        <v>7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83</v>
      </c>
      <c r="G472" s="76">
        <f ca="1">ROUND((Table245[[#This Row],[XP]]*Table245[[#This Row],[entity_spawned (AVG)]])*(Table245[[#This Row],[activating_chance]]/100),0)</f>
        <v>62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70</v>
      </c>
      <c r="BC472" s="76">
        <f ca="1">ROUND((Table61011[[#This Row],[XP]]*Table61011[[#This Row],[entity_spawned (AVG)]])*(Table61011[[#This Row],[activating_chance]]/100),0)</f>
        <v>70</v>
      </c>
      <c r="BD472" s="73" t="s">
        <v>348</v>
      </c>
      <c r="CD472" t="s">
        <v>546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70</v>
      </c>
      <c r="CI472">
        <f ca="1">ROUND((Table14[[#This Row],[XP]]*Table14[[#This Row],[entity_spawned (AVG)]])*(Table14[[#This Row],[activating_chance]]/100),0)</f>
        <v>70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83</v>
      </c>
      <c r="G473" s="76">
        <f ca="1">ROUND((Table245[[#This Row],[XP]]*Table245[[#This Row],[entity_spawned (AVG)]])*(Table245[[#This Row],[activating_chance]]/100),0)</f>
        <v>62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70</v>
      </c>
      <c r="BC473" s="76">
        <f ca="1">ROUND((Table61011[[#This Row],[XP]]*Table61011[[#This Row],[entity_spawned (AVG)]])*(Table61011[[#This Row],[activating_chance]]/100),0)</f>
        <v>70</v>
      </c>
      <c r="BD473" s="73" t="s">
        <v>348</v>
      </c>
      <c r="CD473" t="s">
        <v>545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70</v>
      </c>
      <c r="CI473">
        <f ca="1">ROUND((Table14[[#This Row],[XP]]*Table14[[#This Row],[entity_spawned (AVG)]])*(Table14[[#This Row],[activating_chance]]/100),0)</f>
        <v>70</v>
      </c>
      <c r="CJ473" s="73" t="s">
        <v>348</v>
      </c>
    </row>
    <row r="474" spans="2:88" x14ac:dyDescent="0.25">
      <c r="B474" s="74" t="s">
        <v>498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74" s="76">
        <f ca="1">ROUND((Table245[[#This Row],[XP]]*Table245[[#This Row],[entity_spawned (AVG)]])*(Table245[[#This Row],[activating_chance]]/100),0)</f>
        <v>195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70</v>
      </c>
      <c r="BC474" s="76">
        <f ca="1">ROUND((Table61011[[#This Row],[XP]]*Table61011[[#This Row],[entity_spawned (AVG)]])*(Table61011[[#This Row],[activating_chance]]/100),0)</f>
        <v>70</v>
      </c>
      <c r="BD474" s="73" t="s">
        <v>348</v>
      </c>
      <c r="CD474" t="s">
        <v>545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70</v>
      </c>
      <c r="CI474">
        <f ca="1">ROUND((Table14[[#This Row],[XP]]*Table14[[#This Row],[entity_spawned (AVG)]])*(Table14[[#This Row],[activating_chance]]/100),0)</f>
        <v>70</v>
      </c>
      <c r="CJ474" s="73" t="s">
        <v>348</v>
      </c>
    </row>
    <row r="475" spans="2:88" x14ac:dyDescent="0.25">
      <c r="B475" s="74" t="s">
        <v>498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195</v>
      </c>
      <c r="G475" s="76">
        <f ca="1">ROUND((Table245[[#This Row],[XP]]*Table245[[#This Row],[entity_spawned (AVG)]])*(Table245[[#This Row],[activating_chance]]/100),0)</f>
        <v>195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70</v>
      </c>
      <c r="BC475" s="76">
        <f ca="1">ROUND((Table61011[[#This Row],[XP]]*Table61011[[#This Row],[entity_spawned (AVG)]])*(Table61011[[#This Row],[activating_chance]]/100),0)</f>
        <v>70</v>
      </c>
      <c r="BD475" s="73" t="s">
        <v>348</v>
      </c>
      <c r="CD475" t="s">
        <v>545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70</v>
      </c>
      <c r="CI475">
        <f ca="1">ROUND((Table14[[#This Row],[XP]]*Table14[[#This Row],[entity_spawned (AVG)]])*(Table14[[#This Row],[activating_chance]]/100),0)</f>
        <v>70</v>
      </c>
      <c r="CJ475" s="73" t="s">
        <v>348</v>
      </c>
    </row>
    <row r="476" spans="2:88" x14ac:dyDescent="0.25">
      <c r="B476" s="74" t="s">
        <v>498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76" s="76">
        <f ca="1">ROUND((Table245[[#This Row],[XP]]*Table245[[#This Row],[entity_spawned (AVG)]])*(Table245[[#This Row],[activating_chance]]/100),0)</f>
        <v>195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70</v>
      </c>
      <c r="BC476" s="76">
        <f ca="1">ROUND((Table61011[[#This Row],[XP]]*Table61011[[#This Row],[entity_spawned (AVG)]])*(Table61011[[#This Row],[activating_chance]]/100),0)</f>
        <v>70</v>
      </c>
      <c r="BD476" s="73" t="s">
        <v>348</v>
      </c>
      <c r="CD476" t="s">
        <v>545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70</v>
      </c>
      <c r="CI476">
        <f ca="1">ROUND((Table14[[#This Row],[XP]]*Table14[[#This Row],[entity_spawned (AVG)]])*(Table14[[#This Row],[activating_chance]]/100),0)</f>
        <v>7</v>
      </c>
      <c r="CJ476" s="73" t="s">
        <v>348</v>
      </c>
    </row>
    <row r="477" spans="2:88" x14ac:dyDescent="0.25">
      <c r="B477" s="74" t="s">
        <v>499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55</v>
      </c>
      <c r="G477" s="76">
        <f ca="1">ROUND((Table245[[#This Row],[XP]]*Table245[[#This Row],[entity_spawned (AVG)]])*(Table245[[#This Row],[activating_chance]]/100),0)</f>
        <v>44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70</v>
      </c>
      <c r="BC477" s="76">
        <f ca="1">ROUND((Table61011[[#This Row],[XP]]*Table61011[[#This Row],[entity_spawned (AVG)]])*(Table61011[[#This Row],[activating_chance]]/100),0)</f>
        <v>70</v>
      </c>
      <c r="BD477" s="73" t="s">
        <v>348</v>
      </c>
      <c r="CD477" t="s">
        <v>545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70</v>
      </c>
      <c r="CI477">
        <f ca="1">ROUND((Table14[[#This Row],[XP]]*Table14[[#This Row],[entity_spawned (AVG)]])*(Table14[[#This Row],[activating_chance]]/100),0)</f>
        <v>70</v>
      </c>
      <c r="CJ477" s="73" t="s">
        <v>348</v>
      </c>
    </row>
    <row r="478" spans="2:88" x14ac:dyDescent="0.25">
      <c r="B478" s="74" t="s">
        <v>499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55</v>
      </c>
      <c r="G478" s="76">
        <f ca="1">ROUND((Table245[[#This Row],[XP]]*Table245[[#This Row],[entity_spawned (AVG)]])*(Table245[[#This Row],[activating_chance]]/100),0)</f>
        <v>55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70</v>
      </c>
      <c r="BC478" s="76">
        <f ca="1">ROUND((Table61011[[#This Row],[XP]]*Table61011[[#This Row],[entity_spawned (AVG)]])*(Table61011[[#This Row],[activating_chance]]/100),0)</f>
        <v>70</v>
      </c>
      <c r="BD478" s="73" t="s">
        <v>348</v>
      </c>
      <c r="CD478" t="s">
        <v>545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70</v>
      </c>
      <c r="CI478">
        <f ca="1">ROUND((Table14[[#This Row],[XP]]*Table14[[#This Row],[entity_spawned (AVG)]])*(Table14[[#This Row],[activating_chance]]/100),0)</f>
        <v>70</v>
      </c>
      <c r="CJ478" s="73" t="s">
        <v>348</v>
      </c>
    </row>
    <row r="479" spans="2:88" x14ac:dyDescent="0.25">
      <c r="B479" s="74" t="s">
        <v>499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55</v>
      </c>
      <c r="G479" s="76">
        <f ca="1">ROUND((Table245[[#This Row],[XP]]*Table245[[#This Row],[entity_spawned (AVG)]])*(Table245[[#This Row],[activating_chance]]/100),0)</f>
        <v>55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70</v>
      </c>
      <c r="BC479" s="76">
        <f ca="1">ROUND((Table61011[[#This Row],[XP]]*Table61011[[#This Row],[entity_spawned (AVG)]])*(Table61011[[#This Row],[activating_chance]]/100),0)</f>
        <v>70</v>
      </c>
      <c r="BD479" s="73" t="s">
        <v>348</v>
      </c>
      <c r="CD479" t="s">
        <v>545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70</v>
      </c>
      <c r="CI479">
        <f ca="1">ROUND((Table14[[#This Row],[XP]]*Table14[[#This Row],[entity_spawned (AVG)]])*(Table14[[#This Row],[activating_chance]]/100),0)</f>
        <v>70</v>
      </c>
      <c r="CJ479" s="73" t="s">
        <v>348</v>
      </c>
    </row>
    <row r="480" spans="2:88" x14ac:dyDescent="0.25">
      <c r="B480" s="74" t="s">
        <v>499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55</v>
      </c>
      <c r="G480" s="76">
        <f ca="1">ROUND((Table245[[#This Row],[XP]]*Table245[[#This Row],[entity_spawned (AVG)]])*(Table245[[#This Row],[activating_chance]]/100),0)</f>
        <v>44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70</v>
      </c>
      <c r="BC480" s="76">
        <f ca="1">ROUND((Table61011[[#This Row],[XP]]*Table61011[[#This Row],[entity_spawned (AVG)]])*(Table61011[[#This Row],[activating_chance]]/100),0)</f>
        <v>70</v>
      </c>
      <c r="BD480" s="73" t="s">
        <v>348</v>
      </c>
      <c r="CD480" t="s">
        <v>545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70</v>
      </c>
      <c r="CI480">
        <f ca="1">ROUND((Table14[[#This Row],[XP]]*Table14[[#This Row],[entity_spawned (AVG)]])*(Table14[[#This Row],[activating_chance]]/100),0)</f>
        <v>70</v>
      </c>
      <c r="CJ480" s="73" t="s">
        <v>348</v>
      </c>
    </row>
    <row r="481" spans="2:88" x14ac:dyDescent="0.25">
      <c r="B481" s="74" t="s">
        <v>499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55</v>
      </c>
      <c r="G481" s="76">
        <f ca="1">ROUND((Table245[[#This Row],[XP]]*Table245[[#This Row],[entity_spawned (AVG)]])*(Table245[[#This Row],[activating_chance]]/100),0)</f>
        <v>44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70</v>
      </c>
      <c r="BC481" s="76">
        <f ca="1">ROUND((Table61011[[#This Row],[XP]]*Table61011[[#This Row],[entity_spawned (AVG)]])*(Table61011[[#This Row],[activating_chance]]/100),0)</f>
        <v>21</v>
      </c>
      <c r="BD481" s="73" t="s">
        <v>348</v>
      </c>
      <c r="CD481" t="s">
        <v>545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70</v>
      </c>
      <c r="CI481">
        <f ca="1">ROUND((Table14[[#This Row],[XP]]*Table14[[#This Row],[entity_spawned (AVG)]])*(Table14[[#This Row],[activating_chance]]/100),0)</f>
        <v>70</v>
      </c>
      <c r="CJ481" s="73" t="s">
        <v>348</v>
      </c>
    </row>
    <row r="482" spans="2:88" x14ac:dyDescent="0.25">
      <c r="B482" s="74" t="s">
        <v>499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55</v>
      </c>
      <c r="G482" s="76">
        <f ca="1">ROUND((Table245[[#This Row],[XP]]*Table245[[#This Row],[entity_spawned (AVG)]])*(Table245[[#This Row],[activating_chance]]/100),0)</f>
        <v>44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70</v>
      </c>
      <c r="BC482" s="76">
        <f ca="1">ROUND((Table61011[[#This Row],[XP]]*Table61011[[#This Row],[entity_spawned (AVG)]])*(Table61011[[#This Row],[activating_chance]]/100),0)</f>
        <v>70</v>
      </c>
      <c r="BD482" s="73" t="s">
        <v>348</v>
      </c>
      <c r="CD482" t="s">
        <v>545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70</v>
      </c>
      <c r="CI482">
        <f ca="1">ROUND((Table14[[#This Row],[XP]]*Table14[[#This Row],[entity_spawned (AVG)]])*(Table14[[#This Row],[activating_chance]]/100),0)</f>
        <v>70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130</v>
      </c>
      <c r="G483" s="76">
        <f ca="1">ROUND((Table245[[#This Row],[XP]]*Table245[[#This Row],[entity_spawned (AVG)]])*(Table245[[#This Row],[activating_chance]]/100),0)</f>
        <v>130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70</v>
      </c>
      <c r="BC483" s="76">
        <f ca="1">ROUND((Table61011[[#This Row],[XP]]*Table61011[[#This Row],[entity_spawned (AVG)]])*(Table61011[[#This Row],[activating_chance]]/100),0)</f>
        <v>42</v>
      </c>
      <c r="BD483" s="73" t="s">
        <v>348</v>
      </c>
      <c r="CD483" t="s">
        <v>545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70</v>
      </c>
      <c r="CI483">
        <f ca="1">ROUND((Table14[[#This Row],[XP]]*Table14[[#This Row],[entity_spawned (AVG)]])*(Table14[[#This Row],[activating_chance]]/100),0)</f>
        <v>70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130</v>
      </c>
      <c r="G484" s="76">
        <f ca="1">ROUND((Table245[[#This Row],[XP]]*Table245[[#This Row],[entity_spawned (AVG)]])*(Table245[[#This Row],[activating_chance]]/100),0)</f>
        <v>130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70</v>
      </c>
      <c r="BC484" s="76">
        <f ca="1">ROUND((Table61011[[#This Row],[XP]]*Table61011[[#This Row],[entity_spawned (AVG)]])*(Table61011[[#This Row],[activating_chance]]/100),0)</f>
        <v>70</v>
      </c>
      <c r="BD484" s="73" t="s">
        <v>348</v>
      </c>
      <c r="CD484" t="s">
        <v>545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70</v>
      </c>
      <c r="CI484">
        <f ca="1">ROUND((Table14[[#This Row],[XP]]*Table14[[#This Row],[entity_spawned (AVG)]])*(Table14[[#This Row],[activating_chance]]/100),0)</f>
        <v>70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70</v>
      </c>
      <c r="BC485" s="76">
        <f ca="1">ROUND((Table61011[[#This Row],[XP]]*Table61011[[#This Row],[entity_spawned (AVG)]])*(Table61011[[#This Row],[activating_chance]]/100),0)</f>
        <v>21</v>
      </c>
      <c r="BD485" s="73" t="s">
        <v>348</v>
      </c>
      <c r="CD485" t="s">
        <v>545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70</v>
      </c>
      <c r="CI485">
        <f ca="1">ROUND((Table14[[#This Row],[XP]]*Table14[[#This Row],[entity_spawned (AVG)]])*(Table14[[#This Row],[activating_chance]]/100),0)</f>
        <v>70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70</v>
      </c>
      <c r="BC486" s="76">
        <f ca="1">ROUND((Table61011[[#This Row],[XP]]*Table61011[[#This Row],[entity_spawned (AVG)]])*(Table61011[[#This Row],[activating_chance]]/100),0)</f>
        <v>70</v>
      </c>
      <c r="BD486" s="73" t="s">
        <v>348</v>
      </c>
      <c r="CD486" t="s">
        <v>545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70</v>
      </c>
      <c r="CI486">
        <f ca="1">ROUND((Table14[[#This Row],[XP]]*Table14[[#This Row],[entity_spawned (AVG)]])*(Table14[[#This Row],[activating_chance]]/100),0)</f>
        <v>70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70</v>
      </c>
      <c r="BC487" s="76">
        <f ca="1">ROUND((Table61011[[#This Row],[XP]]*Table61011[[#This Row],[entity_spawned (AVG)]])*(Table61011[[#This Row],[activating_chance]]/100),0)</f>
        <v>70</v>
      </c>
      <c r="BD487" s="73" t="s">
        <v>348</v>
      </c>
      <c r="CD487" t="s">
        <v>545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70</v>
      </c>
      <c r="CI487">
        <f ca="1">ROUND((Table14[[#This Row],[XP]]*Table14[[#This Row],[entity_spawned (AVG)]])*(Table14[[#This Row],[activating_chance]]/100),0)</f>
        <v>70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70</v>
      </c>
      <c r="BC488" s="76">
        <f ca="1">ROUND((Table61011[[#This Row],[XP]]*Table61011[[#This Row],[entity_spawned (AVG)]])*(Table61011[[#This Row],[activating_chance]]/100),0)</f>
        <v>70</v>
      </c>
      <c r="BD488" s="73" t="s">
        <v>348</v>
      </c>
      <c r="CD488" t="s">
        <v>545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70</v>
      </c>
      <c r="CI488">
        <f ca="1">ROUND((Table14[[#This Row],[XP]]*Table14[[#This Row],[entity_spawned (AVG)]])*(Table14[[#This Row],[activating_chance]]/100),0)</f>
        <v>70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70</v>
      </c>
      <c r="BC489" s="76">
        <f ca="1">ROUND((Table61011[[#This Row],[XP]]*Table61011[[#This Row],[entity_spawned (AVG)]])*(Table61011[[#This Row],[activating_chance]]/100),0)</f>
        <v>70</v>
      </c>
      <c r="BD489" s="73" t="s">
        <v>348</v>
      </c>
      <c r="CD489" t="s">
        <v>545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70</v>
      </c>
      <c r="CI489">
        <f ca="1">ROUND((Table14[[#This Row],[XP]]*Table14[[#This Row],[entity_spawned (AVG)]])*(Table14[[#This Row],[activating_chance]]/100),0)</f>
        <v>70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70</v>
      </c>
      <c r="BC490" s="76">
        <f ca="1">ROUND((Table61011[[#This Row],[XP]]*Table61011[[#This Row],[entity_spawned (AVG)]])*(Table61011[[#This Row],[activating_chance]]/100),0)</f>
        <v>70</v>
      </c>
      <c r="BD490" s="73" t="s">
        <v>348</v>
      </c>
      <c r="CD490" t="s">
        <v>545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70</v>
      </c>
      <c r="CI490">
        <f ca="1">ROUND((Table14[[#This Row],[XP]]*Table14[[#This Row],[entity_spawned (AVG)]])*(Table14[[#This Row],[activating_chance]]/100),0)</f>
        <v>70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70</v>
      </c>
      <c r="BC491" s="76">
        <f ca="1">ROUND((Table61011[[#This Row],[XP]]*Table61011[[#This Row],[entity_spawned (AVG)]])*(Table61011[[#This Row],[activating_chance]]/100),0)</f>
        <v>70</v>
      </c>
      <c r="BD491" s="73" t="s">
        <v>348</v>
      </c>
      <c r="CD491" t="s">
        <v>545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70</v>
      </c>
      <c r="CI491">
        <f ca="1">ROUND((Table14[[#This Row],[XP]]*Table14[[#This Row],[entity_spawned (AVG)]])*(Table14[[#This Row],[activating_chance]]/100),0)</f>
        <v>70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75</v>
      </c>
      <c r="BC492" s="76">
        <f ca="1">ROUND((Table61011[[#This Row],[XP]]*Table61011[[#This Row],[entity_spawned (AVG)]])*(Table61011[[#This Row],[activating_chance]]/100),0)</f>
        <v>75</v>
      </c>
      <c r="BD492" s="73" t="s">
        <v>348</v>
      </c>
      <c r="CD492" t="s">
        <v>545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70</v>
      </c>
      <c r="CI492">
        <f ca="1">ROUND((Table14[[#This Row],[XP]]*Table14[[#This Row],[entity_spawned (AVG)]])*(Table14[[#This Row],[activating_chance]]/100),0)</f>
        <v>7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75</v>
      </c>
      <c r="BC493" s="76">
        <f ca="1">ROUND((Table61011[[#This Row],[XP]]*Table61011[[#This Row],[entity_spawned (AVG)]])*(Table61011[[#This Row],[activating_chance]]/100),0)</f>
        <v>15</v>
      </c>
      <c r="BD493" s="73" t="s">
        <v>348</v>
      </c>
      <c r="CD493" t="s">
        <v>545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70</v>
      </c>
      <c r="CI493">
        <f ca="1">ROUND((Table14[[#This Row],[XP]]*Table14[[#This Row],[entity_spawned (AVG)]])*(Table14[[#This Row],[activating_chance]]/100),0)</f>
        <v>70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75</v>
      </c>
      <c r="BC494" s="76">
        <f ca="1">ROUND((Table61011[[#This Row],[XP]]*Table61011[[#This Row],[entity_spawned (AVG)]])*(Table61011[[#This Row],[activating_chance]]/100),0)</f>
        <v>75</v>
      </c>
      <c r="BD494" s="73" t="s">
        <v>348</v>
      </c>
      <c r="CD494" t="s">
        <v>545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70</v>
      </c>
      <c r="CI494">
        <f ca="1">ROUND((Table14[[#This Row],[XP]]*Table14[[#This Row],[entity_spawned (AVG)]])*(Table14[[#This Row],[activating_chance]]/100),0)</f>
        <v>70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462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75</v>
      </c>
      <c r="BC495" s="76">
        <f ca="1">ROUND((Table61011[[#This Row],[XP]]*Table61011[[#This Row],[entity_spawned (AVG)]])*(Table61011[[#This Row],[activating_chance]]/100),0)</f>
        <v>75</v>
      </c>
      <c r="BD495" s="73" t="s">
        <v>348</v>
      </c>
      <c r="CD495" t="s">
        <v>545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70</v>
      </c>
      <c r="CI495">
        <f ca="1">ROUND((Table14[[#This Row],[XP]]*Table14[[#This Row],[entity_spawned (AVG)]])*(Table14[[#This Row],[activating_chance]]/100),0)</f>
        <v>70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462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75</v>
      </c>
      <c r="BC496" s="76">
        <f ca="1">ROUND((Table61011[[#This Row],[XP]]*Table61011[[#This Row],[entity_spawned (AVG)]])*(Table61011[[#This Row],[activating_chance]]/100),0)</f>
        <v>60</v>
      </c>
      <c r="BD496" s="73" t="s">
        <v>348</v>
      </c>
      <c r="CD496" t="s">
        <v>545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70</v>
      </c>
      <c r="CI496">
        <f ca="1">ROUND((Table14[[#This Row],[XP]]*Table14[[#This Row],[entity_spawned (AVG)]])*(Table14[[#This Row],[activating_chance]]/100),0)</f>
        <v>70</v>
      </c>
      <c r="CJ496" s="73" t="s">
        <v>348</v>
      </c>
    </row>
    <row r="497" spans="2:88" x14ac:dyDescent="0.25">
      <c r="B497" s="74" t="s">
        <v>454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462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75</v>
      </c>
      <c r="BC497" s="76">
        <f ca="1">ROUND((Table61011[[#This Row],[XP]]*Table61011[[#This Row],[entity_spawned (AVG)]])*(Table61011[[#This Row],[activating_chance]]/100),0)</f>
        <v>75</v>
      </c>
      <c r="BD497" s="73" t="s">
        <v>348</v>
      </c>
      <c r="CD497" t="s">
        <v>545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70</v>
      </c>
      <c r="CI497">
        <f ca="1">ROUND((Table14[[#This Row],[XP]]*Table14[[#This Row],[entity_spawned (AVG)]])*(Table14[[#This Row],[activating_chance]]/100),0)</f>
        <v>70</v>
      </c>
      <c r="CJ497" s="73" t="s">
        <v>348</v>
      </c>
    </row>
    <row r="498" spans="2:88" x14ac:dyDescent="0.25">
      <c r="B498" s="74" t="s">
        <v>454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462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75</v>
      </c>
      <c r="BC498" s="76">
        <f ca="1">ROUND((Table61011[[#This Row],[XP]]*Table61011[[#This Row],[entity_spawned (AVG)]])*(Table61011[[#This Row],[activating_chance]]/100),0)</f>
        <v>75</v>
      </c>
      <c r="BD498" s="73" t="s">
        <v>348</v>
      </c>
      <c r="CD498" t="s">
        <v>545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70</v>
      </c>
      <c r="CI498">
        <f ca="1">ROUND((Table14[[#This Row],[XP]]*Table14[[#This Row],[entity_spawned (AVG)]])*(Table14[[#This Row],[activating_chance]]/100),0)</f>
        <v>70</v>
      </c>
      <c r="CJ498" s="73" t="s">
        <v>348</v>
      </c>
    </row>
    <row r="499" spans="2:88" x14ac:dyDescent="0.25">
      <c r="B499" s="74" t="s">
        <v>454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463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55</v>
      </c>
      <c r="BC499" s="76">
        <f ca="1">ROUND((Table61011[[#This Row],[XP]]*Table61011[[#This Row],[entity_spawned (AVG)]])*(Table61011[[#This Row],[activating_chance]]/100),0)</f>
        <v>55</v>
      </c>
      <c r="BD499" s="73" t="s">
        <v>348</v>
      </c>
      <c r="CD499" t="s">
        <v>545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70</v>
      </c>
      <c r="CI499">
        <f ca="1">ROUND((Table14[[#This Row],[XP]]*Table14[[#This Row],[entity_spawned (AVG)]])*(Table14[[#This Row],[activating_chance]]/100),0)</f>
        <v>70</v>
      </c>
      <c r="CJ499" s="73" t="s">
        <v>348</v>
      </c>
    </row>
    <row r="500" spans="2:88" x14ac:dyDescent="0.25">
      <c r="B500" s="74" t="s">
        <v>454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463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55</v>
      </c>
      <c r="BC500" s="76">
        <f ca="1">ROUND((Table61011[[#This Row],[XP]]*Table61011[[#This Row],[entity_spawned (AVG)]])*(Table61011[[#This Row],[activating_chance]]/100),0)</f>
        <v>55</v>
      </c>
      <c r="BD500" s="73" t="s">
        <v>348</v>
      </c>
      <c r="CD500" t="s">
        <v>545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70</v>
      </c>
      <c r="CI500">
        <f ca="1">ROUND((Table14[[#This Row],[XP]]*Table14[[#This Row],[entity_spawned (AVG)]])*(Table14[[#This Row],[activating_chance]]/100),0)</f>
        <v>70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463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55</v>
      </c>
      <c r="BC501" s="76">
        <f ca="1">ROUND((Table61011[[#This Row],[XP]]*Table61011[[#This Row],[entity_spawned (AVG)]])*(Table61011[[#This Row],[activating_chance]]/100),0)</f>
        <v>55</v>
      </c>
      <c r="BD501" s="73" t="s">
        <v>348</v>
      </c>
      <c r="CD501" t="s">
        <v>545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70</v>
      </c>
      <c r="CI501">
        <f ca="1">ROUND((Table14[[#This Row],[XP]]*Table14[[#This Row],[entity_spawned (AVG)]])*(Table14[[#This Row],[activating_chance]]/100),0)</f>
        <v>70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75</v>
      </c>
      <c r="G502" s="76">
        <f ca="1">ROUND((Table245[[#This Row],[XP]]*Table245[[#This Row],[entity_spawned (AVG)]])*(Table245[[#This Row],[activating_chance]]/100),0)</f>
        <v>15</v>
      </c>
      <c r="H502" s="73" t="s">
        <v>348</v>
      </c>
      <c r="AX502" t="s">
        <v>521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348</v>
      </c>
      <c r="CD502" t="s">
        <v>545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70</v>
      </c>
      <c r="CI502">
        <f ca="1">ROUND((Table14[[#This Row],[XP]]*Table14[[#This Row],[entity_spawned (AVG)]])*(Table14[[#This Row],[activating_chance]]/100),0)</f>
        <v>70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348</v>
      </c>
      <c r="AX503" t="s">
        <v>521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348</v>
      </c>
      <c r="CD503" t="s">
        <v>545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70</v>
      </c>
      <c r="CI503">
        <f ca="1">ROUND((Table14[[#This Row],[XP]]*Table14[[#This Row],[entity_spawned (AVG)]])*(Table14[[#This Row],[activating_chance]]/100),0)</f>
        <v>21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">
        <v>348</v>
      </c>
      <c r="AX504" t="s">
        <v>519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348</v>
      </c>
      <c r="CD504" t="s">
        <v>545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70</v>
      </c>
      <c r="CI504">
        <f ca="1">ROUND((Table14[[#This Row],[XP]]*Table14[[#This Row],[entity_spawned (AVG)]])*(Table14[[#This Row],[activating_chance]]/100),0)</f>
        <v>70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30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195</v>
      </c>
      <c r="BC505" s="76">
        <f ca="1">ROUND((Table61011[[#This Row],[XP]]*Table61011[[#This Row],[entity_spawned (AVG)]])*(Table61011[[#This Row],[activating_chance]]/100),0)</f>
        <v>195</v>
      </c>
      <c r="BD505" s="73" t="s">
        <v>348</v>
      </c>
      <c r="CD505" t="s">
        <v>545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70</v>
      </c>
      <c r="CI505">
        <f ca="1">ROUND((Table14[[#This Row],[XP]]*Table14[[#This Row],[entity_spawned (AVG)]])*(Table14[[#This Row],[activating_chance]]/100),0)</f>
        <v>70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348</v>
      </c>
      <c r="CD506" t="s">
        <v>545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70</v>
      </c>
      <c r="CI506">
        <f ca="1">ROUND((Table14[[#This Row],[XP]]*Table14[[#This Row],[entity_spawned (AVG)]])*(Table14[[#This Row],[activating_chance]]/100),0)</f>
        <v>56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75</v>
      </c>
      <c r="G507" s="76">
        <f ca="1">ROUND((Table245[[#This Row],[XP]]*Table245[[#This Row],[entity_spawned (AVG)]])*(Table245[[#This Row],[activating_chance]]/100),0)</f>
        <v>45</v>
      </c>
      <c r="H507" s="73" t="s">
        <v>348</v>
      </c>
      <c r="CD507" t="s">
        <v>545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70</v>
      </c>
      <c r="CI507">
        <f ca="1">ROUND((Table14[[#This Row],[XP]]*Table14[[#This Row],[entity_spawned (AVG)]])*(Table14[[#This Row],[activating_chance]]/100),0)</f>
        <v>70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348</v>
      </c>
      <c r="CD508" t="s">
        <v>545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70</v>
      </c>
      <c r="CI508">
        <f ca="1">ROUND((Table14[[#This Row],[XP]]*Table14[[#This Row],[entity_spawned (AVG)]])*(Table14[[#This Row],[activating_chance]]/100),0)</f>
        <v>70</v>
      </c>
      <c r="CJ508" s="73" t="s">
        <v>348</v>
      </c>
    </row>
    <row r="509" spans="2:88" x14ac:dyDescent="0.25">
      <c r="B509" s="74" t="s">
        <v>455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509" s="76">
        <f ca="1">ROUND((Table245[[#This Row],[XP]]*Table245[[#This Row],[entity_spawned (AVG)]])*(Table245[[#This Row],[activating_chance]]/100),0)</f>
        <v>105</v>
      </c>
      <c r="H509" s="73" t="s">
        <v>348</v>
      </c>
      <c r="CD509" t="s">
        <v>545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70</v>
      </c>
      <c r="CI509">
        <f ca="1">ROUND((Table14[[#This Row],[XP]]*Table14[[#This Row],[entity_spawned (AVG)]])*(Table14[[#This Row],[activating_chance]]/100),0)</f>
        <v>70</v>
      </c>
      <c r="CJ509" s="73" t="s">
        <v>348</v>
      </c>
    </row>
    <row r="510" spans="2:88" x14ac:dyDescent="0.25">
      <c r="B510" s="74" t="s">
        <v>455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105</v>
      </c>
      <c r="G510" s="76">
        <f ca="1">ROUND((Table245[[#This Row],[XP]]*Table245[[#This Row],[entity_spawned (AVG)]])*(Table245[[#This Row],[activating_chance]]/100),0)</f>
        <v>105</v>
      </c>
      <c r="H510" s="73" t="s">
        <v>348</v>
      </c>
      <c r="CD510" t="s">
        <v>545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70</v>
      </c>
      <c r="CI510">
        <f ca="1">ROUND((Table14[[#This Row],[XP]]*Table14[[#This Row],[entity_spawned (AVG)]])*(Table14[[#This Row],[activating_chance]]/100),0)</f>
        <v>70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48</v>
      </c>
      <c r="G511" s="76">
        <f ca="1">ROUND((Table245[[#This Row],[XP]]*Table245[[#This Row],[entity_spawned (AVG)]])*(Table245[[#This Row],[activating_chance]]/100),0)</f>
        <v>48</v>
      </c>
      <c r="H511" s="73" t="s">
        <v>348</v>
      </c>
      <c r="CD511" t="s">
        <v>545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70</v>
      </c>
      <c r="CI511">
        <f ca="1">ROUND((Table14[[#This Row],[XP]]*Table14[[#This Row],[entity_spawned (AVG)]])*(Table14[[#This Row],[activating_chance]]/100),0)</f>
        <v>70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48</v>
      </c>
      <c r="G512" s="76">
        <f ca="1">ROUND((Table245[[#This Row],[XP]]*Table245[[#This Row],[entity_spawned (AVG)]])*(Table245[[#This Row],[activating_chance]]/100),0)</f>
        <v>19</v>
      </c>
      <c r="H512" s="73" t="s">
        <v>348</v>
      </c>
      <c r="CD512" t="s">
        <v>545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70</v>
      </c>
      <c r="CI512">
        <f ca="1">ROUND((Table14[[#This Row],[XP]]*Table14[[#This Row],[entity_spawned (AVG)]])*(Table14[[#This Row],[activating_chance]]/100),0)</f>
        <v>70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48</v>
      </c>
      <c r="G513" s="76">
        <f ca="1">ROUND((Table245[[#This Row],[XP]]*Table245[[#This Row],[entity_spawned (AVG)]])*(Table245[[#This Row],[activating_chance]]/100),0)</f>
        <v>34</v>
      </c>
      <c r="H513" s="73" t="s">
        <v>348</v>
      </c>
      <c r="CD513" t="s">
        <v>545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70</v>
      </c>
      <c r="CI513">
        <f ca="1">ROUND((Table14[[#This Row],[XP]]*Table14[[#This Row],[entity_spawned (AVG)]])*(Table14[[#This Row],[activating_chance]]/100),0)</f>
        <v>49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48</v>
      </c>
      <c r="G514" s="76">
        <f ca="1">ROUND((Table245[[#This Row],[XP]]*Table245[[#This Row],[entity_spawned (AVG)]])*(Table245[[#This Row],[activating_chance]]/100),0)</f>
        <v>10</v>
      </c>
      <c r="H514" s="73" t="s">
        <v>348</v>
      </c>
      <c r="CD514" t="s">
        <v>545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70</v>
      </c>
      <c r="CI514">
        <f ca="1">ROUND((Table14[[#This Row],[XP]]*Table14[[#This Row],[entity_spawned (AVG)]])*(Table14[[#This Row],[activating_chance]]/100),0)</f>
        <v>70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130</v>
      </c>
      <c r="G515" s="76">
        <f ca="1">ROUND((Table245[[#This Row],[XP]]*Table245[[#This Row],[entity_spawned (AVG)]])*(Table245[[#This Row],[activating_chance]]/100),0)</f>
        <v>130</v>
      </c>
      <c r="H515" s="73" t="s">
        <v>348</v>
      </c>
      <c r="CD515" t="s">
        <v>545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70</v>
      </c>
      <c r="CI515">
        <f ca="1">ROUND((Table14[[#This Row],[XP]]*Table14[[#This Row],[entity_spawned (AVG)]])*(Table14[[#This Row],[activating_chance]]/100),0)</f>
        <v>56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50</v>
      </c>
      <c r="G516" s="76">
        <f ca="1">ROUND((Table245[[#This Row],[XP]]*Table245[[#This Row],[entity_spawned (AVG)]])*(Table245[[#This Row],[activating_chance]]/100),0)</f>
        <v>30</v>
      </c>
      <c r="H516" s="73" t="s">
        <v>348</v>
      </c>
      <c r="CD516" t="s">
        <v>545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70</v>
      </c>
      <c r="CI516">
        <f ca="1">ROUND((Table14[[#This Row],[XP]]*Table14[[#This Row],[entity_spawned (AVG)]])*(Table14[[#This Row],[activating_chance]]/100),0)</f>
        <v>70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50</v>
      </c>
      <c r="G517" s="76">
        <f ca="1">ROUND((Table245[[#This Row],[XP]]*Table245[[#This Row],[entity_spawned (AVG)]])*(Table245[[#This Row],[activating_chance]]/100),0)</f>
        <v>50</v>
      </c>
      <c r="H517" s="73" t="s">
        <v>348</v>
      </c>
      <c r="CD517" t="s">
        <v>545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70</v>
      </c>
      <c r="CI517">
        <f ca="1">ROUND((Table14[[#This Row],[XP]]*Table14[[#This Row],[entity_spawned (AVG)]])*(Table14[[#This Row],[activating_chance]]/100),0)</f>
        <v>70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50</v>
      </c>
      <c r="G518" s="76">
        <f ca="1">ROUND((Table245[[#This Row],[XP]]*Table245[[#This Row],[entity_spawned (AVG)]])*(Table245[[#This Row],[activating_chance]]/100),0)</f>
        <v>50</v>
      </c>
      <c r="H518" s="73" t="s">
        <v>348</v>
      </c>
      <c r="CD518" t="s">
        <v>545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70</v>
      </c>
      <c r="CI518">
        <f ca="1">ROUND((Table14[[#This Row],[XP]]*Table14[[#This Row],[entity_spawned (AVG)]])*(Table14[[#This Row],[activating_chance]]/100),0)</f>
        <v>70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50</v>
      </c>
      <c r="G519" s="76">
        <f ca="1">ROUND((Table245[[#This Row],[XP]]*Table245[[#This Row],[entity_spawned (AVG)]])*(Table245[[#This Row],[activating_chance]]/100),0)</f>
        <v>50</v>
      </c>
      <c r="H519" s="73" t="s">
        <v>348</v>
      </c>
      <c r="CD519" t="s">
        <v>545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70</v>
      </c>
      <c r="CI519">
        <f ca="1">ROUND((Table14[[#This Row],[XP]]*Table14[[#This Row],[entity_spawned (AVG)]])*(Table14[[#This Row],[activating_chance]]/100),0)</f>
        <v>70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50</v>
      </c>
      <c r="G520" s="76">
        <f ca="1">ROUND((Table245[[#This Row],[XP]]*Table245[[#This Row],[entity_spawned (AVG)]])*(Table245[[#This Row],[activating_chance]]/100),0)</f>
        <v>30</v>
      </c>
      <c r="H520" s="73" t="s">
        <v>348</v>
      </c>
      <c r="CD520" t="s">
        <v>545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70</v>
      </c>
      <c r="CI520">
        <f ca="1">ROUND((Table14[[#This Row],[XP]]*Table14[[#This Row],[entity_spawned (AVG)]])*(Table14[[#This Row],[activating_chance]]/100),0)</f>
        <v>70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50</v>
      </c>
      <c r="G521" s="76">
        <f ca="1">ROUND((Table245[[#This Row],[XP]]*Table245[[#This Row],[entity_spawned (AVG)]])*(Table245[[#This Row],[activating_chance]]/100),0)</f>
        <v>50</v>
      </c>
      <c r="H521" s="73" t="s">
        <v>348</v>
      </c>
      <c r="CD521" t="s">
        <v>545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70</v>
      </c>
      <c r="CI521">
        <f ca="1">ROUND((Table14[[#This Row],[XP]]*Table14[[#This Row],[entity_spawned (AVG)]])*(Table14[[#This Row],[activating_chance]]/100),0)</f>
        <v>70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50</v>
      </c>
      <c r="G522" s="76">
        <f ca="1">ROUND((Table245[[#This Row],[XP]]*Table245[[#This Row],[entity_spawned (AVG)]])*(Table245[[#This Row],[activating_chance]]/100),0)</f>
        <v>50</v>
      </c>
      <c r="H522" s="73" t="s">
        <v>348</v>
      </c>
      <c r="CD522" t="s">
        <v>545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70</v>
      </c>
      <c r="CI522">
        <f ca="1">ROUND((Table14[[#This Row],[XP]]*Table14[[#This Row],[entity_spawned (AVG)]])*(Table14[[#This Row],[activating_chance]]/100),0)</f>
        <v>70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50</v>
      </c>
      <c r="G523" s="76">
        <f ca="1">ROUND((Table245[[#This Row],[XP]]*Table245[[#This Row],[entity_spawned (AVG)]])*(Table245[[#This Row],[activating_chance]]/100),0)</f>
        <v>50</v>
      </c>
      <c r="H523" s="73" t="s">
        <v>348</v>
      </c>
      <c r="CD523" t="s">
        <v>545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70</v>
      </c>
      <c r="CI523">
        <f ca="1">ROUND((Table14[[#This Row],[XP]]*Table14[[#This Row],[entity_spawned (AVG)]])*(Table14[[#This Row],[activating_chance]]/100),0)</f>
        <v>70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50</v>
      </c>
      <c r="G524" s="76">
        <f ca="1">ROUND((Table245[[#This Row],[XP]]*Table245[[#This Row],[entity_spawned (AVG)]])*(Table245[[#This Row],[activating_chance]]/100),0)</f>
        <v>50</v>
      </c>
      <c r="H524" s="73" t="s">
        <v>348</v>
      </c>
      <c r="CD524" t="s">
        <v>545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70</v>
      </c>
      <c r="CI524">
        <f ca="1">ROUND((Table14[[#This Row],[XP]]*Table14[[#This Row],[entity_spawned (AVG)]])*(Table14[[#This Row],[activating_chance]]/100),0)</f>
        <v>70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50</v>
      </c>
      <c r="G525" s="76">
        <f ca="1">ROUND((Table245[[#This Row],[XP]]*Table245[[#This Row],[entity_spawned (AVG)]])*(Table245[[#This Row],[activating_chance]]/100),0)</f>
        <v>38</v>
      </c>
      <c r="H525" s="73" t="s">
        <v>348</v>
      </c>
      <c r="CD525" t="s">
        <v>545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70</v>
      </c>
      <c r="CI525">
        <f ca="1">ROUND((Table14[[#This Row],[XP]]*Table14[[#This Row],[entity_spawned (AVG)]])*(Table14[[#This Row],[activating_chance]]/100),0)</f>
        <v>70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50</v>
      </c>
      <c r="G526" s="76">
        <f ca="1">ROUND((Table245[[#This Row],[XP]]*Table245[[#This Row],[entity_spawned (AVG)]])*(Table245[[#This Row],[activating_chance]]/100),0)</f>
        <v>50</v>
      </c>
      <c r="H526" s="73" t="s">
        <v>348</v>
      </c>
      <c r="CD526" t="s">
        <v>545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70</v>
      </c>
      <c r="CI526">
        <f ca="1">ROUND((Table14[[#This Row],[XP]]*Table14[[#This Row],[entity_spawned (AVG)]])*(Table14[[#This Row],[activating_chance]]/100),0)</f>
        <v>70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50</v>
      </c>
      <c r="G527" s="76">
        <f ca="1">ROUND((Table245[[#This Row],[XP]]*Table245[[#This Row],[entity_spawned (AVG)]])*(Table245[[#This Row],[activating_chance]]/100),0)</f>
        <v>100</v>
      </c>
      <c r="H527" s="73" t="s">
        <v>348</v>
      </c>
      <c r="CD527" t="s">
        <v>545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70</v>
      </c>
      <c r="CI527">
        <f ca="1">ROUND((Table14[[#This Row],[XP]]*Table14[[#This Row],[entity_spawned (AVG)]])*(Table14[[#This Row],[activating_chance]]/100),0)</f>
        <v>70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50</v>
      </c>
      <c r="G528" s="76">
        <f ca="1">ROUND((Table245[[#This Row],[XP]]*Table245[[#This Row],[entity_spawned (AVG)]])*(Table245[[#This Row],[activating_chance]]/100),0)</f>
        <v>38</v>
      </c>
      <c r="H528" s="73" t="s">
        <v>348</v>
      </c>
      <c r="CD528" t="s">
        <v>545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70</v>
      </c>
      <c r="CI528">
        <f ca="1">ROUND((Table14[[#This Row],[XP]]*Table14[[#This Row],[entity_spawned (AVG)]])*(Table14[[#This Row],[activating_chance]]/100),0)</f>
        <v>70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50</v>
      </c>
      <c r="G529" s="76">
        <f ca="1">ROUND((Table245[[#This Row],[XP]]*Table245[[#This Row],[entity_spawned (AVG)]])*(Table245[[#This Row],[activating_chance]]/100),0)</f>
        <v>50</v>
      </c>
      <c r="H529" s="73" t="s">
        <v>348</v>
      </c>
      <c r="CD529" t="s">
        <v>545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70</v>
      </c>
      <c r="CI529">
        <f ca="1">ROUND((Table14[[#This Row],[XP]]*Table14[[#This Row],[entity_spawned (AVG)]])*(Table14[[#This Row],[activating_chance]]/100),0)</f>
        <v>70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50</v>
      </c>
      <c r="G530" s="76">
        <f ca="1">ROUND((Table245[[#This Row],[XP]]*Table245[[#This Row],[entity_spawned (AVG)]])*(Table245[[#This Row],[activating_chance]]/100),0)</f>
        <v>20</v>
      </c>
      <c r="H530" s="73" t="s">
        <v>348</v>
      </c>
      <c r="CD530" t="s">
        <v>545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70</v>
      </c>
      <c r="CI530">
        <f ca="1">ROUND((Table14[[#This Row],[XP]]*Table14[[#This Row],[entity_spawned (AVG)]])*(Table14[[#This Row],[activating_chance]]/100),0)</f>
        <v>70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50</v>
      </c>
      <c r="G531" s="76">
        <f ca="1">ROUND((Table245[[#This Row],[XP]]*Table245[[#This Row],[entity_spawned (AVG)]])*(Table245[[#This Row],[activating_chance]]/100),0)</f>
        <v>20</v>
      </c>
      <c r="H531" s="73" t="s">
        <v>348</v>
      </c>
      <c r="CD531" t="s">
        <v>545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70</v>
      </c>
      <c r="CI531">
        <f ca="1">ROUND((Table14[[#This Row],[XP]]*Table14[[#This Row],[entity_spawned (AVG)]])*(Table14[[#This Row],[activating_chance]]/100),0)</f>
        <v>70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50</v>
      </c>
      <c r="G532" s="76">
        <f ca="1">ROUND((Table245[[#This Row],[XP]]*Table245[[#This Row],[entity_spawned (AVG)]])*(Table245[[#This Row],[activating_chance]]/100),0)</f>
        <v>50</v>
      </c>
      <c r="H532" s="73" t="s">
        <v>348</v>
      </c>
      <c r="CD532" t="s">
        <v>545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70</v>
      </c>
      <c r="CI532">
        <f ca="1">ROUND((Table14[[#This Row],[XP]]*Table14[[#This Row],[entity_spawned (AVG)]])*(Table14[[#This Row],[activating_chance]]/100),0)</f>
        <v>70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50</v>
      </c>
      <c r="G533" s="76">
        <f ca="1">ROUND((Table245[[#This Row],[XP]]*Table245[[#This Row],[entity_spawned (AVG)]])*(Table245[[#This Row],[activating_chance]]/100),0)</f>
        <v>40</v>
      </c>
      <c r="H533" s="73" t="s">
        <v>348</v>
      </c>
      <c r="CD533" t="s">
        <v>545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70</v>
      </c>
      <c r="CI533">
        <f ca="1">ROUND((Table14[[#This Row],[XP]]*Table14[[#This Row],[entity_spawned (AVG)]])*(Table14[[#This Row],[activating_chance]]/100),0)</f>
        <v>70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50</v>
      </c>
      <c r="G534" s="76">
        <f ca="1">ROUND((Table245[[#This Row],[XP]]*Table245[[#This Row],[entity_spawned (AVG)]])*(Table245[[#This Row],[activating_chance]]/100),0)</f>
        <v>30</v>
      </c>
      <c r="H534" s="73" t="s">
        <v>348</v>
      </c>
      <c r="CD534" t="s">
        <v>545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70</v>
      </c>
      <c r="CI534">
        <f ca="1">ROUND((Table14[[#This Row],[XP]]*Table14[[#This Row],[entity_spawned (AVG)]])*(Table14[[#This Row],[activating_chance]]/100),0)</f>
        <v>70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50</v>
      </c>
      <c r="G535" s="76">
        <f ca="1">ROUND((Table245[[#This Row],[XP]]*Table245[[#This Row],[entity_spawned (AVG)]])*(Table245[[#This Row],[activating_chance]]/100),0)</f>
        <v>15</v>
      </c>
      <c r="H535" s="73" t="s">
        <v>348</v>
      </c>
      <c r="CD535" t="s">
        <v>545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70</v>
      </c>
      <c r="CI535">
        <f ca="1">ROUND((Table14[[#This Row],[XP]]*Table14[[#This Row],[entity_spawned (AVG)]])*(Table14[[#This Row],[activating_chance]]/100),0)</f>
        <v>70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50</v>
      </c>
      <c r="G536" s="76">
        <f ca="1">ROUND((Table245[[#This Row],[XP]]*Table245[[#This Row],[entity_spawned (AVG)]])*(Table245[[#This Row],[activating_chance]]/100),0)</f>
        <v>40</v>
      </c>
      <c r="H536" s="73" t="s">
        <v>348</v>
      </c>
      <c r="CD536" t="s">
        <v>545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70</v>
      </c>
      <c r="CI536">
        <f ca="1">ROUND((Table14[[#This Row],[XP]]*Table14[[#This Row],[entity_spawned (AVG)]])*(Table14[[#This Row],[activating_chance]]/100),0)</f>
        <v>56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50</v>
      </c>
      <c r="G537" s="76">
        <f ca="1">ROUND((Table245[[#This Row],[XP]]*Table245[[#This Row],[entity_spawned (AVG)]])*(Table245[[#This Row],[activating_chance]]/100),0)</f>
        <v>40</v>
      </c>
      <c r="H537" s="73" t="s">
        <v>348</v>
      </c>
      <c r="CD537" t="s">
        <v>545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70</v>
      </c>
      <c r="CI537">
        <f ca="1">ROUND((Table14[[#This Row],[XP]]*Table14[[#This Row],[entity_spawned (AVG)]])*(Table14[[#This Row],[activating_chance]]/100),0)</f>
        <v>70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50</v>
      </c>
      <c r="G538" s="76">
        <f ca="1">ROUND((Table245[[#This Row],[XP]]*Table245[[#This Row],[entity_spawned (AVG)]])*(Table245[[#This Row],[activating_chance]]/100),0)</f>
        <v>40</v>
      </c>
      <c r="H538" s="73" t="s">
        <v>348</v>
      </c>
      <c r="CD538" t="s">
        <v>545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70</v>
      </c>
      <c r="CI538">
        <f ca="1">ROUND((Table14[[#This Row],[XP]]*Table14[[#This Row],[entity_spawned (AVG)]])*(Table14[[#This Row],[activating_chance]]/100),0)</f>
        <v>70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50</v>
      </c>
      <c r="G539" s="76">
        <f ca="1">ROUND((Table245[[#This Row],[XP]]*Table245[[#This Row],[entity_spawned (AVG)]])*(Table245[[#This Row],[activating_chance]]/100),0)</f>
        <v>50</v>
      </c>
      <c r="H539" s="73" t="s">
        <v>348</v>
      </c>
      <c r="CD539" t="s">
        <v>545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70</v>
      </c>
      <c r="CI539">
        <f ca="1">ROUND((Table14[[#This Row],[XP]]*Table14[[#This Row],[entity_spawned (AVG)]])*(Table14[[#This Row],[activating_chance]]/100),0)</f>
        <v>70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50</v>
      </c>
      <c r="G540" s="76">
        <f ca="1">ROUND((Table245[[#This Row],[XP]]*Table245[[#This Row],[entity_spawned (AVG)]])*(Table245[[#This Row],[activating_chance]]/100),0)</f>
        <v>50</v>
      </c>
      <c r="H540" s="73" t="s">
        <v>348</v>
      </c>
      <c r="CD540" t="s">
        <v>545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70</v>
      </c>
      <c r="CI540">
        <f ca="1">ROUND((Table14[[#This Row],[XP]]*Table14[[#This Row],[entity_spawned (AVG)]])*(Table14[[#This Row],[activating_chance]]/100),0)</f>
        <v>70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50</v>
      </c>
      <c r="G541" s="76">
        <f ca="1">ROUND((Table245[[#This Row],[XP]]*Table245[[#This Row],[entity_spawned (AVG)]])*(Table245[[#This Row],[activating_chance]]/100),0)</f>
        <v>40</v>
      </c>
      <c r="H541" s="73" t="s">
        <v>348</v>
      </c>
      <c r="CD541" t="s">
        <v>545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70</v>
      </c>
      <c r="CI541">
        <f ca="1">ROUND((Table14[[#This Row],[XP]]*Table14[[#This Row],[entity_spawned (AVG)]])*(Table14[[#This Row],[activating_chance]]/100),0)</f>
        <v>70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50</v>
      </c>
      <c r="G542" s="76">
        <f ca="1">ROUND((Table245[[#This Row],[XP]]*Table245[[#This Row],[entity_spawned (AVG)]])*(Table245[[#This Row],[activating_chance]]/100),0)</f>
        <v>30</v>
      </c>
      <c r="H542" s="73" t="s">
        <v>348</v>
      </c>
      <c r="CD542" t="s">
        <v>545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70</v>
      </c>
      <c r="CI542">
        <f ca="1">ROUND((Table14[[#This Row],[XP]]*Table14[[#This Row],[entity_spawned (AVG)]])*(Table14[[#This Row],[activating_chance]]/100),0)</f>
        <v>70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50</v>
      </c>
      <c r="G543" s="76">
        <f ca="1">ROUND((Table245[[#This Row],[XP]]*Table245[[#This Row],[entity_spawned (AVG)]])*(Table245[[#This Row],[activating_chance]]/100),0)</f>
        <v>50</v>
      </c>
      <c r="H543" s="73" t="s">
        <v>348</v>
      </c>
      <c r="CD543" t="s">
        <v>545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70</v>
      </c>
      <c r="CI543">
        <f ca="1">ROUND((Table14[[#This Row],[XP]]*Table14[[#This Row],[entity_spawned (AVG)]])*(Table14[[#This Row],[activating_chance]]/100),0)</f>
        <v>70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50</v>
      </c>
      <c r="G544" s="76">
        <f ca="1">ROUND((Table245[[#This Row],[XP]]*Table245[[#This Row],[entity_spawned (AVG)]])*(Table245[[#This Row],[activating_chance]]/100),0)</f>
        <v>50</v>
      </c>
      <c r="H544" s="73" t="s">
        <v>348</v>
      </c>
      <c r="CD544" t="s">
        <v>545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70</v>
      </c>
      <c r="CI544">
        <f ca="1">ROUND((Table14[[#This Row],[XP]]*Table14[[#This Row],[entity_spawned (AVG)]])*(Table14[[#This Row],[activating_chance]]/100),0)</f>
        <v>70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50</v>
      </c>
      <c r="G545" s="76">
        <f ca="1">ROUND((Table245[[#This Row],[XP]]*Table245[[#This Row],[entity_spawned (AVG)]])*(Table245[[#This Row],[activating_chance]]/100),0)</f>
        <v>50</v>
      </c>
      <c r="H545" s="73" t="s">
        <v>348</v>
      </c>
      <c r="CD545" t="s">
        <v>545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70</v>
      </c>
      <c r="CI545">
        <f ca="1">ROUND((Table14[[#This Row],[XP]]*Table14[[#This Row],[entity_spawned (AVG)]])*(Table14[[#This Row],[activating_chance]]/100),0)</f>
        <v>56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50</v>
      </c>
      <c r="G546" s="76">
        <f ca="1">ROUND((Table245[[#This Row],[XP]]*Table245[[#This Row],[entity_spawned (AVG)]])*(Table245[[#This Row],[activating_chance]]/100),0)</f>
        <v>50</v>
      </c>
      <c r="H546" s="73" t="s">
        <v>348</v>
      </c>
      <c r="CD546" t="s">
        <v>545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70</v>
      </c>
      <c r="CI546">
        <f ca="1">ROUND((Table14[[#This Row],[XP]]*Table14[[#This Row],[entity_spawned (AVG)]])*(Table14[[#This Row],[activating_chance]]/100),0)</f>
        <v>70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50</v>
      </c>
      <c r="G547" s="76">
        <f ca="1">ROUND((Table245[[#This Row],[XP]]*Table245[[#This Row],[entity_spawned (AVG)]])*(Table245[[#This Row],[activating_chance]]/100),0)</f>
        <v>30</v>
      </c>
      <c r="H547" s="73" t="s">
        <v>348</v>
      </c>
      <c r="CD547" t="s">
        <v>545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70</v>
      </c>
      <c r="CI547">
        <f ca="1">ROUND((Table14[[#This Row],[XP]]*Table14[[#This Row],[entity_spawned (AVG)]])*(Table14[[#This Row],[activating_chance]]/100),0)</f>
        <v>70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50</v>
      </c>
      <c r="G548" s="76">
        <f ca="1">ROUND((Table245[[#This Row],[XP]]*Table245[[#This Row],[entity_spawned (AVG)]])*(Table245[[#This Row],[activating_chance]]/100),0)</f>
        <v>50</v>
      </c>
      <c r="H548" s="73" t="s">
        <v>348</v>
      </c>
      <c r="CD548" t="s">
        <v>545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70</v>
      </c>
      <c r="CI548">
        <f ca="1">ROUND((Table14[[#This Row],[XP]]*Table14[[#This Row],[entity_spawned (AVG)]])*(Table14[[#This Row],[activating_chance]]/100),0)</f>
        <v>70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545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70</v>
      </c>
      <c r="CI549">
        <f ca="1">ROUND((Table14[[#This Row],[XP]]*Table14[[#This Row],[entity_spawned (AVG)]])*(Table14[[#This Row],[activating_chance]]/100),0)</f>
        <v>70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75</v>
      </c>
      <c r="G550" s="76">
        <f ca="1">ROUND((Table245[[#This Row],[XP]]*Table245[[#This Row],[entity_spawned (AVG)]])*(Table245[[#This Row],[activating_chance]]/100),0)</f>
        <v>75</v>
      </c>
      <c r="H550" s="73" t="s">
        <v>349</v>
      </c>
      <c r="CD550" t="s">
        <v>545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70</v>
      </c>
      <c r="CI550">
        <f ca="1">ROUND((Table14[[#This Row],[XP]]*Table14[[#This Row],[entity_spawned (AVG)]])*(Table14[[#This Row],[activating_chance]]/100),0)</f>
        <v>70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75</v>
      </c>
      <c r="G551" s="76">
        <f ca="1">ROUND((Table245[[#This Row],[XP]]*Table245[[#This Row],[entity_spawned (AVG)]])*(Table245[[#This Row],[activating_chance]]/100),0)</f>
        <v>75</v>
      </c>
      <c r="H551" s="73" t="s">
        <v>349</v>
      </c>
      <c r="CD551" t="s">
        <v>545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70</v>
      </c>
      <c r="CI551">
        <f ca="1">ROUND((Table14[[#This Row],[XP]]*Table14[[#This Row],[entity_spawned (AVG)]])*(Table14[[#This Row],[activating_chance]]/100),0)</f>
        <v>70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75</v>
      </c>
      <c r="G552" s="76">
        <f ca="1">ROUND((Table245[[#This Row],[XP]]*Table245[[#This Row],[entity_spawned (AVG)]])*(Table245[[#This Row],[activating_chance]]/100),0)</f>
        <v>75</v>
      </c>
      <c r="H552" s="73" t="s">
        <v>349</v>
      </c>
      <c r="CD552" t="s">
        <v>545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70</v>
      </c>
      <c r="CI552">
        <f ca="1">ROUND((Table14[[#This Row],[XP]]*Table14[[#This Row],[entity_spawned (AVG)]])*(Table14[[#This Row],[activating_chance]]/100),0)</f>
        <v>70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75</v>
      </c>
      <c r="G553" s="76">
        <f ca="1">ROUND((Table245[[#This Row],[XP]]*Table245[[#This Row],[entity_spawned (AVG)]])*(Table245[[#This Row],[activating_chance]]/100),0)</f>
        <v>75</v>
      </c>
      <c r="H553" s="73" t="s">
        <v>349</v>
      </c>
      <c r="CD553" t="s">
        <v>545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70</v>
      </c>
      <c r="CI553">
        <f ca="1">ROUND((Table14[[#This Row],[XP]]*Table14[[#This Row],[entity_spawned (AVG)]])*(Table14[[#This Row],[activating_chance]]/100),0)</f>
        <v>49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75</v>
      </c>
      <c r="G554" s="76">
        <f ca="1">ROUND((Table245[[#This Row],[XP]]*Table245[[#This Row],[entity_spawned (AVG)]])*(Table245[[#This Row],[activating_chance]]/100),0)</f>
        <v>75</v>
      </c>
      <c r="H554" s="73" t="s">
        <v>349</v>
      </c>
      <c r="CD554" t="s">
        <v>545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70</v>
      </c>
      <c r="CI554">
        <f ca="1">ROUND((Table14[[#This Row],[XP]]*Table14[[#This Row],[entity_spawned (AVG)]])*(Table14[[#This Row],[activating_chance]]/100),0)</f>
        <v>70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75</v>
      </c>
      <c r="G555" s="76">
        <f ca="1">ROUND((Table245[[#This Row],[XP]]*Table245[[#This Row],[entity_spawned (AVG)]])*(Table245[[#This Row],[activating_chance]]/100),0)</f>
        <v>75</v>
      </c>
      <c r="H555" s="73" t="s">
        <v>349</v>
      </c>
      <c r="CD555" t="s">
        <v>545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70</v>
      </c>
      <c r="CI555">
        <f ca="1">ROUND((Table14[[#This Row],[XP]]*Table14[[#This Row],[entity_spawned (AVG)]])*(Table14[[#This Row],[activating_chance]]/100),0)</f>
        <v>70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75</v>
      </c>
      <c r="G556" s="76">
        <f ca="1">ROUND((Table245[[#This Row],[XP]]*Table245[[#This Row],[entity_spawned (AVG)]])*(Table245[[#This Row],[activating_chance]]/100),0)</f>
        <v>75</v>
      </c>
      <c r="H556" s="73" t="s">
        <v>349</v>
      </c>
      <c r="CD556" t="s">
        <v>545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70</v>
      </c>
      <c r="CI556">
        <f ca="1">ROUND((Table14[[#This Row],[XP]]*Table14[[#This Row],[entity_spawned (AVG)]])*(Table14[[#This Row],[activating_chance]]/100),0)</f>
        <v>70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75</v>
      </c>
      <c r="G557" s="76">
        <f ca="1">ROUND((Table245[[#This Row],[XP]]*Table245[[#This Row],[entity_spawned (AVG)]])*(Table245[[#This Row],[activating_chance]]/100),0)</f>
        <v>75</v>
      </c>
      <c r="H557" s="73" t="s">
        <v>349</v>
      </c>
      <c r="CD557" t="s">
        <v>545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70</v>
      </c>
      <c r="CI557">
        <f ca="1">ROUND((Table14[[#This Row],[XP]]*Table14[[#This Row],[entity_spawned (AVG)]])*(Table14[[#This Row],[activating_chance]]/100),0)</f>
        <v>70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75</v>
      </c>
      <c r="G558" s="76">
        <f ca="1">ROUND((Table245[[#This Row],[XP]]*Table245[[#This Row],[entity_spawned (AVG)]])*(Table245[[#This Row],[activating_chance]]/100),0)</f>
        <v>60</v>
      </c>
      <c r="H558" s="73" t="s">
        <v>349</v>
      </c>
      <c r="CD558" t="s">
        <v>545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70</v>
      </c>
      <c r="CI558">
        <f ca="1">ROUND((Table14[[#This Row],[XP]]*Table14[[#This Row],[entity_spawned (AVG)]])*(Table14[[#This Row],[activating_chance]]/100),0)</f>
        <v>70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75</v>
      </c>
      <c r="G559" s="76">
        <f ca="1">ROUND((Table245[[#This Row],[XP]]*Table245[[#This Row],[entity_spawned (AVG)]])*(Table245[[#This Row],[activating_chance]]/100),0)</f>
        <v>75</v>
      </c>
      <c r="H559" s="73" t="s">
        <v>349</v>
      </c>
      <c r="CD559" t="s">
        <v>545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70</v>
      </c>
      <c r="CI559">
        <f ca="1">ROUND((Table14[[#This Row],[XP]]*Table14[[#This Row],[entity_spawned (AVG)]])*(Table14[[#This Row],[activating_chance]]/100),0)</f>
        <v>70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75</v>
      </c>
      <c r="G560" s="76">
        <f ca="1">ROUND((Table245[[#This Row],[XP]]*Table245[[#This Row],[entity_spawned (AVG)]])*(Table245[[#This Row],[activating_chance]]/100),0)</f>
        <v>75</v>
      </c>
      <c r="H560" s="73" t="s">
        <v>349</v>
      </c>
      <c r="CD560" t="s">
        <v>545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70</v>
      </c>
      <c r="CI560">
        <f ca="1">ROUND((Table14[[#This Row],[XP]]*Table14[[#This Row],[entity_spawned (AVG)]])*(Table14[[#This Row],[activating_chance]]/100),0)</f>
        <v>21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75</v>
      </c>
      <c r="G561" s="76">
        <f ca="1">ROUND((Table245[[#This Row],[XP]]*Table245[[#This Row],[entity_spawned (AVG)]])*(Table245[[#This Row],[activating_chance]]/100),0)</f>
        <v>75</v>
      </c>
      <c r="H561" s="73" t="s">
        <v>349</v>
      </c>
      <c r="CD561" t="s">
        <v>545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70</v>
      </c>
      <c r="CI561">
        <f ca="1">ROUND((Table14[[#This Row],[XP]]*Table14[[#This Row],[entity_spawned (AVG)]])*(Table14[[#This Row],[activating_chance]]/100),0)</f>
        <v>70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75</v>
      </c>
      <c r="G562" s="76">
        <f ca="1">ROUND((Table245[[#This Row],[XP]]*Table245[[#This Row],[entity_spawned (AVG)]])*(Table245[[#This Row],[activating_chance]]/100),0)</f>
        <v>68</v>
      </c>
      <c r="H562" s="73" t="s">
        <v>349</v>
      </c>
      <c r="CD562" t="s">
        <v>545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70</v>
      </c>
      <c r="CI562">
        <f ca="1">ROUND((Table14[[#This Row],[XP]]*Table14[[#This Row],[entity_spawned (AVG)]])*(Table14[[#This Row],[activating_chance]]/100),0)</f>
        <v>70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75</v>
      </c>
      <c r="G563" s="76">
        <f ca="1">ROUND((Table245[[#This Row],[XP]]*Table245[[#This Row],[entity_spawned (AVG)]])*(Table245[[#This Row],[activating_chance]]/100),0)</f>
        <v>75</v>
      </c>
      <c r="H563" s="73" t="s">
        <v>349</v>
      </c>
      <c r="CD563" t="s">
        <v>545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70</v>
      </c>
      <c r="CI563">
        <f ca="1">ROUND((Table14[[#This Row],[XP]]*Table14[[#This Row],[entity_spawned (AVG)]])*(Table14[[#This Row],[activating_chance]]/100),0)</f>
        <v>70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75</v>
      </c>
      <c r="G564" s="76">
        <f ca="1">ROUND((Table245[[#This Row],[XP]]*Table245[[#This Row],[entity_spawned (AVG)]])*(Table245[[#This Row],[activating_chance]]/100),0)</f>
        <v>75</v>
      </c>
      <c r="H564" s="73" t="s">
        <v>349</v>
      </c>
      <c r="CD564" t="s">
        <v>545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70</v>
      </c>
      <c r="CI564">
        <f ca="1">ROUND((Table14[[#This Row],[XP]]*Table14[[#This Row],[entity_spawned (AVG)]])*(Table14[[#This Row],[activating_chance]]/100),0)</f>
        <v>56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75</v>
      </c>
      <c r="G565" s="76">
        <f ca="1">ROUND((Table245[[#This Row],[XP]]*Table245[[#This Row],[entity_spawned (AVG)]])*(Table245[[#This Row],[activating_chance]]/100),0)</f>
        <v>75</v>
      </c>
      <c r="H565" s="73" t="s">
        <v>349</v>
      </c>
      <c r="CD565" t="s">
        <v>545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70</v>
      </c>
      <c r="CI565">
        <f ca="1">ROUND((Table14[[#This Row],[XP]]*Table14[[#This Row],[entity_spawned (AVG)]])*(Table14[[#This Row],[activating_chance]]/100),0)</f>
        <v>70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75</v>
      </c>
      <c r="G566" s="76">
        <f ca="1">ROUND((Table245[[#This Row],[XP]]*Table245[[#This Row],[entity_spawned (AVG)]])*(Table245[[#This Row],[activating_chance]]/100),0)</f>
        <v>75</v>
      </c>
      <c r="H566" s="73" t="s">
        <v>349</v>
      </c>
      <c r="CD566" t="s">
        <v>545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70</v>
      </c>
      <c r="CI566">
        <f ca="1">ROUND((Table14[[#This Row],[XP]]*Table14[[#This Row],[entity_spawned (AVG)]])*(Table14[[#This Row],[activating_chance]]/100),0)</f>
        <v>70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75</v>
      </c>
      <c r="G567" s="76">
        <f ca="1">ROUND((Table245[[#This Row],[XP]]*Table245[[#This Row],[entity_spawned (AVG)]])*(Table245[[#This Row],[activating_chance]]/100),0)</f>
        <v>75</v>
      </c>
      <c r="H567" s="73" t="s">
        <v>349</v>
      </c>
      <c r="CD567" t="s">
        <v>545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70</v>
      </c>
      <c r="CI567">
        <f ca="1">ROUND((Table14[[#This Row],[XP]]*Table14[[#This Row],[entity_spawned (AVG)]])*(Table14[[#This Row],[activating_chance]]/100),0)</f>
        <v>70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75</v>
      </c>
      <c r="G568" s="76">
        <f ca="1">ROUND((Table245[[#This Row],[XP]]*Table245[[#This Row],[entity_spawned (AVG)]])*(Table245[[#This Row],[activating_chance]]/100),0)</f>
        <v>75</v>
      </c>
      <c r="H568" s="73" t="s">
        <v>349</v>
      </c>
      <c r="CD568" t="s">
        <v>545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70</v>
      </c>
      <c r="CI568">
        <f ca="1">ROUND((Table14[[#This Row],[XP]]*Table14[[#This Row],[entity_spawned (AVG)]])*(Table14[[#This Row],[activating_chance]]/100),0)</f>
        <v>70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75</v>
      </c>
      <c r="G569" s="76">
        <f ca="1">ROUND((Table245[[#This Row],[XP]]*Table245[[#This Row],[entity_spawned (AVG)]])*(Table245[[#This Row],[activating_chance]]/100),0)</f>
        <v>75</v>
      </c>
      <c r="H569" s="73" t="s">
        <v>349</v>
      </c>
      <c r="CD569" t="s">
        <v>545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70</v>
      </c>
      <c r="CI569">
        <f ca="1">ROUND((Table14[[#This Row],[XP]]*Table14[[#This Row],[entity_spawned (AVG)]])*(Table14[[#This Row],[activating_chance]]/100),0)</f>
        <v>70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75</v>
      </c>
      <c r="G570" s="76">
        <f ca="1">ROUND((Table245[[#This Row],[XP]]*Table245[[#This Row],[entity_spawned (AVG)]])*(Table245[[#This Row],[activating_chance]]/100),0)</f>
        <v>30</v>
      </c>
      <c r="H570" s="73" t="s">
        <v>349</v>
      </c>
      <c r="CD570" t="s">
        <v>545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70</v>
      </c>
      <c r="CI570">
        <f ca="1">ROUND((Table14[[#This Row],[XP]]*Table14[[#This Row],[entity_spawned (AVG)]])*(Table14[[#This Row],[activating_chance]]/100),0)</f>
        <v>70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75</v>
      </c>
      <c r="G571" s="76">
        <f ca="1">ROUND((Table245[[#This Row],[XP]]*Table245[[#This Row],[entity_spawned (AVG)]])*(Table245[[#This Row],[activating_chance]]/100),0)</f>
        <v>75</v>
      </c>
      <c r="H571" s="73" t="s">
        <v>349</v>
      </c>
      <c r="CD571" t="s">
        <v>545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70</v>
      </c>
      <c r="CI571">
        <f ca="1">ROUND((Table14[[#This Row],[XP]]*Table14[[#This Row],[entity_spawned (AVG)]])*(Table14[[#This Row],[activating_chance]]/100),0)</f>
        <v>70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75</v>
      </c>
      <c r="G572" s="76">
        <f ca="1">ROUND((Table245[[#This Row],[XP]]*Table245[[#This Row],[entity_spawned (AVG)]])*(Table245[[#This Row],[activating_chance]]/100),0)</f>
        <v>75</v>
      </c>
      <c r="H572" s="73" t="s">
        <v>349</v>
      </c>
      <c r="CD572" t="s">
        <v>545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70</v>
      </c>
      <c r="CI572">
        <f ca="1">ROUND((Table14[[#This Row],[XP]]*Table14[[#This Row],[entity_spawned (AVG)]])*(Table14[[#This Row],[activating_chance]]/100),0)</f>
        <v>49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83</v>
      </c>
      <c r="G573" s="76">
        <f ca="1">ROUND((Table245[[#This Row],[XP]]*Table245[[#This Row],[entity_spawned (AVG)]])*(Table245[[#This Row],[activating_chance]]/100),0)</f>
        <v>83</v>
      </c>
      <c r="H573" s="73" t="s">
        <v>348</v>
      </c>
      <c r="CD573" t="s">
        <v>545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70</v>
      </c>
      <c r="CI573">
        <f ca="1">ROUND((Table14[[#This Row],[XP]]*Table14[[#This Row],[entity_spawned (AVG)]])*(Table14[[#This Row],[activating_chance]]/100),0)</f>
        <v>70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83</v>
      </c>
      <c r="G574" s="76">
        <f ca="1">ROUND((Table245[[#This Row],[XP]]*Table245[[#This Row],[entity_spawned (AVG)]])*(Table245[[#This Row],[activating_chance]]/100),0)</f>
        <v>66</v>
      </c>
      <c r="H574" s="73" t="s">
        <v>348</v>
      </c>
      <c r="CD574" t="s">
        <v>545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70</v>
      </c>
      <c r="CI574">
        <f ca="1">ROUND((Table14[[#This Row],[XP]]*Table14[[#This Row],[entity_spawned (AVG)]])*(Table14[[#This Row],[activating_chance]]/100),0)</f>
        <v>70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83</v>
      </c>
      <c r="G575" s="76">
        <f ca="1">ROUND((Table245[[#This Row],[XP]]*Table245[[#This Row],[entity_spawned (AVG)]])*(Table245[[#This Row],[activating_chance]]/100),0)</f>
        <v>83</v>
      </c>
      <c r="H575" s="73" t="s">
        <v>348</v>
      </c>
      <c r="CD575" t="s">
        <v>545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70</v>
      </c>
      <c r="CI575">
        <f ca="1">ROUND((Table14[[#This Row],[XP]]*Table14[[#This Row],[entity_spawned (AVG)]])*(Table14[[#This Row],[activating_chance]]/100),0)</f>
        <v>70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83</v>
      </c>
      <c r="G576" s="76">
        <f ca="1">ROUND((Table245[[#This Row],[XP]]*Table245[[#This Row],[entity_spawned (AVG)]])*(Table245[[#This Row],[activating_chance]]/100),0)</f>
        <v>83</v>
      </c>
      <c r="H576" s="73" t="s">
        <v>348</v>
      </c>
      <c r="CD576" t="s">
        <v>545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70</v>
      </c>
      <c r="CI576">
        <f ca="1">ROUND((Table14[[#This Row],[XP]]*Table14[[#This Row],[entity_spawned (AVG)]])*(Table14[[#This Row],[activating_chance]]/100),0)</f>
        <v>70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83</v>
      </c>
      <c r="G577" s="76">
        <f ca="1">ROUND((Table245[[#This Row],[XP]]*Table245[[#This Row],[entity_spawned (AVG)]])*(Table245[[#This Row],[activating_chance]]/100),0)</f>
        <v>83</v>
      </c>
      <c r="H577" s="73" t="s">
        <v>348</v>
      </c>
      <c r="CD577" t="s">
        <v>545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70</v>
      </c>
      <c r="CI577">
        <f ca="1">ROUND((Table14[[#This Row],[XP]]*Table14[[#This Row],[entity_spawned (AVG)]])*(Table14[[#This Row],[activating_chance]]/100),0)</f>
        <v>70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83</v>
      </c>
      <c r="G578" s="76">
        <f ca="1">ROUND((Table245[[#This Row],[XP]]*Table245[[#This Row],[entity_spawned (AVG)]])*(Table245[[#This Row],[activating_chance]]/100),0)</f>
        <v>50</v>
      </c>
      <c r="H578" s="73" t="s">
        <v>348</v>
      </c>
      <c r="CD578" t="s">
        <v>545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70</v>
      </c>
      <c r="CI578">
        <f ca="1">ROUND((Table14[[#This Row],[XP]]*Table14[[#This Row],[entity_spawned (AVG)]])*(Table14[[#This Row],[activating_chance]]/100),0)</f>
        <v>21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83</v>
      </c>
      <c r="G579" s="76">
        <f ca="1">ROUND((Table245[[#This Row],[XP]]*Table245[[#This Row],[entity_spawned (AVG)]])*(Table245[[#This Row],[activating_chance]]/100),0)</f>
        <v>83</v>
      </c>
      <c r="H579" s="73" t="s">
        <v>348</v>
      </c>
      <c r="CD579" t="s">
        <v>545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70</v>
      </c>
      <c r="CI579">
        <f ca="1">ROUND((Table14[[#This Row],[XP]]*Table14[[#This Row],[entity_spawned (AVG)]])*(Table14[[#This Row],[activating_chance]]/100),0)</f>
        <v>70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83</v>
      </c>
      <c r="G580" s="76">
        <f ca="1">ROUND((Table245[[#This Row],[XP]]*Table245[[#This Row],[entity_spawned (AVG)]])*(Table245[[#This Row],[activating_chance]]/100),0)</f>
        <v>83</v>
      </c>
      <c r="H580" s="73" t="s">
        <v>348</v>
      </c>
      <c r="CD580" t="s">
        <v>545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70</v>
      </c>
      <c r="CI580">
        <f ca="1">ROUND((Table14[[#This Row],[XP]]*Table14[[#This Row],[entity_spawned (AVG)]])*(Table14[[#This Row],[activating_chance]]/100),0)</f>
        <v>70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83</v>
      </c>
      <c r="G581" s="76">
        <f ca="1">ROUND((Table245[[#This Row],[XP]]*Table245[[#This Row],[entity_spawned (AVG)]])*(Table245[[#This Row],[activating_chance]]/100),0)</f>
        <v>71</v>
      </c>
      <c r="H581" s="73" t="s">
        <v>348</v>
      </c>
      <c r="CD581" t="s">
        <v>545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70</v>
      </c>
      <c r="CI581">
        <f ca="1">ROUND((Table14[[#This Row],[XP]]*Table14[[#This Row],[entity_spawned (AVG)]])*(Table14[[#This Row],[activating_chance]]/100),0)</f>
        <v>70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83</v>
      </c>
      <c r="G582" s="76">
        <f ca="1">ROUND((Table245[[#This Row],[XP]]*Table245[[#This Row],[entity_spawned (AVG)]])*(Table245[[#This Row],[activating_chance]]/100),0)</f>
        <v>83</v>
      </c>
      <c r="H582" s="73" t="s">
        <v>348</v>
      </c>
      <c r="CD582" t="s">
        <v>545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70</v>
      </c>
      <c r="CI582">
        <f ca="1">ROUND((Table14[[#This Row],[XP]]*Table14[[#This Row],[entity_spawned (AVG)]])*(Table14[[#This Row],[activating_chance]]/100),0)</f>
        <v>70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83</v>
      </c>
      <c r="G583" s="76">
        <f ca="1">ROUND((Table245[[#This Row],[XP]]*Table245[[#This Row],[entity_spawned (AVG)]])*(Table245[[#This Row],[activating_chance]]/100),0)</f>
        <v>83</v>
      </c>
      <c r="H583" s="73" t="s">
        <v>348</v>
      </c>
      <c r="CD583" t="s">
        <v>545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70</v>
      </c>
      <c r="CI583">
        <f ca="1">ROUND((Table14[[#This Row],[XP]]*Table14[[#This Row],[entity_spawned (AVG)]])*(Table14[[#This Row],[activating_chance]]/100),0)</f>
        <v>70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83</v>
      </c>
      <c r="G584" s="76">
        <f ca="1">ROUND((Table245[[#This Row],[XP]]*Table245[[#This Row],[entity_spawned (AVG)]])*(Table245[[#This Row],[activating_chance]]/100),0)</f>
        <v>75</v>
      </c>
      <c r="H584" s="73" t="s">
        <v>348</v>
      </c>
      <c r="CD584" t="s">
        <v>545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70</v>
      </c>
      <c r="CI584">
        <f ca="1">ROUND((Table14[[#This Row],[XP]]*Table14[[#This Row],[entity_spawned (AVG)]])*(Table14[[#This Row],[activating_chance]]/100),0)</f>
        <v>70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83</v>
      </c>
      <c r="G585" s="76">
        <f ca="1">ROUND((Table245[[#This Row],[XP]]*Table245[[#This Row],[entity_spawned (AVG)]])*(Table245[[#This Row],[activating_chance]]/100),0)</f>
        <v>58</v>
      </c>
      <c r="H585" s="73" t="s">
        <v>348</v>
      </c>
      <c r="CD585" t="s">
        <v>545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70</v>
      </c>
      <c r="CI585">
        <f ca="1">ROUND((Table14[[#This Row],[XP]]*Table14[[#This Row],[entity_spawned (AVG)]])*(Table14[[#This Row],[activating_chance]]/100),0)</f>
        <v>70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83</v>
      </c>
      <c r="G586" s="76">
        <f ca="1">ROUND((Table245[[#This Row],[XP]]*Table245[[#This Row],[entity_spawned (AVG)]])*(Table245[[#This Row],[activating_chance]]/100),0)</f>
        <v>83</v>
      </c>
      <c r="H586" s="73" t="s">
        <v>348</v>
      </c>
      <c r="CD586" t="s">
        <v>545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70</v>
      </c>
      <c r="CI586">
        <f ca="1">ROUND((Table14[[#This Row],[XP]]*Table14[[#This Row],[entity_spawned (AVG)]])*(Table14[[#This Row],[activating_chance]]/100),0)</f>
        <v>49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83</v>
      </c>
      <c r="G587" s="76">
        <f ca="1">ROUND((Table245[[#This Row],[XP]]*Table245[[#This Row],[entity_spawned (AVG)]])*(Table245[[#This Row],[activating_chance]]/100),0)</f>
        <v>83</v>
      </c>
      <c r="H587" s="73" t="s">
        <v>348</v>
      </c>
      <c r="CD587" t="s">
        <v>545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70</v>
      </c>
      <c r="CI587">
        <f ca="1">ROUND((Table14[[#This Row],[XP]]*Table14[[#This Row],[entity_spawned (AVG)]])*(Table14[[#This Row],[activating_chance]]/100),0)</f>
        <v>70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83</v>
      </c>
      <c r="G588" s="76">
        <f ca="1">ROUND((Table245[[#This Row],[XP]]*Table245[[#This Row],[entity_spawned (AVG)]])*(Table245[[#This Row],[activating_chance]]/100),0)</f>
        <v>83</v>
      </c>
      <c r="H588" s="73" t="s">
        <v>348</v>
      </c>
      <c r="CD588" t="s">
        <v>545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70</v>
      </c>
      <c r="CI588">
        <f ca="1">ROUND((Table14[[#This Row],[XP]]*Table14[[#This Row],[entity_spawned (AVG)]])*(Table14[[#This Row],[activating_chance]]/100),0)</f>
        <v>70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83</v>
      </c>
      <c r="G589" s="76">
        <f ca="1">ROUND((Table245[[#This Row],[XP]]*Table245[[#This Row],[entity_spawned (AVG)]])*(Table245[[#This Row],[activating_chance]]/100),0)</f>
        <v>50</v>
      </c>
      <c r="H589" s="73" t="s">
        <v>348</v>
      </c>
      <c r="CD589" t="s">
        <v>545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70</v>
      </c>
      <c r="CI589">
        <f ca="1">ROUND((Table14[[#This Row],[XP]]*Table14[[#This Row],[entity_spawned (AVG)]])*(Table14[[#This Row],[activating_chance]]/100),0)</f>
        <v>70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83</v>
      </c>
      <c r="G590" s="76">
        <f ca="1">ROUND((Table245[[#This Row],[XP]]*Table245[[#This Row],[entity_spawned (AVG)]])*(Table245[[#This Row],[activating_chance]]/100),0)</f>
        <v>83</v>
      </c>
      <c r="H590" s="73" t="s">
        <v>348</v>
      </c>
      <c r="CD590" t="s">
        <v>545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70</v>
      </c>
      <c r="CI590">
        <f ca="1">ROUND((Table14[[#This Row],[XP]]*Table14[[#This Row],[entity_spawned (AVG)]])*(Table14[[#This Row],[activating_chance]]/100),0)</f>
        <v>70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83</v>
      </c>
      <c r="G591" s="76">
        <f ca="1">ROUND((Table245[[#This Row],[XP]]*Table245[[#This Row],[entity_spawned (AVG)]])*(Table245[[#This Row],[activating_chance]]/100),0)</f>
        <v>83</v>
      </c>
      <c r="H591" s="73" t="s">
        <v>348</v>
      </c>
      <c r="CD591" t="s">
        <v>545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70</v>
      </c>
      <c r="CI591">
        <f ca="1">ROUND((Table14[[#This Row],[XP]]*Table14[[#This Row],[entity_spawned (AVG)]])*(Table14[[#This Row],[activating_chance]]/100),0)</f>
        <v>70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83</v>
      </c>
      <c r="G592" s="76">
        <f ca="1">ROUND((Table245[[#This Row],[XP]]*Table245[[#This Row],[entity_spawned (AVG)]])*(Table245[[#This Row],[activating_chance]]/100),0)</f>
        <v>83</v>
      </c>
      <c r="H592" s="73" t="s">
        <v>348</v>
      </c>
      <c r="CD592" t="s">
        <v>545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70</v>
      </c>
      <c r="CI592">
        <f ca="1">ROUND((Table14[[#This Row],[XP]]*Table14[[#This Row],[entity_spawned (AVG)]])*(Table14[[#This Row],[activating_chance]]/100),0)</f>
        <v>70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83</v>
      </c>
      <c r="G593" s="76">
        <f ca="1">ROUND((Table245[[#This Row],[XP]]*Table245[[#This Row],[entity_spawned (AVG)]])*(Table245[[#This Row],[activating_chance]]/100),0)</f>
        <v>66</v>
      </c>
      <c r="H593" s="73" t="s">
        <v>348</v>
      </c>
      <c r="CD593" t="s">
        <v>545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70</v>
      </c>
      <c r="CI593">
        <f ca="1">ROUND((Table14[[#This Row],[XP]]*Table14[[#This Row],[entity_spawned (AVG)]])*(Table14[[#This Row],[activating_chance]]/100),0)</f>
        <v>70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83</v>
      </c>
      <c r="G594" s="76">
        <f ca="1">ROUND((Table245[[#This Row],[XP]]*Table245[[#This Row],[entity_spawned (AVG)]])*(Table245[[#This Row],[activating_chance]]/100),0)</f>
        <v>66</v>
      </c>
      <c r="H594" s="73" t="s">
        <v>348</v>
      </c>
      <c r="CD594" t="s">
        <v>545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70</v>
      </c>
      <c r="CI594">
        <f ca="1">ROUND((Table14[[#This Row],[XP]]*Table14[[#This Row],[entity_spawned (AVG)]])*(Table14[[#This Row],[activating_chance]]/100),0)</f>
        <v>70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83</v>
      </c>
      <c r="G595" s="76">
        <f ca="1">ROUND((Table245[[#This Row],[XP]]*Table245[[#This Row],[entity_spawned (AVG)]])*(Table245[[#This Row],[activating_chance]]/100),0)</f>
        <v>83</v>
      </c>
      <c r="H595" s="73" t="s">
        <v>348</v>
      </c>
      <c r="CD595" t="s">
        <v>545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70</v>
      </c>
      <c r="CI595">
        <f ca="1">ROUND((Table14[[#This Row],[XP]]*Table14[[#This Row],[entity_spawned (AVG)]])*(Table14[[#This Row],[activating_chance]]/100),0)</f>
        <v>70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83</v>
      </c>
      <c r="G596" s="76">
        <f ca="1">ROUND((Table245[[#This Row],[XP]]*Table245[[#This Row],[entity_spawned (AVG)]])*(Table245[[#This Row],[activating_chance]]/100),0)</f>
        <v>83</v>
      </c>
      <c r="H596" s="73" t="s">
        <v>348</v>
      </c>
      <c r="CD596" t="s">
        <v>545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70</v>
      </c>
      <c r="CI596">
        <f ca="1">ROUND((Table14[[#This Row],[XP]]*Table14[[#This Row],[entity_spawned (AVG)]])*(Table14[[#This Row],[activating_chance]]/100),0)</f>
        <v>56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83</v>
      </c>
      <c r="G597" s="76">
        <f ca="1">ROUND((Table245[[#This Row],[XP]]*Table245[[#This Row],[entity_spawned (AVG)]])*(Table245[[#This Row],[activating_chance]]/100),0)</f>
        <v>50</v>
      </c>
      <c r="H597" s="73" t="s">
        <v>348</v>
      </c>
      <c r="CD597" t="s">
        <v>545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70</v>
      </c>
      <c r="CI597">
        <f ca="1">ROUND((Table14[[#This Row],[XP]]*Table14[[#This Row],[entity_spawned (AVG)]])*(Table14[[#This Row],[activating_chance]]/100),0)</f>
        <v>56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83</v>
      </c>
      <c r="G598" s="76">
        <f ca="1">ROUND((Table245[[#This Row],[XP]]*Table245[[#This Row],[entity_spawned (AVG)]])*(Table245[[#This Row],[activating_chance]]/100),0)</f>
        <v>83</v>
      </c>
      <c r="H598" s="73" t="s">
        <v>348</v>
      </c>
      <c r="CD598" t="s">
        <v>545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70</v>
      </c>
      <c r="CI598">
        <f ca="1">ROUND((Table14[[#This Row],[XP]]*Table14[[#This Row],[entity_spawned (AVG)]])*(Table14[[#This Row],[activating_chance]]/100),0)</f>
        <v>70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83</v>
      </c>
      <c r="G599" s="76">
        <f ca="1">ROUND((Table245[[#This Row],[XP]]*Table245[[#This Row],[entity_spawned (AVG)]])*(Table245[[#This Row],[activating_chance]]/100),0)</f>
        <v>83</v>
      </c>
      <c r="H599" s="73" t="s">
        <v>348</v>
      </c>
      <c r="CD599" t="s">
        <v>545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70</v>
      </c>
      <c r="CI599">
        <f ca="1">ROUND((Table14[[#This Row],[XP]]*Table14[[#This Row],[entity_spawned (AVG)]])*(Table14[[#This Row],[activating_chance]]/100),0)</f>
        <v>49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83</v>
      </c>
      <c r="G600" s="76">
        <f ca="1">ROUND((Table245[[#This Row],[XP]]*Table245[[#This Row],[entity_spawned (AVG)]])*(Table245[[#This Row],[activating_chance]]/100),0)</f>
        <v>83</v>
      </c>
      <c r="H600" s="73" t="s">
        <v>348</v>
      </c>
      <c r="CD600" t="s">
        <v>545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70</v>
      </c>
      <c r="CI600">
        <f ca="1">ROUND((Table14[[#This Row],[XP]]*Table14[[#This Row],[entity_spawned (AVG)]])*(Table14[[#This Row],[activating_chance]]/100),0)</f>
        <v>70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83</v>
      </c>
      <c r="G601" s="76">
        <f ca="1">ROUND((Table245[[#This Row],[XP]]*Table245[[#This Row],[entity_spawned (AVG)]])*(Table245[[#This Row],[activating_chance]]/100),0)</f>
        <v>33</v>
      </c>
      <c r="H601" s="73" t="s">
        <v>348</v>
      </c>
      <c r="CD601" t="s">
        <v>545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70</v>
      </c>
      <c r="CI601">
        <f ca="1">ROUND((Table14[[#This Row],[XP]]*Table14[[#This Row],[entity_spawned (AVG)]])*(Table14[[#This Row],[activating_chance]]/100),0)</f>
        <v>70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83</v>
      </c>
      <c r="G602" s="76">
        <f ca="1">ROUND((Table245[[#This Row],[XP]]*Table245[[#This Row],[entity_spawned (AVG)]])*(Table245[[#This Row],[activating_chance]]/100),0)</f>
        <v>66</v>
      </c>
      <c r="H602" s="73" t="s">
        <v>348</v>
      </c>
      <c r="CD602" t="s">
        <v>545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70</v>
      </c>
      <c r="CI602">
        <f ca="1">ROUND((Table14[[#This Row],[XP]]*Table14[[#This Row],[entity_spawned (AVG)]])*(Table14[[#This Row],[activating_chance]]/100),0)</f>
        <v>70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83</v>
      </c>
      <c r="G603" s="76">
        <f ca="1">ROUND((Table245[[#This Row],[XP]]*Table245[[#This Row],[entity_spawned (AVG)]])*(Table245[[#This Row],[activating_chance]]/100),0)</f>
        <v>83</v>
      </c>
      <c r="H603" s="73" t="s">
        <v>348</v>
      </c>
      <c r="CD603" t="s">
        <v>464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70</v>
      </c>
      <c r="CI603">
        <f ca="1">ROUND((Table14[[#This Row],[XP]]*Table14[[#This Row],[entity_spawned (AVG)]])*(Table14[[#This Row],[activating_chance]]/100),0)</f>
        <v>70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83</v>
      </c>
      <c r="G604" s="76">
        <f ca="1">ROUND((Table245[[#This Row],[XP]]*Table245[[#This Row],[entity_spawned (AVG)]])*(Table245[[#This Row],[activating_chance]]/100),0)</f>
        <v>83</v>
      </c>
      <c r="H604" s="73" t="s">
        <v>348</v>
      </c>
      <c r="CD604" t="s">
        <v>464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70</v>
      </c>
      <c r="CI604">
        <f ca="1">ROUND((Table14[[#This Row],[XP]]*Table14[[#This Row],[entity_spawned (AVG)]])*(Table14[[#This Row],[activating_chance]]/100),0)</f>
        <v>70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83</v>
      </c>
      <c r="G605" s="76">
        <f ca="1">ROUND((Table245[[#This Row],[XP]]*Table245[[#This Row],[entity_spawned (AVG)]])*(Table245[[#This Row],[activating_chance]]/100),0)</f>
        <v>50</v>
      </c>
      <c r="H605" s="73" t="s">
        <v>348</v>
      </c>
      <c r="CD605" t="s">
        <v>464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70</v>
      </c>
      <c r="CI605">
        <f ca="1">ROUND((Table14[[#This Row],[XP]]*Table14[[#This Row],[entity_spawned (AVG)]])*(Table14[[#This Row],[activating_chance]]/100),0)</f>
        <v>70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83</v>
      </c>
      <c r="G606" s="76">
        <f ca="1">ROUND((Table245[[#This Row],[XP]]*Table245[[#This Row],[entity_spawned (AVG)]])*(Table245[[#This Row],[activating_chance]]/100),0)</f>
        <v>83</v>
      </c>
      <c r="H606" s="73" t="s">
        <v>348</v>
      </c>
      <c r="CD606" t="s">
        <v>464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70</v>
      </c>
      <c r="CI606">
        <f ca="1">ROUND((Table14[[#This Row],[XP]]*Table14[[#This Row],[entity_spawned (AVG)]])*(Table14[[#This Row],[activating_chance]]/100),0)</f>
        <v>70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83</v>
      </c>
      <c r="G607" s="76">
        <f ca="1">ROUND((Table245[[#This Row],[XP]]*Table245[[#This Row],[entity_spawned (AVG)]])*(Table245[[#This Row],[activating_chance]]/100),0)</f>
        <v>83</v>
      </c>
      <c r="H607" s="73" t="s">
        <v>348</v>
      </c>
      <c r="CD607" t="s">
        <v>464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70</v>
      </c>
      <c r="CI607">
        <f ca="1">ROUND((Table14[[#This Row],[XP]]*Table14[[#This Row],[entity_spawned (AVG)]])*(Table14[[#This Row],[activating_chance]]/100),0)</f>
        <v>70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83</v>
      </c>
      <c r="G608" s="76">
        <f ca="1">ROUND((Table245[[#This Row],[XP]]*Table245[[#This Row],[entity_spawned (AVG)]])*(Table245[[#This Row],[activating_chance]]/100),0)</f>
        <v>66</v>
      </c>
      <c r="H608" s="73" t="s">
        <v>348</v>
      </c>
      <c r="CD608" t="s">
        <v>464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70</v>
      </c>
      <c r="CI608">
        <f ca="1">ROUND((Table14[[#This Row],[XP]]*Table14[[#This Row],[entity_spawned (AVG)]])*(Table14[[#This Row],[activating_chance]]/100),0)</f>
        <v>70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83</v>
      </c>
      <c r="G609" s="76">
        <f ca="1">ROUND((Table245[[#This Row],[XP]]*Table245[[#This Row],[entity_spawned (AVG)]])*(Table245[[#This Row],[activating_chance]]/100),0)</f>
        <v>50</v>
      </c>
      <c r="H609" s="73" t="s">
        <v>348</v>
      </c>
      <c r="CD609" t="s">
        <v>464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70</v>
      </c>
      <c r="CI609">
        <f ca="1">ROUND((Table14[[#This Row],[XP]]*Table14[[#This Row],[entity_spawned (AVG)]])*(Table14[[#This Row],[activating_chance]]/100),0)</f>
        <v>70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83</v>
      </c>
      <c r="G610" s="76">
        <f ca="1">ROUND((Table245[[#This Row],[XP]]*Table245[[#This Row],[entity_spawned (AVG)]])*(Table245[[#This Row],[activating_chance]]/100),0)</f>
        <v>66</v>
      </c>
      <c r="H610" s="73" t="s">
        <v>348</v>
      </c>
      <c r="CD610" t="s">
        <v>464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70</v>
      </c>
      <c r="CI610">
        <f ca="1">ROUND((Table14[[#This Row],[XP]]*Table14[[#This Row],[entity_spawned (AVG)]])*(Table14[[#This Row],[activating_chance]]/100),0)</f>
        <v>70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83</v>
      </c>
      <c r="G611" s="76">
        <f ca="1">ROUND((Table245[[#This Row],[XP]]*Table245[[#This Row],[entity_spawned (AVG)]])*(Table245[[#This Row],[activating_chance]]/100),0)</f>
        <v>66</v>
      </c>
      <c r="H611" s="73" t="s">
        <v>348</v>
      </c>
      <c r="CD611" t="s">
        <v>464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70</v>
      </c>
      <c r="CI611">
        <f ca="1">ROUND((Table14[[#This Row],[XP]]*Table14[[#This Row],[entity_spawned (AVG)]])*(Table14[[#This Row],[activating_chance]]/100),0)</f>
        <v>70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83</v>
      </c>
      <c r="G612" s="76">
        <f ca="1">ROUND((Table245[[#This Row],[XP]]*Table245[[#This Row],[entity_spawned (AVG)]])*(Table245[[#This Row],[activating_chance]]/100),0)</f>
        <v>66</v>
      </c>
      <c r="H612" s="73" t="s">
        <v>348</v>
      </c>
      <c r="CD612" t="s">
        <v>464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70</v>
      </c>
      <c r="CI612">
        <f ca="1">ROUND((Table14[[#This Row],[XP]]*Table14[[#This Row],[entity_spawned (AVG)]])*(Table14[[#This Row],[activating_chance]]/100),0)</f>
        <v>70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83</v>
      </c>
      <c r="G613" s="76">
        <f ca="1">ROUND((Table245[[#This Row],[XP]]*Table245[[#This Row],[entity_spawned (AVG)]])*(Table245[[#This Row],[activating_chance]]/100),0)</f>
        <v>83</v>
      </c>
      <c r="H613" s="73" t="s">
        <v>348</v>
      </c>
      <c r="CD613" t="s">
        <v>464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70</v>
      </c>
      <c r="CI613">
        <f ca="1">ROUND((Table14[[#This Row],[XP]]*Table14[[#This Row],[entity_spawned (AVG)]])*(Table14[[#This Row],[activating_chance]]/100),0)</f>
        <v>70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83</v>
      </c>
      <c r="G614" s="76">
        <f ca="1">ROUND((Table245[[#This Row],[XP]]*Table245[[#This Row],[entity_spawned (AVG)]])*(Table245[[#This Row],[activating_chance]]/100),0)</f>
        <v>83</v>
      </c>
      <c r="H614" s="73" t="s">
        <v>348</v>
      </c>
      <c r="CD614" t="s">
        <v>464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70</v>
      </c>
      <c r="CI614">
        <f ca="1">ROUND((Table14[[#This Row],[XP]]*Table14[[#This Row],[entity_spawned (AVG)]])*(Table14[[#This Row],[activating_chance]]/100),0)</f>
        <v>70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83</v>
      </c>
      <c r="G615" s="76">
        <f ca="1">ROUND((Table245[[#This Row],[XP]]*Table245[[#This Row],[entity_spawned (AVG)]])*(Table245[[#This Row],[activating_chance]]/100),0)</f>
        <v>83</v>
      </c>
      <c r="H615" s="73" t="s">
        <v>348</v>
      </c>
      <c r="CD615" t="s">
        <v>464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70</v>
      </c>
      <c r="CI615">
        <f ca="1">ROUND((Table14[[#This Row],[XP]]*Table14[[#This Row],[entity_spawned (AVG)]])*(Table14[[#This Row],[activating_chance]]/100),0)</f>
        <v>21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83</v>
      </c>
      <c r="G616" s="76">
        <f ca="1">ROUND((Table245[[#This Row],[XP]]*Table245[[#This Row],[entity_spawned (AVG)]])*(Table245[[#This Row],[activating_chance]]/100),0)</f>
        <v>83</v>
      </c>
      <c r="H616" s="73" t="s">
        <v>348</v>
      </c>
      <c r="CD616" t="s">
        <v>464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70</v>
      </c>
      <c r="CI616">
        <f ca="1">ROUND((Table14[[#This Row],[XP]]*Table14[[#This Row],[entity_spawned (AVG)]])*(Table14[[#This Row],[activating_chance]]/100),0)</f>
        <v>70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83</v>
      </c>
      <c r="G617" s="76">
        <f ca="1">ROUND((Table245[[#This Row],[XP]]*Table245[[#This Row],[entity_spawned (AVG)]])*(Table245[[#This Row],[activating_chance]]/100),0)</f>
        <v>83</v>
      </c>
      <c r="H617" s="73" t="s">
        <v>348</v>
      </c>
      <c r="CD617" t="s">
        <v>464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70</v>
      </c>
      <c r="CI617">
        <f ca="1">ROUND((Table14[[#This Row],[XP]]*Table14[[#This Row],[entity_spawned (AVG)]])*(Table14[[#This Row],[activating_chance]]/100),0)</f>
        <v>70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83</v>
      </c>
      <c r="G618" s="76">
        <f ca="1">ROUND((Table245[[#This Row],[XP]]*Table245[[#This Row],[entity_spawned (AVG)]])*(Table245[[#This Row],[activating_chance]]/100),0)</f>
        <v>83</v>
      </c>
      <c r="H618" s="73" t="s">
        <v>348</v>
      </c>
      <c r="CD618" t="s">
        <v>453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83</v>
      </c>
      <c r="G619" s="76">
        <f ca="1">ROUND((Table245[[#This Row],[XP]]*Table245[[#This Row],[entity_spawned (AVG)]])*(Table245[[#This Row],[activating_chance]]/100),0)</f>
        <v>66</v>
      </c>
      <c r="H619" s="73" t="s">
        <v>348</v>
      </c>
      <c r="CD619" t="s">
        <v>453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83</v>
      </c>
      <c r="G620" s="76">
        <f ca="1">ROUND((Table245[[#This Row],[XP]]*Table245[[#This Row],[entity_spawned (AVG)]])*(Table245[[#This Row],[activating_chance]]/100),0)</f>
        <v>83</v>
      </c>
      <c r="H620" s="73" t="s">
        <v>348</v>
      </c>
      <c r="CD620" t="s">
        <v>453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83</v>
      </c>
      <c r="G621" s="76">
        <f ca="1">ROUND((Table245[[#This Row],[XP]]*Table245[[#This Row],[entity_spawned (AVG)]])*(Table245[[#This Row],[activating_chance]]/100),0)</f>
        <v>83</v>
      </c>
      <c r="H621" s="73" t="s">
        <v>348</v>
      </c>
      <c r="CD621" t="s">
        <v>453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83</v>
      </c>
      <c r="G622" s="76">
        <f ca="1">ROUND((Table245[[#This Row],[XP]]*Table245[[#This Row],[entity_spawned (AVG)]])*(Table245[[#This Row],[activating_chance]]/100),0)</f>
        <v>75</v>
      </c>
      <c r="H622" s="73" t="s">
        <v>348</v>
      </c>
      <c r="CD622" t="s">
        <v>453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83</v>
      </c>
      <c r="G623" s="76">
        <f ca="1">ROUND((Table245[[#This Row],[XP]]*Table245[[#This Row],[entity_spawned (AVG)]])*(Table245[[#This Row],[activating_chance]]/100),0)</f>
        <v>83</v>
      </c>
      <c r="H623" s="73" t="s">
        <v>348</v>
      </c>
      <c r="CD623" t="s">
        <v>453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83</v>
      </c>
      <c r="G624" s="76">
        <f ca="1">ROUND((Table245[[#This Row],[XP]]*Table245[[#This Row],[entity_spawned (AVG)]])*(Table245[[#This Row],[activating_chance]]/100),0)</f>
        <v>83</v>
      </c>
      <c r="H624" s="73" t="s">
        <v>348</v>
      </c>
      <c r="CD624" t="s">
        <v>453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83</v>
      </c>
      <c r="G625" s="76">
        <f ca="1">ROUND((Table245[[#This Row],[XP]]*Table245[[#This Row],[entity_spawned (AVG)]])*(Table245[[#This Row],[activating_chance]]/100),0)</f>
        <v>83</v>
      </c>
      <c r="H625" s="73" t="s">
        <v>348</v>
      </c>
      <c r="CD625" t="s">
        <v>453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83</v>
      </c>
      <c r="G626" s="76">
        <f ca="1">ROUND((Table245[[#This Row],[XP]]*Table245[[#This Row],[entity_spawned (AVG)]])*(Table245[[#This Row],[activating_chance]]/100),0)</f>
        <v>66</v>
      </c>
      <c r="H626" s="73" t="s">
        <v>348</v>
      </c>
      <c r="CD626" t="s">
        <v>453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83</v>
      </c>
      <c r="G627" s="76">
        <f ca="1">ROUND((Table245[[#This Row],[XP]]*Table245[[#This Row],[entity_spawned (AVG)]])*(Table245[[#This Row],[activating_chance]]/100),0)</f>
        <v>25</v>
      </c>
      <c r="H627" s="73" t="s">
        <v>348</v>
      </c>
      <c r="CD627" t="s">
        <v>453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83</v>
      </c>
      <c r="G628" s="76">
        <f ca="1">ROUND((Table245[[#This Row],[XP]]*Table245[[#This Row],[entity_spawned (AVG)]])*(Table245[[#This Row],[activating_chance]]/100),0)</f>
        <v>50</v>
      </c>
      <c r="H628" s="73" t="s">
        <v>348</v>
      </c>
      <c r="CD628" t="s">
        <v>453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83</v>
      </c>
      <c r="G629" s="76">
        <f ca="1">ROUND((Table245[[#This Row],[XP]]*Table245[[#This Row],[entity_spawned (AVG)]])*(Table245[[#This Row],[activating_chance]]/100),0)</f>
        <v>46</v>
      </c>
      <c r="H629" s="73" t="s">
        <v>348</v>
      </c>
      <c r="CD629" t="s">
        <v>453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83</v>
      </c>
      <c r="G630" s="76">
        <f ca="1">ROUND((Table245[[#This Row],[XP]]*Table245[[#This Row],[entity_spawned (AVG)]])*(Table245[[#This Row],[activating_chance]]/100),0)</f>
        <v>83</v>
      </c>
      <c r="H630" s="73" t="s">
        <v>348</v>
      </c>
      <c r="CD630" t="s">
        <v>453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83</v>
      </c>
      <c r="G631" s="76">
        <f ca="1">ROUND((Table245[[#This Row],[XP]]*Table245[[#This Row],[entity_spawned (AVG)]])*(Table245[[#This Row],[activating_chance]]/100),0)</f>
        <v>83</v>
      </c>
      <c r="H631" s="73" t="s">
        <v>348</v>
      </c>
      <c r="CD631" t="s">
        <v>453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83</v>
      </c>
      <c r="G632" s="76">
        <f ca="1">ROUND((Table245[[#This Row],[XP]]*Table245[[#This Row],[entity_spawned (AVG)]])*(Table245[[#This Row],[activating_chance]]/100),0)</f>
        <v>75</v>
      </c>
      <c r="H632" s="73" t="s">
        <v>348</v>
      </c>
      <c r="CD632" t="s">
        <v>453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83</v>
      </c>
      <c r="G633" s="76">
        <f ca="1">ROUND((Table245[[#This Row],[XP]]*Table245[[#This Row],[entity_spawned (AVG)]])*(Table245[[#This Row],[activating_chance]]/100),0)</f>
        <v>54</v>
      </c>
      <c r="H633" s="73" t="s">
        <v>348</v>
      </c>
      <c r="CD633" t="s">
        <v>453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83</v>
      </c>
      <c r="G634" s="76">
        <f ca="1">ROUND((Table245[[#This Row],[XP]]*Table245[[#This Row],[entity_spawned (AVG)]])*(Table245[[#This Row],[activating_chance]]/100),0)</f>
        <v>83</v>
      </c>
      <c r="H634" s="73" t="s">
        <v>348</v>
      </c>
      <c r="CD634" t="s">
        <v>453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83</v>
      </c>
      <c r="G635" s="76">
        <f ca="1">ROUND((Table245[[#This Row],[XP]]*Table245[[#This Row],[entity_spawned (AVG)]])*(Table245[[#This Row],[activating_chance]]/100),0)</f>
        <v>50</v>
      </c>
      <c r="H635" s="73" t="s">
        <v>348</v>
      </c>
      <c r="CD635" t="s">
        <v>453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83</v>
      </c>
      <c r="G636" s="76">
        <f ca="1">ROUND((Table245[[#This Row],[XP]]*Table245[[#This Row],[entity_spawned (AVG)]])*(Table245[[#This Row],[activating_chance]]/100),0)</f>
        <v>66</v>
      </c>
      <c r="H636" s="73" t="s">
        <v>348</v>
      </c>
      <c r="CD636" t="s">
        <v>453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83</v>
      </c>
      <c r="G637" s="76">
        <f ca="1">ROUND((Table245[[#This Row],[XP]]*Table245[[#This Row],[entity_spawned (AVG)]])*(Table245[[#This Row],[activating_chance]]/100),0)</f>
        <v>71</v>
      </c>
      <c r="H637" s="73" t="s">
        <v>348</v>
      </c>
      <c r="CD637" t="s">
        <v>453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83</v>
      </c>
      <c r="G638" s="76">
        <f ca="1">ROUND((Table245[[#This Row],[XP]]*Table245[[#This Row],[entity_spawned (AVG)]])*(Table245[[#This Row],[activating_chance]]/100),0)</f>
        <v>83</v>
      </c>
      <c r="H638" s="73" t="s">
        <v>348</v>
      </c>
      <c r="CD638" t="s">
        <v>453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83</v>
      </c>
      <c r="G639" s="76">
        <f ca="1">ROUND((Table245[[#This Row],[XP]]*Table245[[#This Row],[entity_spawned (AVG)]])*(Table245[[#This Row],[activating_chance]]/100),0)</f>
        <v>83</v>
      </c>
      <c r="H639" s="73" t="s">
        <v>348</v>
      </c>
      <c r="CD639" t="s">
        <v>453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83</v>
      </c>
      <c r="G640" s="76">
        <f ca="1">ROUND((Table245[[#This Row],[XP]]*Table245[[#This Row],[entity_spawned (AVG)]])*(Table245[[#This Row],[activating_chance]]/100),0)</f>
        <v>83</v>
      </c>
      <c r="H640" s="73" t="s">
        <v>348</v>
      </c>
      <c r="CD640" t="s">
        <v>453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83</v>
      </c>
      <c r="G641" s="76">
        <f ca="1">ROUND((Table245[[#This Row],[XP]]*Table245[[#This Row],[entity_spawned (AVG)]])*(Table245[[#This Row],[activating_chance]]/100),0)</f>
        <v>83</v>
      </c>
      <c r="H641" s="73" t="s">
        <v>348</v>
      </c>
      <c r="CD641" t="s">
        <v>453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83</v>
      </c>
      <c r="G642" s="76">
        <f ca="1">ROUND((Table245[[#This Row],[XP]]*Table245[[#This Row],[entity_spawned (AVG)]])*(Table245[[#This Row],[activating_chance]]/100),0)</f>
        <v>33</v>
      </c>
      <c r="H642" s="73" t="s">
        <v>348</v>
      </c>
      <c r="CD642" t="s">
        <v>453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83</v>
      </c>
      <c r="G643" s="76">
        <f ca="1">ROUND((Table245[[#This Row],[XP]]*Table245[[#This Row],[entity_spawned (AVG)]])*(Table245[[#This Row],[activating_chance]]/100),0)</f>
        <v>83</v>
      </c>
      <c r="H643" s="73" t="s">
        <v>348</v>
      </c>
      <c r="CD643" t="s">
        <v>453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83</v>
      </c>
      <c r="G644" s="76">
        <f ca="1">ROUND((Table245[[#This Row],[XP]]*Table245[[#This Row],[entity_spawned (AVG)]])*(Table245[[#This Row],[activating_chance]]/100),0)</f>
        <v>66</v>
      </c>
      <c r="H644" s="73" t="s">
        <v>348</v>
      </c>
      <c r="CD644" t="s">
        <v>453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83</v>
      </c>
      <c r="G645" s="76">
        <f ca="1">ROUND((Table245[[#This Row],[XP]]*Table245[[#This Row],[entity_spawned (AVG)]])*(Table245[[#This Row],[activating_chance]]/100),0)</f>
        <v>83</v>
      </c>
      <c r="H645" s="73" t="s">
        <v>348</v>
      </c>
      <c r="CD645" t="s">
        <v>453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83</v>
      </c>
      <c r="G646" s="76">
        <f ca="1">ROUND((Table245[[#This Row],[XP]]*Table245[[#This Row],[entity_spawned (AVG)]])*(Table245[[#This Row],[activating_chance]]/100),0)</f>
        <v>25</v>
      </c>
      <c r="H646" s="73" t="s">
        <v>348</v>
      </c>
      <c r="CD646" t="s">
        <v>453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83</v>
      </c>
      <c r="G647" s="76">
        <f ca="1">ROUND((Table245[[#This Row],[XP]]*Table245[[#This Row],[entity_spawned (AVG)]])*(Table245[[#This Row],[activating_chance]]/100),0)</f>
        <v>83</v>
      </c>
      <c r="H647" s="73" t="s">
        <v>348</v>
      </c>
      <c r="CD647" t="s">
        <v>453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83</v>
      </c>
      <c r="G648" s="76">
        <f ca="1">ROUND((Table245[[#This Row],[XP]]*Table245[[#This Row],[entity_spawned (AVG)]])*(Table245[[#This Row],[activating_chance]]/100),0)</f>
        <v>75</v>
      </c>
      <c r="H648" s="73" t="s">
        <v>348</v>
      </c>
      <c r="CD648" t="s">
        <v>453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83</v>
      </c>
      <c r="G649" s="76">
        <f ca="1">ROUND((Table245[[#This Row],[XP]]*Table245[[#This Row],[entity_spawned (AVG)]])*(Table245[[#This Row],[activating_chance]]/100),0)</f>
        <v>50</v>
      </c>
      <c r="H649" s="73" t="s">
        <v>348</v>
      </c>
      <c r="CD649" t="s">
        <v>453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83</v>
      </c>
      <c r="G650" s="76">
        <f ca="1">ROUND((Table245[[#This Row],[XP]]*Table245[[#This Row],[entity_spawned (AVG)]])*(Table245[[#This Row],[activating_chance]]/100),0)</f>
        <v>50</v>
      </c>
      <c r="H650" s="73" t="s">
        <v>348</v>
      </c>
      <c r="CD650" t="s">
        <v>453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83</v>
      </c>
      <c r="G651" s="76">
        <f ca="1">ROUND((Table245[[#This Row],[XP]]*Table245[[#This Row],[entity_spawned (AVG)]])*(Table245[[#This Row],[activating_chance]]/100),0)</f>
        <v>71</v>
      </c>
      <c r="H651" s="73" t="s">
        <v>348</v>
      </c>
      <c r="CD651" t="s">
        <v>453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83</v>
      </c>
      <c r="G652" s="76">
        <f ca="1">ROUND((Table245[[#This Row],[XP]]*Table245[[#This Row],[entity_spawned (AVG)]])*(Table245[[#This Row],[activating_chance]]/100),0)</f>
        <v>66</v>
      </c>
      <c r="H652" s="73" t="s">
        <v>348</v>
      </c>
      <c r="CD652" t="s">
        <v>453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83</v>
      </c>
      <c r="G653" s="76">
        <f ca="1">ROUND((Table245[[#This Row],[XP]]*Table245[[#This Row],[entity_spawned (AVG)]])*(Table245[[#This Row],[activating_chance]]/100),0)</f>
        <v>83</v>
      </c>
      <c r="H653" s="73" t="s">
        <v>348</v>
      </c>
      <c r="CD653" t="s">
        <v>453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83</v>
      </c>
      <c r="G654" s="76">
        <f ca="1">ROUND((Table245[[#This Row],[XP]]*Table245[[#This Row],[entity_spawned (AVG)]])*(Table245[[#This Row],[activating_chance]]/100),0)</f>
        <v>33</v>
      </c>
      <c r="H654" s="73" t="s">
        <v>348</v>
      </c>
      <c r="CD654" t="s">
        <v>453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83</v>
      </c>
      <c r="G655" s="76">
        <f ca="1">ROUND((Table245[[#This Row],[XP]]*Table245[[#This Row],[entity_spawned (AVG)]])*(Table245[[#This Row],[activating_chance]]/100),0)</f>
        <v>83</v>
      </c>
      <c r="H655" s="73" t="s">
        <v>348</v>
      </c>
      <c r="CD655" t="s">
        <v>453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83</v>
      </c>
      <c r="G656" s="76">
        <f ca="1">ROUND((Table245[[#This Row],[XP]]*Table245[[#This Row],[entity_spawned (AVG)]])*(Table245[[#This Row],[activating_chance]]/100),0)</f>
        <v>50</v>
      </c>
      <c r="H656" s="73" t="s">
        <v>348</v>
      </c>
      <c r="CD656" t="s">
        <v>453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83</v>
      </c>
      <c r="G657" s="76">
        <f ca="1">ROUND((Table245[[#This Row],[XP]]*Table245[[#This Row],[entity_spawned (AVG)]])*(Table245[[#This Row],[activating_chance]]/100),0)</f>
        <v>25</v>
      </c>
      <c r="H657" s="73" t="s">
        <v>348</v>
      </c>
      <c r="CD657" t="s">
        <v>453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83</v>
      </c>
      <c r="G658" s="76">
        <f ca="1">ROUND((Table245[[#This Row],[XP]]*Table245[[#This Row],[entity_spawned (AVG)]])*(Table245[[#This Row],[activating_chance]]/100),0)</f>
        <v>83</v>
      </c>
      <c r="H658" s="73" t="s">
        <v>348</v>
      </c>
      <c r="CD658" t="s">
        <v>453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83</v>
      </c>
      <c r="G659" s="76">
        <f ca="1">ROUND((Table245[[#This Row],[XP]]*Table245[[#This Row],[entity_spawned (AVG)]])*(Table245[[#This Row],[activating_chance]]/100),0)</f>
        <v>66</v>
      </c>
      <c r="H659" s="73" t="s">
        <v>348</v>
      </c>
      <c r="CD659" t="s">
        <v>453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83</v>
      </c>
      <c r="G660" s="76">
        <f ca="1">ROUND((Table245[[#This Row],[XP]]*Table245[[#This Row],[entity_spawned (AVG)]])*(Table245[[#This Row],[activating_chance]]/100),0)</f>
        <v>83</v>
      </c>
      <c r="H660" s="73" t="s">
        <v>348</v>
      </c>
      <c r="CD660" t="s">
        <v>453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83</v>
      </c>
      <c r="G661" s="76">
        <f ca="1">ROUND((Table245[[#This Row],[XP]]*Table245[[#This Row],[entity_spawned (AVG)]])*(Table245[[#This Row],[activating_chance]]/100),0)</f>
        <v>83</v>
      </c>
      <c r="H661" s="73" t="s">
        <v>348</v>
      </c>
      <c r="CD661" t="s">
        <v>453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83</v>
      </c>
      <c r="G662" s="76">
        <f ca="1">ROUND((Table245[[#This Row],[XP]]*Table245[[#This Row],[entity_spawned (AVG)]])*(Table245[[#This Row],[activating_chance]]/100),0)</f>
        <v>83</v>
      </c>
      <c r="H662" s="73" t="s">
        <v>348</v>
      </c>
      <c r="CD662" t="s">
        <v>453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70</v>
      </c>
      <c r="G663" s="76">
        <f ca="1">ROUND((Table245[[#This Row],[XP]]*Table245[[#This Row],[entity_spawned (AVG)]])*(Table245[[#This Row],[activating_chance]]/100),0)</f>
        <v>63</v>
      </c>
      <c r="H663" s="73" t="s">
        <v>348</v>
      </c>
      <c r="CD663" t="s">
        <v>453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70</v>
      </c>
      <c r="G664" s="76">
        <f ca="1">ROUND((Table245[[#This Row],[XP]]*Table245[[#This Row],[entity_spawned (AVG)]])*(Table245[[#This Row],[activating_chance]]/100),0)</f>
        <v>42</v>
      </c>
      <c r="H664" s="73" t="s">
        <v>348</v>
      </c>
      <c r="CD664" t="s">
        <v>453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70</v>
      </c>
      <c r="G665" s="76">
        <f ca="1">ROUND((Table245[[#This Row],[XP]]*Table245[[#This Row],[entity_spawned (AVG)]])*(Table245[[#This Row],[activating_chance]]/100),0)</f>
        <v>21</v>
      </c>
      <c r="H665" s="73" t="s">
        <v>348</v>
      </c>
      <c r="CD665" t="s">
        <v>453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70</v>
      </c>
      <c r="G666" s="76">
        <f ca="1">ROUND((Table245[[#This Row],[XP]]*Table245[[#This Row],[entity_spawned (AVG)]])*(Table245[[#This Row],[activating_chance]]/100),0)</f>
        <v>70</v>
      </c>
      <c r="H666" s="73" t="s">
        <v>348</v>
      </c>
      <c r="CD666" t="s">
        <v>453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70</v>
      </c>
      <c r="G667" s="76">
        <f ca="1">ROUND((Table245[[#This Row],[XP]]*Table245[[#This Row],[entity_spawned (AVG)]])*(Table245[[#This Row],[activating_chance]]/100),0)</f>
        <v>21</v>
      </c>
      <c r="H667" s="73" t="s">
        <v>348</v>
      </c>
      <c r="CD667" t="s">
        <v>453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70</v>
      </c>
      <c r="G668" s="76">
        <f ca="1">ROUND((Table245[[#This Row],[XP]]*Table245[[#This Row],[entity_spawned (AVG)]])*(Table245[[#This Row],[activating_chance]]/100),0)</f>
        <v>56</v>
      </c>
      <c r="H668" s="73" t="s">
        <v>348</v>
      </c>
      <c r="CD668" t="s">
        <v>453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70</v>
      </c>
      <c r="G669" s="76">
        <f ca="1">ROUND((Table245[[#This Row],[XP]]*Table245[[#This Row],[entity_spawned (AVG)]])*(Table245[[#This Row],[activating_chance]]/100),0)</f>
        <v>70</v>
      </c>
      <c r="H669" s="73" t="s">
        <v>348</v>
      </c>
      <c r="CD669" t="s">
        <v>453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70</v>
      </c>
      <c r="G670" s="76">
        <f ca="1">ROUND((Table245[[#This Row],[XP]]*Table245[[#This Row],[entity_spawned (AVG)]])*(Table245[[#This Row],[activating_chance]]/100),0)</f>
        <v>70</v>
      </c>
      <c r="H670" s="73" t="s">
        <v>348</v>
      </c>
      <c r="CD670" t="s">
        <v>453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70</v>
      </c>
      <c r="G671" s="76">
        <f ca="1">ROUND((Table245[[#This Row],[XP]]*Table245[[#This Row],[entity_spawned (AVG)]])*(Table245[[#This Row],[activating_chance]]/100),0)</f>
        <v>70</v>
      </c>
      <c r="H671" s="73" t="s">
        <v>348</v>
      </c>
      <c r="CD671" t="s">
        <v>453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70</v>
      </c>
      <c r="G672" s="76">
        <f ca="1">ROUND((Table245[[#This Row],[XP]]*Table245[[#This Row],[entity_spawned (AVG)]])*(Table245[[#This Row],[activating_chance]]/100),0)</f>
        <v>70</v>
      </c>
      <c r="H672" s="73" t="s">
        <v>348</v>
      </c>
      <c r="CD672" t="s">
        <v>453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70</v>
      </c>
      <c r="G673" s="76">
        <f ca="1">ROUND((Table245[[#This Row],[XP]]*Table245[[#This Row],[entity_spawned (AVG)]])*(Table245[[#This Row],[activating_chance]]/100),0)</f>
        <v>70</v>
      </c>
      <c r="H673" s="73" t="s">
        <v>348</v>
      </c>
      <c r="CD673" t="s">
        <v>453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70</v>
      </c>
      <c r="G674" s="76">
        <f ca="1">ROUND((Table245[[#This Row],[XP]]*Table245[[#This Row],[entity_spawned (AVG)]])*(Table245[[#This Row],[activating_chance]]/100),0)</f>
        <v>7</v>
      </c>
      <c r="H674" s="73" t="s">
        <v>348</v>
      </c>
      <c r="CD674" t="s">
        <v>453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70</v>
      </c>
      <c r="G675" s="76">
        <f ca="1">ROUND((Table245[[#This Row],[XP]]*Table245[[#This Row],[entity_spawned (AVG)]])*(Table245[[#This Row],[activating_chance]]/100),0)</f>
        <v>70</v>
      </c>
      <c r="H675" s="73" t="s">
        <v>348</v>
      </c>
      <c r="CD675" t="s">
        <v>453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70</v>
      </c>
      <c r="G676" s="76">
        <f ca="1">ROUND((Table245[[#This Row],[XP]]*Table245[[#This Row],[entity_spawned (AVG)]])*(Table245[[#This Row],[activating_chance]]/100),0)</f>
        <v>70</v>
      </c>
      <c r="H676" s="73" t="s">
        <v>348</v>
      </c>
      <c r="CD676" t="s">
        <v>453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75</v>
      </c>
      <c r="G677" s="76">
        <f ca="1">ROUND((Table245[[#This Row],[XP]]*Table245[[#This Row],[entity_spawned (AVG)]])*(Table245[[#This Row],[activating_chance]]/100),0)</f>
        <v>75</v>
      </c>
      <c r="H677" s="73" t="s">
        <v>348</v>
      </c>
      <c r="CD677" t="s">
        <v>453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75</v>
      </c>
      <c r="G678" s="76">
        <f ca="1">ROUND((Table245[[#This Row],[XP]]*Table245[[#This Row],[entity_spawned (AVG)]])*(Table245[[#This Row],[activating_chance]]/100),0)</f>
        <v>75</v>
      </c>
      <c r="H678" s="73" t="s">
        <v>348</v>
      </c>
      <c r="CD678" t="s">
        <v>453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519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75</v>
      </c>
      <c r="G679" s="76">
        <f ca="1">ROUND((Table245[[#This Row],[XP]]*Table245[[#This Row],[entity_spawned (AVG)]])*(Table245[[#This Row],[activating_chance]]/100),0)</f>
        <v>75</v>
      </c>
      <c r="H679" s="73" t="s">
        <v>348</v>
      </c>
      <c r="CD679" t="s">
        <v>453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519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75</v>
      </c>
      <c r="G680" s="76">
        <f ca="1">ROUND((Table245[[#This Row],[XP]]*Table245[[#This Row],[entity_spawned (AVG)]])*(Table245[[#This Row],[activating_chance]]/100),0)</f>
        <v>75</v>
      </c>
      <c r="H680" s="73" t="s">
        <v>348</v>
      </c>
      <c r="CD680" t="s">
        <v>453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453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453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453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453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453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453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453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453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453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453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453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453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453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453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453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453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453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453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453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453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453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453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453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453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453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453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453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453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453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453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453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453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453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453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453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453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453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453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83</v>
      </c>
      <c r="CI719">
        <f ca="1">ROUND((Table14[[#This Row],[XP]]*Table14[[#This Row],[entity_spawned (AVG)]])*(Table14[[#This Row],[activating_chance]]/100),0)</f>
        <v>62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83</v>
      </c>
      <c r="CI720">
        <f ca="1">ROUND((Table14[[#This Row],[XP]]*Table14[[#This Row],[entity_spawned (AVG)]])*(Table14[[#This Row],[activating_chance]]/100),0)</f>
        <v>83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83</v>
      </c>
      <c r="CI721">
        <f ca="1">ROUND((Table14[[#This Row],[XP]]*Table14[[#This Row],[entity_spawned (AVG)]])*(Table14[[#This Row],[activating_chance]]/100),0)</f>
        <v>83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83</v>
      </c>
      <c r="CI722">
        <f ca="1">ROUND((Table14[[#This Row],[XP]]*Table14[[#This Row],[entity_spawned (AVG)]])*(Table14[[#This Row],[activating_chance]]/100),0)</f>
        <v>62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83</v>
      </c>
      <c r="CI723">
        <f ca="1">ROUND((Table14[[#This Row],[XP]]*Table14[[#This Row],[entity_spawned (AVG)]])*(Table14[[#This Row],[activating_chance]]/100),0)</f>
        <v>83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83</v>
      </c>
      <c r="CI724">
        <f ca="1">ROUND((Table14[[#This Row],[XP]]*Table14[[#This Row],[entity_spawned (AVG)]])*(Table14[[#This Row],[activating_chance]]/100),0)</f>
        <v>83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83</v>
      </c>
      <c r="CI725">
        <f ca="1">ROUND((Table14[[#This Row],[XP]]*Table14[[#This Row],[entity_spawned (AVG)]])*(Table14[[#This Row],[activating_chance]]/100),0)</f>
        <v>83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83</v>
      </c>
      <c r="CI726">
        <f ca="1">ROUND((Table14[[#This Row],[XP]]*Table14[[#This Row],[entity_spawned (AVG)]])*(Table14[[#This Row],[activating_chance]]/100),0)</f>
        <v>83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83</v>
      </c>
      <c r="CI727">
        <f ca="1">ROUND((Table14[[#This Row],[XP]]*Table14[[#This Row],[entity_spawned (AVG)]])*(Table14[[#This Row],[activating_chance]]/100),0)</f>
        <v>83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83</v>
      </c>
      <c r="CI728">
        <f ca="1">ROUND((Table14[[#This Row],[XP]]*Table14[[#This Row],[entity_spawned (AVG)]])*(Table14[[#This Row],[activating_chance]]/100),0)</f>
        <v>62</v>
      </c>
      <c r="CJ728" s="73" t="s">
        <v>348</v>
      </c>
    </row>
    <row r="729" spans="82:88" x14ac:dyDescent="0.25">
      <c r="CD729" t="s">
        <v>498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195</v>
      </c>
      <c r="CI729">
        <f ca="1">ROUND((Table14[[#This Row],[XP]]*Table14[[#This Row],[entity_spawned (AVG)]])*(Table14[[#This Row],[activating_chance]]/100),0)</f>
        <v>20</v>
      </c>
      <c r="CJ729" s="73" t="s">
        <v>348</v>
      </c>
    </row>
    <row r="730" spans="82:88" x14ac:dyDescent="0.25">
      <c r="CD730" t="s">
        <v>498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195</v>
      </c>
      <c r="CI730">
        <f ca="1">ROUND((Table14[[#This Row],[XP]]*Table14[[#This Row],[entity_spawned (AVG)]])*(Table14[[#This Row],[activating_chance]]/100),0)</f>
        <v>195</v>
      </c>
      <c r="CJ730" s="73" t="s">
        <v>348</v>
      </c>
    </row>
    <row r="731" spans="82:88" x14ac:dyDescent="0.25">
      <c r="CD731" t="s">
        <v>498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195</v>
      </c>
      <c r="CI731">
        <f ca="1">ROUND((Table14[[#This Row],[XP]]*Table14[[#This Row],[entity_spawned (AVG)]])*(Table14[[#This Row],[activating_chance]]/100),0)</f>
        <v>156</v>
      </c>
      <c r="CJ731" s="73" t="s">
        <v>348</v>
      </c>
    </row>
    <row r="732" spans="82:88" x14ac:dyDescent="0.25">
      <c r="CD732" t="s">
        <v>498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195</v>
      </c>
      <c r="CI732">
        <f ca="1">ROUND((Table14[[#This Row],[XP]]*Table14[[#This Row],[entity_spawned (AVG)]])*(Table14[[#This Row],[activating_chance]]/100),0)</f>
        <v>59</v>
      </c>
      <c r="CJ732" s="73" t="s">
        <v>348</v>
      </c>
    </row>
    <row r="733" spans="82:88" x14ac:dyDescent="0.25">
      <c r="CD733" t="s">
        <v>498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195</v>
      </c>
      <c r="CI733">
        <f ca="1">ROUND((Table14[[#This Row],[XP]]*Table14[[#This Row],[entity_spawned (AVG)]])*(Table14[[#This Row],[activating_chance]]/100),0)</f>
        <v>195</v>
      </c>
      <c r="CJ733" s="73" t="s">
        <v>348</v>
      </c>
    </row>
    <row r="734" spans="82:88" x14ac:dyDescent="0.25">
      <c r="CD734" t="s">
        <v>498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195</v>
      </c>
      <c r="CI734">
        <f ca="1">ROUND((Table14[[#This Row],[XP]]*Table14[[#This Row],[entity_spawned (AVG)]])*(Table14[[#This Row],[activating_chance]]/100),0)</f>
        <v>195</v>
      </c>
      <c r="CJ734" s="73" t="s">
        <v>348</v>
      </c>
    </row>
    <row r="735" spans="82:88" x14ac:dyDescent="0.25">
      <c r="CD735" t="s">
        <v>498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195</v>
      </c>
      <c r="CI735">
        <f ca="1">ROUND((Table14[[#This Row],[XP]]*Table14[[#This Row],[entity_spawned (AVG)]])*(Table14[[#This Row],[activating_chance]]/100),0)</f>
        <v>137</v>
      </c>
      <c r="CJ735" s="73" t="s">
        <v>348</v>
      </c>
    </row>
    <row r="736" spans="82:88" x14ac:dyDescent="0.25">
      <c r="CD736" t="s">
        <v>498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195</v>
      </c>
      <c r="CI736">
        <f ca="1">ROUND((Table14[[#This Row],[XP]]*Table14[[#This Row],[entity_spawned (AVG)]])*(Table14[[#This Row],[activating_chance]]/100),0)</f>
        <v>195</v>
      </c>
      <c r="CJ736" s="73" t="s">
        <v>348</v>
      </c>
    </row>
    <row r="737" spans="82:88" x14ac:dyDescent="0.25">
      <c r="CD737" t="s">
        <v>498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195</v>
      </c>
      <c r="CI737">
        <f ca="1">ROUND((Table14[[#This Row],[XP]]*Table14[[#This Row],[entity_spawned (AVG)]])*(Table14[[#This Row],[activating_chance]]/100),0)</f>
        <v>195</v>
      </c>
      <c r="CJ737" s="73" t="s">
        <v>348</v>
      </c>
    </row>
    <row r="738" spans="82:88" x14ac:dyDescent="0.25">
      <c r="CD738" t="s">
        <v>498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195</v>
      </c>
      <c r="CI738">
        <f ca="1">ROUND((Table14[[#This Row],[XP]]*Table14[[#This Row],[entity_spawned (AVG)]])*(Table14[[#This Row],[activating_chance]]/100),0)</f>
        <v>195</v>
      </c>
      <c r="CJ738" s="73" t="s">
        <v>348</v>
      </c>
    </row>
    <row r="739" spans="82:88" x14ac:dyDescent="0.25">
      <c r="CD739" t="s">
        <v>498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195</v>
      </c>
      <c r="CI739">
        <f ca="1">ROUND((Table14[[#This Row],[XP]]*Table14[[#This Row],[entity_spawned (AVG)]])*(Table14[[#This Row],[activating_chance]]/100),0)</f>
        <v>195</v>
      </c>
      <c r="CJ739" s="73" t="s">
        <v>348</v>
      </c>
    </row>
    <row r="740" spans="82:88" x14ac:dyDescent="0.25">
      <c r="CD740" t="s">
        <v>498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195</v>
      </c>
      <c r="CI740">
        <f ca="1">ROUND((Table14[[#This Row],[XP]]*Table14[[#This Row],[entity_spawned (AVG)]])*(Table14[[#This Row],[activating_chance]]/100),0)</f>
        <v>59</v>
      </c>
      <c r="CJ740" s="73" t="s">
        <v>348</v>
      </c>
    </row>
    <row r="741" spans="82:88" x14ac:dyDescent="0.25">
      <c r="CD741" t="s">
        <v>499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55</v>
      </c>
      <c r="CJ741" s="73" t="s">
        <v>348</v>
      </c>
    </row>
    <row r="742" spans="82:88" x14ac:dyDescent="0.25">
      <c r="CD742" t="s">
        <v>499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348</v>
      </c>
    </row>
    <row r="743" spans="82:88" x14ac:dyDescent="0.25">
      <c r="CD743" t="s">
        <v>499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6</v>
      </c>
      <c r="CJ743" s="73" t="s">
        <v>348</v>
      </c>
    </row>
    <row r="744" spans="82:88" x14ac:dyDescent="0.25">
      <c r="CD744" t="s">
        <v>499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55</v>
      </c>
      <c r="CJ744" s="73" t="s">
        <v>348</v>
      </c>
    </row>
    <row r="745" spans="82:88" x14ac:dyDescent="0.25">
      <c r="CD745" t="s">
        <v>499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55</v>
      </c>
      <c r="CI745">
        <f ca="1">ROUND((Table14[[#This Row],[XP]]*Table14[[#This Row],[entity_spawned (AVG)]])*(Table14[[#This Row],[activating_chance]]/100),0)</f>
        <v>6</v>
      </c>
      <c r="CJ745" s="73" t="s">
        <v>348</v>
      </c>
    </row>
    <row r="746" spans="82:88" x14ac:dyDescent="0.25">
      <c r="CD746" t="s">
        <v>499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55</v>
      </c>
      <c r="CI746">
        <f ca="1">ROUND((Table14[[#This Row],[XP]]*Table14[[#This Row],[entity_spawned (AVG)]])*(Table14[[#This Row],[activating_chance]]/100),0)</f>
        <v>55</v>
      </c>
      <c r="CJ746" s="73" t="s">
        <v>348</v>
      </c>
    </row>
    <row r="747" spans="82:88" x14ac:dyDescent="0.25">
      <c r="CD747" t="s">
        <v>499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55</v>
      </c>
      <c r="CI747">
        <f ca="1">ROUND((Table14[[#This Row],[XP]]*Table14[[#This Row],[entity_spawned (AVG)]])*(Table14[[#This Row],[activating_chance]]/100),0)</f>
        <v>55</v>
      </c>
      <c r="CJ747" s="73" t="s">
        <v>348</v>
      </c>
    </row>
    <row r="748" spans="82:88" x14ac:dyDescent="0.25">
      <c r="CD748" t="s">
        <v>499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55</v>
      </c>
      <c r="CI748">
        <f ca="1">ROUND((Table14[[#This Row],[XP]]*Table14[[#This Row],[entity_spawned (AVG)]])*(Table14[[#This Row],[activating_chance]]/100),0)</f>
        <v>17</v>
      </c>
      <c r="CJ748" s="73" t="s">
        <v>348</v>
      </c>
    </row>
    <row r="749" spans="82:88" x14ac:dyDescent="0.25">
      <c r="CD749" t="s">
        <v>499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55</v>
      </c>
      <c r="CI749">
        <f ca="1">ROUND((Table14[[#This Row],[XP]]*Table14[[#This Row],[entity_spawned (AVG)]])*(Table14[[#This Row],[activating_chance]]/100),0)</f>
        <v>17</v>
      </c>
      <c r="CJ749" s="73" t="s">
        <v>348</v>
      </c>
    </row>
    <row r="750" spans="82:88" x14ac:dyDescent="0.25">
      <c r="CD750" t="s">
        <v>499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55</v>
      </c>
      <c r="CI750">
        <f ca="1">ROUND((Table14[[#This Row],[XP]]*Table14[[#This Row],[entity_spawned (AVG)]])*(Table14[[#This Row],[activating_chance]]/100),0)</f>
        <v>17</v>
      </c>
      <c r="CJ750" s="73" t="s">
        <v>348</v>
      </c>
    </row>
    <row r="751" spans="82:88" x14ac:dyDescent="0.25">
      <c r="CD751" t="s">
        <v>499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55</v>
      </c>
      <c r="CI751">
        <f ca="1">ROUND((Table14[[#This Row],[XP]]*Table14[[#This Row],[entity_spawned (AVG)]])*(Table14[[#This Row],[activating_chance]]/100),0)</f>
        <v>55</v>
      </c>
      <c r="CJ751" s="73" t="s">
        <v>348</v>
      </c>
    </row>
    <row r="752" spans="82:88" x14ac:dyDescent="0.25">
      <c r="CD752" t="s">
        <v>499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55</v>
      </c>
      <c r="CI752">
        <f ca="1">ROUND((Table14[[#This Row],[XP]]*Table14[[#This Row],[entity_spawned (AVG)]])*(Table14[[#This Row],[activating_chance]]/100),0)</f>
        <v>55</v>
      </c>
      <c r="CJ752" s="73" t="s">
        <v>348</v>
      </c>
    </row>
    <row r="753" spans="82:88" x14ac:dyDescent="0.25">
      <c r="CD753" t="s">
        <v>499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55</v>
      </c>
      <c r="CI753">
        <f ca="1">ROUND((Table14[[#This Row],[XP]]*Table14[[#This Row],[entity_spawned (AVG)]])*(Table14[[#This Row],[activating_chance]]/100),0)</f>
        <v>44</v>
      </c>
      <c r="CJ753" s="73" t="s">
        <v>348</v>
      </c>
    </row>
    <row r="754" spans="82:88" x14ac:dyDescent="0.25">
      <c r="CD754" t="s">
        <v>499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55</v>
      </c>
      <c r="CI754">
        <f ca="1">ROUND((Table14[[#This Row],[XP]]*Table14[[#This Row],[entity_spawned (AVG)]])*(Table14[[#This Row],[activating_chance]]/100),0)</f>
        <v>44</v>
      </c>
      <c r="CJ754" s="73" t="s">
        <v>348</v>
      </c>
    </row>
    <row r="755" spans="82:88" x14ac:dyDescent="0.25">
      <c r="CD755" t="s">
        <v>499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55</v>
      </c>
      <c r="CI755">
        <f ca="1">ROUND((Table14[[#This Row],[XP]]*Table14[[#This Row],[entity_spawned (AVG)]])*(Table14[[#This Row],[activating_chance]]/100),0)</f>
        <v>55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130</v>
      </c>
      <c r="CI756">
        <f ca="1">ROUND((Table14[[#This Row],[XP]]*Table14[[#This Row],[entity_spawned (AVG)]])*(Table14[[#This Row],[activating_chance]]/100),0)</f>
        <v>182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130</v>
      </c>
      <c r="CI757">
        <f ca="1">ROUND((Table14[[#This Row],[XP]]*Table14[[#This Row],[entity_spawned (AVG)]])*(Table14[[#This Row],[activating_chance]]/100),0)</f>
        <v>650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130</v>
      </c>
      <c r="CI758">
        <f ca="1">ROUND((Table14[[#This Row],[XP]]*Table14[[#This Row],[entity_spawned (AVG)]])*(Table14[[#This Row],[activating_chance]]/100),0)</f>
        <v>260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130</v>
      </c>
      <c r="CI759">
        <f ca="1">ROUND((Table14[[#This Row],[XP]]*Table14[[#This Row],[entity_spawned (AVG)]])*(Table14[[#This Row],[activating_chance]]/100),0)</f>
        <v>390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130</v>
      </c>
      <c r="CI760">
        <f ca="1">ROUND((Table14[[#This Row],[XP]]*Table14[[#This Row],[entity_spawned (AVG)]])*(Table14[[#This Row],[activating_chance]]/100),0)</f>
        <v>260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130</v>
      </c>
      <c r="CI761">
        <f ca="1">ROUND((Table14[[#This Row],[XP]]*Table14[[#This Row],[entity_spawned (AVG)]])*(Table14[[#This Row],[activating_chance]]/100),0)</f>
        <v>390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130</v>
      </c>
      <c r="CI762">
        <f ca="1">ROUND((Table14[[#This Row],[XP]]*Table14[[#This Row],[entity_spawned (AVG)]])*(Table14[[#This Row],[activating_chance]]/100),0)</f>
        <v>117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130</v>
      </c>
      <c r="CI763">
        <f ca="1">ROUND((Table14[[#This Row],[XP]]*Table14[[#This Row],[entity_spawned (AVG)]])*(Table14[[#This Row],[activating_chance]]/100),0)</f>
        <v>390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130</v>
      </c>
      <c r="CI764">
        <f ca="1">ROUND((Table14[[#This Row],[XP]]*Table14[[#This Row],[entity_spawned (AVG)]])*(Table14[[#This Row],[activating_chance]]/100),0)</f>
        <v>130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130</v>
      </c>
      <c r="CI765">
        <f ca="1">ROUND((Table14[[#This Row],[XP]]*Table14[[#This Row],[entity_spawned (AVG)]])*(Table14[[#This Row],[activating_chance]]/100),0)</f>
        <v>78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130</v>
      </c>
      <c r="CI766">
        <f ca="1">ROUND((Table14[[#This Row],[XP]]*Table14[[#This Row],[entity_spawned (AVG)]])*(Table14[[#This Row],[activating_chance]]/100),0)</f>
        <v>104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130</v>
      </c>
      <c r="CI767">
        <f ca="1">ROUND((Table14[[#This Row],[XP]]*Table14[[#This Row],[entity_spawned (AVG)]])*(Table14[[#This Row],[activating_chance]]/100),0)</f>
        <v>260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130</v>
      </c>
      <c r="CI768">
        <f ca="1">ROUND((Table14[[#This Row],[XP]]*Table14[[#This Row],[entity_spawned (AVG)]])*(Table14[[#This Row],[activating_chance]]/100),0)</f>
        <v>390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130</v>
      </c>
      <c r="CI769">
        <f ca="1">ROUND((Table14[[#This Row],[XP]]*Table14[[#This Row],[entity_spawned (AVG)]])*(Table14[[#This Row],[activating_chance]]/100),0)</f>
        <v>130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130</v>
      </c>
      <c r="CI770">
        <f ca="1">ROUND((Table14[[#This Row],[XP]]*Table14[[#This Row],[entity_spawned (AVG)]])*(Table14[[#This Row],[activating_chance]]/100),0)</f>
        <v>780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130</v>
      </c>
      <c r="CI771">
        <f ca="1">ROUND((Table14[[#This Row],[XP]]*Table14[[#This Row],[entity_spawned (AVG)]])*(Table14[[#This Row],[activating_chance]]/100),0)</f>
        <v>260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130</v>
      </c>
      <c r="CI772">
        <f ca="1">ROUND((Table14[[#This Row],[XP]]*Table14[[#This Row],[entity_spawned (AVG)]])*(Table14[[#This Row],[activating_chance]]/100),0)</f>
        <v>130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130</v>
      </c>
      <c r="CI773">
        <f ca="1">ROUND((Table14[[#This Row],[XP]]*Table14[[#This Row],[entity_spawned (AVG)]])*(Table14[[#This Row],[activating_chance]]/100),0)</f>
        <v>390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130</v>
      </c>
      <c r="CI774">
        <f ca="1">ROUND((Table14[[#This Row],[XP]]*Table14[[#This Row],[entity_spawned (AVG)]])*(Table14[[#This Row],[activating_chance]]/100),0)</f>
        <v>390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130</v>
      </c>
      <c r="CI775">
        <f ca="1">ROUND((Table14[[#This Row],[XP]]*Table14[[#This Row],[entity_spawned (AVG)]])*(Table14[[#This Row],[activating_chance]]/100),0)</f>
        <v>208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130</v>
      </c>
      <c r="CI776">
        <f ca="1">ROUND((Table14[[#This Row],[XP]]*Table14[[#This Row],[entity_spawned (AVG)]])*(Table14[[#This Row],[activating_chance]]/100),0)</f>
        <v>104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130</v>
      </c>
      <c r="CI777">
        <f ca="1">ROUND((Table14[[#This Row],[XP]]*Table14[[#This Row],[entity_spawned (AVG)]])*(Table14[[#This Row],[activating_chance]]/100),0)</f>
        <v>780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130</v>
      </c>
      <c r="CI778">
        <f ca="1">ROUND((Table14[[#This Row],[XP]]*Table14[[#This Row],[entity_spawned (AVG)]])*(Table14[[#This Row],[activating_chance]]/100),0)</f>
        <v>520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130</v>
      </c>
      <c r="CI779">
        <f ca="1">ROUND((Table14[[#This Row],[XP]]*Table14[[#This Row],[entity_spawned (AVG)]])*(Table14[[#This Row],[activating_chance]]/100),0)</f>
        <v>130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130</v>
      </c>
      <c r="CI780">
        <f ca="1">ROUND((Table14[[#This Row],[XP]]*Table14[[#This Row],[entity_spawned (AVG)]])*(Table14[[#This Row],[activating_chance]]/100),0)</f>
        <v>7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130</v>
      </c>
      <c r="CI781">
        <f ca="1">ROUND((Table14[[#This Row],[XP]]*Table14[[#This Row],[entity_spawned (AVG)]])*(Table14[[#This Row],[activating_chance]]/100),0)</f>
        <v>260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130</v>
      </c>
      <c r="CI782">
        <f ca="1">ROUND((Table14[[#This Row],[XP]]*Table14[[#This Row],[entity_spawned (AVG)]])*(Table14[[#This Row],[activating_chance]]/100),0)</f>
        <v>260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130</v>
      </c>
      <c r="CI783">
        <f ca="1">ROUND((Table14[[#This Row],[XP]]*Table14[[#This Row],[entity_spawned (AVG)]])*(Table14[[#This Row],[activating_chance]]/100),0)</f>
        <v>390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130</v>
      </c>
      <c r="CI784">
        <f ca="1">ROUND((Table14[[#This Row],[XP]]*Table14[[#This Row],[entity_spawned (AVG)]])*(Table14[[#This Row],[activating_chance]]/100),0)</f>
        <v>520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130</v>
      </c>
      <c r="CI785">
        <f ca="1">ROUND((Table14[[#This Row],[XP]]*Table14[[#This Row],[entity_spawned (AVG)]])*(Table14[[#This Row],[activating_chance]]/100),0)</f>
        <v>130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130</v>
      </c>
      <c r="CI786">
        <f ca="1">ROUND((Table14[[#This Row],[XP]]*Table14[[#This Row],[entity_spawned (AVG)]])*(Table14[[#This Row],[activating_chance]]/100),0)</f>
        <v>390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130</v>
      </c>
      <c r="CI787">
        <f ca="1">ROUND((Table14[[#This Row],[XP]]*Table14[[#This Row],[entity_spawned (AVG)]])*(Table14[[#This Row],[activating_chance]]/100),0)</f>
        <v>260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130</v>
      </c>
      <c r="CI788">
        <f ca="1">ROUND((Table14[[#This Row],[XP]]*Table14[[#This Row],[entity_spawned (AVG)]])*(Table14[[#This Row],[activating_chance]]/100),0)</f>
        <v>260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130</v>
      </c>
      <c r="CI789">
        <f ca="1">ROUND((Table14[[#This Row],[XP]]*Table14[[#This Row],[entity_spawned (AVG)]])*(Table14[[#This Row],[activating_chance]]/100),0)</f>
        <v>390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130</v>
      </c>
      <c r="CI790">
        <f ca="1">ROUND((Table14[[#This Row],[XP]]*Table14[[#This Row],[entity_spawned (AVG)]])*(Table14[[#This Row],[activating_chance]]/100),0)</f>
        <v>182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130</v>
      </c>
      <c r="CI791">
        <f ca="1">ROUND((Table14[[#This Row],[XP]]*Table14[[#This Row],[entity_spawned (AVG)]])*(Table14[[#This Row],[activating_chance]]/100),0)</f>
        <v>8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130</v>
      </c>
      <c r="CI792">
        <f ca="1">ROUND((Table14[[#This Row],[XP]]*Table14[[#This Row],[entity_spawned (AVG)]])*(Table14[[#This Row],[activating_chance]]/100),0)</f>
        <v>130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130</v>
      </c>
      <c r="CI793">
        <f ca="1">ROUND((Table14[[#This Row],[XP]]*Table14[[#This Row],[entity_spawned (AVG)]])*(Table14[[#This Row],[activating_chance]]/100),0)</f>
        <v>390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130</v>
      </c>
      <c r="CI794">
        <f ca="1">ROUND((Table14[[#This Row],[XP]]*Table14[[#This Row],[entity_spawned (AVG)]])*(Table14[[#This Row],[activating_chance]]/100),0)</f>
        <v>130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130</v>
      </c>
      <c r="CI795">
        <f ca="1">ROUND((Table14[[#This Row],[XP]]*Table14[[#This Row],[entity_spawned (AVG)]])*(Table14[[#This Row],[activating_chance]]/100),0)</f>
        <v>390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130</v>
      </c>
      <c r="CI796">
        <f ca="1">ROUND((Table14[[#This Row],[XP]]*Table14[[#This Row],[entity_spawned (AVG)]])*(Table14[[#This Row],[activating_chance]]/100),0)</f>
        <v>130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130</v>
      </c>
      <c r="CI797">
        <f ca="1">ROUND((Table14[[#This Row],[XP]]*Table14[[#This Row],[entity_spawned (AVG)]])*(Table14[[#This Row],[activating_chance]]/100),0)</f>
        <v>780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130</v>
      </c>
      <c r="CI798">
        <f ca="1">ROUND((Table14[[#This Row],[XP]]*Table14[[#This Row],[entity_spawned (AVG)]])*(Table14[[#This Row],[activating_chance]]/100),0)</f>
        <v>312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130</v>
      </c>
      <c r="CI799">
        <f ca="1">ROUND((Table14[[#This Row],[XP]]*Table14[[#This Row],[entity_spawned (AVG)]])*(Table14[[#This Row],[activating_chance]]/100),0)</f>
        <v>273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130</v>
      </c>
      <c r="CI800">
        <f ca="1">ROUND((Table14[[#This Row],[XP]]*Table14[[#This Row],[entity_spawned (AVG)]])*(Table14[[#This Row],[activating_chance]]/100),0)</f>
        <v>130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130</v>
      </c>
      <c r="CI801">
        <f ca="1">ROUND((Table14[[#This Row],[XP]]*Table14[[#This Row],[entity_spawned (AVG)]])*(Table14[[#This Row],[activating_chance]]/100),0)</f>
        <v>390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130</v>
      </c>
      <c r="CI802">
        <f ca="1">ROUND((Table14[[#This Row],[XP]]*Table14[[#This Row],[entity_spawned (AVG)]])*(Table14[[#This Row],[activating_chance]]/100),0)</f>
        <v>260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130</v>
      </c>
      <c r="CI803">
        <f ca="1">ROUND((Table14[[#This Row],[XP]]*Table14[[#This Row],[entity_spawned (AVG)]])*(Table14[[#This Row],[activating_chance]]/100),0)</f>
        <v>130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130</v>
      </c>
      <c r="CI804">
        <f ca="1">ROUND((Table14[[#This Row],[XP]]*Table14[[#This Row],[entity_spawned (AVG)]])*(Table14[[#This Row],[activating_chance]]/100),0)</f>
        <v>260</v>
      </c>
      <c r="CJ804" s="73" t="s">
        <v>348</v>
      </c>
    </row>
    <row r="805" spans="82:88" x14ac:dyDescent="0.25">
      <c r="CD805" t="s">
        <v>458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130</v>
      </c>
      <c r="CI805">
        <f ca="1">ROUND((Table14[[#This Row],[XP]]*Table14[[#This Row],[entity_spawned (AVG)]])*(Table14[[#This Row],[activating_chance]]/100),0)</f>
        <v>104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75</v>
      </c>
      <c r="CI811">
        <f ca="1">ROUND((Table14[[#This Row],[XP]]*Table14[[#This Row],[entity_spawned (AVG)]])*(Table14[[#This Row],[activating_chance]]/100),0)</f>
        <v>23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75</v>
      </c>
      <c r="CI812">
        <f ca="1">ROUND((Table14[[#This Row],[XP]]*Table14[[#This Row],[entity_spawned (AVG)]])*(Table14[[#This Row],[activating_chance]]/100),0)</f>
        <v>75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83</v>
      </c>
      <c r="CI813">
        <f ca="1">ROUND((Table14[[#This Row],[XP]]*Table14[[#This Row],[entity_spawned (AVG)]])*(Table14[[#This Row],[activating_chance]]/100),0)</f>
        <v>66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83</v>
      </c>
      <c r="CI814">
        <f ca="1">ROUND((Table14[[#This Row],[XP]]*Table14[[#This Row],[entity_spawned (AVG)]])*(Table14[[#This Row],[activating_chance]]/100),0)</f>
        <v>66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83</v>
      </c>
      <c r="CI815">
        <f ca="1">ROUND((Table14[[#This Row],[XP]]*Table14[[#This Row],[entity_spawned (AVG)]])*(Table14[[#This Row],[activating_chance]]/100),0)</f>
        <v>66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83</v>
      </c>
      <c r="CI816">
        <f ca="1">ROUND((Table14[[#This Row],[XP]]*Table14[[#This Row],[entity_spawned (AVG)]])*(Table14[[#This Row],[activating_chance]]/100),0)</f>
        <v>66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83</v>
      </c>
      <c r="CI817">
        <f ca="1">ROUND((Table14[[#This Row],[XP]]*Table14[[#This Row],[entity_spawned (AVG)]])*(Table14[[#This Row],[activating_chance]]/100),0)</f>
        <v>83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83</v>
      </c>
      <c r="CI818">
        <f ca="1">ROUND((Table14[[#This Row],[XP]]*Table14[[#This Row],[entity_spawned (AVG)]])*(Table14[[#This Row],[activating_chance]]/100),0)</f>
        <v>83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83</v>
      </c>
      <c r="CI819">
        <f ca="1">ROUND((Table14[[#This Row],[XP]]*Table14[[#This Row],[entity_spawned (AVG)]])*(Table14[[#This Row],[activating_chance]]/100),0)</f>
        <v>83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83</v>
      </c>
      <c r="CI820">
        <f ca="1">ROUND((Table14[[#This Row],[XP]]*Table14[[#This Row],[entity_spawned (AVG)]])*(Table14[[#This Row],[activating_chance]]/100),0)</f>
        <v>83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83</v>
      </c>
      <c r="CI821">
        <f ca="1">ROUND((Table14[[#This Row],[XP]]*Table14[[#This Row],[entity_spawned (AVG)]])*(Table14[[#This Row],[activating_chance]]/100),0)</f>
        <v>66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83</v>
      </c>
      <c r="CI822">
        <f ca="1">ROUND((Table14[[#This Row],[XP]]*Table14[[#This Row],[entity_spawned (AVG)]])*(Table14[[#This Row],[activating_chance]]/100),0)</f>
        <v>66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83</v>
      </c>
      <c r="CI823">
        <f ca="1">ROUND((Table14[[#This Row],[XP]]*Table14[[#This Row],[entity_spawned (AVG)]])*(Table14[[#This Row],[activating_chance]]/100),0)</f>
        <v>25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83</v>
      </c>
      <c r="CI824">
        <f ca="1">ROUND((Table14[[#This Row],[XP]]*Table14[[#This Row],[entity_spawned (AVG)]])*(Table14[[#This Row],[activating_chance]]/100),0)</f>
        <v>25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83</v>
      </c>
      <c r="CI825">
        <f ca="1">ROUND((Table14[[#This Row],[XP]]*Table14[[#This Row],[entity_spawned (AVG)]])*(Table14[[#This Row],[activating_chance]]/100),0)</f>
        <v>83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83</v>
      </c>
      <c r="CI826">
        <f ca="1">ROUND((Table14[[#This Row],[XP]]*Table14[[#This Row],[entity_spawned (AVG)]])*(Table14[[#This Row],[activating_chance]]/100),0)</f>
        <v>66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83</v>
      </c>
      <c r="CI827">
        <f ca="1">ROUND((Table14[[#This Row],[XP]]*Table14[[#This Row],[entity_spawned (AVG)]])*(Table14[[#This Row],[activating_chance]]/100),0)</f>
        <v>66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83</v>
      </c>
      <c r="CI828">
        <f ca="1">ROUND((Table14[[#This Row],[XP]]*Table14[[#This Row],[entity_spawned (AVG)]])*(Table14[[#This Row],[activating_chance]]/100),0)</f>
        <v>83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83</v>
      </c>
      <c r="CI829">
        <f ca="1">ROUND((Table14[[#This Row],[XP]]*Table14[[#This Row],[entity_spawned (AVG)]])*(Table14[[#This Row],[activating_chance]]/100),0)</f>
        <v>83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83</v>
      </c>
      <c r="CI830">
        <f ca="1">ROUND((Table14[[#This Row],[XP]]*Table14[[#This Row],[entity_spawned (AVG)]])*(Table14[[#This Row],[activating_chance]]/100),0)</f>
        <v>83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83</v>
      </c>
      <c r="CI831">
        <f ca="1">ROUND((Table14[[#This Row],[XP]]*Table14[[#This Row],[entity_spawned (AVG)]])*(Table14[[#This Row],[activating_chance]]/100),0)</f>
        <v>83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83</v>
      </c>
      <c r="CI832">
        <f ca="1">ROUND((Table14[[#This Row],[XP]]*Table14[[#This Row],[entity_spawned (AVG)]])*(Table14[[#This Row],[activating_chance]]/100),0)</f>
        <v>66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83</v>
      </c>
      <c r="CI833">
        <f ca="1">ROUND((Table14[[#This Row],[XP]]*Table14[[#This Row],[entity_spawned (AVG)]])*(Table14[[#This Row],[activating_chance]]/100),0)</f>
        <v>83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83</v>
      </c>
      <c r="CI834">
        <f ca="1">ROUND((Table14[[#This Row],[XP]]*Table14[[#This Row],[entity_spawned (AVG)]])*(Table14[[#This Row],[activating_chance]]/100),0)</f>
        <v>83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83</v>
      </c>
      <c r="CI835">
        <f ca="1">ROUND((Table14[[#This Row],[XP]]*Table14[[#This Row],[entity_spawned (AVG)]])*(Table14[[#This Row],[activating_chance]]/100),0)</f>
        <v>66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83</v>
      </c>
      <c r="CI836">
        <f ca="1">ROUND((Table14[[#This Row],[XP]]*Table14[[#This Row],[entity_spawned (AVG)]])*(Table14[[#This Row],[activating_chance]]/100),0)</f>
        <v>66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83</v>
      </c>
      <c r="CI837">
        <f ca="1">ROUND((Table14[[#This Row],[XP]]*Table14[[#This Row],[entity_spawned (AVG)]])*(Table14[[#This Row],[activating_chance]]/100),0)</f>
        <v>83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83</v>
      </c>
      <c r="CI838">
        <f ca="1">ROUND((Table14[[#This Row],[XP]]*Table14[[#This Row],[entity_spawned (AVG)]])*(Table14[[#This Row],[activating_chance]]/100),0)</f>
        <v>66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83</v>
      </c>
      <c r="CI839">
        <f ca="1">ROUND((Table14[[#This Row],[XP]]*Table14[[#This Row],[entity_spawned (AVG)]])*(Table14[[#This Row],[activating_chance]]/100),0)</f>
        <v>83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83</v>
      </c>
      <c r="CI840">
        <f ca="1">ROUND((Table14[[#This Row],[XP]]*Table14[[#This Row],[entity_spawned (AVG)]])*(Table14[[#This Row],[activating_chance]]/100),0)</f>
        <v>83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83</v>
      </c>
      <c r="CI841">
        <f ca="1">ROUND((Table14[[#This Row],[XP]]*Table14[[#This Row],[entity_spawned (AVG)]])*(Table14[[#This Row],[activating_chance]]/100),0)</f>
        <v>25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83</v>
      </c>
      <c r="CI842">
        <f ca="1">ROUND((Table14[[#This Row],[XP]]*Table14[[#This Row],[entity_spawned (AVG)]])*(Table14[[#This Row],[activating_chance]]/100),0)</f>
        <v>66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83</v>
      </c>
      <c r="CI843">
        <f ca="1">ROUND((Table14[[#This Row],[XP]]*Table14[[#This Row],[entity_spawned (AVG)]])*(Table14[[#This Row],[activating_chance]]/100),0)</f>
        <v>25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83</v>
      </c>
      <c r="CI844">
        <f ca="1">ROUND((Table14[[#This Row],[XP]]*Table14[[#This Row],[entity_spawned (AVG)]])*(Table14[[#This Row],[activating_chance]]/100),0)</f>
        <v>66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83</v>
      </c>
      <c r="CI845">
        <f ca="1">ROUND((Table14[[#This Row],[XP]]*Table14[[#This Row],[entity_spawned (AVG)]])*(Table14[[#This Row],[activating_chance]]/100),0)</f>
        <v>66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83</v>
      </c>
      <c r="CI846">
        <f ca="1">ROUND((Table14[[#This Row],[XP]]*Table14[[#This Row],[entity_spawned (AVG)]])*(Table14[[#This Row],[activating_chance]]/100),0)</f>
        <v>66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83</v>
      </c>
      <c r="CI847">
        <f ca="1">ROUND((Table14[[#This Row],[XP]]*Table14[[#This Row],[entity_spawned (AVG)]])*(Table14[[#This Row],[activating_chance]]/100),0)</f>
        <v>83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83</v>
      </c>
      <c r="CI848">
        <f ca="1">ROUND((Table14[[#This Row],[XP]]*Table14[[#This Row],[entity_spawned (AVG)]])*(Table14[[#This Row],[activating_chance]]/100),0)</f>
        <v>83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83</v>
      </c>
      <c r="CI849">
        <f ca="1">ROUND((Table14[[#This Row],[XP]]*Table14[[#This Row],[entity_spawned (AVG)]])*(Table14[[#This Row],[activating_chance]]/100),0)</f>
        <v>83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83</v>
      </c>
      <c r="CI850">
        <f ca="1">ROUND((Table14[[#This Row],[XP]]*Table14[[#This Row],[entity_spawned (AVG)]])*(Table14[[#This Row],[activating_chance]]/100),0)</f>
        <v>83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83</v>
      </c>
      <c r="CI851">
        <f ca="1">ROUND((Table14[[#This Row],[XP]]*Table14[[#This Row],[entity_spawned (AVG)]])*(Table14[[#This Row],[activating_chance]]/100),0)</f>
        <v>66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83</v>
      </c>
      <c r="CI852">
        <f ca="1">ROUND((Table14[[#This Row],[XP]]*Table14[[#This Row],[entity_spawned (AVG)]])*(Table14[[#This Row],[activating_chance]]/100),0)</f>
        <v>25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83</v>
      </c>
      <c r="CI853">
        <f ca="1">ROUND((Table14[[#This Row],[XP]]*Table14[[#This Row],[entity_spawned (AVG)]])*(Table14[[#This Row],[activating_chance]]/100),0)</f>
        <v>83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83</v>
      </c>
      <c r="CI854">
        <f ca="1">ROUND((Table14[[#This Row],[XP]]*Table14[[#This Row],[entity_spawned (AVG)]])*(Table14[[#This Row],[activating_chance]]/100),0)</f>
        <v>83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83</v>
      </c>
      <c r="CI855">
        <f ca="1">ROUND((Table14[[#This Row],[XP]]*Table14[[#This Row],[entity_spawned (AVG)]])*(Table14[[#This Row],[activating_chance]]/100),0)</f>
        <v>83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83</v>
      </c>
      <c r="CI856">
        <f ca="1">ROUND((Table14[[#This Row],[XP]]*Table14[[#This Row],[entity_spawned (AVG)]])*(Table14[[#This Row],[activating_chance]]/100),0)</f>
        <v>83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83</v>
      </c>
      <c r="CI857">
        <f ca="1">ROUND((Table14[[#This Row],[XP]]*Table14[[#This Row],[entity_spawned (AVG)]])*(Table14[[#This Row],[activating_chance]]/100),0)</f>
        <v>83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83</v>
      </c>
      <c r="CI858">
        <f ca="1">ROUND((Table14[[#This Row],[XP]]*Table14[[#This Row],[entity_spawned (AVG)]])*(Table14[[#This Row],[activating_chance]]/100),0)</f>
        <v>83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83</v>
      </c>
      <c r="CI859">
        <f ca="1">ROUND((Table14[[#This Row],[XP]]*Table14[[#This Row],[entity_spawned (AVG)]])*(Table14[[#This Row],[activating_chance]]/100),0)</f>
        <v>66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83</v>
      </c>
      <c r="CI860">
        <f ca="1">ROUND((Table14[[#This Row],[XP]]*Table14[[#This Row],[entity_spawned (AVG)]])*(Table14[[#This Row],[activating_chance]]/100),0)</f>
        <v>83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83</v>
      </c>
      <c r="CI861">
        <f ca="1">ROUND((Table14[[#This Row],[XP]]*Table14[[#This Row],[entity_spawned (AVG)]])*(Table14[[#This Row],[activating_chance]]/100),0)</f>
        <v>66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83</v>
      </c>
      <c r="CI862">
        <f ca="1">ROUND((Table14[[#This Row],[XP]]*Table14[[#This Row],[entity_spawned (AVG)]])*(Table14[[#This Row],[activating_chance]]/100),0)</f>
        <v>83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83</v>
      </c>
      <c r="CI863">
        <f ca="1">ROUND((Table14[[#This Row],[XP]]*Table14[[#This Row],[entity_spawned (AVG)]])*(Table14[[#This Row],[activating_chance]]/100),0)</f>
        <v>83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83</v>
      </c>
      <c r="CI864">
        <f ca="1">ROUND((Table14[[#This Row],[XP]]*Table14[[#This Row],[entity_spawned (AVG)]])*(Table14[[#This Row],[activating_chance]]/100),0)</f>
        <v>66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83</v>
      </c>
      <c r="CI865">
        <f ca="1">ROUND((Table14[[#This Row],[XP]]*Table14[[#This Row],[entity_spawned (AVG)]])*(Table14[[#This Row],[activating_chance]]/100),0)</f>
        <v>83</v>
      </c>
      <c r="CJ865" s="73" t="s">
        <v>348</v>
      </c>
    </row>
    <row r="866" spans="82:88" x14ac:dyDescent="0.25">
      <c r="CD866" t="s">
        <v>520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263</v>
      </c>
      <c r="CI866">
        <f ca="1">ROUND((Table14[[#This Row],[XP]]*Table14[[#This Row],[entity_spawned (AVG)]])*(Table14[[#This Row],[activating_chance]]/100),0)</f>
        <v>263</v>
      </c>
      <c r="CJ866" s="73" t="s">
        <v>349</v>
      </c>
    </row>
    <row r="867" spans="82:88" x14ac:dyDescent="0.25">
      <c r="CD867" t="s">
        <v>520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263</v>
      </c>
      <c r="CI867">
        <f ca="1">ROUND((Table14[[#This Row],[XP]]*Table14[[#This Row],[entity_spawned (AVG)]])*(Table14[[#This Row],[activating_chance]]/100),0)</f>
        <v>263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topLeftCell="U1" workbookViewId="0">
      <selection activeCell="AM20" sqref="AM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548</v>
      </c>
      <c r="AA4" s="1" t="s">
        <v>412</v>
      </c>
      <c r="AH4" s="1" t="s">
        <v>659</v>
      </c>
      <c r="AP4" s="1" t="s">
        <v>412</v>
      </c>
    </row>
    <row r="5" spans="4:45" x14ac:dyDescent="0.25">
      <c r="N5" t="s">
        <v>423</v>
      </c>
      <c r="O5" s="80">
        <v>2500</v>
      </c>
      <c r="AC5" t="s">
        <v>423</v>
      </c>
      <c r="AD5" s="80">
        <v>2500</v>
      </c>
      <c r="AR5" t="s">
        <v>423</v>
      </c>
      <c r="AS5" s="80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0" t="s">
        <v>409</v>
      </c>
      <c r="AJ7" s="100" t="s">
        <v>410</v>
      </c>
      <c r="AK7" s="100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570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t="s">
        <v>424</v>
      </c>
      <c r="AJ8">
        <v>42000</v>
      </c>
      <c r="AK8">
        <v>0</v>
      </c>
      <c r="AN8" s="73">
        <v>0</v>
      </c>
      <c r="AO8" s="73">
        <v>0</v>
      </c>
      <c r="AP8">
        <f>COUNTIF(Table20[XP_Min],"="&amp;AN8)</f>
        <v>515</v>
      </c>
    </row>
    <row r="9" spans="4:45" x14ac:dyDescent="0.25">
      <c r="E9" t="s">
        <v>570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t="s">
        <v>424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570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424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572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424</v>
      </c>
      <c r="AJ11">
        <v>42000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572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424</v>
      </c>
      <c r="AJ12">
        <v>42000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572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514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424</v>
      </c>
      <c r="AJ13">
        <v>36000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572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516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424</v>
      </c>
      <c r="AJ14">
        <v>34000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572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424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572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I16" t="s">
        <v>424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572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424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574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493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424</v>
      </c>
      <c r="AJ18">
        <v>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574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636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I19" t="s">
        <v>424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574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I20" t="s">
        <v>440</v>
      </c>
      <c r="AJ20">
        <v>45000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574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440</v>
      </c>
      <c r="AJ21">
        <v>40000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574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I22" t="s">
        <v>440</v>
      </c>
      <c r="AJ22">
        <v>35000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574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I23" t="s">
        <v>440</v>
      </c>
      <c r="AJ23">
        <v>30000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574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I24" t="s">
        <v>440</v>
      </c>
      <c r="AJ24">
        <v>30000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574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440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574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440</v>
      </c>
      <c r="AJ26">
        <v>30000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574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621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440</v>
      </c>
      <c r="AJ27">
        <v>30000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574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I28" t="s">
        <v>440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574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440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574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440</v>
      </c>
      <c r="AJ30">
        <v>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574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440</v>
      </c>
      <c r="AJ31">
        <v>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574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440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574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45000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574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578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578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491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578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27000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578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26000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  <c r="AI39" t="s">
        <v>40</v>
      </c>
      <c r="AJ39">
        <v>25000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  <c r="AI40" t="s">
        <v>40</v>
      </c>
      <c r="AJ40">
        <v>24000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491</v>
      </c>
      <c r="U41">
        <v>0</v>
      </c>
      <c r="V41">
        <v>0</v>
      </c>
      <c r="AI41" t="s">
        <v>40</v>
      </c>
      <c r="AJ41">
        <v>22000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  <c r="AI42" t="s">
        <v>40</v>
      </c>
      <c r="AJ42">
        <v>20000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  <c r="AI43" t="s">
        <v>40</v>
      </c>
      <c r="AJ43">
        <v>18000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637</v>
      </c>
      <c r="U44">
        <v>0</v>
      </c>
      <c r="V44">
        <v>0</v>
      </c>
      <c r="AI44" t="s">
        <v>40</v>
      </c>
      <c r="AJ44">
        <v>16000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586</v>
      </c>
      <c r="U46">
        <v>0</v>
      </c>
      <c r="V46">
        <v>0</v>
      </c>
      <c r="AI46" t="s">
        <v>40</v>
      </c>
      <c r="AJ46">
        <v>12000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  <c r="AI47" t="s">
        <v>40</v>
      </c>
      <c r="AJ47">
        <v>10000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  <c r="AI48" t="s">
        <v>40</v>
      </c>
      <c r="AJ48">
        <v>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  <c r="AI49" t="s">
        <v>40</v>
      </c>
      <c r="AJ49">
        <v>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  <c r="AI51" t="s">
        <v>41</v>
      </c>
      <c r="AJ51">
        <v>0</v>
      </c>
      <c r="AK51">
        <v>41000</v>
      </c>
    </row>
    <row r="52" spans="5:37" x14ac:dyDescent="0.25">
      <c r="E52" t="s">
        <v>0</v>
      </c>
      <c r="F52">
        <v>0</v>
      </c>
      <c r="G52">
        <v>0</v>
      </c>
      <c r="T52" t="s">
        <v>586</v>
      </c>
      <c r="U52">
        <v>0</v>
      </c>
      <c r="V52">
        <v>0</v>
      </c>
      <c r="AI52" t="s">
        <v>41</v>
      </c>
      <c r="AJ52">
        <v>0</v>
      </c>
      <c r="AK52">
        <v>40000</v>
      </c>
    </row>
    <row r="53" spans="5:37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  <c r="AI53" t="s">
        <v>41</v>
      </c>
      <c r="AJ53">
        <v>0</v>
      </c>
      <c r="AK53">
        <v>40000</v>
      </c>
    </row>
    <row r="54" spans="5:37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  <c r="AI54" t="s">
        <v>41</v>
      </c>
      <c r="AJ54">
        <v>0</v>
      </c>
      <c r="AK54">
        <v>39000</v>
      </c>
    </row>
    <row r="55" spans="5:37" x14ac:dyDescent="0.25">
      <c r="E55" t="s">
        <v>12</v>
      </c>
      <c r="F55">
        <v>16000</v>
      </c>
      <c r="G55">
        <v>0</v>
      </c>
      <c r="T55" t="s">
        <v>491</v>
      </c>
      <c r="U55">
        <v>0</v>
      </c>
      <c r="V55">
        <v>35000</v>
      </c>
      <c r="AI55" t="s">
        <v>41</v>
      </c>
      <c r="AJ55">
        <v>0</v>
      </c>
      <c r="AK55">
        <v>37000</v>
      </c>
    </row>
    <row r="56" spans="5:37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  <c r="AI56" t="s">
        <v>41</v>
      </c>
      <c r="AJ56">
        <v>0</v>
      </c>
      <c r="AK56">
        <v>35000</v>
      </c>
    </row>
    <row r="57" spans="5:37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  <c r="AI57" t="s">
        <v>41</v>
      </c>
      <c r="AJ57">
        <v>0</v>
      </c>
      <c r="AK57">
        <v>33000</v>
      </c>
    </row>
    <row r="58" spans="5:37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  <c r="AI58" t="s">
        <v>41</v>
      </c>
      <c r="AJ58">
        <v>0</v>
      </c>
      <c r="AK58">
        <v>33000</v>
      </c>
    </row>
    <row r="59" spans="5:37" x14ac:dyDescent="0.25">
      <c r="E59" t="s">
        <v>12</v>
      </c>
      <c r="F59">
        <v>2250</v>
      </c>
      <c r="G59">
        <v>0</v>
      </c>
      <c r="T59" t="s">
        <v>491</v>
      </c>
      <c r="U59">
        <v>0</v>
      </c>
      <c r="V59">
        <v>0</v>
      </c>
      <c r="AI59" t="s">
        <v>41</v>
      </c>
      <c r="AJ59">
        <v>0</v>
      </c>
      <c r="AK59">
        <v>33000</v>
      </c>
    </row>
    <row r="60" spans="5:37" x14ac:dyDescent="0.25">
      <c r="E60" t="s">
        <v>12</v>
      </c>
      <c r="F60">
        <v>2600</v>
      </c>
      <c r="G60">
        <v>0</v>
      </c>
      <c r="T60" t="s">
        <v>491</v>
      </c>
      <c r="U60">
        <v>0</v>
      </c>
      <c r="V60">
        <v>0</v>
      </c>
      <c r="AI60" t="s">
        <v>41</v>
      </c>
      <c r="AJ60">
        <v>0</v>
      </c>
      <c r="AK60">
        <v>31000</v>
      </c>
    </row>
    <row r="61" spans="5:37" x14ac:dyDescent="0.25">
      <c r="E61" t="s">
        <v>12</v>
      </c>
      <c r="F61">
        <v>0</v>
      </c>
      <c r="G61">
        <v>0</v>
      </c>
      <c r="T61" t="s">
        <v>638</v>
      </c>
      <c r="U61" t="s">
        <v>639</v>
      </c>
      <c r="AI61" t="s">
        <v>41</v>
      </c>
      <c r="AJ61">
        <v>0</v>
      </c>
      <c r="AK61">
        <v>29000</v>
      </c>
    </row>
    <row r="62" spans="5:37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  <c r="AI62" t="s">
        <v>41</v>
      </c>
      <c r="AJ62">
        <v>0</v>
      </c>
      <c r="AK62">
        <v>27000</v>
      </c>
    </row>
    <row r="63" spans="5:37" x14ac:dyDescent="0.25">
      <c r="E63" t="s">
        <v>12</v>
      </c>
      <c r="F63">
        <v>2500</v>
      </c>
      <c r="G63">
        <v>0</v>
      </c>
      <c r="T63" t="s">
        <v>586</v>
      </c>
      <c r="U63">
        <v>0</v>
      </c>
      <c r="V63">
        <v>0</v>
      </c>
      <c r="AI63" t="s">
        <v>41</v>
      </c>
      <c r="AJ63">
        <v>0</v>
      </c>
      <c r="AK63">
        <v>25000</v>
      </c>
    </row>
    <row r="64" spans="5:37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  <c r="AI64" t="s">
        <v>41</v>
      </c>
      <c r="AJ64">
        <v>0</v>
      </c>
      <c r="AK64">
        <v>22000</v>
      </c>
    </row>
    <row r="65" spans="5:37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  <c r="AI65" t="s">
        <v>41</v>
      </c>
      <c r="AJ65">
        <v>0</v>
      </c>
      <c r="AK65">
        <v>21000</v>
      </c>
    </row>
    <row r="66" spans="5:37" x14ac:dyDescent="0.25">
      <c r="E66" t="s">
        <v>1</v>
      </c>
      <c r="F66">
        <v>0</v>
      </c>
      <c r="G66">
        <v>0</v>
      </c>
      <c r="T66" t="s">
        <v>514</v>
      </c>
      <c r="U66">
        <v>16000</v>
      </c>
      <c r="V66">
        <v>0</v>
      </c>
      <c r="AI66" t="s">
        <v>41</v>
      </c>
      <c r="AJ66">
        <v>20000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494</v>
      </c>
      <c r="U67">
        <v>0</v>
      </c>
      <c r="V67">
        <v>0</v>
      </c>
      <c r="AI67" t="s">
        <v>41</v>
      </c>
      <c r="AJ67">
        <v>19000</v>
      </c>
      <c r="AK67">
        <v>0</v>
      </c>
    </row>
    <row r="68" spans="5:37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  <c r="AI68" t="s">
        <v>41</v>
      </c>
      <c r="AJ68">
        <v>18000</v>
      </c>
      <c r="AK68">
        <v>0</v>
      </c>
    </row>
    <row r="69" spans="5:37" x14ac:dyDescent="0.25">
      <c r="E69" t="s">
        <v>1</v>
      </c>
      <c r="F69">
        <v>15000</v>
      </c>
      <c r="G69">
        <v>0</v>
      </c>
      <c r="T69" t="s">
        <v>491</v>
      </c>
      <c r="U69">
        <v>0</v>
      </c>
      <c r="V69">
        <v>0</v>
      </c>
      <c r="AI69" t="s">
        <v>41</v>
      </c>
      <c r="AJ69">
        <v>17000</v>
      </c>
      <c r="AK69">
        <v>0</v>
      </c>
    </row>
    <row r="70" spans="5:37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  <c r="AI70" t="s">
        <v>41</v>
      </c>
      <c r="AJ70">
        <v>16000</v>
      </c>
      <c r="AK70">
        <v>0</v>
      </c>
    </row>
    <row r="71" spans="5:37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  <c r="AI71" t="s">
        <v>41</v>
      </c>
      <c r="AJ71">
        <v>15000</v>
      </c>
      <c r="AK71">
        <v>0</v>
      </c>
    </row>
    <row r="72" spans="5:37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434</v>
      </c>
      <c r="F76">
        <v>8000</v>
      </c>
      <c r="G76">
        <v>0</v>
      </c>
      <c r="T76" t="s">
        <v>516</v>
      </c>
      <c r="U76">
        <v>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434</v>
      </c>
      <c r="F83">
        <v>0</v>
      </c>
      <c r="G83">
        <v>0</v>
      </c>
      <c r="T83" t="s">
        <v>640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436</v>
      </c>
      <c r="F84">
        <v>0</v>
      </c>
      <c r="G84">
        <v>0</v>
      </c>
      <c r="T84" t="s">
        <v>493</v>
      </c>
      <c r="U84">
        <v>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424</v>
      </c>
      <c r="F89">
        <v>0</v>
      </c>
      <c r="G89">
        <v>0</v>
      </c>
      <c r="T89" t="s">
        <v>586</v>
      </c>
      <c r="U89">
        <v>15000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424</v>
      </c>
      <c r="F93">
        <v>0</v>
      </c>
      <c r="G93">
        <v>0</v>
      </c>
      <c r="T93" t="s">
        <v>586</v>
      </c>
      <c r="U93">
        <v>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  <c r="AI96" t="s">
        <v>41</v>
      </c>
      <c r="AJ96">
        <v>0</v>
      </c>
      <c r="AK96">
        <v>0</v>
      </c>
    </row>
    <row r="97" spans="5:37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424</v>
      </c>
      <c r="F99">
        <v>0</v>
      </c>
      <c r="G99">
        <v>0</v>
      </c>
      <c r="T99" t="s">
        <v>491</v>
      </c>
      <c r="U99">
        <v>0</v>
      </c>
      <c r="V99">
        <v>33000</v>
      </c>
      <c r="AI99" t="s">
        <v>41</v>
      </c>
      <c r="AJ99">
        <v>0</v>
      </c>
      <c r="AK99">
        <v>0</v>
      </c>
    </row>
    <row r="100" spans="5:37" x14ac:dyDescent="0.25">
      <c r="E100" t="s">
        <v>424</v>
      </c>
      <c r="F100">
        <v>0</v>
      </c>
      <c r="G100">
        <v>0</v>
      </c>
      <c r="T100" t="s">
        <v>586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424</v>
      </c>
      <c r="F108">
        <v>0</v>
      </c>
      <c r="G108">
        <v>0</v>
      </c>
      <c r="T108" t="s">
        <v>514</v>
      </c>
      <c r="U108">
        <v>28000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424</v>
      </c>
      <c r="F113">
        <v>0</v>
      </c>
      <c r="G113">
        <v>0</v>
      </c>
      <c r="T113" t="s">
        <v>641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424</v>
      </c>
      <c r="F114">
        <v>17000</v>
      </c>
      <c r="G114">
        <v>0</v>
      </c>
      <c r="T114" t="s">
        <v>491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424</v>
      </c>
      <c r="F116">
        <v>5500</v>
      </c>
      <c r="G116">
        <v>0</v>
      </c>
      <c r="T116" t="s">
        <v>621</v>
      </c>
      <c r="U116">
        <v>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  <c r="AI117" t="s">
        <v>41</v>
      </c>
      <c r="AJ117">
        <v>0</v>
      </c>
      <c r="AK117">
        <v>0</v>
      </c>
    </row>
    <row r="118" spans="5:37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  <c r="AI122" t="s">
        <v>41</v>
      </c>
      <c r="AJ122">
        <v>0</v>
      </c>
      <c r="AK122">
        <v>0</v>
      </c>
    </row>
    <row r="123" spans="5:37" x14ac:dyDescent="0.25">
      <c r="E123" t="s">
        <v>424</v>
      </c>
      <c r="F123">
        <v>14000</v>
      </c>
      <c r="G123">
        <v>0</v>
      </c>
      <c r="T123" t="s">
        <v>514</v>
      </c>
      <c r="U123">
        <v>30000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  <c r="AI130" t="s">
        <v>41</v>
      </c>
      <c r="AJ130">
        <v>0</v>
      </c>
      <c r="AK130">
        <v>0</v>
      </c>
    </row>
    <row r="131" spans="5:37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424</v>
      </c>
      <c r="F133">
        <v>17000</v>
      </c>
      <c r="G133">
        <v>0</v>
      </c>
      <c r="T133" t="s">
        <v>638</v>
      </c>
      <c r="U133" t="s">
        <v>639</v>
      </c>
      <c r="AI133" t="s">
        <v>41</v>
      </c>
      <c r="AJ133">
        <v>0</v>
      </c>
      <c r="AK133">
        <v>0</v>
      </c>
    </row>
    <row r="134" spans="5:37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424</v>
      </c>
      <c r="F141">
        <v>0</v>
      </c>
      <c r="G141">
        <v>0</v>
      </c>
      <c r="T141" t="s">
        <v>491</v>
      </c>
      <c r="U141">
        <v>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424</v>
      </c>
      <c r="F142">
        <v>0</v>
      </c>
      <c r="G142">
        <v>0</v>
      </c>
      <c r="T142" t="s">
        <v>516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424</v>
      </c>
      <c r="F145">
        <v>22000</v>
      </c>
      <c r="G145">
        <v>0</v>
      </c>
      <c r="T145" t="s">
        <v>514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424</v>
      </c>
      <c r="F146">
        <v>0</v>
      </c>
      <c r="G146">
        <v>0</v>
      </c>
      <c r="T146" t="s">
        <v>491</v>
      </c>
      <c r="U146">
        <v>0</v>
      </c>
      <c r="V146">
        <v>24000</v>
      </c>
      <c r="AI146" t="s">
        <v>41</v>
      </c>
      <c r="AJ146">
        <v>0</v>
      </c>
      <c r="AK146">
        <v>0</v>
      </c>
    </row>
    <row r="147" spans="5:37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  <c r="AI155" t="s">
        <v>581</v>
      </c>
      <c r="AJ155">
        <v>0</v>
      </c>
      <c r="AK155">
        <v>0</v>
      </c>
    </row>
    <row r="156" spans="5:37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  <c r="AI156" t="s">
        <v>581</v>
      </c>
      <c r="AJ156">
        <v>0</v>
      </c>
      <c r="AK156">
        <v>0</v>
      </c>
    </row>
    <row r="157" spans="5:37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  <c r="AI157" t="s">
        <v>581</v>
      </c>
      <c r="AJ157">
        <v>0</v>
      </c>
      <c r="AK157">
        <v>0</v>
      </c>
    </row>
    <row r="158" spans="5:37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  <c r="AI158" t="s">
        <v>581</v>
      </c>
      <c r="AJ158">
        <v>0</v>
      </c>
      <c r="AK158">
        <v>0</v>
      </c>
    </row>
    <row r="159" spans="5:37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  <c r="AI159" t="s">
        <v>102</v>
      </c>
      <c r="AJ159">
        <v>43000</v>
      </c>
      <c r="AK159">
        <v>53000</v>
      </c>
    </row>
    <row r="160" spans="5:37" x14ac:dyDescent="0.25">
      <c r="E160" t="s">
        <v>424</v>
      </c>
      <c r="F160">
        <v>0</v>
      </c>
      <c r="G160">
        <v>0</v>
      </c>
      <c r="T160" t="s">
        <v>516</v>
      </c>
      <c r="U160">
        <v>0</v>
      </c>
      <c r="V160">
        <v>0</v>
      </c>
      <c r="AI160" t="s">
        <v>102</v>
      </c>
      <c r="AJ160">
        <v>39000</v>
      </c>
      <c r="AK160">
        <v>49000</v>
      </c>
    </row>
    <row r="161" spans="5:37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  <c r="AI161" t="s">
        <v>102</v>
      </c>
      <c r="AJ161">
        <v>0</v>
      </c>
      <c r="AK161">
        <v>34000</v>
      </c>
    </row>
    <row r="162" spans="5:37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  <c r="AI162" t="s">
        <v>102</v>
      </c>
      <c r="AJ162">
        <v>0</v>
      </c>
      <c r="AK162">
        <v>34000</v>
      </c>
    </row>
    <row r="163" spans="5:37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  <c r="AI163" t="s">
        <v>102</v>
      </c>
      <c r="AJ163">
        <v>0</v>
      </c>
      <c r="AK163">
        <v>34000</v>
      </c>
    </row>
    <row r="164" spans="5:37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  <c r="AI164" t="s">
        <v>102</v>
      </c>
      <c r="AJ164">
        <v>0</v>
      </c>
      <c r="AK164">
        <v>31000</v>
      </c>
    </row>
    <row r="165" spans="5:37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  <c r="AI165" t="s">
        <v>102</v>
      </c>
      <c r="AJ165">
        <v>0</v>
      </c>
      <c r="AK165">
        <v>27000</v>
      </c>
    </row>
    <row r="166" spans="5:37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  <c r="AI166" t="s">
        <v>102</v>
      </c>
      <c r="AJ166">
        <v>0</v>
      </c>
      <c r="AK166">
        <v>23000</v>
      </c>
    </row>
    <row r="167" spans="5:37" x14ac:dyDescent="0.25">
      <c r="E167" t="s">
        <v>424</v>
      </c>
      <c r="F167">
        <v>22000</v>
      </c>
      <c r="G167">
        <v>0</v>
      </c>
      <c r="T167" t="s">
        <v>621</v>
      </c>
      <c r="U167">
        <v>0</v>
      </c>
      <c r="V167">
        <v>0</v>
      </c>
      <c r="AI167" t="s">
        <v>102</v>
      </c>
      <c r="AJ167">
        <v>0</v>
      </c>
      <c r="AK167">
        <v>19000</v>
      </c>
    </row>
    <row r="168" spans="5:37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  <c r="AI168" t="s">
        <v>102</v>
      </c>
      <c r="AJ168">
        <v>40000</v>
      </c>
      <c r="AK168">
        <v>0</v>
      </c>
    </row>
    <row r="169" spans="5:37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  <c r="AI169" t="s">
        <v>102</v>
      </c>
      <c r="AJ169">
        <v>40000</v>
      </c>
      <c r="AK169">
        <v>0</v>
      </c>
    </row>
    <row r="170" spans="5:37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  <c r="AI170" t="s">
        <v>102</v>
      </c>
      <c r="AJ170">
        <v>40000</v>
      </c>
      <c r="AK170">
        <v>0</v>
      </c>
    </row>
    <row r="171" spans="5:37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  <c r="AI171" t="s">
        <v>102</v>
      </c>
      <c r="AJ171">
        <v>35000</v>
      </c>
      <c r="AK171">
        <v>0</v>
      </c>
    </row>
    <row r="172" spans="5:37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  <c r="AI172" t="s">
        <v>102</v>
      </c>
      <c r="AJ172">
        <v>32000</v>
      </c>
      <c r="AK172">
        <v>0</v>
      </c>
    </row>
    <row r="173" spans="5:37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  <c r="AI173" t="s">
        <v>102</v>
      </c>
      <c r="AJ173">
        <v>20000</v>
      </c>
      <c r="AK173">
        <v>0</v>
      </c>
    </row>
    <row r="174" spans="5:37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  <c r="AI174" t="s">
        <v>102</v>
      </c>
      <c r="AJ174">
        <v>15000</v>
      </c>
      <c r="AK174">
        <v>0</v>
      </c>
    </row>
    <row r="175" spans="5:37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  <c r="AI176" t="s">
        <v>102</v>
      </c>
      <c r="AJ176">
        <v>0</v>
      </c>
      <c r="AK176">
        <v>0</v>
      </c>
    </row>
    <row r="177" spans="5:37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424</v>
      </c>
      <c r="F185">
        <v>22000</v>
      </c>
      <c r="G185">
        <v>0</v>
      </c>
      <c r="T185" t="s">
        <v>514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424</v>
      </c>
      <c r="F187">
        <v>5500</v>
      </c>
      <c r="G187">
        <v>0</v>
      </c>
      <c r="T187" t="s">
        <v>516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424</v>
      </c>
      <c r="F195">
        <v>0</v>
      </c>
      <c r="G195">
        <v>0</v>
      </c>
      <c r="T195" t="s">
        <v>494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424</v>
      </c>
      <c r="F200">
        <v>0</v>
      </c>
      <c r="G200">
        <v>0</v>
      </c>
      <c r="T200" t="s">
        <v>491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424</v>
      </c>
      <c r="F201">
        <v>24000</v>
      </c>
      <c r="G201">
        <v>0</v>
      </c>
      <c r="T201" t="s">
        <v>586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  <c r="AI210" t="s">
        <v>102</v>
      </c>
      <c r="AJ210">
        <v>0</v>
      </c>
      <c r="AK210">
        <v>0</v>
      </c>
    </row>
    <row r="211" spans="5:37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424</v>
      </c>
      <c r="F213">
        <v>24000</v>
      </c>
      <c r="G213">
        <v>0</v>
      </c>
      <c r="T213" t="s">
        <v>514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424</v>
      </c>
      <c r="F215">
        <v>0</v>
      </c>
      <c r="G215">
        <v>0</v>
      </c>
      <c r="T215" t="s">
        <v>586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  <c r="AI217" t="s">
        <v>102</v>
      </c>
      <c r="AJ217">
        <v>0</v>
      </c>
      <c r="AK217">
        <v>0</v>
      </c>
    </row>
    <row r="218" spans="5:37" x14ac:dyDescent="0.25">
      <c r="E218" t="s">
        <v>424</v>
      </c>
      <c r="F218">
        <v>3500</v>
      </c>
      <c r="G218">
        <v>0</v>
      </c>
      <c r="T218" t="s">
        <v>494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424</v>
      </c>
      <c r="F221">
        <v>0</v>
      </c>
      <c r="G221">
        <v>0</v>
      </c>
      <c r="T221" t="s">
        <v>641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424</v>
      </c>
      <c r="F224">
        <v>29000</v>
      </c>
      <c r="G224">
        <v>0</v>
      </c>
      <c r="T224" t="s">
        <v>586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440</v>
      </c>
      <c r="F227">
        <v>0</v>
      </c>
      <c r="G227">
        <v>0</v>
      </c>
      <c r="T227" t="s">
        <v>491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586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493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6500</v>
      </c>
      <c r="G231">
        <v>0</v>
      </c>
      <c r="T231" t="s">
        <v>491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  <c r="AI239" t="s">
        <v>53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  <c r="AI240" t="s">
        <v>54</v>
      </c>
      <c r="AJ240">
        <v>35000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  <c r="AI241" t="s">
        <v>54</v>
      </c>
      <c r="AJ241">
        <v>33000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  <c r="AI242" t="s">
        <v>54</v>
      </c>
      <c r="AJ242">
        <v>33000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  <c r="AI243" t="s">
        <v>54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494</v>
      </c>
      <c r="U244">
        <v>0</v>
      </c>
      <c r="V244">
        <v>0</v>
      </c>
      <c r="AI244" t="s">
        <v>55</v>
      </c>
      <c r="AJ244">
        <v>40000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  <c r="AI245" t="s">
        <v>55</v>
      </c>
      <c r="AJ245">
        <v>40000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  <c r="AI246" t="s">
        <v>55</v>
      </c>
      <c r="AJ246">
        <v>38000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  <c r="AI247" t="s">
        <v>426</v>
      </c>
      <c r="AJ247">
        <v>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491</v>
      </c>
      <c r="U248">
        <v>0</v>
      </c>
      <c r="V248">
        <v>0</v>
      </c>
      <c r="AI248" t="s">
        <v>426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  <c r="AI249" t="s">
        <v>426</v>
      </c>
      <c r="AJ249">
        <v>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  <c r="AI250" t="s">
        <v>426</v>
      </c>
      <c r="AJ250">
        <v>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  <c r="AI251" t="s">
        <v>426</v>
      </c>
      <c r="AJ251">
        <v>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514</v>
      </c>
      <c r="U252">
        <v>0</v>
      </c>
      <c r="V252">
        <v>0</v>
      </c>
      <c r="AI252" t="s">
        <v>428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491</v>
      </c>
      <c r="U253">
        <v>0</v>
      </c>
      <c r="V253">
        <v>0</v>
      </c>
      <c r="AI253" t="s">
        <v>428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  <c r="AI254" t="s">
        <v>428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  <c r="AI255" t="s">
        <v>428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641</v>
      </c>
      <c r="U256">
        <v>0</v>
      </c>
      <c r="V256">
        <v>0</v>
      </c>
      <c r="AI256" t="s">
        <v>428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  <c r="AI257" t="s">
        <v>428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  <c r="AI258" t="s">
        <v>428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431</v>
      </c>
      <c r="AJ259">
        <v>0</v>
      </c>
      <c r="AK259">
        <v>0</v>
      </c>
    </row>
    <row r="260" spans="5:37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  <c r="AI260" t="s">
        <v>431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  <c r="AI261" t="s">
        <v>431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  <c r="AI262" t="s">
        <v>431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  <c r="AI263" t="s">
        <v>431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516</v>
      </c>
      <c r="U264">
        <v>0</v>
      </c>
      <c r="V264">
        <v>0</v>
      </c>
      <c r="AI264" t="s">
        <v>431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514</v>
      </c>
      <c r="U265">
        <v>36000</v>
      </c>
      <c r="V265">
        <v>0</v>
      </c>
      <c r="AI265" t="s">
        <v>431</v>
      </c>
      <c r="AJ265">
        <v>0</v>
      </c>
      <c r="AK265">
        <v>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431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516</v>
      </c>
      <c r="U267">
        <v>0</v>
      </c>
      <c r="V267">
        <v>0</v>
      </c>
      <c r="AI267" t="s">
        <v>431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  <c r="AI268" t="s">
        <v>431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  <c r="AI269" t="s">
        <v>50</v>
      </c>
      <c r="AJ269">
        <v>40000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491</v>
      </c>
      <c r="U270">
        <v>0</v>
      </c>
      <c r="V270">
        <v>0</v>
      </c>
      <c r="AI270" t="s">
        <v>50</v>
      </c>
      <c r="AJ270">
        <v>35000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475</v>
      </c>
      <c r="U271">
        <v>38000</v>
      </c>
      <c r="V271">
        <v>0</v>
      </c>
      <c r="AI271" t="s">
        <v>50</v>
      </c>
      <c r="AJ271">
        <v>30000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50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  <c r="AI273" t="s">
        <v>50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  <c r="AI274" t="s">
        <v>50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491</v>
      </c>
      <c r="U275">
        <v>0</v>
      </c>
      <c r="V275">
        <v>0</v>
      </c>
      <c r="AI275" t="s">
        <v>50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  <c r="AI276" t="s">
        <v>50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  <c r="AI277" t="s">
        <v>43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621</v>
      </c>
      <c r="U278">
        <v>0</v>
      </c>
      <c r="V278">
        <v>0</v>
      </c>
      <c r="AI278" t="s">
        <v>43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491</v>
      </c>
      <c r="U279">
        <v>0</v>
      </c>
      <c r="V279">
        <v>0</v>
      </c>
      <c r="AI279" t="s">
        <v>43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586</v>
      </c>
      <c r="U280">
        <v>0</v>
      </c>
      <c r="V280">
        <v>0</v>
      </c>
      <c r="AI280" t="s">
        <v>44</v>
      </c>
      <c r="AJ280">
        <v>0</v>
      </c>
      <c r="AK280">
        <v>43000</v>
      </c>
    </row>
    <row r="281" spans="5:37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  <c r="AI281" t="s">
        <v>44</v>
      </c>
      <c r="AJ281">
        <v>0</v>
      </c>
      <c r="AK281">
        <v>41000</v>
      </c>
    </row>
    <row r="282" spans="5:37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  <c r="AI282" t="s">
        <v>44</v>
      </c>
      <c r="AJ282">
        <v>0</v>
      </c>
      <c r="AK282">
        <v>39000</v>
      </c>
    </row>
    <row r="283" spans="5:37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  <c r="AI283" t="s">
        <v>44</v>
      </c>
      <c r="AJ283">
        <v>0</v>
      </c>
      <c r="AK283">
        <v>37000</v>
      </c>
    </row>
    <row r="284" spans="5:37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  <c r="AI284" t="s">
        <v>44</v>
      </c>
      <c r="AJ284">
        <v>0</v>
      </c>
      <c r="AK284">
        <v>35000</v>
      </c>
    </row>
    <row r="285" spans="5:37" x14ac:dyDescent="0.25">
      <c r="E285" t="s">
        <v>41</v>
      </c>
      <c r="F285">
        <v>0</v>
      </c>
      <c r="G285">
        <v>0</v>
      </c>
      <c r="T285" t="s">
        <v>514</v>
      </c>
      <c r="U285">
        <v>0</v>
      </c>
      <c r="V285">
        <v>0</v>
      </c>
      <c r="AI285" t="s">
        <v>44</v>
      </c>
      <c r="AJ285">
        <v>0</v>
      </c>
      <c r="AK285">
        <v>28000</v>
      </c>
    </row>
    <row r="286" spans="5:37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  <c r="AI286" t="s">
        <v>44</v>
      </c>
      <c r="AJ286">
        <v>32000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  <c r="AI287" t="s">
        <v>44</v>
      </c>
      <c r="AJ287">
        <v>0</v>
      </c>
      <c r="AK287">
        <v>0</v>
      </c>
    </row>
    <row r="288" spans="5:37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  <c r="AI288" t="s">
        <v>44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  <c r="AI289" t="s">
        <v>44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  <c r="AI290" t="s">
        <v>44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  <c r="AI291" t="s">
        <v>44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  <c r="AI292" t="s">
        <v>44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  <c r="AI293" t="s">
        <v>273</v>
      </c>
      <c r="AJ293">
        <v>0</v>
      </c>
      <c r="AK293">
        <v>44000</v>
      </c>
    </row>
    <row r="294" spans="5:37" x14ac:dyDescent="0.25">
      <c r="E294" t="s">
        <v>41</v>
      </c>
      <c r="F294">
        <v>0</v>
      </c>
      <c r="G294">
        <v>0</v>
      </c>
      <c r="T294" t="s">
        <v>516</v>
      </c>
      <c r="U294">
        <v>0</v>
      </c>
      <c r="V294">
        <v>0</v>
      </c>
      <c r="AI294" t="s">
        <v>273</v>
      </c>
      <c r="AJ294">
        <v>0</v>
      </c>
      <c r="AK294">
        <v>42000</v>
      </c>
    </row>
    <row r="295" spans="5:37" x14ac:dyDescent="0.25">
      <c r="E295" t="s">
        <v>41</v>
      </c>
      <c r="F295">
        <v>0</v>
      </c>
      <c r="G295">
        <v>0</v>
      </c>
      <c r="T295" t="s">
        <v>491</v>
      </c>
      <c r="U295">
        <v>0</v>
      </c>
      <c r="V295">
        <v>0</v>
      </c>
      <c r="AI295" t="s">
        <v>273</v>
      </c>
      <c r="AJ295">
        <v>0</v>
      </c>
      <c r="AK295">
        <v>40000</v>
      </c>
    </row>
    <row r="296" spans="5:37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  <c r="AI296" t="s">
        <v>273</v>
      </c>
      <c r="AJ296">
        <v>0</v>
      </c>
      <c r="AK296">
        <v>40000</v>
      </c>
    </row>
    <row r="297" spans="5:37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  <c r="AI297" t="s">
        <v>273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514</v>
      </c>
      <c r="U298">
        <v>37000</v>
      </c>
      <c r="V298">
        <v>0</v>
      </c>
      <c r="AI298" t="s">
        <v>273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  <c r="AI299" t="s">
        <v>273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  <c r="AI300" t="s">
        <v>273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  <c r="AI301" t="s">
        <v>45</v>
      </c>
      <c r="AJ301">
        <v>44000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  <c r="AI302" t="s">
        <v>45</v>
      </c>
      <c r="AJ302">
        <v>42000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  <c r="AI303" t="s">
        <v>45</v>
      </c>
      <c r="AJ303">
        <v>40000</v>
      </c>
      <c r="AK303">
        <v>0</v>
      </c>
    </row>
    <row r="304" spans="5:37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  <c r="AI304" t="s">
        <v>45</v>
      </c>
      <c r="AJ304">
        <v>38000</v>
      </c>
      <c r="AK304">
        <v>0</v>
      </c>
    </row>
    <row r="305" spans="5:37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  <c r="AI305" t="s">
        <v>45</v>
      </c>
      <c r="AJ305">
        <v>36000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  <c r="AI306" t="s">
        <v>45</v>
      </c>
      <c r="AJ306">
        <v>30000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491</v>
      </c>
      <c r="U307">
        <v>0</v>
      </c>
      <c r="V307">
        <v>0</v>
      </c>
      <c r="AI307" t="s">
        <v>45</v>
      </c>
      <c r="AJ307">
        <v>29000</v>
      </c>
      <c r="AK307">
        <v>0</v>
      </c>
    </row>
    <row r="308" spans="5:37" x14ac:dyDescent="0.25">
      <c r="E308" t="s">
        <v>449</v>
      </c>
      <c r="F308">
        <v>0</v>
      </c>
      <c r="G308">
        <v>0</v>
      </c>
      <c r="T308" t="s">
        <v>642</v>
      </c>
      <c r="U308">
        <v>0</v>
      </c>
      <c r="V308">
        <v>0</v>
      </c>
      <c r="AI308" t="s">
        <v>45</v>
      </c>
      <c r="AJ308">
        <v>0</v>
      </c>
      <c r="AK308">
        <v>0</v>
      </c>
    </row>
    <row r="309" spans="5:37" x14ac:dyDescent="0.25">
      <c r="E309" t="s">
        <v>448</v>
      </c>
      <c r="F309">
        <v>0</v>
      </c>
      <c r="G309">
        <v>0</v>
      </c>
      <c r="T309" t="s">
        <v>491</v>
      </c>
      <c r="U309">
        <v>0</v>
      </c>
      <c r="V309">
        <v>0</v>
      </c>
      <c r="AI309" t="s">
        <v>45</v>
      </c>
      <c r="AJ309">
        <v>0</v>
      </c>
      <c r="AK309">
        <v>0</v>
      </c>
    </row>
    <row r="310" spans="5:37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  <c r="AI310" t="s">
        <v>274</v>
      </c>
      <c r="AJ310">
        <v>47000</v>
      </c>
      <c r="AK310">
        <v>0</v>
      </c>
    </row>
    <row r="311" spans="5:37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  <c r="AI311" t="s">
        <v>274</v>
      </c>
      <c r="AJ311">
        <v>47000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  <c r="AI312" t="s">
        <v>274</v>
      </c>
      <c r="AJ312">
        <v>46000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491</v>
      </c>
      <c r="U313">
        <v>0</v>
      </c>
      <c r="V313">
        <v>24000</v>
      </c>
      <c r="AI313" t="s">
        <v>274</v>
      </c>
      <c r="AJ313">
        <v>46000</v>
      </c>
      <c r="AK313">
        <v>0</v>
      </c>
    </row>
    <row r="314" spans="5:37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  <c r="AI314" t="s">
        <v>274</v>
      </c>
      <c r="AJ314">
        <v>45000</v>
      </c>
      <c r="AK314">
        <v>0</v>
      </c>
    </row>
    <row r="315" spans="5:37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  <c r="AI315" t="s">
        <v>274</v>
      </c>
      <c r="AJ315">
        <v>45000</v>
      </c>
      <c r="AK315">
        <v>0</v>
      </c>
    </row>
    <row r="316" spans="5:37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  <c r="AI316" t="s">
        <v>274</v>
      </c>
      <c r="AJ316">
        <v>45000</v>
      </c>
      <c r="AK316">
        <v>0</v>
      </c>
    </row>
    <row r="317" spans="5:37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  <c r="AI317" t="s">
        <v>274</v>
      </c>
      <c r="AJ317">
        <v>45000</v>
      </c>
      <c r="AK317">
        <v>0</v>
      </c>
    </row>
    <row r="318" spans="5:37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  <c r="AI318" t="s">
        <v>274</v>
      </c>
      <c r="AJ318">
        <v>45000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491</v>
      </c>
      <c r="U319">
        <v>0</v>
      </c>
      <c r="V319">
        <v>0</v>
      </c>
      <c r="AI319" t="s">
        <v>274</v>
      </c>
      <c r="AJ319">
        <v>43000</v>
      </c>
      <c r="AK319">
        <v>0</v>
      </c>
    </row>
    <row r="320" spans="5:37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  <c r="AI320" t="s">
        <v>274</v>
      </c>
      <c r="AJ320">
        <v>42000</v>
      </c>
      <c r="AK320">
        <v>0</v>
      </c>
    </row>
    <row r="321" spans="5:37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  <c r="AI321" t="s">
        <v>274</v>
      </c>
      <c r="AJ321">
        <v>41000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  <c r="AI322" t="s">
        <v>274</v>
      </c>
      <c r="AJ322">
        <v>37000</v>
      </c>
      <c r="AK322">
        <v>0</v>
      </c>
    </row>
    <row r="323" spans="5:37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  <c r="AI323" t="s">
        <v>274</v>
      </c>
      <c r="AJ323">
        <v>37000</v>
      </c>
      <c r="AK323">
        <v>0</v>
      </c>
    </row>
    <row r="324" spans="5:37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  <c r="AI324" t="s">
        <v>274</v>
      </c>
      <c r="AJ324">
        <v>37000</v>
      </c>
      <c r="AK324">
        <v>0</v>
      </c>
    </row>
    <row r="325" spans="5:37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  <c r="AI325" t="s">
        <v>274</v>
      </c>
      <c r="AJ325">
        <v>37000</v>
      </c>
      <c r="AK325">
        <v>0</v>
      </c>
    </row>
    <row r="326" spans="5:37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  <c r="AI326" t="s">
        <v>274</v>
      </c>
      <c r="AJ326">
        <v>37000</v>
      </c>
      <c r="AK326">
        <v>0</v>
      </c>
    </row>
    <row r="327" spans="5:37" x14ac:dyDescent="0.25">
      <c r="E327" t="s">
        <v>269</v>
      </c>
      <c r="F327">
        <v>0</v>
      </c>
      <c r="G327">
        <v>0</v>
      </c>
      <c r="T327" t="s">
        <v>482</v>
      </c>
      <c r="U327">
        <v>15000</v>
      </c>
      <c r="V327">
        <v>0</v>
      </c>
      <c r="AI327" t="s">
        <v>274</v>
      </c>
      <c r="AJ327">
        <v>35000</v>
      </c>
      <c r="AK327">
        <v>0</v>
      </c>
    </row>
    <row r="328" spans="5:37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  <c r="AI328" t="s">
        <v>274</v>
      </c>
      <c r="AJ328">
        <v>35000</v>
      </c>
      <c r="AK328">
        <v>0</v>
      </c>
    </row>
    <row r="329" spans="5:37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  <c r="AI329" t="s">
        <v>274</v>
      </c>
      <c r="AJ329">
        <v>35000</v>
      </c>
      <c r="AK329">
        <v>0</v>
      </c>
    </row>
    <row r="330" spans="5:37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  <c r="AI330" t="s">
        <v>274</v>
      </c>
      <c r="AJ330">
        <v>35000</v>
      </c>
      <c r="AK330">
        <v>0</v>
      </c>
    </row>
    <row r="331" spans="5:37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  <c r="AI331" t="s">
        <v>274</v>
      </c>
      <c r="AJ331">
        <v>35000</v>
      </c>
      <c r="AK331">
        <v>0</v>
      </c>
    </row>
    <row r="332" spans="5:37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  <c r="AI332" t="s">
        <v>274</v>
      </c>
      <c r="AJ332">
        <v>0</v>
      </c>
      <c r="AK332">
        <v>0</v>
      </c>
    </row>
    <row r="333" spans="5:37" x14ac:dyDescent="0.25">
      <c r="E333" t="s">
        <v>269</v>
      </c>
      <c r="F333">
        <v>0</v>
      </c>
      <c r="G333">
        <v>17000</v>
      </c>
      <c r="T333" t="s">
        <v>494</v>
      </c>
      <c r="U333">
        <v>0</v>
      </c>
      <c r="V333">
        <v>0</v>
      </c>
      <c r="AI333" t="s">
        <v>129</v>
      </c>
      <c r="AJ333">
        <v>40000</v>
      </c>
      <c r="AK333">
        <v>0</v>
      </c>
    </row>
    <row r="334" spans="5:37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  <c r="AI334" t="s">
        <v>129</v>
      </c>
      <c r="AJ334">
        <v>40000</v>
      </c>
      <c r="AK334">
        <v>0</v>
      </c>
    </row>
    <row r="335" spans="5:37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  <c r="AI335" t="s">
        <v>129</v>
      </c>
      <c r="AJ335">
        <v>40000</v>
      </c>
      <c r="AK335">
        <v>0</v>
      </c>
    </row>
    <row r="336" spans="5:37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  <c r="AI336" t="s">
        <v>129</v>
      </c>
      <c r="AJ336">
        <v>35000</v>
      </c>
      <c r="AK336">
        <v>0</v>
      </c>
    </row>
    <row r="337" spans="5:37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  <c r="AI337" t="s">
        <v>129</v>
      </c>
      <c r="AJ337">
        <v>35000</v>
      </c>
      <c r="AK337">
        <v>0</v>
      </c>
    </row>
    <row r="338" spans="5:37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  <c r="AI338" t="s">
        <v>129</v>
      </c>
      <c r="AJ338">
        <v>35000</v>
      </c>
      <c r="AK338">
        <v>0</v>
      </c>
    </row>
    <row r="339" spans="5:37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  <c r="AI339" t="s">
        <v>129</v>
      </c>
      <c r="AJ339">
        <v>35000</v>
      </c>
      <c r="AK339">
        <v>0</v>
      </c>
    </row>
    <row r="340" spans="5:37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  <c r="AI340" t="s">
        <v>129</v>
      </c>
      <c r="AJ340">
        <v>35000</v>
      </c>
      <c r="AK340">
        <v>0</v>
      </c>
    </row>
    <row r="341" spans="5:37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  <c r="AI341" t="s">
        <v>129</v>
      </c>
      <c r="AJ341">
        <v>0</v>
      </c>
      <c r="AK341">
        <v>0</v>
      </c>
    </row>
    <row r="342" spans="5:37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  <c r="AI342" t="s">
        <v>129</v>
      </c>
      <c r="AJ342">
        <v>0</v>
      </c>
      <c r="AK342">
        <v>0</v>
      </c>
    </row>
    <row r="343" spans="5:37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  <c r="AI343" t="s">
        <v>129</v>
      </c>
      <c r="AJ343">
        <v>0</v>
      </c>
      <c r="AK343">
        <v>0</v>
      </c>
    </row>
    <row r="344" spans="5:37" x14ac:dyDescent="0.25">
      <c r="E344" t="s">
        <v>269</v>
      </c>
      <c r="F344">
        <v>0</v>
      </c>
      <c r="G344">
        <v>0</v>
      </c>
      <c r="T344" t="s">
        <v>586</v>
      </c>
      <c r="U344">
        <v>0</v>
      </c>
      <c r="V344">
        <v>0</v>
      </c>
      <c r="AI344" t="s">
        <v>129</v>
      </c>
      <c r="AJ344">
        <v>0</v>
      </c>
      <c r="AK344">
        <v>0</v>
      </c>
    </row>
    <row r="345" spans="5:37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  <c r="AI345" t="s">
        <v>129</v>
      </c>
      <c r="AJ345">
        <v>0</v>
      </c>
      <c r="AK345">
        <v>0</v>
      </c>
    </row>
    <row r="346" spans="5:37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  <c r="AI346" t="s">
        <v>129</v>
      </c>
      <c r="AJ346">
        <v>0</v>
      </c>
      <c r="AK346">
        <v>0</v>
      </c>
    </row>
    <row r="347" spans="5:37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  <c r="AI347" t="s">
        <v>129</v>
      </c>
      <c r="AJ347">
        <v>0</v>
      </c>
      <c r="AK347">
        <v>0</v>
      </c>
    </row>
    <row r="348" spans="5:37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  <c r="AI348" t="s">
        <v>129</v>
      </c>
      <c r="AJ348">
        <v>0</v>
      </c>
      <c r="AK348">
        <v>0</v>
      </c>
    </row>
    <row r="349" spans="5:37" x14ac:dyDescent="0.25">
      <c r="E349" t="s">
        <v>269</v>
      </c>
      <c r="F349">
        <v>0</v>
      </c>
      <c r="G349">
        <v>0</v>
      </c>
      <c r="T349" t="s">
        <v>491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  <c r="AI350" t="s">
        <v>129</v>
      </c>
      <c r="AJ350">
        <v>0</v>
      </c>
      <c r="AK350">
        <v>0</v>
      </c>
    </row>
    <row r="351" spans="5:37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269</v>
      </c>
      <c r="F353">
        <v>0</v>
      </c>
      <c r="G353">
        <v>0</v>
      </c>
      <c r="T353" t="s">
        <v>549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  <c r="AI356" t="s">
        <v>615</v>
      </c>
      <c r="AJ356">
        <v>0</v>
      </c>
      <c r="AK356">
        <v>0</v>
      </c>
    </row>
    <row r="357" spans="5:37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  <c r="AI357" t="s">
        <v>615</v>
      </c>
      <c r="AJ357">
        <v>0</v>
      </c>
      <c r="AK357">
        <v>0</v>
      </c>
    </row>
    <row r="358" spans="5:37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  <c r="AI358" t="s">
        <v>615</v>
      </c>
      <c r="AJ358">
        <v>0</v>
      </c>
      <c r="AK358">
        <v>0</v>
      </c>
    </row>
    <row r="359" spans="5:37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  <c r="AI359" t="s">
        <v>615</v>
      </c>
      <c r="AJ359">
        <v>0</v>
      </c>
      <c r="AK359">
        <v>0</v>
      </c>
    </row>
    <row r="360" spans="5:37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  <c r="AI360" t="s">
        <v>444</v>
      </c>
      <c r="AJ360">
        <v>0</v>
      </c>
      <c r="AK360">
        <v>36000</v>
      </c>
    </row>
    <row r="361" spans="5:37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  <c r="AI361" t="s">
        <v>444</v>
      </c>
      <c r="AJ361">
        <v>0</v>
      </c>
      <c r="AK361">
        <v>34000</v>
      </c>
    </row>
    <row r="362" spans="5:37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  <c r="AI362" t="s">
        <v>444</v>
      </c>
      <c r="AJ362">
        <v>0</v>
      </c>
      <c r="AK362">
        <v>32000</v>
      </c>
    </row>
    <row r="363" spans="5:37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  <c r="AI363" t="s">
        <v>444</v>
      </c>
      <c r="AJ363">
        <v>0</v>
      </c>
      <c r="AK363">
        <v>30000</v>
      </c>
    </row>
    <row r="364" spans="5:37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  <c r="AI364" t="s">
        <v>444</v>
      </c>
      <c r="AJ364">
        <v>0</v>
      </c>
      <c r="AK364">
        <v>28000</v>
      </c>
    </row>
    <row r="365" spans="5:37" x14ac:dyDescent="0.25">
      <c r="E365" t="s">
        <v>269</v>
      </c>
      <c r="F365">
        <v>4000</v>
      </c>
      <c r="G365">
        <v>0</v>
      </c>
      <c r="T365" t="s">
        <v>516</v>
      </c>
      <c r="U365">
        <v>0</v>
      </c>
      <c r="V365">
        <v>0</v>
      </c>
      <c r="AI365" t="s">
        <v>444</v>
      </c>
      <c r="AJ365">
        <v>0</v>
      </c>
      <c r="AK365">
        <v>26000</v>
      </c>
    </row>
    <row r="366" spans="5:37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  <c r="AI366" t="s">
        <v>444</v>
      </c>
      <c r="AJ366">
        <v>0</v>
      </c>
      <c r="AK366">
        <v>0</v>
      </c>
    </row>
    <row r="367" spans="5:37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  <c r="AI367" t="s">
        <v>444</v>
      </c>
      <c r="AJ367">
        <v>0</v>
      </c>
      <c r="AK367">
        <v>0</v>
      </c>
    </row>
    <row r="368" spans="5:37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  <c r="AI368" t="s">
        <v>444</v>
      </c>
      <c r="AJ368">
        <v>0</v>
      </c>
      <c r="AK368">
        <v>0</v>
      </c>
    </row>
    <row r="369" spans="5:37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  <c r="AI369" t="s">
        <v>444</v>
      </c>
      <c r="AJ369">
        <v>0</v>
      </c>
      <c r="AK369">
        <v>0</v>
      </c>
    </row>
    <row r="370" spans="5:37" x14ac:dyDescent="0.25">
      <c r="E370" t="s">
        <v>269</v>
      </c>
      <c r="F370">
        <v>0</v>
      </c>
      <c r="G370">
        <v>0</v>
      </c>
      <c r="T370" t="s">
        <v>491</v>
      </c>
      <c r="U370">
        <v>0</v>
      </c>
      <c r="V370">
        <v>0</v>
      </c>
      <c r="AI370" t="s">
        <v>444</v>
      </c>
      <c r="AJ370">
        <v>0</v>
      </c>
      <c r="AK370">
        <v>0</v>
      </c>
    </row>
    <row r="371" spans="5:37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  <c r="AI371" t="s">
        <v>620</v>
      </c>
      <c r="AJ371">
        <v>0</v>
      </c>
      <c r="AK371">
        <v>30000</v>
      </c>
    </row>
    <row r="372" spans="5:37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  <c r="AI372" t="s">
        <v>620</v>
      </c>
      <c r="AJ372">
        <v>0</v>
      </c>
      <c r="AK372">
        <v>25000</v>
      </c>
    </row>
    <row r="373" spans="5:37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620</v>
      </c>
      <c r="AJ373">
        <v>0</v>
      </c>
      <c r="AK373">
        <v>20000</v>
      </c>
    </row>
    <row r="374" spans="5:37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  <c r="AI374" t="s">
        <v>620</v>
      </c>
      <c r="AJ374">
        <v>0</v>
      </c>
      <c r="AK374">
        <v>0</v>
      </c>
    </row>
    <row r="375" spans="5:37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  <c r="AI375" t="s">
        <v>620</v>
      </c>
      <c r="AJ375">
        <v>0</v>
      </c>
      <c r="AK375">
        <v>0</v>
      </c>
    </row>
    <row r="376" spans="5:37" x14ac:dyDescent="0.25">
      <c r="E376" t="s">
        <v>269</v>
      </c>
      <c r="F376">
        <v>0</v>
      </c>
      <c r="G376">
        <v>0</v>
      </c>
      <c r="T376" t="s">
        <v>638</v>
      </c>
      <c r="U376" t="s">
        <v>639</v>
      </c>
      <c r="AI376" t="s">
        <v>620</v>
      </c>
      <c r="AJ376">
        <v>0</v>
      </c>
      <c r="AK376">
        <v>0</v>
      </c>
    </row>
    <row r="377" spans="5:37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  <c r="AI377" t="s">
        <v>620</v>
      </c>
      <c r="AJ377">
        <v>0</v>
      </c>
      <c r="AK377">
        <v>0</v>
      </c>
    </row>
    <row r="378" spans="5:37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  <c r="AI378" t="s">
        <v>620</v>
      </c>
      <c r="AJ378">
        <v>0</v>
      </c>
      <c r="AK378">
        <v>0</v>
      </c>
    </row>
    <row r="379" spans="5:37" x14ac:dyDescent="0.25">
      <c r="E379" t="s">
        <v>269</v>
      </c>
      <c r="F379">
        <v>0</v>
      </c>
      <c r="G379">
        <v>0</v>
      </c>
      <c r="T379" t="s">
        <v>493</v>
      </c>
      <c r="U379">
        <v>0</v>
      </c>
      <c r="V379">
        <v>0</v>
      </c>
      <c r="AI379" t="s">
        <v>620</v>
      </c>
      <c r="AJ379">
        <v>0</v>
      </c>
      <c r="AK379">
        <v>0</v>
      </c>
    </row>
    <row r="380" spans="5:37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  <c r="AI380" t="s">
        <v>620</v>
      </c>
      <c r="AJ380">
        <v>0</v>
      </c>
      <c r="AK380">
        <v>0</v>
      </c>
    </row>
    <row r="381" spans="5:37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  <c r="AI381" t="s">
        <v>620</v>
      </c>
      <c r="AJ381">
        <v>0</v>
      </c>
      <c r="AK381">
        <v>0</v>
      </c>
    </row>
    <row r="382" spans="5:37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  <c r="AI382" t="s">
        <v>620</v>
      </c>
      <c r="AJ382">
        <v>0</v>
      </c>
      <c r="AK382">
        <v>0</v>
      </c>
    </row>
    <row r="383" spans="5:37" x14ac:dyDescent="0.25">
      <c r="E383" t="s">
        <v>269</v>
      </c>
      <c r="F383">
        <v>24000</v>
      </c>
      <c r="G383">
        <v>0</v>
      </c>
      <c r="T383" t="s">
        <v>640</v>
      </c>
      <c r="U383">
        <v>0</v>
      </c>
      <c r="V383">
        <v>0</v>
      </c>
      <c r="AI383" t="s">
        <v>620</v>
      </c>
      <c r="AJ383">
        <v>0</v>
      </c>
      <c r="AK383">
        <v>0</v>
      </c>
    </row>
    <row r="384" spans="5:37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  <c r="AI384" t="s">
        <v>620</v>
      </c>
      <c r="AJ384">
        <v>0</v>
      </c>
      <c r="AK384">
        <v>0</v>
      </c>
    </row>
    <row r="385" spans="5:37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  <c r="AI385" t="s">
        <v>620</v>
      </c>
      <c r="AJ385">
        <v>0</v>
      </c>
      <c r="AK385">
        <v>0</v>
      </c>
    </row>
    <row r="386" spans="5:37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  <c r="AI386" t="s">
        <v>595</v>
      </c>
      <c r="AJ386">
        <v>0</v>
      </c>
      <c r="AK386">
        <v>0</v>
      </c>
    </row>
    <row r="387" spans="5:37" x14ac:dyDescent="0.25">
      <c r="E387" t="s">
        <v>269</v>
      </c>
      <c r="F387">
        <v>0</v>
      </c>
      <c r="G387">
        <v>0</v>
      </c>
      <c r="T387" t="s">
        <v>640</v>
      </c>
      <c r="U387">
        <v>0</v>
      </c>
      <c r="V387">
        <v>0</v>
      </c>
      <c r="AI387" t="s">
        <v>595</v>
      </c>
      <c r="AJ387">
        <v>0</v>
      </c>
      <c r="AK387">
        <v>0</v>
      </c>
    </row>
    <row r="388" spans="5:37" x14ac:dyDescent="0.25">
      <c r="E388" t="s">
        <v>269</v>
      </c>
      <c r="F388">
        <v>0</v>
      </c>
      <c r="G388">
        <v>0</v>
      </c>
      <c r="T388" t="s">
        <v>641</v>
      </c>
      <c r="U388">
        <v>0</v>
      </c>
      <c r="V388">
        <v>0</v>
      </c>
      <c r="AI388" t="s">
        <v>598</v>
      </c>
      <c r="AJ388">
        <v>0</v>
      </c>
      <c r="AK388">
        <v>48000</v>
      </c>
    </row>
    <row r="389" spans="5:37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  <c r="AI389" t="s">
        <v>598</v>
      </c>
      <c r="AJ389">
        <v>0</v>
      </c>
      <c r="AK389">
        <v>46000</v>
      </c>
    </row>
    <row r="390" spans="5:37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  <c r="AI390" t="s">
        <v>598</v>
      </c>
      <c r="AJ390">
        <v>0</v>
      </c>
      <c r="AK390">
        <v>44000</v>
      </c>
    </row>
    <row r="391" spans="5:37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  <c r="AI391" t="s">
        <v>598</v>
      </c>
      <c r="AJ391">
        <v>0</v>
      </c>
      <c r="AK391">
        <v>42000</v>
      </c>
    </row>
    <row r="392" spans="5:37" x14ac:dyDescent="0.25">
      <c r="E392" t="s">
        <v>269</v>
      </c>
      <c r="F392">
        <v>0</v>
      </c>
      <c r="G392">
        <v>0</v>
      </c>
      <c r="T392" t="s">
        <v>643</v>
      </c>
      <c r="U392">
        <v>0</v>
      </c>
      <c r="V392">
        <v>0</v>
      </c>
      <c r="AI392" t="s">
        <v>598</v>
      </c>
      <c r="AJ392">
        <v>0</v>
      </c>
      <c r="AK392">
        <v>40000</v>
      </c>
    </row>
    <row r="393" spans="5:37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  <c r="AI393" t="s">
        <v>598</v>
      </c>
      <c r="AJ393">
        <v>0</v>
      </c>
      <c r="AK393">
        <v>36000</v>
      </c>
    </row>
    <row r="394" spans="5:37" x14ac:dyDescent="0.25">
      <c r="E394" t="s">
        <v>269</v>
      </c>
      <c r="F394">
        <v>0</v>
      </c>
      <c r="G394">
        <v>20000</v>
      </c>
      <c r="T394" t="s">
        <v>621</v>
      </c>
      <c r="U394">
        <v>0</v>
      </c>
      <c r="V394">
        <v>0</v>
      </c>
      <c r="AI394" t="s">
        <v>598</v>
      </c>
      <c r="AJ394">
        <v>0</v>
      </c>
      <c r="AK394">
        <v>32000</v>
      </c>
    </row>
    <row r="395" spans="5:37" x14ac:dyDescent="0.25">
      <c r="E395" t="s">
        <v>269</v>
      </c>
      <c r="F395">
        <v>0</v>
      </c>
      <c r="G395">
        <v>0</v>
      </c>
      <c r="T395" t="s">
        <v>516</v>
      </c>
      <c r="U395">
        <v>0</v>
      </c>
      <c r="V395">
        <v>30000</v>
      </c>
      <c r="AI395" t="s">
        <v>598</v>
      </c>
      <c r="AJ395">
        <v>0</v>
      </c>
      <c r="AK395">
        <v>28000</v>
      </c>
    </row>
    <row r="396" spans="5:37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  <c r="AI396" t="s">
        <v>598</v>
      </c>
      <c r="AJ396">
        <v>0</v>
      </c>
      <c r="AK396">
        <v>24000</v>
      </c>
    </row>
    <row r="397" spans="5:37" x14ac:dyDescent="0.25">
      <c r="E397" t="s">
        <v>269</v>
      </c>
      <c r="F397">
        <v>0</v>
      </c>
      <c r="G397">
        <v>0</v>
      </c>
      <c r="T397" t="s">
        <v>491</v>
      </c>
      <c r="U397">
        <v>0</v>
      </c>
      <c r="V397">
        <v>0</v>
      </c>
      <c r="AI397" t="s">
        <v>598</v>
      </c>
      <c r="AJ397">
        <v>0</v>
      </c>
      <c r="AK397">
        <v>20000</v>
      </c>
    </row>
    <row r="398" spans="5:37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  <c r="AI398" t="s">
        <v>598</v>
      </c>
      <c r="AJ398">
        <v>30000</v>
      </c>
      <c r="AK398">
        <v>0</v>
      </c>
    </row>
    <row r="399" spans="5:37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  <c r="AI399" t="s">
        <v>598</v>
      </c>
      <c r="AJ399">
        <v>0</v>
      </c>
      <c r="AK399">
        <v>0</v>
      </c>
    </row>
    <row r="400" spans="5:37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  <c r="AI400" t="s">
        <v>598</v>
      </c>
      <c r="AJ400">
        <v>0</v>
      </c>
      <c r="AK400">
        <v>0</v>
      </c>
    </row>
    <row r="401" spans="5:37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  <c r="AI401" t="s">
        <v>598</v>
      </c>
      <c r="AJ401">
        <v>0</v>
      </c>
      <c r="AK401">
        <v>0</v>
      </c>
    </row>
    <row r="402" spans="5:37" x14ac:dyDescent="0.25">
      <c r="E402" t="s">
        <v>269</v>
      </c>
      <c r="F402">
        <v>0</v>
      </c>
      <c r="G402">
        <v>25000</v>
      </c>
      <c r="T402" t="s">
        <v>491</v>
      </c>
      <c r="U402">
        <v>0</v>
      </c>
      <c r="V402">
        <v>0</v>
      </c>
      <c r="AI402" t="s">
        <v>144</v>
      </c>
      <c r="AJ402">
        <v>0</v>
      </c>
      <c r="AK402">
        <v>0</v>
      </c>
    </row>
    <row r="403" spans="5:37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  <c r="AI403" t="s">
        <v>144</v>
      </c>
      <c r="AJ403">
        <v>0</v>
      </c>
      <c r="AK403">
        <v>0</v>
      </c>
    </row>
    <row r="404" spans="5:37" x14ac:dyDescent="0.25">
      <c r="E404" t="s">
        <v>269</v>
      </c>
      <c r="F404">
        <v>0</v>
      </c>
      <c r="G404">
        <v>0</v>
      </c>
      <c r="T404" t="s">
        <v>491</v>
      </c>
      <c r="U404">
        <v>0</v>
      </c>
      <c r="V404">
        <v>0</v>
      </c>
      <c r="AI404" t="s">
        <v>144</v>
      </c>
      <c r="AJ404">
        <v>0</v>
      </c>
      <c r="AK404">
        <v>0</v>
      </c>
    </row>
    <row r="405" spans="5:37" x14ac:dyDescent="0.25">
      <c r="E405" t="s">
        <v>269</v>
      </c>
      <c r="F405">
        <v>0</v>
      </c>
      <c r="G405">
        <v>10000</v>
      </c>
      <c r="T405" t="s">
        <v>621</v>
      </c>
      <c r="U405">
        <v>0</v>
      </c>
      <c r="V405">
        <v>0</v>
      </c>
      <c r="AI405" t="s">
        <v>144</v>
      </c>
      <c r="AJ405">
        <v>0</v>
      </c>
      <c r="AK405">
        <v>0</v>
      </c>
    </row>
    <row r="406" spans="5:37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  <c r="AI406" t="s">
        <v>144</v>
      </c>
      <c r="AJ406">
        <v>0</v>
      </c>
      <c r="AK406">
        <v>0</v>
      </c>
    </row>
    <row r="407" spans="5:37" x14ac:dyDescent="0.25">
      <c r="E407" t="s">
        <v>269</v>
      </c>
      <c r="F407">
        <v>0</v>
      </c>
      <c r="G407">
        <v>25000</v>
      </c>
      <c r="T407" t="s">
        <v>491</v>
      </c>
      <c r="U407">
        <v>0</v>
      </c>
      <c r="V407">
        <v>0</v>
      </c>
      <c r="AI407" t="s">
        <v>144</v>
      </c>
      <c r="AJ407">
        <v>0</v>
      </c>
      <c r="AK407">
        <v>0</v>
      </c>
    </row>
    <row r="408" spans="5:37" x14ac:dyDescent="0.25">
      <c r="E408" t="s">
        <v>269</v>
      </c>
      <c r="F408">
        <v>0</v>
      </c>
      <c r="G408">
        <v>0</v>
      </c>
      <c r="T408" t="s">
        <v>516</v>
      </c>
      <c r="U408">
        <v>0</v>
      </c>
      <c r="V408">
        <v>0</v>
      </c>
      <c r="AI408" t="s">
        <v>144</v>
      </c>
      <c r="AJ408">
        <v>0</v>
      </c>
      <c r="AK408">
        <v>0</v>
      </c>
    </row>
    <row r="409" spans="5:37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  <c r="AI409" t="s">
        <v>601</v>
      </c>
      <c r="AJ409">
        <v>0</v>
      </c>
      <c r="AK409">
        <v>0</v>
      </c>
    </row>
    <row r="410" spans="5:37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  <c r="AI410" t="s">
        <v>601</v>
      </c>
      <c r="AJ410">
        <v>0</v>
      </c>
      <c r="AK410">
        <v>0</v>
      </c>
    </row>
    <row r="411" spans="5:37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  <c r="AI411" t="s">
        <v>601</v>
      </c>
      <c r="AJ411">
        <v>0</v>
      </c>
      <c r="AK411">
        <v>0</v>
      </c>
    </row>
    <row r="412" spans="5:37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  <c r="AI412" t="s">
        <v>601</v>
      </c>
      <c r="AJ412">
        <v>0</v>
      </c>
      <c r="AK412">
        <v>0</v>
      </c>
    </row>
    <row r="413" spans="5:37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  <c r="AI413" t="s">
        <v>601</v>
      </c>
      <c r="AJ413">
        <v>0</v>
      </c>
      <c r="AK413">
        <v>0</v>
      </c>
    </row>
    <row r="414" spans="5:37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  <c r="AI414" t="s">
        <v>601</v>
      </c>
      <c r="AJ414">
        <v>0</v>
      </c>
      <c r="AK414">
        <v>0</v>
      </c>
    </row>
    <row r="415" spans="5:37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  <c r="AI420" t="s">
        <v>604</v>
      </c>
      <c r="AJ420">
        <v>45000</v>
      </c>
      <c r="AK420">
        <v>0</v>
      </c>
    </row>
    <row r="421" spans="5:37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  <c r="AI421" t="s">
        <v>604</v>
      </c>
      <c r="AJ421">
        <v>43000</v>
      </c>
      <c r="AK421">
        <v>0</v>
      </c>
    </row>
    <row r="422" spans="5:37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  <c r="AI422" t="s">
        <v>604</v>
      </c>
      <c r="AJ422">
        <v>41000</v>
      </c>
      <c r="AK422">
        <v>0</v>
      </c>
    </row>
    <row r="423" spans="5:37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  <c r="AI423" t="s">
        <v>604</v>
      </c>
      <c r="AJ423">
        <v>39000</v>
      </c>
      <c r="AK423">
        <v>0</v>
      </c>
    </row>
    <row r="424" spans="5:37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  <c r="AI424" t="s">
        <v>604</v>
      </c>
      <c r="AJ424">
        <v>37000</v>
      </c>
      <c r="AK424">
        <v>0</v>
      </c>
    </row>
    <row r="425" spans="5:37" x14ac:dyDescent="0.25">
      <c r="E425" t="s">
        <v>269</v>
      </c>
      <c r="F425">
        <v>0</v>
      </c>
      <c r="G425">
        <v>0</v>
      </c>
      <c r="T425" t="s">
        <v>516</v>
      </c>
      <c r="U425">
        <v>0</v>
      </c>
      <c r="V425">
        <v>0</v>
      </c>
      <c r="AI425" t="s">
        <v>604</v>
      </c>
      <c r="AJ425">
        <v>35000</v>
      </c>
      <c r="AK425">
        <v>0</v>
      </c>
    </row>
    <row r="426" spans="5:37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  <c r="AI426" t="s">
        <v>604</v>
      </c>
      <c r="AJ426">
        <v>33000</v>
      </c>
      <c r="AK426">
        <v>0</v>
      </c>
    </row>
    <row r="427" spans="5:37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  <c r="AI427" t="s">
        <v>604</v>
      </c>
      <c r="AJ427">
        <v>31000</v>
      </c>
      <c r="AK427">
        <v>0</v>
      </c>
    </row>
    <row r="428" spans="5:37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  <c r="AI428" t="s">
        <v>604</v>
      </c>
      <c r="AJ428">
        <v>29000</v>
      </c>
      <c r="AK428">
        <v>0</v>
      </c>
    </row>
    <row r="429" spans="5:37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  <c r="AI429" t="s">
        <v>604</v>
      </c>
      <c r="AJ429">
        <v>27000</v>
      </c>
      <c r="AK429">
        <v>0</v>
      </c>
    </row>
    <row r="430" spans="5:37" x14ac:dyDescent="0.25">
      <c r="E430" t="s">
        <v>269</v>
      </c>
      <c r="F430">
        <v>0</v>
      </c>
      <c r="G430">
        <v>23000</v>
      </c>
      <c r="T430" t="s">
        <v>586</v>
      </c>
      <c r="U430">
        <v>0</v>
      </c>
      <c r="V430">
        <v>0</v>
      </c>
      <c r="AI430" t="s">
        <v>604</v>
      </c>
      <c r="AJ430">
        <v>0</v>
      </c>
      <c r="AK430">
        <v>0</v>
      </c>
    </row>
    <row r="431" spans="5:37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  <c r="AI431" t="s">
        <v>604</v>
      </c>
      <c r="AJ431">
        <v>0</v>
      </c>
      <c r="AK431">
        <v>0</v>
      </c>
    </row>
    <row r="432" spans="5:37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  <c r="AI432" t="s">
        <v>604</v>
      </c>
      <c r="AJ432">
        <v>0</v>
      </c>
      <c r="AK432">
        <v>0</v>
      </c>
    </row>
    <row r="433" spans="5:37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  <c r="AI433" t="s">
        <v>297</v>
      </c>
      <c r="AJ433">
        <v>0</v>
      </c>
      <c r="AK433">
        <v>0</v>
      </c>
    </row>
    <row r="434" spans="5:37" x14ac:dyDescent="0.25">
      <c r="E434" t="s">
        <v>269</v>
      </c>
      <c r="F434">
        <v>0</v>
      </c>
      <c r="G434">
        <v>0</v>
      </c>
      <c r="T434" t="s">
        <v>514</v>
      </c>
      <c r="U434">
        <v>0</v>
      </c>
      <c r="V434">
        <v>0</v>
      </c>
      <c r="AI434" t="s">
        <v>297</v>
      </c>
      <c r="AJ434">
        <v>0</v>
      </c>
      <c r="AK434">
        <v>0</v>
      </c>
    </row>
    <row r="435" spans="5:37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  <c r="AI435" t="s">
        <v>297</v>
      </c>
      <c r="AJ435">
        <v>0</v>
      </c>
      <c r="AK435">
        <v>0</v>
      </c>
    </row>
    <row r="436" spans="5:37" x14ac:dyDescent="0.25">
      <c r="E436" t="s">
        <v>269</v>
      </c>
      <c r="F436">
        <v>0</v>
      </c>
      <c r="G436">
        <v>0</v>
      </c>
      <c r="T436" t="s">
        <v>641</v>
      </c>
      <c r="U436">
        <v>0</v>
      </c>
      <c r="V436">
        <v>0</v>
      </c>
      <c r="AI436" t="s">
        <v>299</v>
      </c>
      <c r="AJ436">
        <v>0</v>
      </c>
      <c r="AK436">
        <v>38000</v>
      </c>
    </row>
    <row r="437" spans="5:37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  <c r="AI437" t="s">
        <v>299</v>
      </c>
      <c r="AJ437">
        <v>0</v>
      </c>
      <c r="AK437">
        <v>35000</v>
      </c>
    </row>
    <row r="438" spans="5:37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  <c r="AI438" t="s">
        <v>299</v>
      </c>
      <c r="AJ438">
        <v>0</v>
      </c>
      <c r="AK438">
        <v>0</v>
      </c>
    </row>
    <row r="439" spans="5:37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  <c r="AI439" t="s">
        <v>299</v>
      </c>
      <c r="AJ439">
        <v>0</v>
      </c>
      <c r="AK439">
        <v>0</v>
      </c>
    </row>
    <row r="440" spans="5:37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  <c r="AI440" t="s">
        <v>299</v>
      </c>
      <c r="AJ440">
        <v>0</v>
      </c>
      <c r="AK440">
        <v>0</v>
      </c>
    </row>
    <row r="441" spans="5:37" x14ac:dyDescent="0.25">
      <c r="E441" t="s">
        <v>269</v>
      </c>
      <c r="F441">
        <v>0</v>
      </c>
      <c r="G441">
        <v>0</v>
      </c>
      <c r="T441" t="s">
        <v>514</v>
      </c>
      <c r="U441">
        <v>50000</v>
      </c>
      <c r="V441">
        <v>0</v>
      </c>
      <c r="AI441" t="s">
        <v>299</v>
      </c>
      <c r="AJ441">
        <v>0</v>
      </c>
      <c r="AK441">
        <v>0</v>
      </c>
    </row>
    <row r="442" spans="5:37" x14ac:dyDescent="0.25">
      <c r="E442" t="s">
        <v>269</v>
      </c>
      <c r="F442">
        <v>0</v>
      </c>
      <c r="G442">
        <v>0</v>
      </c>
      <c r="T442" t="s">
        <v>637</v>
      </c>
      <c r="U442">
        <v>2</v>
      </c>
      <c r="AI442" t="s">
        <v>299</v>
      </c>
      <c r="AJ442">
        <v>0</v>
      </c>
      <c r="AK442">
        <v>0</v>
      </c>
    </row>
    <row r="443" spans="5:37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  <c r="AI443" t="s">
        <v>308</v>
      </c>
      <c r="AJ443">
        <v>0</v>
      </c>
      <c r="AK443">
        <v>40000</v>
      </c>
    </row>
    <row r="444" spans="5:37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  <c r="AI444" t="s">
        <v>308</v>
      </c>
      <c r="AJ444">
        <v>0</v>
      </c>
      <c r="AK444">
        <v>0</v>
      </c>
    </row>
    <row r="445" spans="5:37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  <c r="AI445" t="s">
        <v>308</v>
      </c>
      <c r="AJ445">
        <v>0</v>
      </c>
      <c r="AK445">
        <v>0</v>
      </c>
    </row>
    <row r="446" spans="5:37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  <c r="AI446" t="s">
        <v>308</v>
      </c>
      <c r="AJ446">
        <v>0</v>
      </c>
      <c r="AK446">
        <v>0</v>
      </c>
    </row>
    <row r="447" spans="5:37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  <c r="AI447" t="s">
        <v>308</v>
      </c>
      <c r="AJ447">
        <v>0</v>
      </c>
      <c r="AK447">
        <v>0</v>
      </c>
    </row>
    <row r="448" spans="5:37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  <c r="AI448" t="s">
        <v>308</v>
      </c>
      <c r="AJ448">
        <v>0</v>
      </c>
      <c r="AK448">
        <v>0</v>
      </c>
    </row>
    <row r="449" spans="5:37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  <c r="AI449" t="s">
        <v>308</v>
      </c>
      <c r="AJ449">
        <v>0</v>
      </c>
      <c r="AK449">
        <v>0</v>
      </c>
    </row>
    <row r="450" spans="5:37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  <c r="AI450" t="s">
        <v>308</v>
      </c>
      <c r="AJ450">
        <v>0</v>
      </c>
      <c r="AK450">
        <v>0</v>
      </c>
    </row>
    <row r="451" spans="5:37" x14ac:dyDescent="0.25">
      <c r="E451" t="s">
        <v>269</v>
      </c>
      <c r="F451">
        <v>0</v>
      </c>
      <c r="G451">
        <v>0</v>
      </c>
      <c r="T451" t="s">
        <v>516</v>
      </c>
      <c r="U451">
        <v>0</v>
      </c>
      <c r="V451">
        <v>0</v>
      </c>
      <c r="AI451" t="s">
        <v>308</v>
      </c>
      <c r="AJ451">
        <v>0</v>
      </c>
      <c r="AK451">
        <v>0</v>
      </c>
    </row>
    <row r="452" spans="5:37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  <c r="AI452" t="s">
        <v>308</v>
      </c>
      <c r="AJ452">
        <v>0</v>
      </c>
      <c r="AK452">
        <v>0</v>
      </c>
    </row>
    <row r="453" spans="5:37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  <c r="AI453" t="s">
        <v>308</v>
      </c>
      <c r="AJ453">
        <v>0</v>
      </c>
      <c r="AK453">
        <v>0</v>
      </c>
    </row>
    <row r="454" spans="5:37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  <c r="AI454" t="s">
        <v>308</v>
      </c>
      <c r="AJ454">
        <v>0</v>
      </c>
      <c r="AK454">
        <v>0</v>
      </c>
    </row>
    <row r="455" spans="5:37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  <c r="AI455" t="s">
        <v>308</v>
      </c>
      <c r="AJ455">
        <v>0</v>
      </c>
      <c r="AK455">
        <v>0</v>
      </c>
    </row>
    <row r="456" spans="5:37" x14ac:dyDescent="0.25">
      <c r="E456" t="s">
        <v>269</v>
      </c>
      <c r="F456">
        <v>0</v>
      </c>
      <c r="G456">
        <v>0</v>
      </c>
      <c r="T456" t="s">
        <v>516</v>
      </c>
      <c r="U456">
        <v>0</v>
      </c>
      <c r="V456">
        <v>40000</v>
      </c>
      <c r="AI456" t="s">
        <v>308</v>
      </c>
      <c r="AJ456">
        <v>0</v>
      </c>
      <c r="AK456">
        <v>0</v>
      </c>
    </row>
    <row r="457" spans="5:37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  <c r="AI457" t="s">
        <v>308</v>
      </c>
      <c r="AJ457">
        <v>0</v>
      </c>
      <c r="AK457">
        <v>0</v>
      </c>
    </row>
    <row r="458" spans="5:37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  <c r="AI458" t="s">
        <v>308</v>
      </c>
      <c r="AJ458">
        <v>0</v>
      </c>
      <c r="AK458">
        <v>0</v>
      </c>
    </row>
    <row r="459" spans="5:37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  <c r="AI459" t="s">
        <v>308</v>
      </c>
      <c r="AJ459">
        <v>0</v>
      </c>
      <c r="AK459">
        <v>0</v>
      </c>
    </row>
    <row r="460" spans="5:37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  <c r="AI460" t="s">
        <v>308</v>
      </c>
      <c r="AJ460">
        <v>0</v>
      </c>
      <c r="AK460">
        <v>0</v>
      </c>
    </row>
    <row r="461" spans="5:37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  <c r="AI461" t="s">
        <v>308</v>
      </c>
      <c r="AJ461">
        <v>0</v>
      </c>
      <c r="AK461">
        <v>0</v>
      </c>
    </row>
    <row r="462" spans="5:37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  <c r="AI462" t="s">
        <v>308</v>
      </c>
      <c r="AJ462">
        <v>0</v>
      </c>
      <c r="AK462">
        <v>0</v>
      </c>
    </row>
    <row r="463" spans="5:37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  <c r="AI463" t="s">
        <v>308</v>
      </c>
      <c r="AJ463">
        <v>0</v>
      </c>
      <c r="AK463">
        <v>0</v>
      </c>
    </row>
    <row r="464" spans="5:37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  <c r="AI464" t="s">
        <v>308</v>
      </c>
      <c r="AJ464">
        <v>0</v>
      </c>
      <c r="AK464">
        <v>0</v>
      </c>
    </row>
    <row r="465" spans="5:37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  <c r="AI465" t="s">
        <v>308</v>
      </c>
      <c r="AJ465">
        <v>0</v>
      </c>
      <c r="AK465">
        <v>0</v>
      </c>
    </row>
    <row r="466" spans="5:37" x14ac:dyDescent="0.25">
      <c r="E466" t="s">
        <v>269</v>
      </c>
      <c r="F466">
        <v>0</v>
      </c>
      <c r="G466">
        <v>0</v>
      </c>
      <c r="T466" t="s">
        <v>583</v>
      </c>
      <c r="U466">
        <v>38000</v>
      </c>
      <c r="V466">
        <v>0</v>
      </c>
      <c r="AI466" t="s">
        <v>308</v>
      </c>
      <c r="AJ466">
        <v>0</v>
      </c>
      <c r="AK466">
        <v>0</v>
      </c>
    </row>
    <row r="467" spans="5:37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  <c r="AI467" t="s">
        <v>308</v>
      </c>
      <c r="AJ467">
        <v>0</v>
      </c>
      <c r="AK467">
        <v>0</v>
      </c>
    </row>
    <row r="468" spans="5:37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  <c r="AI468" t="s">
        <v>308</v>
      </c>
      <c r="AJ468">
        <v>0</v>
      </c>
      <c r="AK468">
        <v>0</v>
      </c>
    </row>
    <row r="469" spans="5:37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  <c r="AI469" t="s">
        <v>308</v>
      </c>
      <c r="AJ469">
        <v>0</v>
      </c>
      <c r="AK469">
        <v>0</v>
      </c>
    </row>
    <row r="470" spans="5:37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  <c r="AI470" t="s">
        <v>308</v>
      </c>
      <c r="AJ470">
        <v>0</v>
      </c>
      <c r="AK470">
        <v>0</v>
      </c>
    </row>
    <row r="471" spans="5:37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  <c r="AI471" t="s">
        <v>308</v>
      </c>
      <c r="AJ471">
        <v>0</v>
      </c>
      <c r="AK471">
        <v>0</v>
      </c>
    </row>
    <row r="472" spans="5:37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  <c r="AI472" t="s">
        <v>308</v>
      </c>
      <c r="AJ472">
        <v>0</v>
      </c>
      <c r="AK472">
        <v>0</v>
      </c>
    </row>
    <row r="473" spans="5:37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  <c r="AI473" t="s">
        <v>308</v>
      </c>
      <c r="AJ473">
        <v>0</v>
      </c>
      <c r="AK473">
        <v>0</v>
      </c>
    </row>
    <row r="474" spans="5:37" x14ac:dyDescent="0.25">
      <c r="E474" t="s">
        <v>270</v>
      </c>
      <c r="F474">
        <v>0</v>
      </c>
      <c r="G474">
        <v>0</v>
      </c>
      <c r="T474" t="s">
        <v>491</v>
      </c>
      <c r="U474">
        <v>0</v>
      </c>
      <c r="V474">
        <v>30000</v>
      </c>
      <c r="AI474" t="s">
        <v>308</v>
      </c>
      <c r="AJ474">
        <v>0</v>
      </c>
      <c r="AK474">
        <v>0</v>
      </c>
    </row>
    <row r="475" spans="5:37" x14ac:dyDescent="0.25">
      <c r="E475" t="s">
        <v>270</v>
      </c>
      <c r="F475">
        <v>2700</v>
      </c>
      <c r="G475">
        <v>0</v>
      </c>
      <c r="T475" t="s">
        <v>491</v>
      </c>
      <c r="U475">
        <v>0</v>
      </c>
      <c r="V475">
        <v>0</v>
      </c>
      <c r="AI475" t="s">
        <v>308</v>
      </c>
      <c r="AJ475">
        <v>0</v>
      </c>
      <c r="AK475">
        <v>0</v>
      </c>
    </row>
    <row r="476" spans="5:37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  <c r="AI476" t="s">
        <v>308</v>
      </c>
      <c r="AJ476">
        <v>0</v>
      </c>
      <c r="AK476">
        <v>0</v>
      </c>
    </row>
    <row r="477" spans="5:37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  <c r="AI477" t="s">
        <v>308</v>
      </c>
      <c r="AJ477">
        <v>0</v>
      </c>
      <c r="AK477">
        <v>0</v>
      </c>
    </row>
    <row r="478" spans="5:37" x14ac:dyDescent="0.25">
      <c r="E478" t="s">
        <v>270</v>
      </c>
      <c r="F478">
        <v>0</v>
      </c>
      <c r="G478">
        <v>0</v>
      </c>
      <c r="T478" t="s">
        <v>493</v>
      </c>
      <c r="U478">
        <v>0</v>
      </c>
      <c r="V478">
        <v>0</v>
      </c>
      <c r="AI478" t="s">
        <v>308</v>
      </c>
      <c r="AJ478">
        <v>0</v>
      </c>
      <c r="AK478">
        <v>0</v>
      </c>
    </row>
    <row r="479" spans="5:37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  <c r="AI479" t="s">
        <v>308</v>
      </c>
      <c r="AJ479">
        <v>0</v>
      </c>
      <c r="AK479">
        <v>0</v>
      </c>
    </row>
    <row r="480" spans="5:37" x14ac:dyDescent="0.25">
      <c r="E480" t="s">
        <v>270</v>
      </c>
      <c r="F480">
        <v>0</v>
      </c>
      <c r="G480">
        <v>0</v>
      </c>
      <c r="T480" t="s">
        <v>491</v>
      </c>
      <c r="U480">
        <v>0</v>
      </c>
      <c r="V480">
        <v>0</v>
      </c>
      <c r="AI480" t="s">
        <v>308</v>
      </c>
      <c r="AJ480">
        <v>0</v>
      </c>
      <c r="AK480">
        <v>0</v>
      </c>
    </row>
    <row r="481" spans="5:37" x14ac:dyDescent="0.25">
      <c r="E481" t="s">
        <v>270</v>
      </c>
      <c r="F481">
        <v>3700</v>
      </c>
      <c r="G481">
        <v>0</v>
      </c>
      <c r="T481" t="s">
        <v>491</v>
      </c>
      <c r="U481">
        <v>0</v>
      </c>
      <c r="V481">
        <v>0</v>
      </c>
      <c r="AI481" t="s">
        <v>308</v>
      </c>
      <c r="AJ481">
        <v>0</v>
      </c>
      <c r="AK481">
        <v>0</v>
      </c>
    </row>
    <row r="482" spans="5:37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  <c r="AI482" t="s">
        <v>308</v>
      </c>
      <c r="AJ482">
        <v>0</v>
      </c>
      <c r="AK482">
        <v>0</v>
      </c>
    </row>
    <row r="483" spans="5:37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  <c r="AI483" t="s">
        <v>308</v>
      </c>
      <c r="AJ483">
        <v>0</v>
      </c>
      <c r="AK483">
        <v>0</v>
      </c>
    </row>
    <row r="484" spans="5:37" x14ac:dyDescent="0.25">
      <c r="E484" t="s">
        <v>270</v>
      </c>
      <c r="F484">
        <v>0</v>
      </c>
      <c r="G484">
        <v>0</v>
      </c>
      <c r="T484" t="s">
        <v>516</v>
      </c>
      <c r="U484">
        <v>0</v>
      </c>
      <c r="V484">
        <v>0</v>
      </c>
      <c r="AI484" t="s">
        <v>308</v>
      </c>
      <c r="AJ484">
        <v>0</v>
      </c>
      <c r="AK484">
        <v>0</v>
      </c>
    </row>
    <row r="485" spans="5:37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  <c r="AI485" t="s">
        <v>308</v>
      </c>
      <c r="AJ485">
        <v>0</v>
      </c>
      <c r="AK485">
        <v>0</v>
      </c>
    </row>
    <row r="486" spans="5:37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  <c r="AI486" t="s">
        <v>308</v>
      </c>
      <c r="AJ486">
        <v>0</v>
      </c>
      <c r="AK486">
        <v>0</v>
      </c>
    </row>
    <row r="487" spans="5:37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  <c r="AI487" t="s">
        <v>308</v>
      </c>
      <c r="AJ487">
        <v>0</v>
      </c>
      <c r="AK487">
        <v>0</v>
      </c>
    </row>
    <row r="488" spans="5:37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  <c r="AI488" t="s">
        <v>308</v>
      </c>
      <c r="AJ488">
        <v>0</v>
      </c>
      <c r="AK488">
        <v>0</v>
      </c>
    </row>
    <row r="489" spans="5:37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  <c r="AI489" t="s">
        <v>308</v>
      </c>
      <c r="AJ489">
        <v>0</v>
      </c>
      <c r="AK489">
        <v>0</v>
      </c>
    </row>
    <row r="490" spans="5:37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  <c r="AI490" t="s">
        <v>308</v>
      </c>
      <c r="AJ490">
        <v>0</v>
      </c>
      <c r="AK490">
        <v>0</v>
      </c>
    </row>
    <row r="491" spans="5:37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  <c r="AI491" t="s">
        <v>308</v>
      </c>
      <c r="AJ491">
        <v>0</v>
      </c>
      <c r="AK491">
        <v>0</v>
      </c>
    </row>
    <row r="492" spans="5:37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  <c r="AI492" t="s">
        <v>308</v>
      </c>
      <c r="AJ492">
        <v>0</v>
      </c>
      <c r="AK492">
        <v>0</v>
      </c>
    </row>
    <row r="493" spans="5:37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  <c r="AI493" t="s">
        <v>308</v>
      </c>
      <c r="AJ493">
        <v>0</v>
      </c>
      <c r="AK493">
        <v>0</v>
      </c>
    </row>
    <row r="494" spans="5:37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  <c r="AI494" t="s">
        <v>308</v>
      </c>
      <c r="AJ494">
        <v>0</v>
      </c>
      <c r="AK494">
        <v>0</v>
      </c>
    </row>
    <row r="495" spans="5:37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  <c r="AI495" t="s">
        <v>553</v>
      </c>
      <c r="AJ495">
        <v>0</v>
      </c>
      <c r="AK495">
        <v>20000</v>
      </c>
    </row>
    <row r="496" spans="5:37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  <c r="AI496" t="s">
        <v>553</v>
      </c>
      <c r="AJ496">
        <v>20000</v>
      </c>
      <c r="AK496">
        <v>0</v>
      </c>
    </row>
    <row r="497" spans="5:37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  <c r="AI497" t="s">
        <v>553</v>
      </c>
      <c r="AJ497">
        <v>20000</v>
      </c>
      <c r="AK497">
        <v>0</v>
      </c>
    </row>
    <row r="498" spans="5:37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  <c r="AI498" t="s">
        <v>553</v>
      </c>
      <c r="AJ498">
        <v>0</v>
      </c>
      <c r="AK498">
        <v>0</v>
      </c>
    </row>
    <row r="499" spans="5:37" x14ac:dyDescent="0.25">
      <c r="E499" t="s">
        <v>270</v>
      </c>
      <c r="F499">
        <v>0</v>
      </c>
      <c r="G499">
        <v>0</v>
      </c>
      <c r="T499" t="s">
        <v>549</v>
      </c>
      <c r="U499">
        <v>0</v>
      </c>
      <c r="V499">
        <v>0</v>
      </c>
      <c r="AI499" t="s">
        <v>553</v>
      </c>
      <c r="AJ499">
        <v>0</v>
      </c>
      <c r="AK499">
        <v>0</v>
      </c>
    </row>
    <row r="500" spans="5:37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  <c r="AI500" t="s">
        <v>446</v>
      </c>
      <c r="AJ500">
        <v>0</v>
      </c>
      <c r="AK500">
        <v>0</v>
      </c>
    </row>
    <row r="501" spans="5:37" x14ac:dyDescent="0.25">
      <c r="E501" t="s">
        <v>270</v>
      </c>
      <c r="F501">
        <v>0</v>
      </c>
      <c r="G501">
        <v>0</v>
      </c>
      <c r="T501" t="s">
        <v>586</v>
      </c>
      <c r="U501">
        <v>0</v>
      </c>
      <c r="V501">
        <v>0</v>
      </c>
      <c r="AI501" t="s">
        <v>446</v>
      </c>
      <c r="AJ501">
        <v>0</v>
      </c>
      <c r="AK501">
        <v>0</v>
      </c>
    </row>
    <row r="502" spans="5:37" x14ac:dyDescent="0.25">
      <c r="E502" t="s">
        <v>270</v>
      </c>
      <c r="F502">
        <v>0</v>
      </c>
      <c r="G502">
        <v>0</v>
      </c>
      <c r="T502" t="s">
        <v>621</v>
      </c>
      <c r="U502">
        <v>0</v>
      </c>
      <c r="V502">
        <v>0</v>
      </c>
      <c r="AI502" t="s">
        <v>446</v>
      </c>
      <c r="AJ502">
        <v>0</v>
      </c>
      <c r="AK502">
        <v>0</v>
      </c>
    </row>
    <row r="503" spans="5:37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  <c r="AI503" t="s">
        <v>446</v>
      </c>
      <c r="AJ503">
        <v>0</v>
      </c>
      <c r="AK503">
        <v>0</v>
      </c>
    </row>
    <row r="504" spans="5:37" x14ac:dyDescent="0.25">
      <c r="E504" t="s">
        <v>270</v>
      </c>
      <c r="F504">
        <v>0</v>
      </c>
      <c r="G504">
        <v>0</v>
      </c>
      <c r="T504" t="s">
        <v>514</v>
      </c>
      <c r="U504">
        <v>37000</v>
      </c>
      <c r="V504">
        <v>0</v>
      </c>
      <c r="AI504" t="s">
        <v>446</v>
      </c>
      <c r="AJ504">
        <v>0</v>
      </c>
      <c r="AK504">
        <v>0</v>
      </c>
    </row>
    <row r="505" spans="5:37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  <c r="AI505" t="s">
        <v>446</v>
      </c>
      <c r="AJ505">
        <v>0</v>
      </c>
      <c r="AK505">
        <v>0</v>
      </c>
    </row>
    <row r="506" spans="5:37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  <c r="AI506" t="s">
        <v>446</v>
      </c>
      <c r="AJ506">
        <v>0</v>
      </c>
      <c r="AK506">
        <v>0</v>
      </c>
    </row>
    <row r="507" spans="5:37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  <c r="AI507" t="s">
        <v>607</v>
      </c>
      <c r="AJ507">
        <v>0</v>
      </c>
      <c r="AK507">
        <v>0</v>
      </c>
    </row>
    <row r="508" spans="5:37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  <c r="AI508" t="s">
        <v>607</v>
      </c>
      <c r="AJ508">
        <v>0</v>
      </c>
      <c r="AK508">
        <v>0</v>
      </c>
    </row>
    <row r="509" spans="5:37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  <c r="AI509" t="s">
        <v>607</v>
      </c>
      <c r="AJ509">
        <v>0</v>
      </c>
      <c r="AK509">
        <v>0</v>
      </c>
    </row>
    <row r="510" spans="5:37" x14ac:dyDescent="0.25">
      <c r="E510" t="s">
        <v>270</v>
      </c>
      <c r="F510">
        <v>0</v>
      </c>
      <c r="G510">
        <v>5000</v>
      </c>
      <c r="T510" t="s">
        <v>641</v>
      </c>
      <c r="U510">
        <v>0</v>
      </c>
      <c r="V510">
        <v>0</v>
      </c>
      <c r="AI510" t="s">
        <v>607</v>
      </c>
      <c r="AJ510">
        <v>0</v>
      </c>
      <c r="AK510">
        <v>0</v>
      </c>
    </row>
    <row r="511" spans="5:37" x14ac:dyDescent="0.25">
      <c r="E511" t="s">
        <v>270</v>
      </c>
      <c r="F511">
        <v>0</v>
      </c>
      <c r="G511">
        <v>0</v>
      </c>
      <c r="T511" t="s">
        <v>491</v>
      </c>
      <c r="U511">
        <v>0</v>
      </c>
      <c r="V511">
        <v>0</v>
      </c>
      <c r="AI511" t="s">
        <v>607</v>
      </c>
      <c r="AJ511">
        <v>0</v>
      </c>
      <c r="AK511">
        <v>0</v>
      </c>
    </row>
    <row r="512" spans="5:37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  <c r="AI512" t="s">
        <v>607</v>
      </c>
      <c r="AJ512">
        <v>0</v>
      </c>
      <c r="AK512">
        <v>0</v>
      </c>
    </row>
    <row r="513" spans="5:37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  <c r="AI513" t="s">
        <v>607</v>
      </c>
      <c r="AJ513">
        <v>0</v>
      </c>
      <c r="AK513">
        <v>0</v>
      </c>
    </row>
    <row r="514" spans="5:37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  <c r="AI514" t="s">
        <v>607</v>
      </c>
      <c r="AJ514">
        <v>0</v>
      </c>
      <c r="AK514">
        <v>0</v>
      </c>
    </row>
    <row r="515" spans="5:37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  <c r="AI515" t="s">
        <v>607</v>
      </c>
      <c r="AJ515">
        <v>0</v>
      </c>
      <c r="AK515">
        <v>0</v>
      </c>
    </row>
    <row r="516" spans="5:37" x14ac:dyDescent="0.25">
      <c r="E516" t="s">
        <v>270</v>
      </c>
      <c r="F516">
        <v>0</v>
      </c>
      <c r="G516">
        <v>0</v>
      </c>
      <c r="T516" t="s">
        <v>549</v>
      </c>
      <c r="U516">
        <v>0</v>
      </c>
      <c r="V516">
        <v>0</v>
      </c>
      <c r="AI516" t="s">
        <v>607</v>
      </c>
      <c r="AJ516">
        <v>0</v>
      </c>
      <c r="AK516">
        <v>0</v>
      </c>
    </row>
    <row r="517" spans="5:37" x14ac:dyDescent="0.25">
      <c r="E517" t="s">
        <v>270</v>
      </c>
      <c r="F517">
        <v>0</v>
      </c>
      <c r="G517">
        <v>0</v>
      </c>
      <c r="T517" t="s">
        <v>514</v>
      </c>
      <c r="U517">
        <v>0</v>
      </c>
      <c r="V517">
        <v>0</v>
      </c>
      <c r="AI517" t="s">
        <v>607</v>
      </c>
      <c r="AJ517">
        <v>0</v>
      </c>
      <c r="AK517">
        <v>0</v>
      </c>
    </row>
    <row r="518" spans="5:37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  <c r="AI518" t="s">
        <v>607</v>
      </c>
      <c r="AJ518">
        <v>0</v>
      </c>
      <c r="AK518">
        <v>0</v>
      </c>
    </row>
    <row r="519" spans="5:37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  <c r="AI519" t="s">
        <v>607</v>
      </c>
      <c r="AJ519">
        <v>0</v>
      </c>
      <c r="AK519">
        <v>0</v>
      </c>
    </row>
    <row r="520" spans="5:37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  <c r="AI520" t="s">
        <v>607</v>
      </c>
      <c r="AJ520">
        <v>0</v>
      </c>
      <c r="AK520">
        <v>0</v>
      </c>
    </row>
    <row r="521" spans="5:37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  <c r="AI521" t="s">
        <v>607</v>
      </c>
      <c r="AJ521">
        <v>0</v>
      </c>
      <c r="AK521">
        <v>0</v>
      </c>
    </row>
    <row r="522" spans="5:37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  <c r="AI522" t="s">
        <v>607</v>
      </c>
      <c r="AJ522">
        <v>0</v>
      </c>
      <c r="AK522">
        <v>0</v>
      </c>
    </row>
    <row r="523" spans="5:37" x14ac:dyDescent="0.25">
      <c r="E523" t="s">
        <v>270</v>
      </c>
      <c r="F523">
        <v>0</v>
      </c>
      <c r="G523">
        <v>0</v>
      </c>
      <c r="T523" t="s">
        <v>516</v>
      </c>
      <c r="U523">
        <v>0</v>
      </c>
      <c r="V523">
        <v>0</v>
      </c>
      <c r="AI523" t="s">
        <v>607</v>
      </c>
      <c r="AJ523">
        <v>0</v>
      </c>
      <c r="AK523">
        <v>0</v>
      </c>
    </row>
    <row r="524" spans="5:37" x14ac:dyDescent="0.25">
      <c r="E524" t="s">
        <v>270</v>
      </c>
      <c r="F524">
        <v>0</v>
      </c>
      <c r="G524">
        <v>27000</v>
      </c>
      <c r="T524" t="s">
        <v>621</v>
      </c>
      <c r="U524">
        <v>0</v>
      </c>
      <c r="V524">
        <v>0</v>
      </c>
      <c r="AI524" t="s">
        <v>607</v>
      </c>
      <c r="AJ524">
        <v>0</v>
      </c>
      <c r="AK524">
        <v>0</v>
      </c>
    </row>
    <row r="525" spans="5:37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  <c r="AI525" t="s">
        <v>610</v>
      </c>
      <c r="AJ525">
        <v>42000</v>
      </c>
      <c r="AK525">
        <v>0</v>
      </c>
    </row>
    <row r="526" spans="5:37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  <c r="AI526" t="s">
        <v>610</v>
      </c>
      <c r="AJ526">
        <v>28000</v>
      </c>
      <c r="AK526">
        <v>0</v>
      </c>
    </row>
    <row r="527" spans="5:37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  <c r="AI527" t="s">
        <v>610</v>
      </c>
      <c r="AJ527">
        <v>24000</v>
      </c>
      <c r="AK527">
        <v>0</v>
      </c>
    </row>
    <row r="528" spans="5:37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  <c r="AI528" t="s">
        <v>610</v>
      </c>
      <c r="AJ528">
        <v>20000</v>
      </c>
      <c r="AK528">
        <v>0</v>
      </c>
    </row>
    <row r="529" spans="5:37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  <c r="AI529" t="s">
        <v>610</v>
      </c>
      <c r="AJ529">
        <v>0</v>
      </c>
      <c r="AK529">
        <v>0</v>
      </c>
    </row>
    <row r="530" spans="5:37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  <c r="AI530" t="s">
        <v>610</v>
      </c>
      <c r="AJ530">
        <v>0</v>
      </c>
      <c r="AK530">
        <v>0</v>
      </c>
    </row>
    <row r="531" spans="5:37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  <c r="AI531" t="s">
        <v>610</v>
      </c>
      <c r="AJ531">
        <v>0</v>
      </c>
      <c r="AK531">
        <v>0</v>
      </c>
    </row>
    <row r="532" spans="5:37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  <c r="AI532" t="s">
        <v>330</v>
      </c>
      <c r="AJ532">
        <v>30000</v>
      </c>
      <c r="AK532">
        <v>0</v>
      </c>
    </row>
    <row r="533" spans="5:37" x14ac:dyDescent="0.25">
      <c r="E533" t="s">
        <v>270</v>
      </c>
      <c r="F533">
        <v>0</v>
      </c>
      <c r="G533">
        <v>0</v>
      </c>
      <c r="T533" t="s">
        <v>637</v>
      </c>
      <c r="U533">
        <v>2</v>
      </c>
      <c r="AI533" t="s">
        <v>330</v>
      </c>
      <c r="AJ533">
        <v>0</v>
      </c>
      <c r="AK533">
        <v>0</v>
      </c>
    </row>
    <row r="534" spans="5:37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  <c r="AI534" t="s">
        <v>332</v>
      </c>
      <c r="AJ534">
        <v>28000</v>
      </c>
      <c r="AK534">
        <v>0</v>
      </c>
    </row>
    <row r="535" spans="5:37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  <c r="AI535" t="s">
        <v>332</v>
      </c>
      <c r="AJ535">
        <v>28000</v>
      </c>
      <c r="AK535">
        <v>0</v>
      </c>
    </row>
    <row r="536" spans="5:37" x14ac:dyDescent="0.25">
      <c r="E536" t="s">
        <v>270</v>
      </c>
      <c r="F536">
        <v>0</v>
      </c>
      <c r="G536">
        <v>0</v>
      </c>
      <c r="T536" t="s">
        <v>642</v>
      </c>
      <c r="U536">
        <v>0</v>
      </c>
      <c r="V536">
        <v>0</v>
      </c>
      <c r="AI536" t="s">
        <v>332</v>
      </c>
      <c r="AJ536">
        <v>26000</v>
      </c>
      <c r="AK536">
        <v>0</v>
      </c>
    </row>
    <row r="537" spans="5:37" x14ac:dyDescent="0.25">
      <c r="E537" t="s">
        <v>270</v>
      </c>
      <c r="F537">
        <v>0</v>
      </c>
      <c r="G537">
        <v>0</v>
      </c>
      <c r="T537" t="s">
        <v>514</v>
      </c>
      <c r="U537">
        <v>25000</v>
      </c>
      <c r="V537">
        <v>0</v>
      </c>
      <c r="AI537" t="s">
        <v>332</v>
      </c>
      <c r="AJ537">
        <v>26000</v>
      </c>
      <c r="AK537">
        <v>0</v>
      </c>
    </row>
    <row r="538" spans="5:37" x14ac:dyDescent="0.25">
      <c r="E538" t="s">
        <v>270</v>
      </c>
      <c r="F538">
        <v>0</v>
      </c>
      <c r="G538">
        <v>0</v>
      </c>
      <c r="T538" t="s">
        <v>644</v>
      </c>
      <c r="U538" t="s">
        <v>645</v>
      </c>
      <c r="V538" t="s">
        <v>646</v>
      </c>
      <c r="AI538" t="s">
        <v>332</v>
      </c>
      <c r="AJ538">
        <v>25000</v>
      </c>
      <c r="AK538">
        <v>0</v>
      </c>
    </row>
    <row r="539" spans="5:37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  <c r="AI539" t="s">
        <v>332</v>
      </c>
      <c r="AJ539">
        <v>0</v>
      </c>
      <c r="AK539">
        <v>0</v>
      </c>
    </row>
    <row r="540" spans="5:37" x14ac:dyDescent="0.25">
      <c r="E540" t="s">
        <v>270</v>
      </c>
      <c r="F540">
        <v>0</v>
      </c>
      <c r="G540">
        <v>13000</v>
      </c>
      <c r="T540" t="s">
        <v>491</v>
      </c>
      <c r="U540">
        <v>0</v>
      </c>
      <c r="V540">
        <v>0</v>
      </c>
      <c r="AI540" t="s">
        <v>332</v>
      </c>
      <c r="AJ540">
        <v>0</v>
      </c>
      <c r="AK540">
        <v>0</v>
      </c>
    </row>
    <row r="541" spans="5:37" x14ac:dyDescent="0.25">
      <c r="E541" t="s">
        <v>270</v>
      </c>
      <c r="F541">
        <v>0</v>
      </c>
      <c r="G541">
        <v>0</v>
      </c>
      <c r="T541" t="s">
        <v>475</v>
      </c>
      <c r="U541">
        <v>0</v>
      </c>
      <c r="V541">
        <v>0</v>
      </c>
      <c r="AI541" t="s">
        <v>332</v>
      </c>
      <c r="AJ541">
        <v>0</v>
      </c>
      <c r="AK541">
        <v>0</v>
      </c>
    </row>
    <row r="542" spans="5:37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  <c r="AI542" t="s">
        <v>332</v>
      </c>
      <c r="AJ542">
        <v>0</v>
      </c>
      <c r="AK542">
        <v>0</v>
      </c>
    </row>
    <row r="543" spans="5:37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  <c r="AI543" t="s">
        <v>332</v>
      </c>
      <c r="AJ543">
        <v>0</v>
      </c>
      <c r="AK543">
        <v>0</v>
      </c>
    </row>
    <row r="544" spans="5:37" x14ac:dyDescent="0.25">
      <c r="E544" t="s">
        <v>270</v>
      </c>
      <c r="F544">
        <v>0</v>
      </c>
      <c r="G544">
        <v>0</v>
      </c>
      <c r="T544" t="s">
        <v>516</v>
      </c>
      <c r="U544">
        <v>0</v>
      </c>
      <c r="V544">
        <v>0</v>
      </c>
      <c r="AI544" t="s">
        <v>332</v>
      </c>
      <c r="AJ544">
        <v>0</v>
      </c>
      <c r="AK544">
        <v>0</v>
      </c>
    </row>
    <row r="545" spans="5:37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  <c r="AI545" t="s">
        <v>332</v>
      </c>
      <c r="AJ545">
        <v>0</v>
      </c>
      <c r="AK545">
        <v>0</v>
      </c>
    </row>
    <row r="546" spans="5:37" x14ac:dyDescent="0.25">
      <c r="E546" t="s">
        <v>270</v>
      </c>
      <c r="F546">
        <v>0</v>
      </c>
      <c r="G546">
        <v>0</v>
      </c>
      <c r="T546" t="s">
        <v>491</v>
      </c>
      <c r="U546">
        <v>0</v>
      </c>
      <c r="V546">
        <v>0</v>
      </c>
      <c r="AI546" t="s">
        <v>332</v>
      </c>
      <c r="AJ546">
        <v>0</v>
      </c>
      <c r="AK546">
        <v>0</v>
      </c>
    </row>
    <row r="547" spans="5:37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  <c r="AI547" t="s">
        <v>334</v>
      </c>
      <c r="AJ547">
        <v>0</v>
      </c>
      <c r="AK547">
        <v>25000</v>
      </c>
    </row>
    <row r="548" spans="5:37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  <c r="AI548" t="s">
        <v>334</v>
      </c>
      <c r="AJ548">
        <v>0</v>
      </c>
      <c r="AK548">
        <v>20000</v>
      </c>
    </row>
    <row r="549" spans="5:37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  <c r="AI549" t="s">
        <v>334</v>
      </c>
      <c r="AJ549">
        <v>0</v>
      </c>
      <c r="AK549">
        <v>20000</v>
      </c>
    </row>
    <row r="550" spans="5:37" x14ac:dyDescent="0.25">
      <c r="E550" t="s">
        <v>270</v>
      </c>
      <c r="F550">
        <v>0</v>
      </c>
      <c r="G550">
        <v>0</v>
      </c>
      <c r="T550" t="s">
        <v>482</v>
      </c>
      <c r="U550">
        <v>0</v>
      </c>
      <c r="V550">
        <v>0</v>
      </c>
      <c r="AI550" t="s">
        <v>334</v>
      </c>
      <c r="AJ550">
        <v>30000</v>
      </c>
      <c r="AK550">
        <v>0</v>
      </c>
    </row>
    <row r="551" spans="5:37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  <c r="AI551" t="s">
        <v>334</v>
      </c>
      <c r="AJ551">
        <v>25000</v>
      </c>
      <c r="AK551">
        <v>0</v>
      </c>
    </row>
    <row r="552" spans="5:37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  <c r="AI552" t="s">
        <v>334</v>
      </c>
      <c r="AJ552">
        <v>20000</v>
      </c>
      <c r="AK552">
        <v>0</v>
      </c>
    </row>
    <row r="553" spans="5:37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  <c r="AI553" t="s">
        <v>334</v>
      </c>
      <c r="AJ553">
        <v>0</v>
      </c>
      <c r="AK553">
        <v>0</v>
      </c>
    </row>
    <row r="554" spans="5:37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  <c r="AI554" t="s">
        <v>334</v>
      </c>
      <c r="AJ554">
        <v>0</v>
      </c>
      <c r="AK554">
        <v>0</v>
      </c>
    </row>
    <row r="555" spans="5:37" x14ac:dyDescent="0.25">
      <c r="E555" t="s">
        <v>270</v>
      </c>
      <c r="F555">
        <v>0</v>
      </c>
      <c r="G555">
        <v>0</v>
      </c>
      <c r="T555" t="s">
        <v>475</v>
      </c>
      <c r="U555">
        <v>32000</v>
      </c>
      <c r="V555">
        <v>0</v>
      </c>
      <c r="AI555" t="s">
        <v>334</v>
      </c>
      <c r="AJ555">
        <v>0</v>
      </c>
      <c r="AK555">
        <v>0</v>
      </c>
    </row>
    <row r="556" spans="5:37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  <c r="AI556" t="s">
        <v>334</v>
      </c>
      <c r="AJ556">
        <v>0</v>
      </c>
      <c r="AK556">
        <v>0</v>
      </c>
    </row>
    <row r="557" spans="5:37" x14ac:dyDescent="0.25">
      <c r="E557" t="s">
        <v>270</v>
      </c>
      <c r="F557">
        <v>7000</v>
      </c>
      <c r="G557">
        <v>0</v>
      </c>
      <c r="T557" t="s">
        <v>637</v>
      </c>
      <c r="U557">
        <v>0</v>
      </c>
      <c r="V557">
        <v>0</v>
      </c>
      <c r="AI557" t="s">
        <v>334</v>
      </c>
      <c r="AJ557">
        <v>0</v>
      </c>
      <c r="AK557">
        <v>0</v>
      </c>
    </row>
    <row r="558" spans="5:37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  <c r="AI558" t="s">
        <v>334</v>
      </c>
      <c r="AJ558">
        <v>0</v>
      </c>
      <c r="AK558">
        <v>0</v>
      </c>
    </row>
    <row r="559" spans="5:37" x14ac:dyDescent="0.25">
      <c r="E559" t="s">
        <v>270</v>
      </c>
      <c r="F559">
        <v>0</v>
      </c>
      <c r="G559">
        <v>30000</v>
      </c>
      <c r="T559" t="s">
        <v>491</v>
      </c>
      <c r="U559">
        <v>0</v>
      </c>
      <c r="V559">
        <v>0</v>
      </c>
      <c r="AI559" t="s">
        <v>334</v>
      </c>
      <c r="AJ559">
        <v>0</v>
      </c>
      <c r="AK559">
        <v>0</v>
      </c>
    </row>
    <row r="560" spans="5:37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  <c r="AI560" t="s">
        <v>334</v>
      </c>
      <c r="AJ560">
        <v>0</v>
      </c>
      <c r="AK560">
        <v>0</v>
      </c>
    </row>
    <row r="561" spans="5:37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  <c r="AI561" t="s">
        <v>334</v>
      </c>
      <c r="AJ561">
        <v>0</v>
      </c>
      <c r="AK561">
        <v>0</v>
      </c>
    </row>
    <row r="562" spans="5:37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  <c r="AI562" t="s">
        <v>334</v>
      </c>
      <c r="AJ562">
        <v>0</v>
      </c>
      <c r="AK562">
        <v>0</v>
      </c>
    </row>
    <row r="563" spans="5:37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  <c r="AI563" t="s">
        <v>334</v>
      </c>
      <c r="AJ563">
        <v>0</v>
      </c>
      <c r="AK563">
        <v>0</v>
      </c>
    </row>
    <row r="564" spans="5:37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  <c r="AI564" t="s">
        <v>334</v>
      </c>
      <c r="AJ564">
        <v>0</v>
      </c>
      <c r="AK564">
        <v>0</v>
      </c>
    </row>
    <row r="565" spans="5:37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  <c r="AI565" t="s">
        <v>334</v>
      </c>
      <c r="AJ565">
        <v>0</v>
      </c>
      <c r="AK565">
        <v>0</v>
      </c>
    </row>
    <row r="566" spans="5:37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  <c r="AI566" t="s">
        <v>334</v>
      </c>
      <c r="AJ566">
        <v>0</v>
      </c>
      <c r="AK566">
        <v>0</v>
      </c>
    </row>
    <row r="567" spans="5:37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  <c r="AI567" t="s">
        <v>334</v>
      </c>
      <c r="AJ567">
        <v>0</v>
      </c>
      <c r="AK567">
        <v>0</v>
      </c>
    </row>
    <row r="568" spans="5:37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  <c r="AI568" t="s">
        <v>334</v>
      </c>
      <c r="AJ568">
        <v>0</v>
      </c>
      <c r="AK568">
        <v>0</v>
      </c>
    </row>
    <row r="569" spans="5:37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  <c r="AI569" t="s">
        <v>334</v>
      </c>
      <c r="AJ569">
        <v>0</v>
      </c>
      <c r="AK569">
        <v>0</v>
      </c>
    </row>
    <row r="570" spans="5:37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  <c r="AI570" t="s">
        <v>334</v>
      </c>
      <c r="AJ570">
        <v>0</v>
      </c>
      <c r="AK570">
        <v>0</v>
      </c>
    </row>
    <row r="571" spans="5:37" x14ac:dyDescent="0.25">
      <c r="E571" t="s">
        <v>270</v>
      </c>
      <c r="F571">
        <v>0</v>
      </c>
      <c r="G571">
        <v>0</v>
      </c>
      <c r="T571" t="s">
        <v>636</v>
      </c>
      <c r="U571">
        <v>0</v>
      </c>
      <c r="V571">
        <v>0</v>
      </c>
      <c r="AI571" t="s">
        <v>334</v>
      </c>
      <c r="AJ571">
        <v>0</v>
      </c>
      <c r="AK571">
        <v>0</v>
      </c>
    </row>
    <row r="572" spans="5:37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  <c r="AI572" t="s">
        <v>334</v>
      </c>
      <c r="AJ572">
        <v>0</v>
      </c>
      <c r="AK572">
        <v>0</v>
      </c>
    </row>
    <row r="573" spans="5:37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  <c r="AI573" t="s">
        <v>334</v>
      </c>
      <c r="AJ573">
        <v>0</v>
      </c>
      <c r="AK573">
        <v>0</v>
      </c>
    </row>
    <row r="574" spans="5:37" x14ac:dyDescent="0.25">
      <c r="E574" t="s">
        <v>270</v>
      </c>
      <c r="F574">
        <v>0</v>
      </c>
      <c r="G574">
        <v>0</v>
      </c>
      <c r="T574" t="s">
        <v>586</v>
      </c>
      <c r="U574">
        <v>0</v>
      </c>
      <c r="V574">
        <v>0</v>
      </c>
      <c r="AI574" t="s">
        <v>334</v>
      </c>
      <c r="AJ574">
        <v>0</v>
      </c>
      <c r="AK574">
        <v>0</v>
      </c>
    </row>
    <row r="575" spans="5:37" x14ac:dyDescent="0.25">
      <c r="E575" t="s">
        <v>270</v>
      </c>
      <c r="F575">
        <v>0</v>
      </c>
      <c r="G575">
        <v>0</v>
      </c>
      <c r="T575" t="s">
        <v>491</v>
      </c>
      <c r="U575">
        <v>0</v>
      </c>
      <c r="V575">
        <v>0</v>
      </c>
      <c r="AI575" t="s">
        <v>334</v>
      </c>
      <c r="AJ575">
        <v>0</v>
      </c>
      <c r="AK575">
        <v>0</v>
      </c>
    </row>
    <row r="576" spans="5:37" x14ac:dyDescent="0.25">
      <c r="E576" t="s">
        <v>270</v>
      </c>
      <c r="F576">
        <v>0</v>
      </c>
      <c r="G576">
        <v>0</v>
      </c>
      <c r="T576" t="s">
        <v>647</v>
      </c>
      <c r="U576">
        <v>1</v>
      </c>
      <c r="AI576" t="s">
        <v>334</v>
      </c>
      <c r="AJ576">
        <v>0</v>
      </c>
      <c r="AK576">
        <v>0</v>
      </c>
    </row>
    <row r="577" spans="5:37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  <c r="AI577" t="s">
        <v>334</v>
      </c>
      <c r="AJ577">
        <v>0</v>
      </c>
      <c r="AK577">
        <v>0</v>
      </c>
    </row>
    <row r="578" spans="5:37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  <c r="AI578" t="s">
        <v>334</v>
      </c>
      <c r="AJ578">
        <v>0</v>
      </c>
      <c r="AK578">
        <v>0</v>
      </c>
    </row>
    <row r="579" spans="5:37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  <c r="AI579" t="s">
        <v>334</v>
      </c>
      <c r="AJ579">
        <v>0</v>
      </c>
      <c r="AK579">
        <v>0</v>
      </c>
    </row>
    <row r="580" spans="5:37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  <c r="AI580" t="s">
        <v>334</v>
      </c>
      <c r="AJ580">
        <v>0</v>
      </c>
      <c r="AK580">
        <v>0</v>
      </c>
    </row>
    <row r="581" spans="5:37" x14ac:dyDescent="0.25">
      <c r="E581" t="s">
        <v>270</v>
      </c>
      <c r="F581">
        <v>0</v>
      </c>
      <c r="G581">
        <v>0</v>
      </c>
      <c r="T581" t="s">
        <v>638</v>
      </c>
      <c r="U581" t="s">
        <v>639</v>
      </c>
      <c r="AI581" t="s">
        <v>334</v>
      </c>
      <c r="AJ581">
        <v>0</v>
      </c>
      <c r="AK581">
        <v>0</v>
      </c>
    </row>
    <row r="582" spans="5:37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  <c r="AI582" t="s">
        <v>334</v>
      </c>
      <c r="AJ582">
        <v>0</v>
      </c>
      <c r="AK582">
        <v>0</v>
      </c>
    </row>
    <row r="583" spans="5:37" x14ac:dyDescent="0.25">
      <c r="E583" t="s">
        <v>270</v>
      </c>
      <c r="F583">
        <v>0</v>
      </c>
      <c r="G583">
        <v>0</v>
      </c>
      <c r="T583" t="s">
        <v>491</v>
      </c>
      <c r="U583">
        <v>0</v>
      </c>
      <c r="V583">
        <v>0</v>
      </c>
      <c r="AI583" t="s">
        <v>334</v>
      </c>
      <c r="AJ583">
        <v>0</v>
      </c>
      <c r="AK583">
        <v>0</v>
      </c>
    </row>
    <row r="584" spans="5:37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  <c r="AI584" t="s">
        <v>334</v>
      </c>
      <c r="AJ584">
        <v>0</v>
      </c>
      <c r="AK584">
        <v>0</v>
      </c>
    </row>
    <row r="585" spans="5:37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  <c r="AI585" t="s">
        <v>514</v>
      </c>
      <c r="AJ585">
        <v>45000</v>
      </c>
      <c r="AK585">
        <v>0</v>
      </c>
    </row>
    <row r="586" spans="5:37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  <c r="AI586" t="s">
        <v>514</v>
      </c>
      <c r="AJ586">
        <v>43000</v>
      </c>
      <c r="AK586">
        <v>0</v>
      </c>
    </row>
    <row r="587" spans="5:37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  <c r="AI587" t="s">
        <v>514</v>
      </c>
      <c r="AJ587">
        <v>40000</v>
      </c>
      <c r="AK587">
        <v>0</v>
      </c>
    </row>
    <row r="588" spans="5:37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  <c r="AI588" t="s">
        <v>514</v>
      </c>
      <c r="AJ588">
        <v>35000</v>
      </c>
      <c r="AK588">
        <v>0</v>
      </c>
    </row>
    <row r="589" spans="5:37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  <c r="AI589" t="s">
        <v>514</v>
      </c>
      <c r="AJ589">
        <v>0</v>
      </c>
      <c r="AK589">
        <v>0</v>
      </c>
    </row>
    <row r="590" spans="5:37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  <c r="AI590" t="s">
        <v>516</v>
      </c>
      <c r="AJ590">
        <v>0</v>
      </c>
      <c r="AK590">
        <v>33000</v>
      </c>
    </row>
    <row r="591" spans="5:37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  <c r="AI591" t="s">
        <v>516</v>
      </c>
      <c r="AJ591">
        <v>39000</v>
      </c>
      <c r="AK591">
        <v>0</v>
      </c>
    </row>
    <row r="592" spans="5:37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  <c r="AI592" t="s">
        <v>516</v>
      </c>
      <c r="AJ592">
        <v>38000</v>
      </c>
      <c r="AK592">
        <v>0</v>
      </c>
    </row>
    <row r="593" spans="5:37" x14ac:dyDescent="0.25">
      <c r="E593" t="s">
        <v>270</v>
      </c>
      <c r="F593">
        <v>0</v>
      </c>
      <c r="G593">
        <v>0</v>
      </c>
      <c r="T593" t="s">
        <v>491</v>
      </c>
      <c r="U593">
        <v>0</v>
      </c>
      <c r="V593">
        <v>0</v>
      </c>
      <c r="AI593" t="s">
        <v>516</v>
      </c>
      <c r="AJ593">
        <v>37000</v>
      </c>
      <c r="AK593">
        <v>0</v>
      </c>
    </row>
    <row r="594" spans="5:37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  <c r="AI594" t="s">
        <v>516</v>
      </c>
      <c r="AJ594">
        <v>36000</v>
      </c>
      <c r="AK594">
        <v>0</v>
      </c>
    </row>
    <row r="595" spans="5:37" x14ac:dyDescent="0.25">
      <c r="E595" t="s">
        <v>270</v>
      </c>
      <c r="F595">
        <v>0</v>
      </c>
      <c r="G595">
        <v>0</v>
      </c>
      <c r="T595" t="s">
        <v>491</v>
      </c>
      <c r="U595">
        <v>0</v>
      </c>
      <c r="V595">
        <v>0</v>
      </c>
      <c r="AI595" t="s">
        <v>516</v>
      </c>
      <c r="AJ595">
        <v>0</v>
      </c>
      <c r="AK595">
        <v>0</v>
      </c>
    </row>
    <row r="596" spans="5:37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  <c r="AI596" t="s">
        <v>516</v>
      </c>
      <c r="AJ596">
        <v>0</v>
      </c>
      <c r="AK596">
        <v>0</v>
      </c>
    </row>
    <row r="597" spans="5:37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  <c r="AI597" t="s">
        <v>516</v>
      </c>
      <c r="AJ597">
        <v>0</v>
      </c>
      <c r="AK597">
        <v>0</v>
      </c>
    </row>
    <row r="598" spans="5:37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  <c r="AI598" t="s">
        <v>516</v>
      </c>
      <c r="AJ598">
        <v>0</v>
      </c>
      <c r="AK598">
        <v>0</v>
      </c>
    </row>
    <row r="599" spans="5:37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  <c r="AI599" t="s">
        <v>516</v>
      </c>
      <c r="AJ599">
        <v>0</v>
      </c>
      <c r="AK599">
        <v>0</v>
      </c>
    </row>
    <row r="600" spans="5:37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  <c r="AI600" t="s">
        <v>516</v>
      </c>
      <c r="AJ600">
        <v>0</v>
      </c>
      <c r="AK600">
        <v>0</v>
      </c>
    </row>
    <row r="601" spans="5:37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  <c r="AI601" t="s">
        <v>516</v>
      </c>
      <c r="AJ601">
        <v>0</v>
      </c>
      <c r="AK601">
        <v>0</v>
      </c>
    </row>
    <row r="602" spans="5:37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  <c r="AI602" t="s">
        <v>516</v>
      </c>
      <c r="AJ602">
        <v>0</v>
      </c>
      <c r="AK602">
        <v>0</v>
      </c>
    </row>
    <row r="603" spans="5:37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  <c r="AI603" t="s">
        <v>516</v>
      </c>
      <c r="AJ603">
        <v>0</v>
      </c>
      <c r="AK603">
        <v>0</v>
      </c>
    </row>
    <row r="604" spans="5:37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  <c r="AI604" t="s">
        <v>516</v>
      </c>
      <c r="AJ604">
        <v>0</v>
      </c>
      <c r="AK604">
        <v>0</v>
      </c>
    </row>
    <row r="605" spans="5:37" x14ac:dyDescent="0.25">
      <c r="E605" t="s">
        <v>270</v>
      </c>
      <c r="F605">
        <v>0</v>
      </c>
      <c r="G605">
        <v>0</v>
      </c>
      <c r="T605" t="s">
        <v>514</v>
      </c>
      <c r="U605">
        <v>40000</v>
      </c>
      <c r="V605">
        <v>0</v>
      </c>
      <c r="AI605" t="s">
        <v>516</v>
      </c>
      <c r="AJ605">
        <v>0</v>
      </c>
      <c r="AK605">
        <v>0</v>
      </c>
    </row>
    <row r="606" spans="5:37" x14ac:dyDescent="0.25">
      <c r="E606" t="s">
        <v>270</v>
      </c>
      <c r="F606">
        <v>0</v>
      </c>
      <c r="G606">
        <v>0</v>
      </c>
      <c r="T606" t="s">
        <v>514</v>
      </c>
      <c r="U606">
        <v>45000</v>
      </c>
      <c r="V606">
        <v>0</v>
      </c>
      <c r="AI606" t="s">
        <v>516</v>
      </c>
      <c r="AJ606">
        <v>0</v>
      </c>
      <c r="AK606">
        <v>0</v>
      </c>
    </row>
    <row r="607" spans="5:37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  <c r="AI607" t="s">
        <v>516</v>
      </c>
      <c r="AJ607">
        <v>0</v>
      </c>
      <c r="AK607">
        <v>0</v>
      </c>
    </row>
    <row r="608" spans="5:37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  <c r="AI608" t="s">
        <v>516</v>
      </c>
      <c r="AJ608">
        <v>0</v>
      </c>
      <c r="AK608">
        <v>0</v>
      </c>
    </row>
    <row r="609" spans="5:37" x14ac:dyDescent="0.25">
      <c r="E609" t="s">
        <v>270</v>
      </c>
      <c r="F609">
        <v>5000</v>
      </c>
      <c r="G609">
        <v>0</v>
      </c>
      <c r="T609" t="s">
        <v>493</v>
      </c>
      <c r="U609">
        <v>0</v>
      </c>
      <c r="V609">
        <v>0</v>
      </c>
      <c r="AI609" t="s">
        <v>516</v>
      </c>
      <c r="AJ609">
        <v>0</v>
      </c>
      <c r="AK609">
        <v>0</v>
      </c>
    </row>
    <row r="610" spans="5:37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  <c r="AI610" t="s">
        <v>516</v>
      </c>
      <c r="AJ610">
        <v>0</v>
      </c>
      <c r="AK610">
        <v>0</v>
      </c>
    </row>
    <row r="611" spans="5:37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  <c r="AI611" t="s">
        <v>357</v>
      </c>
      <c r="AJ611">
        <v>45000</v>
      </c>
      <c r="AK611">
        <v>0</v>
      </c>
    </row>
    <row r="612" spans="5:37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  <c r="AI612" t="s">
        <v>357</v>
      </c>
      <c r="AJ612">
        <v>0</v>
      </c>
      <c r="AK612">
        <v>0</v>
      </c>
    </row>
    <row r="613" spans="5:37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  <c r="AI613" t="s">
        <v>612</v>
      </c>
      <c r="AJ613">
        <v>34000</v>
      </c>
      <c r="AK613">
        <v>0</v>
      </c>
    </row>
    <row r="614" spans="5:37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  <c r="AI614" t="s">
        <v>612</v>
      </c>
      <c r="AJ614">
        <v>0</v>
      </c>
      <c r="AK614">
        <v>0</v>
      </c>
    </row>
    <row r="615" spans="5:37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  <c r="AI615" t="s">
        <v>612</v>
      </c>
      <c r="AJ615">
        <v>0</v>
      </c>
      <c r="AK615">
        <v>0</v>
      </c>
    </row>
    <row r="616" spans="5:37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  <c r="AI616" t="s">
        <v>612</v>
      </c>
      <c r="AJ616">
        <v>0</v>
      </c>
      <c r="AK616">
        <v>0</v>
      </c>
    </row>
    <row r="617" spans="5:37" x14ac:dyDescent="0.25">
      <c r="E617" t="s">
        <v>270</v>
      </c>
      <c r="F617">
        <v>0</v>
      </c>
      <c r="G617">
        <v>0</v>
      </c>
      <c r="T617" t="s">
        <v>491</v>
      </c>
      <c r="U617">
        <v>0</v>
      </c>
      <c r="V617">
        <v>0</v>
      </c>
      <c r="AI617" t="s">
        <v>612</v>
      </c>
      <c r="AJ617">
        <v>0</v>
      </c>
      <c r="AK617">
        <v>0</v>
      </c>
    </row>
    <row r="618" spans="5:37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  <c r="AI618" t="s">
        <v>612</v>
      </c>
      <c r="AJ618">
        <v>0</v>
      </c>
      <c r="AK618">
        <v>0</v>
      </c>
    </row>
    <row r="619" spans="5:37" x14ac:dyDescent="0.25">
      <c r="E619" t="s">
        <v>270</v>
      </c>
      <c r="F619">
        <v>0</v>
      </c>
      <c r="G619">
        <v>0</v>
      </c>
      <c r="T619" t="s">
        <v>586</v>
      </c>
      <c r="U619">
        <v>0</v>
      </c>
      <c r="V619">
        <v>0</v>
      </c>
      <c r="AI619" t="s">
        <v>612</v>
      </c>
      <c r="AJ619">
        <v>0</v>
      </c>
      <c r="AK619">
        <v>0</v>
      </c>
    </row>
    <row r="620" spans="5:37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  <c r="AI620" t="s">
        <v>612</v>
      </c>
      <c r="AJ620">
        <v>0</v>
      </c>
      <c r="AK620">
        <v>0</v>
      </c>
    </row>
    <row r="621" spans="5:37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  <c r="AI621" t="s">
        <v>612</v>
      </c>
      <c r="AJ621">
        <v>0</v>
      </c>
      <c r="AK621">
        <v>0</v>
      </c>
    </row>
    <row r="622" spans="5:37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  <c r="AI622" t="s">
        <v>612</v>
      </c>
      <c r="AJ622">
        <v>0</v>
      </c>
      <c r="AK622">
        <v>0</v>
      </c>
    </row>
    <row r="623" spans="5:37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  <c r="AI623" t="s">
        <v>612</v>
      </c>
      <c r="AJ623">
        <v>0</v>
      </c>
      <c r="AK623">
        <v>0</v>
      </c>
    </row>
    <row r="624" spans="5:37" x14ac:dyDescent="0.25">
      <c r="E624" t="s">
        <v>270</v>
      </c>
      <c r="F624">
        <v>0</v>
      </c>
      <c r="G624">
        <v>0</v>
      </c>
      <c r="T624" t="s">
        <v>516</v>
      </c>
      <c r="U624">
        <v>0</v>
      </c>
      <c r="V624">
        <v>0</v>
      </c>
      <c r="AI624" t="s">
        <v>612</v>
      </c>
      <c r="AJ624">
        <v>0</v>
      </c>
      <c r="AK624">
        <v>0</v>
      </c>
    </row>
    <row r="625" spans="5:37" x14ac:dyDescent="0.25">
      <c r="E625" t="s">
        <v>270</v>
      </c>
      <c r="F625">
        <v>8000</v>
      </c>
      <c r="G625">
        <v>0</v>
      </c>
      <c r="T625" t="s">
        <v>491</v>
      </c>
      <c r="U625">
        <v>0</v>
      </c>
      <c r="V625">
        <v>0</v>
      </c>
      <c r="AI625" t="s">
        <v>612</v>
      </c>
      <c r="AJ625">
        <v>0</v>
      </c>
      <c r="AK625">
        <v>0</v>
      </c>
    </row>
    <row r="626" spans="5:37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  <c r="AI626" t="s">
        <v>612</v>
      </c>
      <c r="AJ626">
        <v>0</v>
      </c>
      <c r="AK626">
        <v>0</v>
      </c>
    </row>
    <row r="627" spans="5:37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  <c r="AI627" t="s">
        <v>612</v>
      </c>
      <c r="AJ627">
        <v>0</v>
      </c>
      <c r="AK627">
        <v>0</v>
      </c>
    </row>
    <row r="628" spans="5:37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  <c r="AI628" t="s">
        <v>612</v>
      </c>
      <c r="AJ628">
        <v>0</v>
      </c>
      <c r="AK628">
        <v>0</v>
      </c>
    </row>
    <row r="629" spans="5:37" x14ac:dyDescent="0.25">
      <c r="E629" t="s">
        <v>270</v>
      </c>
      <c r="F629">
        <v>0</v>
      </c>
      <c r="G629">
        <v>0</v>
      </c>
      <c r="T629" t="s">
        <v>621</v>
      </c>
      <c r="U629">
        <v>0</v>
      </c>
      <c r="V629">
        <v>0</v>
      </c>
      <c r="AI629" t="s">
        <v>612</v>
      </c>
      <c r="AJ629">
        <v>0</v>
      </c>
      <c r="AK629">
        <v>0</v>
      </c>
    </row>
    <row r="630" spans="5:37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  <c r="AI630" t="s">
        <v>612</v>
      </c>
      <c r="AJ630">
        <v>0</v>
      </c>
      <c r="AK630">
        <v>0</v>
      </c>
    </row>
    <row r="631" spans="5:37" x14ac:dyDescent="0.25">
      <c r="E631" t="s">
        <v>270</v>
      </c>
      <c r="F631">
        <v>0</v>
      </c>
      <c r="G631">
        <v>0</v>
      </c>
      <c r="T631" t="s">
        <v>648</v>
      </c>
      <c r="U631">
        <v>0</v>
      </c>
      <c r="V631">
        <v>0</v>
      </c>
      <c r="AI631" t="s">
        <v>612</v>
      </c>
      <c r="AJ631">
        <v>0</v>
      </c>
      <c r="AK631">
        <v>0</v>
      </c>
    </row>
    <row r="632" spans="5:37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  <c r="AI632" t="s">
        <v>612</v>
      </c>
      <c r="AJ632">
        <v>0</v>
      </c>
      <c r="AK632">
        <v>0</v>
      </c>
    </row>
    <row r="633" spans="5:37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  <c r="AI633" t="s">
        <v>612</v>
      </c>
      <c r="AJ633">
        <v>0</v>
      </c>
      <c r="AK633">
        <v>0</v>
      </c>
    </row>
    <row r="634" spans="5:37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  <c r="AI634" t="s">
        <v>612</v>
      </c>
      <c r="AJ634">
        <v>0</v>
      </c>
      <c r="AK634">
        <v>0</v>
      </c>
    </row>
    <row r="635" spans="5:37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  <c r="AI635" t="s">
        <v>612</v>
      </c>
      <c r="AJ635">
        <v>0</v>
      </c>
      <c r="AK635">
        <v>0</v>
      </c>
    </row>
    <row r="636" spans="5:37" x14ac:dyDescent="0.25">
      <c r="E636" t="s">
        <v>270</v>
      </c>
      <c r="F636">
        <v>0</v>
      </c>
      <c r="G636">
        <v>0</v>
      </c>
      <c r="T636" t="s">
        <v>482</v>
      </c>
      <c r="U636">
        <v>0</v>
      </c>
      <c r="V636">
        <v>0</v>
      </c>
      <c r="AI636" t="s">
        <v>612</v>
      </c>
      <c r="AJ636">
        <v>0</v>
      </c>
      <c r="AK636">
        <v>0</v>
      </c>
    </row>
    <row r="637" spans="5:37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  <c r="AI637" t="s">
        <v>612</v>
      </c>
      <c r="AJ637">
        <v>0</v>
      </c>
      <c r="AK637">
        <v>0</v>
      </c>
    </row>
    <row r="638" spans="5:37" x14ac:dyDescent="0.25">
      <c r="E638" t="s">
        <v>270</v>
      </c>
      <c r="F638">
        <v>0</v>
      </c>
      <c r="G638">
        <v>20000</v>
      </c>
      <c r="T638" t="s">
        <v>493</v>
      </c>
      <c r="U638">
        <v>0</v>
      </c>
      <c r="V638">
        <v>0</v>
      </c>
      <c r="AI638" t="s">
        <v>612</v>
      </c>
      <c r="AJ638">
        <v>0</v>
      </c>
      <c r="AK638">
        <v>0</v>
      </c>
    </row>
    <row r="639" spans="5:37" x14ac:dyDescent="0.25">
      <c r="E639" t="s">
        <v>270</v>
      </c>
      <c r="F639">
        <v>0</v>
      </c>
      <c r="G639">
        <v>0</v>
      </c>
      <c r="T639" t="s">
        <v>491</v>
      </c>
      <c r="U639">
        <v>0</v>
      </c>
      <c r="V639">
        <v>0</v>
      </c>
      <c r="AI639" t="s">
        <v>612</v>
      </c>
      <c r="AJ639">
        <v>0</v>
      </c>
      <c r="AK639">
        <v>0</v>
      </c>
    </row>
    <row r="640" spans="5:37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  <c r="AI640" t="s">
        <v>612</v>
      </c>
      <c r="AJ640">
        <v>0</v>
      </c>
      <c r="AK640">
        <v>0</v>
      </c>
    </row>
    <row r="641" spans="5:37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  <c r="AI641" t="s">
        <v>612</v>
      </c>
      <c r="AJ641">
        <v>0</v>
      </c>
      <c r="AK641">
        <v>0</v>
      </c>
    </row>
    <row r="642" spans="5:37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  <c r="AI642" t="s">
        <v>612</v>
      </c>
      <c r="AJ642">
        <v>0</v>
      </c>
      <c r="AK642">
        <v>0</v>
      </c>
    </row>
    <row r="643" spans="5:37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  <c r="AI643" t="s">
        <v>612</v>
      </c>
      <c r="AJ643">
        <v>0</v>
      </c>
      <c r="AK643">
        <v>0</v>
      </c>
    </row>
    <row r="644" spans="5:37" x14ac:dyDescent="0.25">
      <c r="E644" t="s">
        <v>270</v>
      </c>
      <c r="F644">
        <v>0</v>
      </c>
      <c r="G644">
        <v>28000</v>
      </c>
      <c r="T644" t="s">
        <v>516</v>
      </c>
      <c r="U644">
        <v>0</v>
      </c>
      <c r="V644">
        <v>0</v>
      </c>
      <c r="AI644" t="s">
        <v>612</v>
      </c>
      <c r="AJ644">
        <v>0</v>
      </c>
      <c r="AK644">
        <v>0</v>
      </c>
    </row>
    <row r="645" spans="5:37" x14ac:dyDescent="0.25">
      <c r="E645" t="s">
        <v>270</v>
      </c>
      <c r="F645">
        <v>0</v>
      </c>
      <c r="G645">
        <v>0</v>
      </c>
      <c r="T645" t="s">
        <v>491</v>
      </c>
      <c r="U645">
        <v>0</v>
      </c>
      <c r="V645">
        <v>0</v>
      </c>
      <c r="AI645" t="s">
        <v>612</v>
      </c>
      <c r="AJ645">
        <v>0</v>
      </c>
      <c r="AK645">
        <v>0</v>
      </c>
    </row>
    <row r="646" spans="5:37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  <c r="AI646" t="s">
        <v>612</v>
      </c>
      <c r="AJ646">
        <v>0</v>
      </c>
      <c r="AK646">
        <v>0</v>
      </c>
    </row>
    <row r="647" spans="5:37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  <c r="AI647" t="s">
        <v>612</v>
      </c>
      <c r="AJ647">
        <v>0</v>
      </c>
      <c r="AK647">
        <v>0</v>
      </c>
    </row>
    <row r="648" spans="5:37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  <c r="AI648" t="s">
        <v>612</v>
      </c>
      <c r="AJ648">
        <v>0</v>
      </c>
      <c r="AK648">
        <v>0</v>
      </c>
    </row>
    <row r="649" spans="5:37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  <c r="AI649" t="s">
        <v>612</v>
      </c>
      <c r="AJ649">
        <v>0</v>
      </c>
      <c r="AK649">
        <v>0</v>
      </c>
    </row>
    <row r="650" spans="5:37" x14ac:dyDescent="0.25">
      <c r="E650" t="s">
        <v>270</v>
      </c>
      <c r="F650">
        <v>0</v>
      </c>
      <c r="G650">
        <v>0</v>
      </c>
      <c r="T650" t="s">
        <v>491</v>
      </c>
      <c r="U650">
        <v>0</v>
      </c>
      <c r="V650">
        <v>0</v>
      </c>
      <c r="AI650" t="s">
        <v>612</v>
      </c>
      <c r="AJ650">
        <v>0</v>
      </c>
      <c r="AK650">
        <v>0</v>
      </c>
    </row>
    <row r="651" spans="5:37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  <c r="AI651" t="s">
        <v>612</v>
      </c>
      <c r="AJ651">
        <v>0</v>
      </c>
      <c r="AK651">
        <v>0</v>
      </c>
    </row>
    <row r="652" spans="5:37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  <c r="AI652" t="s">
        <v>369</v>
      </c>
      <c r="AJ652">
        <v>33000</v>
      </c>
      <c r="AK652">
        <v>0</v>
      </c>
    </row>
    <row r="653" spans="5:37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  <c r="AI653" t="s">
        <v>369</v>
      </c>
      <c r="AJ653">
        <v>31000</v>
      </c>
      <c r="AK653">
        <v>0</v>
      </c>
    </row>
    <row r="654" spans="5:37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  <c r="AI654" t="s">
        <v>369</v>
      </c>
      <c r="AJ654">
        <v>29000</v>
      </c>
      <c r="AK654">
        <v>0</v>
      </c>
    </row>
    <row r="655" spans="5:37" x14ac:dyDescent="0.25">
      <c r="E655" t="s">
        <v>270</v>
      </c>
      <c r="F655">
        <v>0</v>
      </c>
      <c r="G655">
        <v>0</v>
      </c>
      <c r="T655" t="s">
        <v>640</v>
      </c>
      <c r="U655">
        <v>0</v>
      </c>
      <c r="V655">
        <v>0</v>
      </c>
      <c r="AI655" t="s">
        <v>369</v>
      </c>
      <c r="AJ655">
        <v>27000</v>
      </c>
      <c r="AK655">
        <v>0</v>
      </c>
    </row>
    <row r="656" spans="5:37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  <c r="AI656" t="s">
        <v>369</v>
      </c>
      <c r="AJ656">
        <v>25000</v>
      </c>
      <c r="AK656">
        <v>0</v>
      </c>
    </row>
    <row r="657" spans="5:37" x14ac:dyDescent="0.25">
      <c r="E657" t="s">
        <v>270</v>
      </c>
      <c r="F657">
        <v>0</v>
      </c>
      <c r="G657">
        <v>0</v>
      </c>
      <c r="T657" t="s">
        <v>491</v>
      </c>
      <c r="U657">
        <v>0</v>
      </c>
      <c r="V657">
        <v>0</v>
      </c>
      <c r="AI657" t="s">
        <v>369</v>
      </c>
      <c r="AJ657">
        <v>25000</v>
      </c>
      <c r="AK657">
        <v>0</v>
      </c>
    </row>
    <row r="658" spans="5:37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  <c r="AI658" t="s">
        <v>369</v>
      </c>
      <c r="AJ658">
        <v>20000</v>
      </c>
      <c r="AK658">
        <v>0</v>
      </c>
    </row>
    <row r="659" spans="5:37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  <c r="AI659" t="s">
        <v>369</v>
      </c>
      <c r="AJ659">
        <v>0</v>
      </c>
      <c r="AK659">
        <v>0</v>
      </c>
    </row>
    <row r="660" spans="5:37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  <c r="AI660" t="s">
        <v>369</v>
      </c>
      <c r="AJ660">
        <v>0</v>
      </c>
      <c r="AK660">
        <v>0</v>
      </c>
    </row>
    <row r="661" spans="5:37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  <c r="AI661" t="s">
        <v>369</v>
      </c>
      <c r="AJ661">
        <v>0</v>
      </c>
      <c r="AK661">
        <v>0</v>
      </c>
    </row>
    <row r="662" spans="5:37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37" x14ac:dyDescent="0.25">
      <c r="E663" t="s">
        <v>270</v>
      </c>
      <c r="F663">
        <v>0</v>
      </c>
      <c r="G663">
        <v>0</v>
      </c>
      <c r="T663" t="s">
        <v>482</v>
      </c>
      <c r="U663">
        <v>0</v>
      </c>
      <c r="V663">
        <v>0</v>
      </c>
    </row>
    <row r="664" spans="5:37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37" x14ac:dyDescent="0.25">
      <c r="E665" t="s">
        <v>270</v>
      </c>
      <c r="F665">
        <v>0</v>
      </c>
      <c r="G665">
        <v>0</v>
      </c>
      <c r="T665" t="s">
        <v>491</v>
      </c>
      <c r="U665">
        <v>0</v>
      </c>
      <c r="V665">
        <v>0</v>
      </c>
    </row>
    <row r="666" spans="5:37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37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37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37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37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37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37" x14ac:dyDescent="0.25">
      <c r="E672" t="s">
        <v>270</v>
      </c>
      <c r="F672">
        <v>0</v>
      </c>
      <c r="G672">
        <v>0</v>
      </c>
      <c r="T672" t="s">
        <v>491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491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586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491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649</v>
      </c>
      <c r="U686" t="s">
        <v>650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514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640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514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549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482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636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491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621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482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641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647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516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482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494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586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586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491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514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514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516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586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637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549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491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621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621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475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514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647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491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491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491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586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644</v>
      </c>
      <c r="U838" t="s">
        <v>645</v>
      </c>
      <c r="V838" t="s">
        <v>646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516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641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621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491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514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491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621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641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491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583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491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491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491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491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491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491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649</v>
      </c>
      <c r="U888" t="s">
        <v>650</v>
      </c>
    </row>
    <row r="889" spans="5:22" x14ac:dyDescent="0.25">
      <c r="E889" t="s">
        <v>97</v>
      </c>
      <c r="F889">
        <v>0</v>
      </c>
      <c r="G889">
        <v>0</v>
      </c>
      <c r="T889" t="s">
        <v>621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491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491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491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638</v>
      </c>
      <c r="U900" t="s">
        <v>639</v>
      </c>
    </row>
    <row r="901" spans="5:22" x14ac:dyDescent="0.25">
      <c r="E901" t="s">
        <v>97</v>
      </c>
      <c r="F901">
        <v>7000</v>
      </c>
      <c r="G901">
        <v>0</v>
      </c>
      <c r="T901" t="s">
        <v>516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514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475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514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494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493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494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475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549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491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514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491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491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586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491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641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516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516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636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641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549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516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516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491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641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491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491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482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516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491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491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586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586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586</v>
      </c>
      <c r="F1043">
        <v>0</v>
      </c>
      <c r="G1043">
        <v>0</v>
      </c>
      <c r="T1043" t="s">
        <v>549</v>
      </c>
      <c r="U1043">
        <v>0</v>
      </c>
      <c r="V1043">
        <v>0</v>
      </c>
    </row>
    <row r="1044" spans="5:22" x14ac:dyDescent="0.25">
      <c r="E1044" t="s">
        <v>586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586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586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586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586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586</v>
      </c>
      <c r="F1049">
        <v>0</v>
      </c>
      <c r="G1049">
        <v>0</v>
      </c>
      <c r="T1049" t="s">
        <v>649</v>
      </c>
      <c r="U1049" t="s">
        <v>650</v>
      </c>
    </row>
    <row r="1050" spans="5:22" x14ac:dyDescent="0.25">
      <c r="E1050" t="s">
        <v>586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586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586</v>
      </c>
      <c r="F1052">
        <v>0</v>
      </c>
      <c r="G1052">
        <v>0</v>
      </c>
      <c r="T1052" t="s">
        <v>491</v>
      </c>
      <c r="U1052">
        <v>0</v>
      </c>
      <c r="V1052">
        <v>0</v>
      </c>
    </row>
    <row r="1053" spans="5:22" x14ac:dyDescent="0.25">
      <c r="E1053" t="s">
        <v>586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586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586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586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586</v>
      </c>
      <c r="F1057">
        <v>0</v>
      </c>
      <c r="G1057">
        <v>0</v>
      </c>
      <c r="T1057" t="s">
        <v>516</v>
      </c>
      <c r="U1057">
        <v>0</v>
      </c>
      <c r="V1057">
        <v>32000</v>
      </c>
    </row>
    <row r="1058" spans="5:22" x14ac:dyDescent="0.25">
      <c r="E1058" t="s">
        <v>586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586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586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586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586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586</v>
      </c>
      <c r="F1063">
        <v>0</v>
      </c>
      <c r="G1063">
        <v>0</v>
      </c>
      <c r="T1063" t="s">
        <v>516</v>
      </c>
      <c r="U1063">
        <v>0</v>
      </c>
      <c r="V1063">
        <v>40000</v>
      </c>
    </row>
    <row r="1064" spans="5:22" x14ac:dyDescent="0.25">
      <c r="E1064" t="s">
        <v>586</v>
      </c>
      <c r="F1064">
        <v>0</v>
      </c>
      <c r="G1064">
        <v>0</v>
      </c>
      <c r="T1064" t="s">
        <v>491</v>
      </c>
      <c r="U1064">
        <v>0</v>
      </c>
      <c r="V1064">
        <v>0</v>
      </c>
    </row>
    <row r="1065" spans="5:22" x14ac:dyDescent="0.25">
      <c r="E1065" t="s">
        <v>586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586</v>
      </c>
      <c r="F1066">
        <v>0</v>
      </c>
      <c r="G1066">
        <v>0</v>
      </c>
      <c r="T1066" t="s">
        <v>516</v>
      </c>
      <c r="U1066">
        <v>0</v>
      </c>
      <c r="V1066">
        <v>0</v>
      </c>
    </row>
    <row r="1067" spans="5:22" x14ac:dyDescent="0.25">
      <c r="E1067" t="s">
        <v>586</v>
      </c>
      <c r="F1067">
        <v>0</v>
      </c>
      <c r="G1067">
        <v>0</v>
      </c>
      <c r="T1067" t="s">
        <v>491</v>
      </c>
      <c r="U1067">
        <v>0</v>
      </c>
      <c r="V1067">
        <v>0</v>
      </c>
    </row>
    <row r="1068" spans="5:22" x14ac:dyDescent="0.25">
      <c r="E1068" t="s">
        <v>586</v>
      </c>
      <c r="F1068">
        <v>0</v>
      </c>
      <c r="G1068">
        <v>0</v>
      </c>
      <c r="T1068" t="s">
        <v>516</v>
      </c>
      <c r="U1068">
        <v>30000</v>
      </c>
      <c r="V1068">
        <v>0</v>
      </c>
    </row>
    <row r="1069" spans="5:22" x14ac:dyDescent="0.25">
      <c r="E1069" t="s">
        <v>586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586</v>
      </c>
      <c r="F1070">
        <v>0</v>
      </c>
      <c r="G1070">
        <v>0</v>
      </c>
      <c r="T1070" t="s">
        <v>586</v>
      </c>
      <c r="U1070">
        <v>0</v>
      </c>
      <c r="V1070">
        <v>0</v>
      </c>
    </row>
    <row r="1071" spans="5:22" x14ac:dyDescent="0.25">
      <c r="E1071" t="s">
        <v>586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586</v>
      </c>
      <c r="F1072">
        <v>0</v>
      </c>
      <c r="G1072">
        <v>0</v>
      </c>
      <c r="T1072" t="s">
        <v>491</v>
      </c>
      <c r="U1072">
        <v>0</v>
      </c>
      <c r="V1072">
        <v>0</v>
      </c>
    </row>
    <row r="1073" spans="5:22" x14ac:dyDescent="0.25">
      <c r="E1073" t="s">
        <v>586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586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586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586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586</v>
      </c>
      <c r="F1077">
        <v>0</v>
      </c>
      <c r="G1077">
        <v>0</v>
      </c>
      <c r="T1077" t="s">
        <v>516</v>
      </c>
      <c r="U1077">
        <v>0</v>
      </c>
      <c r="V1077">
        <v>32000</v>
      </c>
    </row>
    <row r="1078" spans="5:22" x14ac:dyDescent="0.25">
      <c r="E1078" t="s">
        <v>586</v>
      </c>
      <c r="F1078">
        <v>0</v>
      </c>
      <c r="G1078">
        <v>0</v>
      </c>
      <c r="T1078" t="s">
        <v>638</v>
      </c>
      <c r="U1078" t="s">
        <v>639</v>
      </c>
    </row>
    <row r="1079" spans="5:22" x14ac:dyDescent="0.25">
      <c r="E1079" t="s">
        <v>586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586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586</v>
      </c>
      <c r="F1081">
        <v>0</v>
      </c>
      <c r="G1081">
        <v>0</v>
      </c>
      <c r="T1081" t="s">
        <v>491</v>
      </c>
      <c r="U1081">
        <v>0</v>
      </c>
      <c r="V1081">
        <v>0</v>
      </c>
    </row>
    <row r="1082" spans="5:22" x14ac:dyDescent="0.25">
      <c r="E1082" t="s">
        <v>586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586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586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586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586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586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586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586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586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586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586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586</v>
      </c>
      <c r="F1093">
        <v>0</v>
      </c>
      <c r="G1093">
        <v>0</v>
      </c>
      <c r="T1093" t="s">
        <v>586</v>
      </c>
      <c r="U1093">
        <v>0</v>
      </c>
      <c r="V1093">
        <v>0</v>
      </c>
    </row>
    <row r="1094" spans="5:22" x14ac:dyDescent="0.25">
      <c r="E1094" t="s">
        <v>586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586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586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586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586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586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586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586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586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586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586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586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586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586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586</v>
      </c>
      <c r="F1108">
        <v>0</v>
      </c>
      <c r="G1108">
        <v>0</v>
      </c>
      <c r="T1108" t="s">
        <v>491</v>
      </c>
      <c r="U1108">
        <v>0</v>
      </c>
      <c r="V1108">
        <v>32000</v>
      </c>
    </row>
    <row r="1109" spans="5:22" x14ac:dyDescent="0.25">
      <c r="E1109" t="s">
        <v>586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586</v>
      </c>
      <c r="F1110">
        <v>0</v>
      </c>
      <c r="G1110">
        <v>0</v>
      </c>
      <c r="T1110" t="s">
        <v>482</v>
      </c>
      <c r="U1110">
        <v>45000</v>
      </c>
      <c r="V1110">
        <v>0</v>
      </c>
    </row>
    <row r="1111" spans="5:22" x14ac:dyDescent="0.25">
      <c r="E1111" t="s">
        <v>586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586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586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586</v>
      </c>
      <c r="F1114">
        <v>0</v>
      </c>
      <c r="G1114">
        <v>0</v>
      </c>
      <c r="T1114" t="s">
        <v>493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641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475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491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494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641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586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509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514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586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586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648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516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509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475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586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475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493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549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491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516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491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641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583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586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491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491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491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491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491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637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649</v>
      </c>
      <c r="U1217" t="s">
        <v>650</v>
      </c>
    </row>
    <row r="1218" spans="5:22" x14ac:dyDescent="0.25">
      <c r="E1218" t="s">
        <v>67</v>
      </c>
      <c r="F1218">
        <v>0</v>
      </c>
      <c r="G1218">
        <v>0</v>
      </c>
      <c r="T1218" t="s">
        <v>641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494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491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516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586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491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651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491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491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514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586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491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491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516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637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640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509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621</v>
      </c>
      <c r="U1282">
        <v>0</v>
      </c>
      <c r="V1282">
        <v>0</v>
      </c>
    </row>
    <row r="1283" spans="5:22" x14ac:dyDescent="0.25">
      <c r="E1283" t="s">
        <v>589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589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589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589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589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589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589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589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589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589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589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589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589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589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589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589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589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589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589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589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589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589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589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589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589</v>
      </c>
      <c r="F1307">
        <v>0</v>
      </c>
      <c r="G1307">
        <v>0</v>
      </c>
      <c r="T1307" t="s">
        <v>491</v>
      </c>
      <c r="U1307">
        <v>0</v>
      </c>
      <c r="V1307">
        <v>30000</v>
      </c>
    </row>
    <row r="1308" spans="5:22" x14ac:dyDescent="0.25">
      <c r="E1308" t="s">
        <v>589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589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589</v>
      </c>
      <c r="F1310">
        <v>0</v>
      </c>
      <c r="G1310">
        <v>0</v>
      </c>
      <c r="T1310" t="s">
        <v>491</v>
      </c>
      <c r="U1310">
        <v>0</v>
      </c>
      <c r="V1310">
        <v>0</v>
      </c>
    </row>
    <row r="1311" spans="5:22" x14ac:dyDescent="0.25">
      <c r="E1311" t="s">
        <v>589</v>
      </c>
      <c r="F1311">
        <v>0</v>
      </c>
      <c r="G1311">
        <v>0</v>
      </c>
      <c r="T1311" t="s">
        <v>516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491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491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491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640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491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516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514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621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491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516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621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638</v>
      </c>
      <c r="U1348" t="s">
        <v>639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514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491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494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491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640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491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647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491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549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516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491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549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491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514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491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516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491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494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494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491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491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491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647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586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491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494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640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516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491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516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491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516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514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516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516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514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491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482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647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491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491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649</v>
      </c>
      <c r="U1507" t="s">
        <v>650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514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491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643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621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516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649</v>
      </c>
      <c r="U1537" t="s">
        <v>650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617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617</v>
      </c>
      <c r="F1543">
        <v>0</v>
      </c>
      <c r="G1543">
        <v>0</v>
      </c>
      <c r="T1543" t="s">
        <v>621</v>
      </c>
      <c r="U1543">
        <v>0</v>
      </c>
      <c r="V1543">
        <v>0</v>
      </c>
    </row>
    <row r="1544" spans="5:22" x14ac:dyDescent="0.25">
      <c r="E1544" t="s">
        <v>617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617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617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617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509</v>
      </c>
      <c r="F1548">
        <v>5000</v>
      </c>
      <c r="G1548">
        <v>0</v>
      </c>
      <c r="T1548" t="s">
        <v>494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491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482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586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621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516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491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475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652</v>
      </c>
      <c r="U1574" t="s">
        <v>639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516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491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516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514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516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482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491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491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516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514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491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491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621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586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491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491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491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641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491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482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514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514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621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491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516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493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491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514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621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491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586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586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586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491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491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621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514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649</v>
      </c>
      <c r="U1757" t="s">
        <v>650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514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640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640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586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586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637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641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491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491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491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491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549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475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491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586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549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641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491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491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640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491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491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491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641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491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494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621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491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553</v>
      </c>
      <c r="F1883">
        <v>0</v>
      </c>
      <c r="G1883">
        <v>0</v>
      </c>
      <c r="T1883" t="s">
        <v>641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516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516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649</v>
      </c>
      <c r="U1906" t="s">
        <v>650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514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491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491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491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491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491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491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641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494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514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516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641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491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586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637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649</v>
      </c>
      <c r="U1959" t="s">
        <v>650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491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514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638</v>
      </c>
      <c r="U1974" t="s">
        <v>639</v>
      </c>
    </row>
    <row r="1975" spans="5:22" x14ac:dyDescent="0.25">
      <c r="E1975" t="s">
        <v>330</v>
      </c>
      <c r="F1975">
        <v>0</v>
      </c>
      <c r="G1975">
        <v>0</v>
      </c>
      <c r="T1975" t="s">
        <v>491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641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516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516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621</v>
      </c>
      <c r="F2304">
        <v>0</v>
      </c>
      <c r="G2304">
        <v>0</v>
      </c>
    </row>
    <row r="2305" spans="5:7" x14ac:dyDescent="0.25">
      <c r="E2305" t="s">
        <v>621</v>
      </c>
      <c r="F2305">
        <v>0</v>
      </c>
      <c r="G2305">
        <v>0</v>
      </c>
    </row>
    <row r="2306" spans="5:7" x14ac:dyDescent="0.25">
      <c r="E2306" t="s">
        <v>621</v>
      </c>
      <c r="F2306">
        <v>0</v>
      </c>
      <c r="G2306">
        <v>0</v>
      </c>
    </row>
    <row r="2307" spans="5:7" x14ac:dyDescent="0.25">
      <c r="E2307" t="s">
        <v>621</v>
      </c>
      <c r="F2307">
        <v>0</v>
      </c>
      <c r="G2307">
        <v>0</v>
      </c>
    </row>
    <row r="2308" spans="5:7" x14ac:dyDescent="0.25">
      <c r="E2308" t="s">
        <v>621</v>
      </c>
      <c r="F2308">
        <v>0</v>
      </c>
      <c r="G2308">
        <v>0</v>
      </c>
    </row>
    <row r="2309" spans="5:7" x14ac:dyDescent="0.25">
      <c r="E2309" t="s">
        <v>621</v>
      </c>
      <c r="F2309">
        <v>0</v>
      </c>
      <c r="G2309">
        <v>0</v>
      </c>
    </row>
    <row r="2310" spans="5:7" x14ac:dyDescent="0.25">
      <c r="E2310" t="s">
        <v>621</v>
      </c>
      <c r="F2310">
        <v>0</v>
      </c>
      <c r="G2310">
        <v>0</v>
      </c>
    </row>
    <row r="2311" spans="5:7" x14ac:dyDescent="0.25">
      <c r="E2311" t="s">
        <v>621</v>
      </c>
      <c r="F2311">
        <v>0</v>
      </c>
      <c r="G2311">
        <v>0</v>
      </c>
    </row>
    <row r="2312" spans="5:7" x14ac:dyDescent="0.25">
      <c r="E2312" t="s">
        <v>621</v>
      </c>
      <c r="F2312">
        <v>0</v>
      </c>
      <c r="G2312">
        <v>0</v>
      </c>
    </row>
    <row r="2313" spans="5:7" x14ac:dyDescent="0.25">
      <c r="E2313" t="s">
        <v>621</v>
      </c>
      <c r="F2313">
        <v>0</v>
      </c>
      <c r="G2313">
        <v>0</v>
      </c>
    </row>
    <row r="2314" spans="5:7" x14ac:dyDescent="0.25">
      <c r="E2314" t="s">
        <v>621</v>
      </c>
      <c r="F2314">
        <v>0</v>
      </c>
      <c r="G2314">
        <v>0</v>
      </c>
    </row>
    <row r="2315" spans="5:7" x14ac:dyDescent="0.25">
      <c r="E2315" t="s">
        <v>621</v>
      </c>
      <c r="F2315">
        <v>0</v>
      </c>
      <c r="G2315">
        <v>0</v>
      </c>
    </row>
    <row r="2316" spans="5:7" x14ac:dyDescent="0.25">
      <c r="E2316" t="s">
        <v>621</v>
      </c>
      <c r="F2316">
        <v>0</v>
      </c>
      <c r="G2316">
        <v>0</v>
      </c>
    </row>
    <row r="2317" spans="5:7" x14ac:dyDescent="0.25">
      <c r="E2317" t="s">
        <v>621</v>
      </c>
      <c r="F2317">
        <v>0</v>
      </c>
      <c r="G2317">
        <v>0</v>
      </c>
    </row>
    <row r="2318" spans="5:7" x14ac:dyDescent="0.25">
      <c r="E2318" t="s">
        <v>621</v>
      </c>
      <c r="F2318">
        <v>0</v>
      </c>
      <c r="G2318">
        <v>0</v>
      </c>
    </row>
    <row r="2319" spans="5:7" x14ac:dyDescent="0.25">
      <c r="E2319" t="s">
        <v>621</v>
      </c>
      <c r="F2319">
        <v>0</v>
      </c>
      <c r="G2319">
        <v>0</v>
      </c>
    </row>
    <row r="2320" spans="5:7" x14ac:dyDescent="0.25">
      <c r="E2320" t="s">
        <v>621</v>
      </c>
      <c r="F2320">
        <v>0</v>
      </c>
      <c r="G2320">
        <v>0</v>
      </c>
    </row>
    <row r="2321" spans="5:7" x14ac:dyDescent="0.25">
      <c r="E2321" t="s">
        <v>621</v>
      </c>
      <c r="F2321">
        <v>0</v>
      </c>
      <c r="G2321">
        <v>0</v>
      </c>
    </row>
    <row r="2322" spans="5:7" x14ac:dyDescent="0.25">
      <c r="E2322" t="s">
        <v>621</v>
      </c>
      <c r="F2322">
        <v>0</v>
      </c>
      <c r="G2322">
        <v>0</v>
      </c>
    </row>
    <row r="2323" spans="5:7" x14ac:dyDescent="0.25">
      <c r="E2323" t="s">
        <v>621</v>
      </c>
      <c r="F2323">
        <v>0</v>
      </c>
      <c r="G2323">
        <v>0</v>
      </c>
    </row>
    <row r="2324" spans="5:7" x14ac:dyDescent="0.25">
      <c r="E2324" t="s">
        <v>621</v>
      </c>
      <c r="F2324">
        <v>0</v>
      </c>
      <c r="G2324">
        <v>0</v>
      </c>
    </row>
    <row r="2325" spans="5:7" x14ac:dyDescent="0.25">
      <c r="E2325" t="s">
        <v>621</v>
      </c>
      <c r="F2325">
        <v>0</v>
      </c>
      <c r="G2325">
        <v>0</v>
      </c>
    </row>
    <row r="2326" spans="5:7" x14ac:dyDescent="0.25">
      <c r="E2326" t="s">
        <v>621</v>
      </c>
      <c r="F2326">
        <v>0</v>
      </c>
      <c r="G2326">
        <v>0</v>
      </c>
    </row>
    <row r="2327" spans="5:7" x14ac:dyDescent="0.25">
      <c r="E2327" t="s">
        <v>621</v>
      </c>
      <c r="F2327">
        <v>0</v>
      </c>
      <c r="G2327">
        <v>0</v>
      </c>
    </row>
    <row r="2328" spans="5:7" x14ac:dyDescent="0.25">
      <c r="E2328" t="s">
        <v>621</v>
      </c>
      <c r="F2328">
        <v>0</v>
      </c>
      <c r="G2328">
        <v>0</v>
      </c>
    </row>
    <row r="2329" spans="5:7" x14ac:dyDescent="0.25">
      <c r="E2329" t="s">
        <v>621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452</v>
      </c>
      <c r="F2435">
        <v>0</v>
      </c>
      <c r="G2435">
        <v>0</v>
      </c>
    </row>
    <row r="2436" spans="5:7" x14ac:dyDescent="0.25">
      <c r="E2436" t="s">
        <v>452</v>
      </c>
      <c r="F2436">
        <v>0</v>
      </c>
      <c r="G2436">
        <v>0</v>
      </c>
    </row>
    <row r="2437" spans="5:7" x14ac:dyDescent="0.25">
      <c r="E2437" t="s">
        <v>452</v>
      </c>
      <c r="F2437">
        <v>0</v>
      </c>
      <c r="G2437">
        <v>0</v>
      </c>
    </row>
    <row r="2438" spans="5:7" x14ac:dyDescent="0.25">
      <c r="E2438" t="s">
        <v>495</v>
      </c>
      <c r="F2438">
        <v>0</v>
      </c>
      <c r="G2438">
        <v>30000</v>
      </c>
    </row>
    <row r="2439" spans="5:7" x14ac:dyDescent="0.25">
      <c r="E2439" t="s">
        <v>495</v>
      </c>
      <c r="F2439">
        <v>0</v>
      </c>
      <c r="G2439">
        <v>0</v>
      </c>
    </row>
    <row r="2440" spans="5:7" x14ac:dyDescent="0.25">
      <c r="E2440" t="s">
        <v>497</v>
      </c>
      <c r="F2440">
        <v>0</v>
      </c>
      <c r="G2440">
        <v>4000</v>
      </c>
    </row>
    <row r="2441" spans="5:7" x14ac:dyDescent="0.25">
      <c r="E2441" t="s">
        <v>497</v>
      </c>
      <c r="F2441">
        <v>0</v>
      </c>
      <c r="G2441">
        <v>3000</v>
      </c>
    </row>
    <row r="2442" spans="5:7" x14ac:dyDescent="0.25">
      <c r="E2442" t="s">
        <v>497</v>
      </c>
      <c r="F2442">
        <v>0</v>
      </c>
      <c r="G2442">
        <v>2600</v>
      </c>
    </row>
    <row r="2443" spans="5:7" x14ac:dyDescent="0.25">
      <c r="E2443" t="s">
        <v>497</v>
      </c>
      <c r="F2443">
        <v>0</v>
      </c>
      <c r="G2443">
        <v>3000</v>
      </c>
    </row>
    <row r="2444" spans="5:7" x14ac:dyDescent="0.25">
      <c r="E2444" t="s">
        <v>497</v>
      </c>
      <c r="F2444">
        <v>0</v>
      </c>
      <c r="G2444">
        <v>0</v>
      </c>
    </row>
    <row r="2445" spans="5:7" x14ac:dyDescent="0.25">
      <c r="E2445" t="s">
        <v>497</v>
      </c>
      <c r="F2445">
        <v>0</v>
      </c>
      <c r="G2445">
        <v>2600</v>
      </c>
    </row>
    <row r="2446" spans="5:7" x14ac:dyDescent="0.25">
      <c r="E2446" t="s">
        <v>497</v>
      </c>
      <c r="F2446">
        <v>0</v>
      </c>
      <c r="G2446">
        <v>0</v>
      </c>
    </row>
    <row r="2447" spans="5:7" x14ac:dyDescent="0.25">
      <c r="E2447" t="s">
        <v>497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2017-10-11T13:20:26Z</dcterms:modified>
</cp:coreProperties>
</file>