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AA12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AD13" i="13" l="1"/>
  <c r="AD14" i="13"/>
  <c r="AD15" i="13"/>
  <c r="AD12" i="13"/>
  <c r="V14" i="13"/>
  <c r="V12" i="13"/>
  <c r="V15" i="13"/>
  <c r="V13" i="13"/>
  <c r="N12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<sst xmlns="http://schemas.openxmlformats.org/spreadsheetml/2006/main" count="459" uniqueCount="209">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</sst>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8" borderId="2" xfId="0" applyFill="1" applyBorder="1" applyAlignment="1">
      <alignment textRotation="45"/>
    </xf>
    <xf numFmtId="0" fontId="0" fillId="28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140" totalsRowBorderDxfId="139">
  <autoFilter ref="B12:BB24"/>
  <tableColumns count="53">
    <tableColumn id="1" name="{specialDragonTierDefinitions}" dataDxfId="138"/>
    <tableColumn id="2" name="[sku]" dataDxfId="137"/>
    <tableColumn id="3" name="[tier]" dataDxfId="136"/>
    <tableColumn id="4" name="[specialDragon]" dataDxfId="135"/>
    <tableColumn id="5" name="[mainProgressionRestriction]" dataDxfId="134"/>
    <tableColumn id="7" name="[upgradeLevelToUnlock]" dataDxfId="133"/>
    <tableColumn id="8" name="[defaultSize]" dataDxfId="132"/>
    <tableColumn id="9" name="[cameraFrameWidthModifier]" dataDxfId="131"/>
    <tableColumn id="10" name="[health]" dataDxfId="130"/>
    <tableColumn id="11" name="[healthDrain]" dataDxfId="129"/>
    <tableColumn id="12" name="[healthDrainSpacePlus]" dataDxfId="128"/>
    <tableColumn id="13" name="[healthDrainAmpPerSecond]" dataDxfId="127"/>
    <tableColumn id="14" name="[sessionStartHealthDrainTime]" dataDxfId="126"/>
    <tableColumn id="15" name="[sessionStartHealthDrainModifier]" dataDxfId="125"/>
    <tableColumn id="16" name="[scale]" dataDxfId="124"/>
    <tableColumn id="17" name="[boostMultiplier]" dataDxfId="123"/>
    <tableColumn id="18" name="[energyBase]" dataDxfId="122"/>
    <tableColumn id="19" name="[energyDrain]" dataDxfId="121"/>
    <tableColumn id="20" name="[energyRefillRate]" dataDxfId="120"/>
    <tableColumn id="21" name="[furyBaseLength]" dataDxfId="119"/>
    <tableColumn id="22" name="[furyScoreMultiplier]" dataDxfId="118"/>
    <tableColumn id="23" name="[furyBaseDuration]" dataDxfId="117"/>
    <tableColumn id="24" name="[furyMax]" dataDxfId="116"/>
    <tableColumn id="25" name="[scoreTextThresholdMultiplier]" dataDxfId="115"/>
    <tableColumn id="26" name="[eatSpeedFactor]" dataDxfId="114"/>
    <tableColumn id="27" name="[maxAlcohol]" dataDxfId="113"/>
    <tableColumn id="28" name="[alcoholDrain]" dataDxfId="112"/>
    <tableColumn id="29" name="[gamePrefab]" dataDxfId="111"/>
    <tableColumn id="30" name="[menuPrefab]" dataDxfId="110"/>
    <tableColumn id="31" name="[resultsPrefab]" dataDxfId="109"/>
    <tableColumn id="32" name="[shadowFromDragon]" dataDxfId="108"/>
    <tableColumn id="33" name="[revealFromDragon]" dataDxfId="107"/>
    <tableColumn id="34" name="[sizeUpMultiplier]" dataDxfId="106"/>
    <tableColumn id="35" name="[speedUpMultiplier]" dataDxfId="105"/>
    <tableColumn id="36" name="[biteUpMultiplier]" dataDxfId="104"/>
    <tableColumn id="37" name="[invincible]" dataDxfId="103"/>
    <tableColumn id="38" name="[infiniteBoost]" dataDxfId="102"/>
    <tableColumn id="39" name="[eatEverything]" dataDxfId="101"/>
    <tableColumn id="40" name="[modeDuration]" dataDxfId="100"/>
    <tableColumn id="41" name="[petScale]" dataDxfId="99"/>
    <tableColumn id="42" name="[tidName]" dataDxfId="98"/>
    <tableColumn id="43" name="[tidDesc]" dataDxfId="97"/>
    <tableColumn id="44" name="[statsBarRatio]" dataDxfId="96"/>
    <tableColumn id="45" name="[furyBarRatio]" dataDxfId="95"/>
    <tableColumn id="46" name="[force]" dataDxfId="94"/>
    <tableColumn id="47" name="[mass]" dataDxfId="93"/>
    <tableColumn id="48" name="[friction]" dataDxfId="92"/>
    <tableColumn id="49" name="[gravityModifier]" dataDxfId="91"/>
    <tableColumn id="50" name="[airGravityModifier]" dataDxfId="90"/>
    <tableColumn id="51" name="[waterGravityModifier]" dataDxfId="89"/>
    <tableColumn id="52" name="[damageAnimationThreshold]" dataDxfId="88"/>
    <tableColumn id="53" name="[dotAnimationThreshold]" dataDxfId="87"/>
    <tableColumn id="54" name="[trackingSku]" data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85" dataDxfId="83" headerRowBorderDxfId="84" tableBorderDxfId="82">
  <autoFilter ref="B3:T6"/>
  <tableColumns count="19">
    <tableColumn id="1" name="{specialDragonDefinitions}" dataDxfId="81"/>
    <tableColumn id="2" name="[sku]"/>
    <tableColumn id="3" name="[type]"/>
    <tableColumn id="5" name="[order]" dataDxfId="80"/>
    <tableColumn id="7" name="[unlockPriceGoldenFragments]" dataDxfId="79"/>
    <tableColumn id="8" name="[unlockPricePC]" dataDxfId="78"/>
    <tableColumn id="66" name="[hpBonusSteps]" dataDxfId="77"/>
    <tableColumn id="69" name="[hpBonusMin]" dataDxfId="76"/>
    <tableColumn id="70" name="[hpBonusMax]" dataDxfId="75"/>
    <tableColumn id="72" name="[speedBonusSteps]" dataDxfId="74"/>
    <tableColumn id="73" name="[speedBonusMin]" dataDxfId="73"/>
    <tableColumn id="74" name="[speedBonusMax]" dataDxfId="72"/>
    <tableColumn id="71" name="[boostBonusSteps]" dataDxfId="71"/>
    <tableColumn id="68" name="[boostBonusMin]" dataDxfId="70"/>
    <tableColumn id="67" name="[boostBonusMax]" dataDxfId="69"/>
    <tableColumn id="76" name="[stepPrice]" dataDxfId="68"/>
    <tableColumn id="77" name="[priceCoefA]" dataDxfId="67"/>
    <tableColumn id="75" name="[priceCoefB]" dataDxfId="6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65" tableBorderDxfId="64" totalsRowBorderDxfId="63">
  <autoFilter ref="B30:F39"/>
  <tableColumns count="5">
    <tableColumn id="1" name="{specialDragonPowerDefinitions}" dataDxfId="62"/>
    <tableColumn id="2" name="[sku]" dataDxfId="61"/>
    <tableColumn id="3" name="[specialDragon]" dataDxfId="60"/>
    <tableColumn id="6" name="[upgradeLevelToUnlock]" dataDxfId="59"/>
    <tableColumn id="5" name="[icon]" dataDxfId="5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36" tableBorderDxfId="37" totalsRowBorderDxfId="35">
  <autoFilter ref="B45:M48"/>
  <tableColumns count="12">
    <tableColumn id="1" name="{specialDisguisesDefinitions}" dataDxfId="34"/>
    <tableColumn id="2" name="[sku]" dataDxfId="33"/>
    <tableColumn id="3" name="[skin]" dataDxfId="32"/>
    <tableColumn id="6" name="[dragonSku]" dataDxfId="31"/>
    <tableColumn id="5" name="[shopOrder]" dataDxfId="30"/>
    <tableColumn id="4" name="[priceSC]" dataDxfId="29"/>
    <tableColumn id="7" name="[priceHC]" dataDxfId="28"/>
    <tableColumn id="8" name="[unlockLevel]" dataDxfId="27"/>
    <tableColumn id="9" name="[icon]" dataDxfId="26"/>
    <tableColumn id="10" name="[tidName]" dataDxfId="25"/>
    <tableColumn id="11" name="[tidDesc]" dataDxfId="24"/>
    <tableColumn id="12" name="[trackingSku]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57" tableBorderDxfId="56">
  <autoFilter ref="B3:J6"/>
  <tableColumns count="9">
    <tableColumn id="1" name="{specialMissionDifficultyDefinitions}"/>
    <tableColumn id="2" name="[sku]" dataDxfId="55"/>
    <tableColumn id="7" name="[index]" dataDxfId="54"/>
    <tableColumn id="4" name="[cooldownMinutes]" dataDxfId="53"/>
    <tableColumn id="9" name="[maxRewardGoldenFragments]" dataDxfId="52"/>
    <tableColumn id="5" name="[removeMissionPCCoefA]" dataDxfId="51"/>
    <tableColumn id="6" name="[removeMissionPCCoefB]" dataDxfId="50"/>
    <tableColumn id="8" name="[tidName]" dataDxfId="49"/>
    <tableColumn id="10" name="[color]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7" dataDxfId="45" headerRowBorderDxfId="46" tableBorderDxfId="44" totalsRowBorderDxfId="43">
  <autoFilter ref="B11:F15"/>
  <tableColumns count="5">
    <tableColumn id="1" name="{missionSpecialDragonModifiersDefinitions}" dataDxfId="42"/>
    <tableColumn id="2" name="[sku]" dataDxfId="41"/>
    <tableColumn id="4" name="[tier]" dataDxfId="40"/>
    <tableColumn id="7" name="[quantityModifier]" dataDxfId="39"/>
    <tableColumn id="3" name="[missionSCRewardMultiplier]" dataDxfId="3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B48"/>
  <sheetViews>
    <sheetView tabSelected="1" topLeftCell="A31" workbookViewId="0">
      <selection activeCell="G51" sqref="G5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154</v>
      </c>
      <c r="M2" t="s">
        <v>154</v>
      </c>
      <c r="P2" t="s">
        <v>154</v>
      </c>
    </row>
    <row r="3" spans="1:54" ht="147" x14ac:dyDescent="0.25">
      <c r="B3" s="6" t="s">
        <v>61</v>
      </c>
      <c r="C3" s="7" t="s">
        <v>0</v>
      </c>
      <c r="D3" s="7" t="s">
        <v>110</v>
      </c>
      <c r="E3" s="41" t="s">
        <v>8</v>
      </c>
      <c r="F3" s="42" t="s">
        <v>72</v>
      </c>
      <c r="G3" s="42" t="s">
        <v>60</v>
      </c>
      <c r="H3" s="61" t="s">
        <v>73</v>
      </c>
      <c r="I3" s="61" t="s">
        <v>74</v>
      </c>
      <c r="J3" s="61" t="s">
        <v>75</v>
      </c>
      <c r="K3" s="58" t="s">
        <v>76</v>
      </c>
      <c r="L3" s="58" t="s">
        <v>77</v>
      </c>
      <c r="M3" s="58" t="s">
        <v>78</v>
      </c>
      <c r="N3" s="60" t="s">
        <v>79</v>
      </c>
      <c r="O3" s="60" t="s">
        <v>80</v>
      </c>
      <c r="P3" s="60" t="s">
        <v>81</v>
      </c>
      <c r="Q3" s="59" t="s">
        <v>82</v>
      </c>
      <c r="R3" s="59" t="s">
        <v>83</v>
      </c>
      <c r="S3" s="59" t="s">
        <v>84</v>
      </c>
      <c r="T3" s="52" t="s">
        <v>1</v>
      </c>
    </row>
    <row r="4" spans="1:54" x14ac:dyDescent="0.25">
      <c r="B4" s="43" t="s">
        <v>2</v>
      </c>
      <c r="C4" s="44" t="s">
        <v>70</v>
      </c>
      <c r="D4" s="44" t="s">
        <v>111</v>
      </c>
      <c r="E4" s="45">
        <v>0</v>
      </c>
      <c r="F4" s="46">
        <v>40</v>
      </c>
      <c r="G4" s="47">
        <v>150</v>
      </c>
      <c r="H4" s="57">
        <v>20</v>
      </c>
      <c r="I4" s="57">
        <v>0</v>
      </c>
      <c r="J4" s="57">
        <v>100</v>
      </c>
      <c r="K4" s="56">
        <v>20</v>
      </c>
      <c r="L4" s="56">
        <v>0</v>
      </c>
      <c r="M4" s="56">
        <v>50</v>
      </c>
      <c r="N4" s="62">
        <v>20</v>
      </c>
      <c r="O4" s="62">
        <v>0</v>
      </c>
      <c r="P4" s="62">
        <v>50</v>
      </c>
      <c r="Q4" s="55">
        <v>5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68</v>
      </c>
      <c r="D5" s="44" t="s">
        <v>111</v>
      </c>
      <c r="E5" s="45">
        <v>1</v>
      </c>
      <c r="F5" s="46">
        <v>40</v>
      </c>
      <c r="G5" s="47">
        <v>150</v>
      </c>
      <c r="H5" s="57">
        <v>20</v>
      </c>
      <c r="I5" s="57">
        <v>0</v>
      </c>
      <c r="J5" s="57">
        <v>100</v>
      </c>
      <c r="K5" s="56">
        <v>20</v>
      </c>
      <c r="L5" s="56">
        <v>0</v>
      </c>
      <c r="M5" s="56">
        <v>50</v>
      </c>
      <c r="N5" s="62">
        <v>20</v>
      </c>
      <c r="O5" s="62">
        <v>0</v>
      </c>
      <c r="P5" s="62">
        <v>50</v>
      </c>
      <c r="Q5" s="55">
        <v>5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69</v>
      </c>
      <c r="D6" s="49" t="s">
        <v>111</v>
      </c>
      <c r="E6" s="45">
        <v>2</v>
      </c>
      <c r="F6" s="50">
        <v>40</v>
      </c>
      <c r="G6" s="51">
        <v>150</v>
      </c>
      <c r="H6" s="57">
        <v>20</v>
      </c>
      <c r="I6" s="57">
        <v>0</v>
      </c>
      <c r="J6" s="57">
        <v>100</v>
      </c>
      <c r="K6" s="56">
        <v>20</v>
      </c>
      <c r="L6" s="56">
        <v>0</v>
      </c>
      <c r="M6" s="56">
        <v>50</v>
      </c>
      <c r="N6" s="62">
        <v>20</v>
      </c>
      <c r="O6" s="62">
        <v>0</v>
      </c>
      <c r="P6" s="62">
        <v>50</v>
      </c>
      <c r="Q6" s="55">
        <v>5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156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67</v>
      </c>
      <c r="C12" s="6" t="s">
        <v>0</v>
      </c>
      <c r="D12" s="7" t="s">
        <v>12</v>
      </c>
      <c r="E12" s="13" t="s">
        <v>97</v>
      </c>
      <c r="F12" s="14" t="s">
        <v>62</v>
      </c>
      <c r="G12" s="15" t="s">
        <v>108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22" t="s">
        <v>39</v>
      </c>
      <c r="AG12" s="140" t="s">
        <v>38</v>
      </c>
      <c r="AH12" s="143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9" t="s">
        <v>31</v>
      </c>
      <c r="AO12" s="147" t="s">
        <v>30</v>
      </c>
      <c r="AP12" s="27" t="s">
        <v>3</v>
      </c>
      <c r="AQ12" s="29" t="s">
        <v>9</v>
      </c>
      <c r="AR12" s="28" t="s">
        <v>29</v>
      </c>
      <c r="AS12" s="30" t="s">
        <v>28</v>
      </c>
      <c r="AT12" s="25" t="s">
        <v>27</v>
      </c>
      <c r="AU12" s="24" t="s">
        <v>26</v>
      </c>
      <c r="AV12" s="24" t="s">
        <v>25</v>
      </c>
      <c r="AW12" s="24" t="s">
        <v>24</v>
      </c>
      <c r="AX12" s="24" t="s">
        <v>23</v>
      </c>
      <c r="AY12" s="170" t="s">
        <v>22</v>
      </c>
      <c r="AZ12" s="28" t="s">
        <v>21</v>
      </c>
      <c r="BA12" s="21" t="s">
        <v>20</v>
      </c>
      <c r="BB12" s="24" t="s">
        <v>1</v>
      </c>
    </row>
    <row r="13" spans="1:54" x14ac:dyDescent="0.25">
      <c r="B13" s="31" t="s">
        <v>2</v>
      </c>
      <c r="C13" s="32" t="s">
        <v>98</v>
      </c>
      <c r="D13" s="33" t="s">
        <v>19</v>
      </c>
      <c r="E13" s="34" t="s">
        <v>70</v>
      </c>
      <c r="F13" s="35" t="s">
        <v>19</v>
      </c>
      <c r="G13" s="36">
        <v>0</v>
      </c>
      <c r="H13" s="160">
        <v>20</v>
      </c>
      <c r="I13" s="158">
        <v>0</v>
      </c>
      <c r="J13" s="156">
        <v>175</v>
      </c>
      <c r="K13" s="157">
        <v>7.5</v>
      </c>
      <c r="L13" s="157">
        <v>0</v>
      </c>
      <c r="M13" s="157">
        <v>1.9E-3</v>
      </c>
      <c r="N13" s="157">
        <v>20</v>
      </c>
      <c r="O13" s="157">
        <v>0.5</v>
      </c>
      <c r="P13" s="137">
        <v>1.25</v>
      </c>
      <c r="Q13" s="158">
        <v>1.4</v>
      </c>
      <c r="R13" s="157">
        <v>100</v>
      </c>
      <c r="S13" s="157">
        <v>40</v>
      </c>
      <c r="T13" s="159">
        <v>10</v>
      </c>
      <c r="U13" s="158">
        <v>9</v>
      </c>
      <c r="V13" s="157">
        <v>3</v>
      </c>
      <c r="W13" s="157">
        <v>9</v>
      </c>
      <c r="X13" s="159">
        <v>85000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152</v>
      </c>
      <c r="AD13" s="38" t="s">
        <v>160</v>
      </c>
      <c r="AE13" s="38" t="s">
        <v>160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71">
        <v>0</v>
      </c>
      <c r="AZ13" s="167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99</v>
      </c>
      <c r="D14" s="33" t="s">
        <v>18</v>
      </c>
      <c r="E14" s="34" t="s">
        <v>70</v>
      </c>
      <c r="F14" s="35" t="s">
        <v>18</v>
      </c>
      <c r="G14" s="36">
        <v>10</v>
      </c>
      <c r="H14" s="160">
        <v>22</v>
      </c>
      <c r="I14" s="158">
        <v>0</v>
      </c>
      <c r="J14" s="156">
        <v>250</v>
      </c>
      <c r="K14" s="157">
        <v>8.5</v>
      </c>
      <c r="L14" s="157">
        <v>0</v>
      </c>
      <c r="M14" s="157">
        <v>2.0999999999999999E-3</v>
      </c>
      <c r="N14" s="157">
        <v>20</v>
      </c>
      <c r="O14" s="157">
        <v>0.6</v>
      </c>
      <c r="P14" s="137">
        <v>1.4</v>
      </c>
      <c r="Q14" s="158">
        <v>1.4</v>
      </c>
      <c r="R14" s="157">
        <v>120</v>
      </c>
      <c r="S14" s="157">
        <v>40</v>
      </c>
      <c r="T14" s="159">
        <v>10</v>
      </c>
      <c r="U14" s="158">
        <v>11</v>
      </c>
      <c r="V14" s="157">
        <v>4</v>
      </c>
      <c r="W14" s="157">
        <v>10</v>
      </c>
      <c r="X14" s="159">
        <v>150000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152</v>
      </c>
      <c r="AD14" s="38" t="s">
        <v>160</v>
      </c>
      <c r="AE14" s="38" t="s">
        <v>160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71">
        <v>0</v>
      </c>
      <c r="AZ14" s="167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100</v>
      </c>
      <c r="D15" s="33" t="s">
        <v>17</v>
      </c>
      <c r="E15" s="34" t="s">
        <v>70</v>
      </c>
      <c r="F15" s="35" t="s">
        <v>17</v>
      </c>
      <c r="G15" s="36">
        <v>20</v>
      </c>
      <c r="H15" s="160">
        <v>24</v>
      </c>
      <c r="I15" s="158">
        <v>0</v>
      </c>
      <c r="J15" s="156">
        <v>300</v>
      </c>
      <c r="K15" s="157">
        <v>9</v>
      </c>
      <c r="L15" s="157">
        <v>0</v>
      </c>
      <c r="M15" s="157">
        <v>7.0000000000000001E-3</v>
      </c>
      <c r="N15" s="157">
        <v>15</v>
      </c>
      <c r="O15" s="157">
        <v>0.7</v>
      </c>
      <c r="P15" s="137">
        <v>1.55</v>
      </c>
      <c r="Q15" s="158">
        <v>1.4</v>
      </c>
      <c r="R15" s="157">
        <v>140</v>
      </c>
      <c r="S15" s="157">
        <v>40</v>
      </c>
      <c r="T15" s="159">
        <v>10</v>
      </c>
      <c r="U15" s="158">
        <v>11.5</v>
      </c>
      <c r="V15" s="157">
        <v>5</v>
      </c>
      <c r="W15" s="157">
        <v>10</v>
      </c>
      <c r="X15" s="159">
        <v>250000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152</v>
      </c>
      <c r="AD15" s="38" t="s">
        <v>160</v>
      </c>
      <c r="AE15" s="38" t="s">
        <v>160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71">
        <v>0</v>
      </c>
      <c r="AZ15" s="167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101</v>
      </c>
      <c r="D16" s="33" t="s">
        <v>16</v>
      </c>
      <c r="E16" s="34" t="s">
        <v>70</v>
      </c>
      <c r="F16" s="35" t="s">
        <v>16</v>
      </c>
      <c r="G16" s="36">
        <v>30</v>
      </c>
      <c r="H16" s="160">
        <v>25</v>
      </c>
      <c r="I16" s="158">
        <v>0</v>
      </c>
      <c r="J16" s="156">
        <v>400</v>
      </c>
      <c r="K16" s="157">
        <v>9.5</v>
      </c>
      <c r="L16" s="157">
        <v>0</v>
      </c>
      <c r="M16" s="157">
        <v>8.9999999999999993E-3</v>
      </c>
      <c r="N16" s="157">
        <v>10</v>
      </c>
      <c r="O16" s="157">
        <v>0.8</v>
      </c>
      <c r="P16" s="137">
        <v>1.75</v>
      </c>
      <c r="Q16" s="158">
        <v>1.4</v>
      </c>
      <c r="R16" s="157">
        <v>160</v>
      </c>
      <c r="S16" s="157">
        <v>40</v>
      </c>
      <c r="T16" s="159">
        <v>10</v>
      </c>
      <c r="U16" s="158">
        <v>12</v>
      </c>
      <c r="V16" s="157">
        <v>6</v>
      </c>
      <c r="W16" s="157">
        <v>10</v>
      </c>
      <c r="X16" s="159">
        <v>400000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152</v>
      </c>
      <c r="AD16" s="38" t="s">
        <v>160</v>
      </c>
      <c r="AE16" s="38" t="s">
        <v>160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71">
        <v>0</v>
      </c>
      <c r="AZ16" s="167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65</v>
      </c>
      <c r="D17" s="112" t="s">
        <v>19</v>
      </c>
      <c r="E17" s="113" t="s">
        <v>68</v>
      </c>
      <c r="F17" s="114" t="s">
        <v>19</v>
      </c>
      <c r="G17" s="115">
        <v>0</v>
      </c>
      <c r="H17" s="139">
        <v>3</v>
      </c>
      <c r="I17" s="134">
        <v>-2</v>
      </c>
      <c r="J17" s="116">
        <v>100</v>
      </c>
      <c r="K17" s="135">
        <v>2</v>
      </c>
      <c r="L17" s="135">
        <v>0</v>
      </c>
      <c r="M17" s="135">
        <v>8.9999999999999993E-3</v>
      </c>
      <c r="N17" s="135">
        <v>20</v>
      </c>
      <c r="O17" s="135">
        <v>0.5</v>
      </c>
      <c r="P17" s="120">
        <v>0.6</v>
      </c>
      <c r="Q17" s="117">
        <v>1.4</v>
      </c>
      <c r="R17" s="118">
        <v>100</v>
      </c>
      <c r="S17" s="135">
        <v>20</v>
      </c>
      <c r="T17" s="136">
        <v>35</v>
      </c>
      <c r="U17" s="134">
        <v>9</v>
      </c>
      <c r="V17" s="135">
        <v>3</v>
      </c>
      <c r="W17" s="135">
        <v>9</v>
      </c>
      <c r="X17" s="136">
        <v>40000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150</v>
      </c>
      <c r="AD17" s="123" t="s">
        <v>162</v>
      </c>
      <c r="AE17" s="123" t="s">
        <v>163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72">
        <v>1.2</v>
      </c>
      <c r="AZ17" s="168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102</v>
      </c>
      <c r="D18" s="112" t="s">
        <v>18</v>
      </c>
      <c r="E18" s="113" t="s">
        <v>68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2.4</v>
      </c>
      <c r="L18" s="135">
        <v>0</v>
      </c>
      <c r="M18" s="135">
        <v>1.2E-2</v>
      </c>
      <c r="N18" s="135">
        <v>20</v>
      </c>
      <c r="O18" s="135">
        <v>0.6</v>
      </c>
      <c r="P18" s="120">
        <v>0.95</v>
      </c>
      <c r="Q18" s="117">
        <v>1.4</v>
      </c>
      <c r="R18" s="118">
        <v>120</v>
      </c>
      <c r="S18" s="135">
        <v>20</v>
      </c>
      <c r="T18" s="136">
        <v>35</v>
      </c>
      <c r="U18" s="134">
        <v>11</v>
      </c>
      <c r="V18" s="135">
        <v>4</v>
      </c>
      <c r="W18" s="135">
        <v>10</v>
      </c>
      <c r="X18" s="136">
        <v>90000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150</v>
      </c>
      <c r="AD18" s="123" t="s">
        <v>162</v>
      </c>
      <c r="AE18" s="123" t="s">
        <v>163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72">
        <v>1.2</v>
      </c>
      <c r="AZ18" s="168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103</v>
      </c>
      <c r="D19" s="112" t="s">
        <v>17</v>
      </c>
      <c r="E19" s="113" t="s">
        <v>68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2.8</v>
      </c>
      <c r="L19" s="135">
        <v>0</v>
      </c>
      <c r="M19" s="135">
        <v>1.4E-2</v>
      </c>
      <c r="N19" s="135">
        <v>15</v>
      </c>
      <c r="O19" s="135">
        <v>0.7</v>
      </c>
      <c r="P19" s="120">
        <v>1.55</v>
      </c>
      <c r="Q19" s="117">
        <v>1.4</v>
      </c>
      <c r="R19" s="118">
        <v>140</v>
      </c>
      <c r="S19" s="135">
        <v>20</v>
      </c>
      <c r="T19" s="136">
        <v>35</v>
      </c>
      <c r="U19" s="134">
        <v>11.5</v>
      </c>
      <c r="V19" s="135">
        <v>5</v>
      </c>
      <c r="W19" s="135">
        <v>10</v>
      </c>
      <c r="X19" s="136">
        <v>150000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150</v>
      </c>
      <c r="AD19" s="123" t="s">
        <v>162</v>
      </c>
      <c r="AE19" s="123" t="s">
        <v>163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72">
        <v>1.2</v>
      </c>
      <c r="AZ19" s="168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104</v>
      </c>
      <c r="D20" s="112" t="s">
        <v>16</v>
      </c>
      <c r="E20" s="113" t="s">
        <v>68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3</v>
      </c>
      <c r="L20" s="135">
        <v>0</v>
      </c>
      <c r="M20" s="135">
        <v>1.7000000000000001E-2</v>
      </c>
      <c r="N20" s="135">
        <v>10</v>
      </c>
      <c r="O20" s="135">
        <v>0.8</v>
      </c>
      <c r="P20" s="120">
        <v>1.9</v>
      </c>
      <c r="Q20" s="117">
        <v>1.4</v>
      </c>
      <c r="R20" s="118">
        <v>160</v>
      </c>
      <c r="S20" s="135">
        <v>20</v>
      </c>
      <c r="T20" s="136">
        <v>35</v>
      </c>
      <c r="U20" s="134">
        <v>12</v>
      </c>
      <c r="V20" s="135">
        <v>6</v>
      </c>
      <c r="W20" s="135">
        <v>10</v>
      </c>
      <c r="X20" s="136">
        <v>200000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150</v>
      </c>
      <c r="AD20" s="123" t="s">
        <v>162</v>
      </c>
      <c r="AE20" s="123" t="s">
        <v>163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72">
        <v>1.2</v>
      </c>
      <c r="AZ20" s="168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66</v>
      </c>
      <c r="D21" s="33" t="s">
        <v>19</v>
      </c>
      <c r="E21" s="34" t="s">
        <v>69</v>
      </c>
      <c r="F21" s="35" t="s">
        <v>19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153</v>
      </c>
      <c r="AD21" s="38" t="s">
        <v>161</v>
      </c>
      <c r="AE21" s="38" t="s">
        <v>161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71">
        <v>1.2</v>
      </c>
      <c r="AZ21" s="169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105</v>
      </c>
      <c r="D22" s="33" t="s">
        <v>18</v>
      </c>
      <c r="E22" s="34" t="s">
        <v>69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153</v>
      </c>
      <c r="AD22" s="38" t="s">
        <v>161</v>
      </c>
      <c r="AE22" s="38" t="s">
        <v>161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71">
        <v>1.2</v>
      </c>
      <c r="AZ22" s="169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106</v>
      </c>
      <c r="D23" s="33" t="s">
        <v>17</v>
      </c>
      <c r="E23" s="34" t="s">
        <v>69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153</v>
      </c>
      <c r="AD23" s="38" t="s">
        <v>161</v>
      </c>
      <c r="AE23" s="38" t="s">
        <v>161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71">
        <v>1.2</v>
      </c>
      <c r="AZ23" s="169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107</v>
      </c>
      <c r="D24" s="33" t="s">
        <v>16</v>
      </c>
      <c r="E24" s="34" t="s">
        <v>69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153</v>
      </c>
      <c r="AD24" s="38" t="s">
        <v>161</v>
      </c>
      <c r="AE24" s="38" t="s">
        <v>161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71">
        <v>1.2</v>
      </c>
      <c r="AZ24" s="169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200" t="s">
        <v>15</v>
      </c>
      <c r="I25" s="201"/>
      <c r="J25" s="202" t="s">
        <v>14</v>
      </c>
      <c r="K25" s="203"/>
      <c r="L25" s="203"/>
      <c r="M25" s="203"/>
      <c r="N25" s="203"/>
      <c r="O25" s="204"/>
      <c r="P25" s="79"/>
      <c r="Q25" s="196" t="s">
        <v>140</v>
      </c>
      <c r="R25" s="197"/>
      <c r="S25" s="197"/>
      <c r="T25" s="197"/>
      <c r="U25" s="198" t="s">
        <v>13</v>
      </c>
      <c r="V25" s="199"/>
      <c r="W25" s="199"/>
      <c r="X25" s="199"/>
      <c r="Y25" s="20"/>
      <c r="Z25" s="20"/>
      <c r="AA25" s="20"/>
      <c r="AB25" s="20"/>
      <c r="AH25" s="193" t="s">
        <v>141</v>
      </c>
      <c r="AI25" s="194"/>
      <c r="AJ25" s="194"/>
      <c r="AK25" s="194"/>
      <c r="AL25" s="194"/>
      <c r="AM25" s="194"/>
      <c r="AN25" s="195"/>
    </row>
    <row r="27" spans="1:54" ht="15.75" thickBot="1" x14ac:dyDescent="0.3"/>
    <row r="28" spans="1:54" ht="23.25" x14ac:dyDescent="0.35">
      <c r="B28" s="1" t="s">
        <v>87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109</v>
      </c>
      <c r="C30" s="6" t="s">
        <v>0</v>
      </c>
      <c r="D30" s="7" t="s">
        <v>97</v>
      </c>
      <c r="E30" s="52" t="s">
        <v>108</v>
      </c>
      <c r="F30" s="66" t="s">
        <v>71</v>
      </c>
    </row>
    <row r="31" spans="1:54" x14ac:dyDescent="0.25">
      <c r="B31" s="31" t="s">
        <v>2</v>
      </c>
      <c r="C31" s="63" t="s">
        <v>88</v>
      </c>
      <c r="D31" s="64" t="s">
        <v>70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92</v>
      </c>
      <c r="D32" s="64" t="s">
        <v>70</v>
      </c>
      <c r="E32" s="64">
        <v>15</v>
      </c>
      <c r="F32" s="65" t="str">
        <f>CONCATENATE("icon_",Table1[[#This Row],['[sku']]])</f>
        <v>icon_helicopter_power_2</v>
      </c>
    </row>
    <row r="33" spans="2:13" x14ac:dyDescent="0.25">
      <c r="B33" s="31" t="s">
        <v>2</v>
      </c>
      <c r="C33" s="63" t="s">
        <v>93</v>
      </c>
      <c r="D33" s="64" t="s">
        <v>70</v>
      </c>
      <c r="E33" s="64">
        <v>25</v>
      </c>
      <c r="F33" s="65" t="str">
        <f>CONCATENATE("icon_",Table1[[#This Row],['[sku']]])</f>
        <v>icon_helicopter_power_3</v>
      </c>
    </row>
    <row r="34" spans="2:13" x14ac:dyDescent="0.25">
      <c r="B34" s="31" t="s">
        <v>2</v>
      </c>
      <c r="C34" s="63" t="s">
        <v>89</v>
      </c>
      <c r="D34" s="64" t="s">
        <v>68</v>
      </c>
      <c r="E34" s="64">
        <v>5</v>
      </c>
      <c r="F34" s="65" t="str">
        <f>CONCATENATE("icon_",Table1[[#This Row],['[sku']]])</f>
        <v>icon_electric_power_1</v>
      </c>
    </row>
    <row r="35" spans="2:13" x14ac:dyDescent="0.25">
      <c r="B35" s="31" t="s">
        <v>2</v>
      </c>
      <c r="C35" s="63" t="s">
        <v>90</v>
      </c>
      <c r="D35" s="64" t="s">
        <v>68</v>
      </c>
      <c r="E35" s="64">
        <v>15</v>
      </c>
      <c r="F35" s="65" t="str">
        <f>CONCATENATE("icon_",Table1[[#This Row],['[sku']]])</f>
        <v>icon_electric_power_2</v>
      </c>
    </row>
    <row r="36" spans="2:13" x14ac:dyDescent="0.25">
      <c r="B36" s="31" t="s">
        <v>2</v>
      </c>
      <c r="C36" s="63" t="s">
        <v>91</v>
      </c>
      <c r="D36" s="64" t="s">
        <v>68</v>
      </c>
      <c r="E36" s="64">
        <v>25</v>
      </c>
      <c r="F36" s="65" t="str">
        <f>CONCATENATE("icon_",Table1[[#This Row],['[sku']]])</f>
        <v>icon_electric_power_3</v>
      </c>
    </row>
    <row r="37" spans="2:13" x14ac:dyDescent="0.25">
      <c r="B37" s="31" t="s">
        <v>2</v>
      </c>
      <c r="C37" s="63" t="s">
        <v>94</v>
      </c>
      <c r="D37" s="64" t="s">
        <v>69</v>
      </c>
      <c r="E37" s="64">
        <v>5</v>
      </c>
      <c r="F37" s="65" t="str">
        <f>CONCATENATE("icon_",Table1[[#This Row],['[sku']]])</f>
        <v>icon_sonic_power_1</v>
      </c>
    </row>
    <row r="38" spans="2:13" x14ac:dyDescent="0.25">
      <c r="B38" s="31" t="s">
        <v>2</v>
      </c>
      <c r="C38" s="63" t="s">
        <v>95</v>
      </c>
      <c r="D38" s="64" t="s">
        <v>69</v>
      </c>
      <c r="E38" s="64">
        <v>15</v>
      </c>
      <c r="F38" s="65" t="str">
        <f>CONCATENATE("icon_",Table1[[#This Row],['[sku']]])</f>
        <v>icon_sonic_power_2</v>
      </c>
    </row>
    <row r="39" spans="2:13" x14ac:dyDescent="0.25">
      <c r="B39" s="31" t="s">
        <v>2</v>
      </c>
      <c r="C39" s="67" t="s">
        <v>96</v>
      </c>
      <c r="D39" s="68" t="s">
        <v>69</v>
      </c>
      <c r="E39" s="68">
        <v>25</v>
      </c>
      <c r="F39" s="65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189</v>
      </c>
      <c r="C43" s="1"/>
      <c r="D43" s="1"/>
      <c r="E43" s="1"/>
      <c r="F43" s="1"/>
    </row>
    <row r="45" spans="2:13" ht="140.25" x14ac:dyDescent="0.25">
      <c r="B45" s="12" t="s">
        <v>190</v>
      </c>
      <c r="C45" s="6" t="s">
        <v>0</v>
      </c>
      <c r="D45" s="7" t="s">
        <v>191</v>
      </c>
      <c r="E45" s="52" t="s">
        <v>192</v>
      </c>
      <c r="F45" s="66" t="s">
        <v>193</v>
      </c>
      <c r="G45" s="66" t="s">
        <v>194</v>
      </c>
      <c r="H45" s="66" t="s">
        <v>195</v>
      </c>
      <c r="I45" s="66" t="s">
        <v>196</v>
      </c>
      <c r="J45" s="66" t="s">
        <v>71</v>
      </c>
      <c r="K45" s="66" t="s">
        <v>3</v>
      </c>
      <c r="L45" s="66" t="s">
        <v>9</v>
      </c>
      <c r="M45" s="66" t="s">
        <v>1</v>
      </c>
    </row>
    <row r="46" spans="2:13" x14ac:dyDescent="0.25">
      <c r="B46" s="31" t="s">
        <v>2</v>
      </c>
      <c r="C46" s="63" t="s">
        <v>197</v>
      </c>
      <c r="D46" s="64" t="s">
        <v>197</v>
      </c>
      <c r="E46" s="64" t="s">
        <v>70</v>
      </c>
      <c r="F46" s="65">
        <v>0</v>
      </c>
      <c r="G46" s="65">
        <v>0</v>
      </c>
      <c r="H46" s="65">
        <v>0</v>
      </c>
      <c r="I46" s="65">
        <v>0</v>
      </c>
      <c r="J46" s="65" t="s">
        <v>200</v>
      </c>
      <c r="K46" s="65" t="s">
        <v>201</v>
      </c>
      <c r="L46" s="65" t="s">
        <v>204</v>
      </c>
      <c r="M46" s="65" t="s">
        <v>206</v>
      </c>
    </row>
    <row r="47" spans="2:13" x14ac:dyDescent="0.25">
      <c r="B47" s="31" t="s">
        <v>2</v>
      </c>
      <c r="C47" s="63" t="s">
        <v>198</v>
      </c>
      <c r="D47" s="64" t="s">
        <v>198</v>
      </c>
      <c r="E47" s="64" t="s">
        <v>68</v>
      </c>
      <c r="F47" s="65">
        <v>1</v>
      </c>
      <c r="G47" s="65">
        <v>600</v>
      </c>
      <c r="H47" s="65">
        <v>0</v>
      </c>
      <c r="I47" s="65">
        <v>4</v>
      </c>
      <c r="J47" s="65" t="s">
        <v>200</v>
      </c>
      <c r="K47" s="65" t="s">
        <v>202</v>
      </c>
      <c r="L47" s="65" t="s">
        <v>205</v>
      </c>
      <c r="M47" s="65" t="s">
        <v>207</v>
      </c>
    </row>
    <row r="48" spans="2:13" x14ac:dyDescent="0.25">
      <c r="B48" s="31" t="s">
        <v>2</v>
      </c>
      <c r="C48" s="63" t="s">
        <v>199</v>
      </c>
      <c r="D48" s="64" t="s">
        <v>199</v>
      </c>
      <c r="E48" s="64" t="s">
        <v>69</v>
      </c>
      <c r="F48" s="65">
        <v>0</v>
      </c>
      <c r="G48" s="65">
        <v>0</v>
      </c>
      <c r="H48" s="65">
        <v>0</v>
      </c>
      <c r="I48" s="65">
        <v>0</v>
      </c>
      <c r="J48" s="65" t="s">
        <v>200</v>
      </c>
      <c r="K48" s="65" t="s">
        <v>203</v>
      </c>
      <c r="L48" s="65" t="s">
        <v>203</v>
      </c>
      <c r="M48" s="65" t="s">
        <v>208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2" priority="53"/>
  </conditionalFormatting>
  <conditionalFormatting sqref="C4:D6">
    <cfRule type="duplicateValues" dxfId="21" priority="29"/>
  </conditionalFormatting>
  <conditionalFormatting sqref="T4:T6">
    <cfRule type="duplicateValues" dxfId="20" priority="28"/>
  </conditionalFormatting>
  <conditionalFormatting sqref="C34:C36">
    <cfRule type="duplicateValues" dxfId="19" priority="18"/>
  </conditionalFormatting>
  <conditionalFormatting sqref="C31:C33">
    <cfRule type="duplicateValues" dxfId="18" priority="54"/>
  </conditionalFormatting>
  <conditionalFormatting sqref="C37:C39">
    <cfRule type="duplicateValues" dxfId="17" priority="15"/>
  </conditionalFormatting>
  <conditionalFormatting sqref="C14:C24">
    <cfRule type="duplicateValues" dxfId="16" priority="13"/>
  </conditionalFormatting>
  <conditionalFormatting sqref="BB17">
    <cfRule type="duplicateValues" dxfId="15" priority="9"/>
  </conditionalFormatting>
  <conditionalFormatting sqref="BB18:BB20">
    <cfRule type="duplicateValues" dxfId="14" priority="8"/>
  </conditionalFormatting>
  <conditionalFormatting sqref="BB13">
    <cfRule type="duplicateValues" dxfId="13" priority="7"/>
  </conditionalFormatting>
  <conditionalFormatting sqref="BB14:BB16">
    <cfRule type="duplicateValues" dxfId="12" priority="6"/>
  </conditionalFormatting>
  <conditionalFormatting sqref="BB21">
    <cfRule type="duplicateValues" dxfId="11" priority="5"/>
  </conditionalFormatting>
  <conditionalFormatting sqref="BB22:BB24">
    <cfRule type="duplicateValues" dxfId="10" priority="4"/>
  </conditionalFormatting>
  <conditionalFormatting sqref="C46:C48">
    <cfRule type="duplicateValues" dxfId="9" priority="3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73"/>
      <c r="C2" s="173"/>
      <c r="D2" s="173"/>
      <c r="E2" s="173"/>
      <c r="F2" s="174"/>
      <c r="G2" s="205"/>
      <c r="H2" s="205"/>
      <c r="I2" s="173"/>
    </row>
    <row r="3" spans="2:13" ht="172.5" x14ac:dyDescent="0.25">
      <c r="B3" s="175" t="s">
        <v>188</v>
      </c>
      <c r="C3" s="175" t="s">
        <v>0</v>
      </c>
      <c r="D3" s="176" t="s">
        <v>164</v>
      </c>
      <c r="E3" s="177" t="s">
        <v>165</v>
      </c>
      <c r="F3" s="177" t="s">
        <v>186</v>
      </c>
      <c r="G3" s="178" t="s">
        <v>166</v>
      </c>
      <c r="H3" s="178" t="s">
        <v>167</v>
      </c>
      <c r="I3" s="179" t="s">
        <v>3</v>
      </c>
      <c r="J3" s="180" t="s">
        <v>168</v>
      </c>
    </row>
    <row r="4" spans="2:13" x14ac:dyDescent="0.25">
      <c r="B4" s="181" t="s">
        <v>2</v>
      </c>
      <c r="C4" s="182" t="s">
        <v>183</v>
      </c>
      <c r="D4" s="182">
        <v>0</v>
      </c>
      <c r="E4" s="183">
        <v>15</v>
      </c>
      <c r="F4" s="183">
        <v>1</v>
      </c>
      <c r="G4" s="184">
        <v>0.5</v>
      </c>
      <c r="H4" s="184">
        <v>1</v>
      </c>
      <c r="I4" s="185" t="s">
        <v>169</v>
      </c>
      <c r="J4" s="186" t="s">
        <v>170</v>
      </c>
    </row>
    <row r="5" spans="2:13" x14ac:dyDescent="0.25">
      <c r="B5" s="181" t="s">
        <v>2</v>
      </c>
      <c r="C5" s="182" t="s">
        <v>184</v>
      </c>
      <c r="D5" s="182">
        <v>1</v>
      </c>
      <c r="E5" s="183">
        <v>60</v>
      </c>
      <c r="F5" s="183">
        <v>2</v>
      </c>
      <c r="G5" s="184">
        <v>0.5</v>
      </c>
      <c r="H5" s="184">
        <v>1</v>
      </c>
      <c r="I5" s="185" t="s">
        <v>171</v>
      </c>
      <c r="J5" s="186" t="s">
        <v>172</v>
      </c>
    </row>
    <row r="6" spans="2:13" x14ac:dyDescent="0.25">
      <c r="B6" s="181" t="s">
        <v>2</v>
      </c>
      <c r="C6" s="182" t="s">
        <v>185</v>
      </c>
      <c r="D6" s="182">
        <v>2</v>
      </c>
      <c r="E6" s="183">
        <v>240</v>
      </c>
      <c r="F6" s="183">
        <v>5</v>
      </c>
      <c r="G6" s="184">
        <v>0.5</v>
      </c>
      <c r="H6" s="184">
        <v>1</v>
      </c>
      <c r="I6" s="185" t="s">
        <v>173</v>
      </c>
      <c r="J6" s="187" t="s">
        <v>174</v>
      </c>
    </row>
    <row r="8" spans="2:13" ht="15.75" thickBot="1" x14ac:dyDescent="0.3"/>
    <row r="9" spans="2:13" ht="23.25" x14ac:dyDescent="0.35">
      <c r="B9" s="1" t="s">
        <v>177</v>
      </c>
      <c r="C9" s="1"/>
      <c r="D9" s="1"/>
      <c r="E9" s="1"/>
      <c r="F9" s="1"/>
      <c r="G9" s="1"/>
    </row>
    <row r="11" spans="2:13" ht="159" x14ac:dyDescent="0.25">
      <c r="B11" s="188" t="s">
        <v>187</v>
      </c>
      <c r="C11" s="189" t="s">
        <v>0</v>
      </c>
      <c r="D11" s="189" t="s">
        <v>12</v>
      </c>
      <c r="E11" s="190" t="s">
        <v>175</v>
      </c>
      <c r="F11" s="190" t="s">
        <v>176</v>
      </c>
    </row>
    <row r="12" spans="2:13" x14ac:dyDescent="0.25">
      <c r="B12" s="191" t="s">
        <v>2</v>
      </c>
      <c r="C12" s="192" t="s">
        <v>178</v>
      </c>
      <c r="D12" s="192">
        <v>1</v>
      </c>
      <c r="E12" s="192">
        <v>0.7</v>
      </c>
      <c r="F12" s="192">
        <v>1</v>
      </c>
    </row>
    <row r="13" spans="2:13" x14ac:dyDescent="0.25">
      <c r="B13" s="191" t="s">
        <v>2</v>
      </c>
      <c r="C13" s="192" t="s">
        <v>179</v>
      </c>
      <c r="D13" s="192">
        <v>2</v>
      </c>
      <c r="E13" s="192">
        <v>1.5</v>
      </c>
      <c r="F13" s="192">
        <v>1</v>
      </c>
    </row>
    <row r="14" spans="2:13" x14ac:dyDescent="0.25">
      <c r="B14" s="191" t="s">
        <v>2</v>
      </c>
      <c r="C14" s="192" t="s">
        <v>180</v>
      </c>
      <c r="D14" s="192">
        <v>3</v>
      </c>
      <c r="E14" s="192">
        <v>3</v>
      </c>
      <c r="F14" s="192">
        <v>1</v>
      </c>
    </row>
    <row r="15" spans="2:13" x14ac:dyDescent="0.25">
      <c r="B15" s="191" t="s">
        <v>2</v>
      </c>
      <c r="C15" s="192" t="s">
        <v>181</v>
      </c>
      <c r="D15" s="192">
        <v>4</v>
      </c>
      <c r="E15" s="192">
        <v>4</v>
      </c>
      <c r="F15" s="192">
        <v>1</v>
      </c>
    </row>
  </sheetData>
  <mergeCells count="1">
    <mergeCell ref="G2:H2"/>
  </mergeCells>
  <conditionalFormatting sqref="C4:D6">
    <cfRule type="duplicateValues" dxfId="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4" sqref="J3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114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100</v>
      </c>
      <c r="F5" s="73">
        <v>150</v>
      </c>
      <c r="G5" s="73">
        <v>200</v>
      </c>
      <c r="H5" s="73">
        <v>250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240</v>
      </c>
      <c r="F7" s="81">
        <v>255</v>
      </c>
      <c r="G7" s="81">
        <v>270</v>
      </c>
      <c r="H7" s="81">
        <v>285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3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157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  <c r="AD12">
        <f>(AA12*$AB$7)/100</f>
        <v>0.2525</v>
      </c>
    </row>
    <row r="13" spans="3:30" ht="15.75" thickBot="1" x14ac:dyDescent="0.3">
      <c r="C13" s="89" t="s">
        <v>123</v>
      </c>
      <c r="D13" s="90" t="s">
        <v>119</v>
      </c>
      <c r="E13" s="91">
        <v>10</v>
      </c>
      <c r="F13" s="90"/>
      <c r="G13" s="75" t="s">
        <v>116</v>
      </c>
      <c r="H13" s="76">
        <f ca="1">INDIRECT(ADDRESS(5,4+E11)) + (INDIRECT(ADDRESS(5,4+E11)) *(L7/100) *E13)</f>
        <v>300</v>
      </c>
      <c r="J13" s="70" t="s">
        <v>130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1">T13-S13</f>
        <v>60</v>
      </c>
      <c r="V13">
        <f t="shared" ref="V13:V15" si="2">(S13*$T$7)/100</f>
        <v>3</v>
      </c>
      <c r="Z13" s="70" t="s">
        <v>130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  <c r="AD13">
        <f t="shared" ref="AD13:AD15" si="3">(AA13*$AB$7)/100</f>
        <v>0.26750000000000002</v>
      </c>
    </row>
    <row r="14" spans="3:30" ht="15.75" thickBot="1" x14ac:dyDescent="0.3">
      <c r="C14" s="89" t="s">
        <v>124</v>
      </c>
      <c r="D14" s="90" t="s">
        <v>121</v>
      </c>
      <c r="E14" s="91">
        <v>5</v>
      </c>
      <c r="F14" s="90"/>
      <c r="G14" s="75" t="s">
        <v>135</v>
      </c>
      <c r="H14" s="76">
        <f ca="1">INDIRECT(ADDRESS(6,4+E11)) + (INDIRECT(ADDRESS(6,4+E11)) *(T7/100) *E14)</f>
        <v>157.5</v>
      </c>
      <c r="J14" s="70" t="s">
        <v>131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70" t="s">
        <v>131</v>
      </c>
      <c r="S14">
        <f>G6</f>
        <v>140</v>
      </c>
      <c r="T14">
        <f>G6+G6*(T6/100)</f>
        <v>210</v>
      </c>
      <c r="U14">
        <f t="shared" si="1"/>
        <v>70</v>
      </c>
      <c r="V14">
        <f t="shared" si="2"/>
        <v>3.5</v>
      </c>
      <c r="Z14" s="70" t="s">
        <v>131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  <c r="AD14">
        <f t="shared" si="3"/>
        <v>0.28499999999999998</v>
      </c>
    </row>
    <row r="15" spans="3:30" ht="15.75" thickBot="1" x14ac:dyDescent="0.3">
      <c r="C15" s="89" t="s">
        <v>125</v>
      </c>
      <c r="D15" s="90" t="s">
        <v>122</v>
      </c>
      <c r="E15" s="91">
        <v>5</v>
      </c>
      <c r="F15" s="90"/>
      <c r="G15" s="75" t="s">
        <v>139</v>
      </c>
      <c r="H15" s="76">
        <f ca="1">ROUND(((INDIRECT(ADDRESS(7,4+E11)) + (INDIRECT(ADDRESS(7,4+E11)) *(AB7/100) *E15))/INDIRECT(ADDRESS(16+E11,48,1,1,"special dragons")))/INDIRECT(ADDRESS(16+E11,47,1,1,"special dragons")),1)</f>
        <v>12.8</v>
      </c>
      <c r="J15" s="70" t="s">
        <v>132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70" t="s">
        <v>132</v>
      </c>
      <c r="S15">
        <f>H6</f>
        <v>160</v>
      </c>
      <c r="T15">
        <f>H6+H6*(T6/100)</f>
        <v>240</v>
      </c>
      <c r="U15">
        <f t="shared" si="1"/>
        <v>80</v>
      </c>
      <c r="V15">
        <f t="shared" si="2"/>
        <v>4</v>
      </c>
      <c r="Z15" s="70" t="s">
        <v>132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  <c r="AD15">
        <f t="shared" si="3"/>
        <v>0.3</v>
      </c>
    </row>
    <row r="16" spans="3:30" x14ac:dyDescent="0.25">
      <c r="C16" s="89"/>
      <c r="D16" s="96" t="s">
        <v>136</v>
      </c>
      <c r="E16" s="96">
        <f>SUM(E13:E15)</f>
        <v>20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72" t="s">
        <v>155</v>
      </c>
    </row>
    <row r="3" spans="3:30" x14ac:dyDescent="0.25">
      <c r="D3" s="70"/>
      <c r="E3" s="206" t="s">
        <v>115</v>
      </c>
      <c r="F3" s="206"/>
      <c r="G3" s="206"/>
      <c r="H3" s="206"/>
      <c r="J3" s="70" t="s">
        <v>116</v>
      </c>
      <c r="R3" s="70" t="s">
        <v>117</v>
      </c>
      <c r="Z3" s="70" t="s">
        <v>118</v>
      </c>
    </row>
    <row r="4" spans="3:30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133</v>
      </c>
      <c r="L4" s="69">
        <v>20</v>
      </c>
      <c r="S4" t="s">
        <v>133</v>
      </c>
      <c r="T4" s="69">
        <v>20</v>
      </c>
      <c r="AA4" t="s">
        <v>133</v>
      </c>
      <c r="AB4" s="69">
        <v>20</v>
      </c>
    </row>
    <row r="5" spans="3:30" x14ac:dyDescent="0.25">
      <c r="D5" s="71" t="s">
        <v>116</v>
      </c>
      <c r="E5" s="73">
        <v>175</v>
      </c>
      <c r="F5" s="73">
        <v>250</v>
      </c>
      <c r="G5" s="73">
        <v>300</v>
      </c>
      <c r="H5" s="73">
        <v>400</v>
      </c>
      <c r="K5" t="s">
        <v>112</v>
      </c>
      <c r="L5" s="69">
        <v>0</v>
      </c>
      <c r="M5" t="s">
        <v>151</v>
      </c>
      <c r="S5" t="s">
        <v>112</v>
      </c>
      <c r="T5" s="69">
        <v>0</v>
      </c>
      <c r="U5" t="s">
        <v>151</v>
      </c>
      <c r="AA5" t="s">
        <v>112</v>
      </c>
      <c r="AB5" s="69">
        <v>0</v>
      </c>
      <c r="AC5" t="s">
        <v>151</v>
      </c>
    </row>
    <row r="6" spans="3:30" x14ac:dyDescent="0.25">
      <c r="D6" s="71" t="s">
        <v>117</v>
      </c>
      <c r="E6" s="73">
        <v>100</v>
      </c>
      <c r="F6" s="73">
        <v>120</v>
      </c>
      <c r="G6" s="73">
        <v>140</v>
      </c>
      <c r="H6" s="73">
        <v>160</v>
      </c>
      <c r="K6" t="s">
        <v>113</v>
      </c>
      <c r="L6" s="69">
        <v>100</v>
      </c>
      <c r="M6" t="s">
        <v>151</v>
      </c>
      <c r="S6" t="s">
        <v>113</v>
      </c>
      <c r="T6" s="69">
        <v>50</v>
      </c>
      <c r="U6" t="s">
        <v>151</v>
      </c>
      <c r="AA6" t="s">
        <v>113</v>
      </c>
      <c r="AB6" s="69">
        <v>50</v>
      </c>
      <c r="AC6" t="s">
        <v>151</v>
      </c>
    </row>
    <row r="7" spans="3:30" ht="15.75" thickBot="1" x14ac:dyDescent="0.3">
      <c r="D7" s="80" t="s">
        <v>118</v>
      </c>
      <c r="E7" s="81">
        <v>100</v>
      </c>
      <c r="F7" s="81">
        <v>110</v>
      </c>
      <c r="G7" s="81">
        <v>120</v>
      </c>
      <c r="H7" s="81">
        <v>130</v>
      </c>
      <c r="K7" t="s">
        <v>126</v>
      </c>
      <c r="L7">
        <f>ROUND((L6-L5)/L4,1)</f>
        <v>5</v>
      </c>
      <c r="M7" t="s">
        <v>151</v>
      </c>
      <c r="S7" t="s">
        <v>126</v>
      </c>
      <c r="T7">
        <f>ROUND((T6-T5)/T4,1)</f>
        <v>2.5</v>
      </c>
      <c r="U7" t="s">
        <v>151</v>
      </c>
      <c r="AA7" t="s">
        <v>126</v>
      </c>
      <c r="AB7">
        <f>ROUND((AB6-AB5)/AB4,1)</f>
        <v>2.5</v>
      </c>
      <c r="AC7" t="s">
        <v>151</v>
      </c>
    </row>
    <row r="8" spans="3:30" ht="15.75" thickBot="1" x14ac:dyDescent="0.3">
      <c r="D8" s="84" t="s">
        <v>142</v>
      </c>
      <c r="E8" s="82">
        <v>0</v>
      </c>
      <c r="F8" s="82">
        <v>10</v>
      </c>
      <c r="G8" s="82">
        <v>20</v>
      </c>
      <c r="H8" s="83">
        <v>30</v>
      </c>
    </row>
    <row r="10" spans="3:30" ht="15.75" thickBot="1" x14ac:dyDescent="0.3">
      <c r="N10" t="s">
        <v>159</v>
      </c>
      <c r="V10" t="s">
        <v>159</v>
      </c>
      <c r="AD10" t="s">
        <v>159</v>
      </c>
    </row>
    <row r="11" spans="3:30" x14ac:dyDescent="0.25">
      <c r="C11" s="85"/>
      <c r="D11" s="86" t="s">
        <v>120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116</v>
      </c>
      <c r="K11" s="74" t="s">
        <v>128</v>
      </c>
      <c r="L11" s="74" t="s">
        <v>129</v>
      </c>
      <c r="M11" s="74" t="s">
        <v>134</v>
      </c>
      <c r="N11" s="74" t="s">
        <v>158</v>
      </c>
      <c r="O11" s="74"/>
      <c r="P11" s="74"/>
      <c r="R11" s="77" t="s">
        <v>117</v>
      </c>
      <c r="S11" s="74" t="s">
        <v>128</v>
      </c>
      <c r="T11" s="74" t="s">
        <v>129</v>
      </c>
      <c r="U11" s="74" t="s">
        <v>134</v>
      </c>
      <c r="V11" s="74" t="s">
        <v>158</v>
      </c>
      <c r="W11" s="74"/>
      <c r="X11" s="74"/>
      <c r="Z11" s="70" t="s">
        <v>118</v>
      </c>
      <c r="AA11" s="74" t="s">
        <v>137</v>
      </c>
      <c r="AB11" s="74" t="s">
        <v>138</v>
      </c>
      <c r="AC11" s="74" t="s">
        <v>134</v>
      </c>
      <c r="AD11" s="74" t="s">
        <v>158</v>
      </c>
    </row>
    <row r="12" spans="3:30" ht="15.75" thickBot="1" x14ac:dyDescent="0.3">
      <c r="C12" s="89"/>
      <c r="D12" s="90"/>
      <c r="E12" s="90"/>
      <c r="F12" s="90"/>
      <c r="G12" s="90"/>
      <c r="H12" s="78"/>
      <c r="J12" s="70" t="s">
        <v>127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70" t="s">
        <v>127</v>
      </c>
      <c r="S12">
        <f>E6</f>
        <v>100</v>
      </c>
      <c r="T12">
        <f>E6+E6*(T6/100)</f>
        <v>150</v>
      </c>
      <c r="U12">
        <f>T12-S12</f>
        <v>50</v>
      </c>
      <c r="V12">
        <f>(S12*$T$7)/100</f>
        <v>2.5</v>
      </c>
      <c r="Z12" s="70" t="s">
        <v>127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  <c r="AD12">
        <f>(AA12*$AB$7)/100</f>
        <v>0.33250000000000002</v>
      </c>
    </row>
    <row r="13" spans="3:30" ht="15.75" thickBot="1" x14ac:dyDescent="0.3">
      <c r="C13" s="89" t="s">
        <v>123</v>
      </c>
      <c r="D13" s="90" t="s">
        <v>119</v>
      </c>
      <c r="E13" s="91">
        <v>0</v>
      </c>
      <c r="F13" s="90"/>
      <c r="G13" s="75" t="s">
        <v>116</v>
      </c>
      <c r="H13" s="76">
        <f ca="1">INDIRECT(ADDRESS(5,4+E11)) + (INDIRECT(ADDRESS(5,4+E11)) *(L7/100) *E13)</f>
        <v>175</v>
      </c>
      <c r="J13" s="70" t="s">
        <v>130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70" t="s">
        <v>130</v>
      </c>
      <c r="S13">
        <f>F6</f>
        <v>120</v>
      </c>
      <c r="T13">
        <f>F6+F6*(T6/100)</f>
        <v>180</v>
      </c>
      <c r="U13">
        <f t="shared" ref="U13:U15" si="2">T13-S13</f>
        <v>60</v>
      </c>
      <c r="V13">
        <f>(S13*$T$7)/100</f>
        <v>3</v>
      </c>
      <c r="Z13" s="70" t="s">
        <v>130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  <c r="AD13">
        <f>(AA13*$AB$7)/100</f>
        <v>0.36749999999999999</v>
      </c>
    </row>
    <row r="14" spans="3:30" ht="15.75" thickBot="1" x14ac:dyDescent="0.3">
      <c r="C14" s="89" t="s">
        <v>124</v>
      </c>
      <c r="D14" s="90" t="s">
        <v>121</v>
      </c>
      <c r="E14" s="91">
        <v>0</v>
      </c>
      <c r="F14" s="90"/>
      <c r="G14" s="75" t="s">
        <v>135</v>
      </c>
      <c r="H14" s="76">
        <f ca="1">INDIRECT(ADDRESS(6,4+E11)) + (INDIRECT(ADDRESS(6,4+E11)) *(T7/100) *E14)</f>
        <v>100</v>
      </c>
      <c r="J14" s="70" t="s">
        <v>131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70" t="s">
        <v>131</v>
      </c>
      <c r="S14">
        <f>G6</f>
        <v>140</v>
      </c>
      <c r="T14">
        <f>G6+G6*(T6/100)</f>
        <v>210</v>
      </c>
      <c r="U14">
        <f t="shared" si="2"/>
        <v>70</v>
      </c>
      <c r="V14">
        <f t="shared" ref="V14:V15" si="3">(S14*$T$7)/100</f>
        <v>3.5</v>
      </c>
      <c r="Z14" s="70" t="s">
        <v>131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  <c r="AD14">
        <f t="shared" ref="AD14:AD15" si="4">(AA14*$AB$7)/100</f>
        <v>0.4</v>
      </c>
    </row>
    <row r="15" spans="3:30" ht="15.75" thickBot="1" x14ac:dyDescent="0.3">
      <c r="C15" s="89" t="s">
        <v>125</v>
      </c>
      <c r="D15" s="90" t="s">
        <v>122</v>
      </c>
      <c r="E15" s="91">
        <v>0</v>
      </c>
      <c r="F15" s="90"/>
      <c r="G15" s="75" t="s">
        <v>139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132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70" t="s">
        <v>132</v>
      </c>
      <c r="S15">
        <f>H6</f>
        <v>160</v>
      </c>
      <c r="T15">
        <f>H6+H6*(T6/100)</f>
        <v>240</v>
      </c>
      <c r="U15">
        <f t="shared" si="2"/>
        <v>80</v>
      </c>
      <c r="V15">
        <f t="shared" si="3"/>
        <v>4</v>
      </c>
      <c r="Z15" s="70" t="s">
        <v>132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  <c r="AD15">
        <f t="shared" si="4"/>
        <v>0.4325</v>
      </c>
    </row>
    <row r="16" spans="3:30" x14ac:dyDescent="0.25">
      <c r="C16" s="89"/>
      <c r="D16" s="96" t="s">
        <v>136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144</v>
      </c>
      <c r="H4" s="95" t="s">
        <v>145</v>
      </c>
      <c r="I4" s="95" t="s">
        <v>139</v>
      </c>
    </row>
    <row r="5" spans="6:9" x14ac:dyDescent="0.25">
      <c r="F5" t="s">
        <v>143</v>
      </c>
      <c r="G5">
        <v>120</v>
      </c>
      <c r="H5">
        <v>112.5</v>
      </c>
      <c r="I5">
        <v>11.15</v>
      </c>
    </row>
    <row r="6" spans="6:9" x14ac:dyDescent="0.25">
      <c r="F6" t="s">
        <v>146</v>
      </c>
      <c r="G6">
        <v>240</v>
      </c>
      <c r="H6">
        <v>112.5</v>
      </c>
      <c r="I6">
        <v>14.15</v>
      </c>
    </row>
    <row r="7" spans="6:9" x14ac:dyDescent="0.25">
      <c r="F7" t="s">
        <v>147</v>
      </c>
      <c r="G7">
        <v>365</v>
      </c>
      <c r="H7">
        <v>112.5</v>
      </c>
      <c r="I7">
        <v>14.8</v>
      </c>
    </row>
    <row r="8" spans="6:9" x14ac:dyDescent="0.25">
      <c r="F8" t="s">
        <v>148</v>
      </c>
      <c r="G8">
        <v>410</v>
      </c>
      <c r="H8">
        <v>112.5</v>
      </c>
      <c r="I8">
        <v>15.25</v>
      </c>
    </row>
    <row r="9" spans="6:9" x14ac:dyDescent="0.25">
      <c r="F9" t="s">
        <v>149</v>
      </c>
      <c r="G9">
        <f ca="1">Electric!H13</f>
        <v>300</v>
      </c>
      <c r="H9">
        <f ca="1">Electric!H14</f>
        <v>157.5</v>
      </c>
      <c r="I9">
        <f ca="1">Electric!H15</f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2018-10-03T13:08:51Z</dcterms:modified>
</cp:coreProperties>
</file>