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Electric" sheetId="11" r:id="rId2"/>
    <sheet name="Helicopter" sheetId="13" r:id="rId3"/>
    <sheet name="DATA" sheetId="1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3" l="1"/>
  <c r="AD13" i="13" l="1"/>
  <c r="AD14" i="13"/>
  <c r="AD15" i="13"/>
  <c r="AD12" i="13"/>
  <c r="N13" i="11"/>
  <c r="AD13" i="11"/>
  <c r="AD14" i="11"/>
  <c r="AD15" i="11"/>
  <c r="AD12" i="11"/>
  <c r="V13" i="11"/>
  <c r="V14" i="11"/>
  <c r="V15" i="11"/>
  <c r="V12" i="11"/>
  <c r="N14" i="11"/>
  <c r="N15" i="11"/>
  <c r="N12" i="11"/>
  <c r="T7" i="11"/>
  <c r="L7" i="11"/>
  <c r="L12" i="11"/>
  <c r="H13" i="11"/>
  <c r="H14" i="11"/>
  <c r="AA15" i="13" l="1"/>
  <c r="AB15" i="13" l="1"/>
  <c r="AB14" i="13"/>
  <c r="AB13" i="13"/>
  <c r="AB12" i="13"/>
  <c r="AA14" i="13"/>
  <c r="AA13" i="13"/>
  <c r="AA12" i="13"/>
  <c r="E16" i="13"/>
  <c r="E11" i="13" s="1"/>
  <c r="T15" i="13"/>
  <c r="U15" i="13" s="1"/>
  <c r="S15" i="13"/>
  <c r="V15" i="13" s="1"/>
  <c r="L15" i="13"/>
  <c r="K15" i="13"/>
  <c r="N15" i="13" s="1"/>
  <c r="T14" i="13"/>
  <c r="S14" i="13"/>
  <c r="V14" i="13" s="1"/>
  <c r="L14" i="13"/>
  <c r="M14" i="13" s="1"/>
  <c r="K14" i="13"/>
  <c r="N14" i="13" s="1"/>
  <c r="T13" i="13"/>
  <c r="U13" i="13" s="1"/>
  <c r="S13" i="13"/>
  <c r="V13" i="13" s="1"/>
  <c r="L13" i="13"/>
  <c r="K13" i="13"/>
  <c r="N13" i="13" s="1"/>
  <c r="U12" i="13"/>
  <c r="S12" i="13"/>
  <c r="V12" i="13" s="1"/>
  <c r="L12" i="13"/>
  <c r="K12" i="13"/>
  <c r="N12" i="13" s="1"/>
  <c r="AB7" i="13"/>
  <c r="T7" i="13"/>
  <c r="L7" i="13"/>
  <c r="H15" i="13"/>
  <c r="H13" i="13"/>
  <c r="M15" i="13" l="1"/>
  <c r="M13" i="13"/>
  <c r="M12" i="13"/>
  <c r="U14" i="13"/>
  <c r="AC15" i="13"/>
  <c r="AC14" i="13"/>
  <c r="AC13" i="13"/>
  <c r="AC12" i="13"/>
  <c r="H14" i="13"/>
  <c r="AB7" i="11" l="1"/>
  <c r="AA12" i="11" l="1"/>
  <c r="AB15" i="11"/>
  <c r="K15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<sst xmlns="http://schemas.openxmlformats.org/spreadsheetml/2006/main" count="386" uniqueCount="164">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</sst>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45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7" fillId="21" borderId="41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163.80000000000001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163.80000000000001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6.6999999999999993</c:v>
                </c:pt>
                <c:pt idx="1">
                  <c:v>7.3000000000000007</c:v>
                </c:pt>
                <c:pt idx="2">
                  <c:v>8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90" totalsRowBorderDxfId="89">
  <autoFilter ref="B12:BB24"/>
  <tableColumns count="53">
    <tableColumn id="1" name="{specialDragonTierDefinitions}" dataDxfId="88"/>
    <tableColumn id="2" name="[sku]" dataDxfId="87"/>
    <tableColumn id="3" name="[tier]" dataDxfId="86"/>
    <tableColumn id="4" name="[specialDragon]" dataDxfId="85"/>
    <tableColumn id="5" name="[mainProgressionRestriction]" dataDxfId="84"/>
    <tableColumn id="7" name="[upgradeLevelToUnlock]" dataDxfId="83"/>
    <tableColumn id="8" name="[defaultSize]" dataDxfId="82"/>
    <tableColumn id="9" name="[cameraFrameWidthModifier]" dataDxfId="81"/>
    <tableColumn id="10" name="[health]" dataDxfId="80"/>
    <tableColumn id="11" name="[healthDrain]" dataDxfId="79"/>
    <tableColumn id="12" name="[healthDrainSpacePlus]" dataDxfId="78"/>
    <tableColumn id="13" name="[healthDrainAmpPerSecond]" dataDxfId="77"/>
    <tableColumn id="14" name="[sessionStartHealthDrainTime]" dataDxfId="76"/>
    <tableColumn id="15" name="[sessionStartHealthDrainModifier]" dataDxfId="75"/>
    <tableColumn id="16" name="[scale]" dataDxfId="74"/>
    <tableColumn id="17" name="[boostMultiplier]" dataDxfId="73"/>
    <tableColumn id="18" name="[energyBase]" dataDxfId="72"/>
    <tableColumn id="19" name="[energyDrain]" dataDxfId="71"/>
    <tableColumn id="20" name="[energyRefillRate]" dataDxfId="70"/>
    <tableColumn id="21" name="[furyBaseLength]" dataDxfId="69"/>
    <tableColumn id="22" name="[furyScoreMultiplier]" dataDxfId="68"/>
    <tableColumn id="23" name="[furyBaseDuration]" dataDxfId="67"/>
    <tableColumn id="24" name="[furyMax]" dataDxfId="66"/>
    <tableColumn id="25" name="[scoreTextThresholdMultiplier]" dataDxfId="65"/>
    <tableColumn id="26" name="[eatSpeedFactor]" dataDxfId="64"/>
    <tableColumn id="27" name="[maxAlcohol]" dataDxfId="63"/>
    <tableColumn id="28" name="[alcoholDrain]" dataDxfId="62"/>
    <tableColumn id="29" name="[gamePrefab]" dataDxfId="3"/>
    <tableColumn id="30" name="[menuPrefab]" dataDxfId="2"/>
    <tableColumn id="31" name="[resultsPrefab]" dataDxfId="0"/>
    <tableColumn id="32" name="[shadowFromDragon]" dataDxfId="1"/>
    <tableColumn id="33" name="[revealFromDragon]" dataDxfId="61"/>
    <tableColumn id="34" name="[sizeUpMultiplier]" dataDxfId="60"/>
    <tableColumn id="35" name="[speedUpMultiplier]" dataDxfId="59"/>
    <tableColumn id="36" name="[biteUpMultiplier]" dataDxfId="58"/>
    <tableColumn id="37" name="[invincible]" dataDxfId="57"/>
    <tableColumn id="38" name="[infiniteBoost]" dataDxfId="56"/>
    <tableColumn id="39" name="[eatEverything]" dataDxfId="55"/>
    <tableColumn id="40" name="[modeDuration]" dataDxfId="54"/>
    <tableColumn id="41" name="[petScale]" dataDxfId="53"/>
    <tableColumn id="42" name="[tidName]" dataDxfId="52"/>
    <tableColumn id="43" name="[tidDesc]" dataDxfId="51"/>
    <tableColumn id="44" name="[statsBarRatio]" dataDxfId="50"/>
    <tableColumn id="45" name="[furyBarRatio]" dataDxfId="49"/>
    <tableColumn id="46" name="[force]" dataDxfId="48"/>
    <tableColumn id="47" name="[mass]" dataDxfId="47"/>
    <tableColumn id="48" name="[friction]" dataDxfId="46"/>
    <tableColumn id="49" name="[gravityModifier]" dataDxfId="45"/>
    <tableColumn id="50" name="[airGravityModifier]" dataDxfId="44"/>
    <tableColumn id="51" name="[waterGravityModifier]" dataDxfId="43"/>
    <tableColumn id="52" name="[damageAnimationThreshold]" dataDxfId="42"/>
    <tableColumn id="53" name="[dotAnimationThreshold]" dataDxfId="41"/>
    <tableColumn id="54" name="[trackingSku]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39" dataDxfId="37" headerRowBorderDxfId="38" tableBorderDxfId="36">
  <autoFilter ref="B3:T6"/>
  <tableColumns count="19">
    <tableColumn id="1" name="{specialDragonDefinitions}" dataDxfId="35"/>
    <tableColumn id="2" name="[sku]"/>
    <tableColumn id="3" name="[type]"/>
    <tableColumn id="5" name="[order]" dataDxfId="34"/>
    <tableColumn id="7" name="[unlockPriceGoldenFragments]" dataDxfId="33"/>
    <tableColumn id="8" name="[unlockPricePC]" dataDxfId="32"/>
    <tableColumn id="66" name="[hpBonusSteps]" dataDxfId="31"/>
    <tableColumn id="69" name="[hpBonusMin]" dataDxfId="30"/>
    <tableColumn id="70" name="[hpBonusMax]" dataDxfId="29"/>
    <tableColumn id="72" name="[speedBonusSteps]" dataDxfId="28"/>
    <tableColumn id="73" name="[speedBonusMin]" dataDxfId="27"/>
    <tableColumn id="74" name="[speedBonusMax]" dataDxfId="26"/>
    <tableColumn id="71" name="[boostBonusSteps]" dataDxfId="25"/>
    <tableColumn id="68" name="[boostBonusMin]" dataDxfId="24"/>
    <tableColumn id="67" name="[boostBonusMax]" dataDxfId="23"/>
    <tableColumn id="76" name="[stepPrice]" dataDxfId="22"/>
    <tableColumn id="77" name="[priceCoefA]" dataDxfId="21"/>
    <tableColumn id="75" name="[priceCoefB]" dataDxfId="20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19" tableBorderDxfId="18" totalsRowBorderDxfId="17">
  <autoFilter ref="B30:F39"/>
  <tableColumns count="5">
    <tableColumn id="1" name="{specialDragonPowerDefinitions}" dataDxfId="16"/>
    <tableColumn id="2" name="[sku]" dataDxfId="15"/>
    <tableColumn id="3" name="[specialDragon]" dataDxfId="14"/>
    <tableColumn id="6" name="[upgradeLevelToUnlock]" dataDxfId="13"/>
    <tableColumn id="5" name="[icon]" dataDxfId="12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topLeftCell="A4" workbookViewId="0">
      <selection activeCell="AD18" sqref="AD18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86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4" x14ac:dyDescent="0.25">
      <c r="J2" t="s">
        <v>154</v>
      </c>
      <c r="M2" t="s">
        <v>154</v>
      </c>
      <c r="P2" t="s">
        <v>154</v>
      </c>
    </row>
    <row r="3" spans="1:54" ht="147" x14ac:dyDescent="0.25">
      <c r="B3" s="6" t="s">
        <v>61</v>
      </c>
      <c r="C3" s="7" t="s">
        <v>0</v>
      </c>
      <c r="D3" s="7" t="s">
        <v>110</v>
      </c>
      <c r="E3" s="41" t="s">
        <v>8</v>
      </c>
      <c r="F3" s="42" t="s">
        <v>72</v>
      </c>
      <c r="G3" s="42" t="s">
        <v>60</v>
      </c>
      <c r="H3" s="61" t="s">
        <v>73</v>
      </c>
      <c r="I3" s="61" t="s">
        <v>74</v>
      </c>
      <c r="J3" s="61" t="s">
        <v>75</v>
      </c>
      <c r="K3" s="58" t="s">
        <v>76</v>
      </c>
      <c r="L3" s="58" t="s">
        <v>77</v>
      </c>
      <c r="M3" s="58" t="s">
        <v>78</v>
      </c>
      <c r="N3" s="60" t="s">
        <v>79</v>
      </c>
      <c r="O3" s="60" t="s">
        <v>80</v>
      </c>
      <c r="P3" s="60" t="s">
        <v>81</v>
      </c>
      <c r="Q3" s="59" t="s">
        <v>82</v>
      </c>
      <c r="R3" s="59" t="s">
        <v>83</v>
      </c>
      <c r="S3" s="59" t="s">
        <v>84</v>
      </c>
      <c r="T3" s="52" t="s">
        <v>1</v>
      </c>
    </row>
    <row r="4" spans="1:54" x14ac:dyDescent="0.25">
      <c r="B4" s="43" t="s">
        <v>2</v>
      </c>
      <c r="C4" s="44" t="s">
        <v>70</v>
      </c>
      <c r="D4" s="44" t="s">
        <v>111</v>
      </c>
      <c r="E4" s="45">
        <v>0</v>
      </c>
      <c r="F4" s="46">
        <v>200</v>
      </c>
      <c r="G4" s="47">
        <v>400</v>
      </c>
      <c r="H4" s="57">
        <v>30</v>
      </c>
      <c r="I4" s="57">
        <v>0</v>
      </c>
      <c r="J4" s="57">
        <v>100</v>
      </c>
      <c r="K4" s="56">
        <v>30</v>
      </c>
      <c r="L4" s="56">
        <v>0</v>
      </c>
      <c r="M4" s="56">
        <v>50</v>
      </c>
      <c r="N4" s="62">
        <v>30</v>
      </c>
      <c r="O4" s="62">
        <v>0</v>
      </c>
      <c r="P4" s="62">
        <v>50</v>
      </c>
      <c r="Q4" s="55">
        <v>1</v>
      </c>
      <c r="R4" s="55">
        <v>1</v>
      </c>
      <c r="S4" s="55">
        <v>1</v>
      </c>
      <c r="T4" s="53" t="s">
        <v>4</v>
      </c>
    </row>
    <row r="5" spans="1:54" x14ac:dyDescent="0.25">
      <c r="B5" s="43" t="s">
        <v>2</v>
      </c>
      <c r="C5" s="44" t="s">
        <v>68</v>
      </c>
      <c r="D5" s="44" t="s">
        <v>111</v>
      </c>
      <c r="E5" s="45">
        <v>1</v>
      </c>
      <c r="F5" s="46">
        <v>200</v>
      </c>
      <c r="G5" s="47">
        <v>400</v>
      </c>
      <c r="H5" s="57">
        <v>30</v>
      </c>
      <c r="I5" s="57">
        <v>0</v>
      </c>
      <c r="J5" s="57">
        <v>100</v>
      </c>
      <c r="K5" s="56">
        <v>30</v>
      </c>
      <c r="L5" s="56">
        <v>0</v>
      </c>
      <c r="M5" s="56">
        <v>50</v>
      </c>
      <c r="N5" s="62">
        <v>30</v>
      </c>
      <c r="O5" s="62">
        <v>0</v>
      </c>
      <c r="P5" s="62">
        <v>50</v>
      </c>
      <c r="Q5" s="55">
        <v>1</v>
      </c>
      <c r="R5" s="55">
        <v>1</v>
      </c>
      <c r="S5" s="55">
        <v>1</v>
      </c>
      <c r="T5" s="53" t="s">
        <v>5</v>
      </c>
    </row>
    <row r="6" spans="1:54" x14ac:dyDescent="0.25">
      <c r="B6" s="48" t="s">
        <v>2</v>
      </c>
      <c r="C6" s="49" t="s">
        <v>69</v>
      </c>
      <c r="D6" s="49" t="s">
        <v>111</v>
      </c>
      <c r="E6" s="45">
        <v>2</v>
      </c>
      <c r="F6" s="50">
        <v>200</v>
      </c>
      <c r="G6" s="51">
        <v>400</v>
      </c>
      <c r="H6" s="57">
        <v>30</v>
      </c>
      <c r="I6" s="57">
        <v>0</v>
      </c>
      <c r="J6" s="57">
        <v>100</v>
      </c>
      <c r="K6" s="56">
        <v>30</v>
      </c>
      <c r="L6" s="56">
        <v>0</v>
      </c>
      <c r="M6" s="56">
        <v>50</v>
      </c>
      <c r="N6" s="62">
        <v>30</v>
      </c>
      <c r="O6" s="62">
        <v>0</v>
      </c>
      <c r="P6" s="62">
        <v>50</v>
      </c>
      <c r="Q6" s="55">
        <v>1</v>
      </c>
      <c r="R6" s="55">
        <v>1</v>
      </c>
      <c r="S6" s="55">
        <v>1</v>
      </c>
      <c r="T6" s="54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85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53" t="s">
        <v>156</v>
      </c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67</v>
      </c>
      <c r="C12" s="6" t="s">
        <v>0</v>
      </c>
      <c r="D12" s="7" t="s">
        <v>12</v>
      </c>
      <c r="E12" s="13" t="s">
        <v>97</v>
      </c>
      <c r="F12" s="14" t="s">
        <v>62</v>
      </c>
      <c r="G12" s="15" t="s">
        <v>108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22" t="s">
        <v>39</v>
      </c>
      <c r="AG12" s="140" t="s">
        <v>38</v>
      </c>
      <c r="AH12" s="143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49" t="s">
        <v>31</v>
      </c>
      <c r="AO12" s="147" t="s">
        <v>30</v>
      </c>
      <c r="AP12" s="27" t="s">
        <v>3</v>
      </c>
      <c r="AQ12" s="29" t="s">
        <v>9</v>
      </c>
      <c r="AR12" s="28" t="s">
        <v>29</v>
      </c>
      <c r="AS12" s="30" t="s">
        <v>28</v>
      </c>
      <c r="AT12" s="25" t="s">
        <v>27</v>
      </c>
      <c r="AU12" s="24" t="s">
        <v>26</v>
      </c>
      <c r="AV12" s="24" t="s">
        <v>25</v>
      </c>
      <c r="AW12" s="24" t="s">
        <v>24</v>
      </c>
      <c r="AX12" s="24" t="s">
        <v>23</v>
      </c>
      <c r="AY12" s="170" t="s">
        <v>22</v>
      </c>
      <c r="AZ12" s="28" t="s">
        <v>21</v>
      </c>
      <c r="BA12" s="21" t="s">
        <v>20</v>
      </c>
      <c r="BB12" s="24" t="s">
        <v>1</v>
      </c>
    </row>
    <row r="13" spans="1:54" x14ac:dyDescent="0.25">
      <c r="B13" s="31" t="s">
        <v>2</v>
      </c>
      <c r="C13" s="32" t="s">
        <v>98</v>
      </c>
      <c r="D13" s="33" t="s">
        <v>19</v>
      </c>
      <c r="E13" s="34" t="s">
        <v>70</v>
      </c>
      <c r="F13" s="35" t="s">
        <v>19</v>
      </c>
      <c r="G13" s="36">
        <v>0</v>
      </c>
      <c r="H13" s="160">
        <v>20</v>
      </c>
      <c r="I13" s="158">
        <v>0</v>
      </c>
      <c r="J13" s="156">
        <v>200</v>
      </c>
      <c r="K13" s="157">
        <v>6</v>
      </c>
      <c r="L13" s="157">
        <v>0</v>
      </c>
      <c r="M13" s="157">
        <v>8.9999999999999998E-4</v>
      </c>
      <c r="N13" s="157">
        <v>30</v>
      </c>
      <c r="O13" s="157">
        <v>0.5</v>
      </c>
      <c r="P13" s="137">
        <v>1.25</v>
      </c>
      <c r="Q13" s="158">
        <v>1.4</v>
      </c>
      <c r="R13" s="157">
        <v>100</v>
      </c>
      <c r="S13" s="157">
        <v>40</v>
      </c>
      <c r="T13" s="159">
        <v>10</v>
      </c>
      <c r="U13" s="158">
        <v>9</v>
      </c>
      <c r="V13" s="157">
        <v>3</v>
      </c>
      <c r="W13" s="157">
        <v>9</v>
      </c>
      <c r="X13" s="159">
        <v>40000</v>
      </c>
      <c r="Y13" s="138">
        <v>2</v>
      </c>
      <c r="Z13" s="137">
        <v>0.13</v>
      </c>
      <c r="AA13" s="137">
        <v>100000</v>
      </c>
      <c r="AB13" s="138">
        <v>12</v>
      </c>
      <c r="AC13" s="37" t="s">
        <v>152</v>
      </c>
      <c r="AD13" s="38" t="s">
        <v>160</v>
      </c>
      <c r="AE13" s="38" t="s">
        <v>160</v>
      </c>
      <c r="AF13" s="38"/>
      <c r="AG13" s="141"/>
      <c r="AH13" s="144">
        <v>4.0999999999999996</v>
      </c>
      <c r="AI13" s="102">
        <v>2</v>
      </c>
      <c r="AJ13" s="102">
        <v>2</v>
      </c>
      <c r="AK13" s="102" t="b">
        <v>1</v>
      </c>
      <c r="AL13" s="102" t="b">
        <v>1</v>
      </c>
      <c r="AM13" s="102" t="b">
        <v>1</v>
      </c>
      <c r="AN13" s="150">
        <v>10</v>
      </c>
      <c r="AO13" s="154">
        <v>0.55999999999999994</v>
      </c>
      <c r="AP13" s="39"/>
      <c r="AQ13" s="40"/>
      <c r="AR13" s="163">
        <v>2E-3</v>
      </c>
      <c r="AS13" s="164">
        <v>5.0000000000000001E-3</v>
      </c>
      <c r="AT13" s="131">
        <v>100</v>
      </c>
      <c r="AU13" s="130">
        <v>2.5</v>
      </c>
      <c r="AV13" s="130">
        <v>3</v>
      </c>
      <c r="AW13" s="130">
        <v>0</v>
      </c>
      <c r="AX13" s="106">
        <v>0.7</v>
      </c>
      <c r="AY13" s="171">
        <v>0</v>
      </c>
      <c r="AZ13" s="167">
        <v>0</v>
      </c>
      <c r="BA13" s="161">
        <v>8</v>
      </c>
      <c r="BB13" s="105" t="s">
        <v>4</v>
      </c>
    </row>
    <row r="14" spans="1:54" x14ac:dyDescent="0.25">
      <c r="B14" s="31" t="s">
        <v>2</v>
      </c>
      <c r="C14" s="32" t="s">
        <v>99</v>
      </c>
      <c r="D14" s="33" t="s">
        <v>18</v>
      </c>
      <c r="E14" s="34" t="s">
        <v>70</v>
      </c>
      <c r="F14" s="35" t="s">
        <v>18</v>
      </c>
      <c r="G14" s="36">
        <v>10</v>
      </c>
      <c r="H14" s="160">
        <v>22</v>
      </c>
      <c r="I14" s="158">
        <v>0</v>
      </c>
      <c r="J14" s="156">
        <v>300</v>
      </c>
      <c r="K14" s="157">
        <v>7</v>
      </c>
      <c r="L14" s="157">
        <v>0</v>
      </c>
      <c r="M14" s="157">
        <v>1.6000000000000001E-3</v>
      </c>
      <c r="N14" s="157">
        <v>30</v>
      </c>
      <c r="O14" s="157">
        <v>0.6</v>
      </c>
      <c r="P14" s="137">
        <v>1.4</v>
      </c>
      <c r="Q14" s="158">
        <v>1.4</v>
      </c>
      <c r="R14" s="157">
        <v>120</v>
      </c>
      <c r="S14" s="157">
        <v>40</v>
      </c>
      <c r="T14" s="159">
        <v>10</v>
      </c>
      <c r="U14" s="158">
        <v>11</v>
      </c>
      <c r="V14" s="157">
        <v>4</v>
      </c>
      <c r="W14" s="157">
        <v>10</v>
      </c>
      <c r="X14" s="159">
        <v>50000</v>
      </c>
      <c r="Y14" s="138">
        <v>3</v>
      </c>
      <c r="Z14" s="137">
        <v>0.08</v>
      </c>
      <c r="AA14" s="137">
        <v>100000</v>
      </c>
      <c r="AB14" s="138">
        <v>12</v>
      </c>
      <c r="AC14" s="37" t="s">
        <v>152</v>
      </c>
      <c r="AD14" s="38" t="s">
        <v>160</v>
      </c>
      <c r="AE14" s="38" t="s">
        <v>160</v>
      </c>
      <c r="AF14" s="38"/>
      <c r="AG14" s="141"/>
      <c r="AH14" s="144">
        <v>2.2999999999999998</v>
      </c>
      <c r="AI14" s="102">
        <v>2</v>
      </c>
      <c r="AJ14" s="102">
        <v>2</v>
      </c>
      <c r="AK14" s="102" t="b">
        <v>1</v>
      </c>
      <c r="AL14" s="102" t="b">
        <v>1</v>
      </c>
      <c r="AM14" s="102" t="b">
        <v>1</v>
      </c>
      <c r="AN14" s="150">
        <v>10</v>
      </c>
      <c r="AO14" s="154">
        <v>0.7</v>
      </c>
      <c r="AP14" s="39"/>
      <c r="AQ14" s="40"/>
      <c r="AR14" s="163">
        <v>1.8E-3</v>
      </c>
      <c r="AS14" s="164">
        <v>5.0000000000000001E-3</v>
      </c>
      <c r="AT14" s="131">
        <v>110</v>
      </c>
      <c r="AU14" s="130">
        <v>2.5</v>
      </c>
      <c r="AV14" s="130">
        <v>3</v>
      </c>
      <c r="AW14" s="130">
        <v>0</v>
      </c>
      <c r="AX14" s="106">
        <v>0.7</v>
      </c>
      <c r="AY14" s="171">
        <v>0</v>
      </c>
      <c r="AZ14" s="167">
        <v>9</v>
      </c>
      <c r="BA14" s="161">
        <v>8</v>
      </c>
      <c r="BB14" s="105" t="s">
        <v>5</v>
      </c>
    </row>
    <row r="15" spans="1:54" x14ac:dyDescent="0.25">
      <c r="B15" s="31" t="s">
        <v>2</v>
      </c>
      <c r="C15" s="32" t="s">
        <v>100</v>
      </c>
      <c r="D15" s="33" t="s">
        <v>17</v>
      </c>
      <c r="E15" s="34" t="s">
        <v>70</v>
      </c>
      <c r="F15" s="35" t="s">
        <v>17</v>
      </c>
      <c r="G15" s="36">
        <v>20</v>
      </c>
      <c r="H15" s="160">
        <v>24</v>
      </c>
      <c r="I15" s="158">
        <v>0</v>
      </c>
      <c r="J15" s="156">
        <v>400</v>
      </c>
      <c r="K15" s="157">
        <v>7.5</v>
      </c>
      <c r="L15" s="157">
        <v>0</v>
      </c>
      <c r="M15" s="157">
        <v>4.0000000000000001E-3</v>
      </c>
      <c r="N15" s="157">
        <v>25</v>
      </c>
      <c r="O15" s="157">
        <v>0.7</v>
      </c>
      <c r="P15" s="137">
        <v>1.55</v>
      </c>
      <c r="Q15" s="158">
        <v>1.4</v>
      </c>
      <c r="R15" s="157">
        <v>140</v>
      </c>
      <c r="S15" s="157">
        <v>40</v>
      </c>
      <c r="T15" s="159">
        <v>10</v>
      </c>
      <c r="U15" s="158">
        <v>11.5</v>
      </c>
      <c r="V15" s="157">
        <v>5</v>
      </c>
      <c r="W15" s="157">
        <v>10</v>
      </c>
      <c r="X15" s="159">
        <v>63000</v>
      </c>
      <c r="Y15" s="138">
        <v>4</v>
      </c>
      <c r="Z15" s="137">
        <v>0.05</v>
      </c>
      <c r="AA15" s="137">
        <v>100000</v>
      </c>
      <c r="AB15" s="138">
        <v>12</v>
      </c>
      <c r="AC15" s="37" t="s">
        <v>152</v>
      </c>
      <c r="AD15" s="38" t="s">
        <v>160</v>
      </c>
      <c r="AE15" s="38" t="s">
        <v>160</v>
      </c>
      <c r="AF15" s="38"/>
      <c r="AG15" s="141"/>
      <c r="AH15" s="144">
        <v>2.1</v>
      </c>
      <c r="AI15" s="102">
        <v>2</v>
      </c>
      <c r="AJ15" s="102">
        <v>2</v>
      </c>
      <c r="AK15" s="102" t="b">
        <v>1</v>
      </c>
      <c r="AL15" s="102" t="b">
        <v>1</v>
      </c>
      <c r="AM15" s="102" t="b">
        <v>1</v>
      </c>
      <c r="AN15" s="150">
        <v>10</v>
      </c>
      <c r="AO15" s="154">
        <v>0.7</v>
      </c>
      <c r="AP15" s="39"/>
      <c r="AQ15" s="40"/>
      <c r="AR15" s="163">
        <v>1.6000000000000001E-3</v>
      </c>
      <c r="AS15" s="164">
        <v>5.0000000000000001E-3</v>
      </c>
      <c r="AT15" s="131">
        <v>120</v>
      </c>
      <c r="AU15" s="130">
        <v>2.5</v>
      </c>
      <c r="AV15" s="130">
        <v>3</v>
      </c>
      <c r="AW15" s="130">
        <v>0</v>
      </c>
      <c r="AX15" s="106">
        <v>0.7</v>
      </c>
      <c r="AY15" s="171">
        <v>0</v>
      </c>
      <c r="AZ15" s="167">
        <v>45</v>
      </c>
      <c r="BA15" s="161">
        <v>15</v>
      </c>
      <c r="BB15" s="105" t="s">
        <v>6</v>
      </c>
    </row>
    <row r="16" spans="1:54" x14ac:dyDescent="0.25">
      <c r="A16" s="4"/>
      <c r="B16" s="31" t="s">
        <v>2</v>
      </c>
      <c r="C16" s="32" t="s">
        <v>101</v>
      </c>
      <c r="D16" s="33" t="s">
        <v>16</v>
      </c>
      <c r="E16" s="34" t="s">
        <v>70</v>
      </c>
      <c r="F16" s="35" t="s">
        <v>16</v>
      </c>
      <c r="G16" s="36">
        <v>30</v>
      </c>
      <c r="H16" s="160">
        <v>25</v>
      </c>
      <c r="I16" s="158">
        <v>0</v>
      </c>
      <c r="J16" s="156">
        <v>500</v>
      </c>
      <c r="K16" s="157">
        <v>8</v>
      </c>
      <c r="L16" s="157">
        <v>0</v>
      </c>
      <c r="M16" s="157">
        <v>6.0000000000000001E-3</v>
      </c>
      <c r="N16" s="157">
        <v>20</v>
      </c>
      <c r="O16" s="157">
        <v>0.8</v>
      </c>
      <c r="P16" s="137">
        <v>1.75</v>
      </c>
      <c r="Q16" s="158">
        <v>1.4</v>
      </c>
      <c r="R16" s="157">
        <v>160</v>
      </c>
      <c r="S16" s="157">
        <v>40</v>
      </c>
      <c r="T16" s="159">
        <v>10</v>
      </c>
      <c r="U16" s="158">
        <v>12</v>
      </c>
      <c r="V16" s="157">
        <v>6</v>
      </c>
      <c r="W16" s="157">
        <v>10</v>
      </c>
      <c r="X16" s="159">
        <v>97000</v>
      </c>
      <c r="Y16" s="138">
        <v>5</v>
      </c>
      <c r="Z16" s="137">
        <v>0.04</v>
      </c>
      <c r="AA16" s="137">
        <v>100000</v>
      </c>
      <c r="AB16" s="138">
        <v>12</v>
      </c>
      <c r="AC16" s="37" t="s">
        <v>152</v>
      </c>
      <c r="AD16" s="38" t="s">
        <v>160</v>
      </c>
      <c r="AE16" s="38" t="s">
        <v>160</v>
      </c>
      <c r="AF16" s="38"/>
      <c r="AG16" s="141"/>
      <c r="AH16" s="144">
        <v>2.1</v>
      </c>
      <c r="AI16" s="102">
        <v>2</v>
      </c>
      <c r="AJ16" s="102">
        <v>2</v>
      </c>
      <c r="AK16" s="102" t="b">
        <v>1</v>
      </c>
      <c r="AL16" s="102" t="b">
        <v>1</v>
      </c>
      <c r="AM16" s="102" t="b">
        <v>1</v>
      </c>
      <c r="AN16" s="150">
        <v>10</v>
      </c>
      <c r="AO16" s="154">
        <v>0.7</v>
      </c>
      <c r="AP16" s="39"/>
      <c r="AQ16" s="40"/>
      <c r="AR16" s="163">
        <v>1.5E-3</v>
      </c>
      <c r="AS16" s="164">
        <v>5.0000000000000001E-3</v>
      </c>
      <c r="AT16" s="131">
        <v>130</v>
      </c>
      <c r="AU16" s="130">
        <v>2.5</v>
      </c>
      <c r="AV16" s="130">
        <v>3</v>
      </c>
      <c r="AW16" s="130">
        <v>0</v>
      </c>
      <c r="AX16" s="106">
        <v>0.7</v>
      </c>
      <c r="AY16" s="171">
        <v>0</v>
      </c>
      <c r="AZ16" s="167">
        <v>59</v>
      </c>
      <c r="BA16" s="161">
        <v>15</v>
      </c>
      <c r="BB16" s="105" t="s">
        <v>7</v>
      </c>
    </row>
    <row r="17" spans="1:54" x14ac:dyDescent="0.25">
      <c r="B17" s="110" t="s">
        <v>2</v>
      </c>
      <c r="C17" s="111" t="s">
        <v>65</v>
      </c>
      <c r="D17" s="112" t="s">
        <v>19</v>
      </c>
      <c r="E17" s="113" t="s">
        <v>68</v>
      </c>
      <c r="F17" s="114" t="s">
        <v>19</v>
      </c>
      <c r="G17" s="115">
        <v>0</v>
      </c>
      <c r="H17" s="139">
        <v>3</v>
      </c>
      <c r="I17" s="134">
        <v>-2</v>
      </c>
      <c r="J17" s="116">
        <v>100</v>
      </c>
      <c r="K17" s="135">
        <v>1.5</v>
      </c>
      <c r="L17" s="135">
        <v>0</v>
      </c>
      <c r="M17" s="135">
        <v>8.9999999999999993E-3</v>
      </c>
      <c r="N17" s="135">
        <v>30</v>
      </c>
      <c r="O17" s="135">
        <v>0.5</v>
      </c>
      <c r="P17" s="120">
        <v>0.6</v>
      </c>
      <c r="Q17" s="117">
        <v>1.2</v>
      </c>
      <c r="R17" s="118">
        <v>100</v>
      </c>
      <c r="S17" s="135">
        <v>25</v>
      </c>
      <c r="T17" s="136">
        <v>35</v>
      </c>
      <c r="U17" s="134">
        <v>9</v>
      </c>
      <c r="V17" s="135">
        <v>3</v>
      </c>
      <c r="W17" s="135">
        <v>9</v>
      </c>
      <c r="X17" s="136">
        <v>10000</v>
      </c>
      <c r="Y17" s="119">
        <v>2</v>
      </c>
      <c r="Z17" s="120">
        <v>0.13</v>
      </c>
      <c r="AA17" s="120">
        <v>0</v>
      </c>
      <c r="AB17" s="119">
        <v>12</v>
      </c>
      <c r="AC17" s="121" t="s">
        <v>150</v>
      </c>
      <c r="AD17" s="123" t="s">
        <v>162</v>
      </c>
      <c r="AE17" s="123" t="s">
        <v>163</v>
      </c>
      <c r="AF17" s="123"/>
      <c r="AG17" s="142"/>
      <c r="AH17" s="145">
        <v>4.0999999999999996</v>
      </c>
      <c r="AI17" s="122">
        <v>2</v>
      </c>
      <c r="AJ17" s="122">
        <v>2</v>
      </c>
      <c r="AK17" s="122" t="b">
        <v>1</v>
      </c>
      <c r="AL17" s="122" t="b">
        <v>1</v>
      </c>
      <c r="AM17" s="122" t="b">
        <v>1</v>
      </c>
      <c r="AN17" s="151">
        <v>10</v>
      </c>
      <c r="AO17" s="155">
        <v>0.55999999999999994</v>
      </c>
      <c r="AP17" s="124"/>
      <c r="AQ17" s="125"/>
      <c r="AR17" s="165">
        <v>2E-3</v>
      </c>
      <c r="AS17" s="166">
        <v>5.0000000000000001E-3</v>
      </c>
      <c r="AT17" s="126">
        <v>240</v>
      </c>
      <c r="AU17" s="127">
        <v>2.5</v>
      </c>
      <c r="AV17" s="127">
        <v>9.5</v>
      </c>
      <c r="AW17" s="127">
        <v>1.7</v>
      </c>
      <c r="AX17" s="128">
        <v>0.7</v>
      </c>
      <c r="AY17" s="172">
        <v>1.2</v>
      </c>
      <c r="AZ17" s="168">
        <v>0</v>
      </c>
      <c r="BA17" s="162">
        <v>8</v>
      </c>
      <c r="BB17" s="129" t="s">
        <v>4</v>
      </c>
    </row>
    <row r="18" spans="1:54" x14ac:dyDescent="0.25">
      <c r="B18" s="110" t="s">
        <v>2</v>
      </c>
      <c r="C18" s="111" t="s">
        <v>102</v>
      </c>
      <c r="D18" s="112" t="s">
        <v>18</v>
      </c>
      <c r="E18" s="113" t="s">
        <v>68</v>
      </c>
      <c r="F18" s="114" t="s">
        <v>18</v>
      </c>
      <c r="G18" s="115">
        <v>10</v>
      </c>
      <c r="H18" s="139">
        <v>8</v>
      </c>
      <c r="I18" s="134">
        <v>0</v>
      </c>
      <c r="J18" s="116">
        <v>150</v>
      </c>
      <c r="K18" s="135">
        <v>1.9</v>
      </c>
      <c r="L18" s="135">
        <v>0</v>
      </c>
      <c r="M18" s="135">
        <v>1.2E-2</v>
      </c>
      <c r="N18" s="135">
        <v>30</v>
      </c>
      <c r="O18" s="135">
        <v>0.6</v>
      </c>
      <c r="P18" s="120">
        <v>0.95</v>
      </c>
      <c r="Q18" s="117">
        <v>1.2</v>
      </c>
      <c r="R18" s="118">
        <v>120</v>
      </c>
      <c r="S18" s="135">
        <v>25</v>
      </c>
      <c r="T18" s="136">
        <v>35</v>
      </c>
      <c r="U18" s="134">
        <v>11</v>
      </c>
      <c r="V18" s="135">
        <v>4</v>
      </c>
      <c r="W18" s="135">
        <v>10</v>
      </c>
      <c r="X18" s="136">
        <v>22000</v>
      </c>
      <c r="Y18" s="119">
        <v>3</v>
      </c>
      <c r="Z18" s="120">
        <v>0.08</v>
      </c>
      <c r="AA18" s="120">
        <v>0</v>
      </c>
      <c r="AB18" s="119">
        <v>12</v>
      </c>
      <c r="AC18" s="121" t="s">
        <v>150</v>
      </c>
      <c r="AD18" s="123" t="s">
        <v>162</v>
      </c>
      <c r="AE18" s="123" t="s">
        <v>163</v>
      </c>
      <c r="AF18" s="123"/>
      <c r="AG18" s="142"/>
      <c r="AH18" s="145">
        <v>2.2999999999999998</v>
      </c>
      <c r="AI18" s="122">
        <v>2</v>
      </c>
      <c r="AJ18" s="122">
        <v>2</v>
      </c>
      <c r="AK18" s="122" t="b">
        <v>1</v>
      </c>
      <c r="AL18" s="122" t="b">
        <v>1</v>
      </c>
      <c r="AM18" s="122" t="b">
        <v>1</v>
      </c>
      <c r="AN18" s="151">
        <v>10</v>
      </c>
      <c r="AO18" s="155">
        <v>0.7</v>
      </c>
      <c r="AP18" s="124"/>
      <c r="AQ18" s="125"/>
      <c r="AR18" s="165">
        <v>1.8E-3</v>
      </c>
      <c r="AS18" s="166">
        <v>5.0000000000000001E-3</v>
      </c>
      <c r="AT18" s="126">
        <v>255</v>
      </c>
      <c r="AU18" s="127">
        <v>2.5</v>
      </c>
      <c r="AV18" s="127">
        <v>9.5</v>
      </c>
      <c r="AW18" s="127">
        <v>1.7</v>
      </c>
      <c r="AX18" s="128">
        <v>0.7</v>
      </c>
      <c r="AY18" s="172">
        <v>1.2</v>
      </c>
      <c r="AZ18" s="168">
        <v>9</v>
      </c>
      <c r="BA18" s="162">
        <v>8</v>
      </c>
      <c r="BB18" s="129" t="s">
        <v>5</v>
      </c>
    </row>
    <row r="19" spans="1:54" x14ac:dyDescent="0.25">
      <c r="B19" s="110" t="s">
        <v>2</v>
      </c>
      <c r="C19" s="111" t="s">
        <v>103</v>
      </c>
      <c r="D19" s="112" t="s">
        <v>17</v>
      </c>
      <c r="E19" s="113" t="s">
        <v>68</v>
      </c>
      <c r="F19" s="114" t="s">
        <v>17</v>
      </c>
      <c r="G19" s="115">
        <v>20</v>
      </c>
      <c r="H19" s="139">
        <v>17</v>
      </c>
      <c r="I19" s="134">
        <v>0</v>
      </c>
      <c r="J19" s="116">
        <v>200</v>
      </c>
      <c r="K19" s="135">
        <v>2.2999999999999998</v>
      </c>
      <c r="L19" s="135">
        <v>0</v>
      </c>
      <c r="M19" s="135">
        <v>1.4E-2</v>
      </c>
      <c r="N19" s="135">
        <v>25</v>
      </c>
      <c r="O19" s="135">
        <v>0.7</v>
      </c>
      <c r="P19" s="120">
        <v>1.55</v>
      </c>
      <c r="Q19" s="117">
        <v>1.2</v>
      </c>
      <c r="R19" s="118">
        <v>140</v>
      </c>
      <c r="S19" s="135">
        <v>25</v>
      </c>
      <c r="T19" s="136">
        <v>35</v>
      </c>
      <c r="U19" s="134">
        <v>11.5</v>
      </c>
      <c r="V19" s="135">
        <v>5</v>
      </c>
      <c r="W19" s="135">
        <v>10</v>
      </c>
      <c r="X19" s="136">
        <v>37000</v>
      </c>
      <c r="Y19" s="119">
        <v>4</v>
      </c>
      <c r="Z19" s="120">
        <v>0.05</v>
      </c>
      <c r="AA19" s="120">
        <v>0</v>
      </c>
      <c r="AB19" s="119">
        <v>12</v>
      </c>
      <c r="AC19" s="121" t="s">
        <v>150</v>
      </c>
      <c r="AD19" s="123" t="s">
        <v>162</v>
      </c>
      <c r="AE19" s="123" t="s">
        <v>163</v>
      </c>
      <c r="AF19" s="123"/>
      <c r="AG19" s="142"/>
      <c r="AH19" s="145">
        <v>2.1</v>
      </c>
      <c r="AI19" s="122">
        <v>2</v>
      </c>
      <c r="AJ19" s="122">
        <v>2</v>
      </c>
      <c r="AK19" s="122" t="b">
        <v>1</v>
      </c>
      <c r="AL19" s="122" t="b">
        <v>1</v>
      </c>
      <c r="AM19" s="122" t="b">
        <v>1</v>
      </c>
      <c r="AN19" s="151">
        <v>10</v>
      </c>
      <c r="AO19" s="155">
        <v>0.7</v>
      </c>
      <c r="AP19" s="124"/>
      <c r="AQ19" s="125"/>
      <c r="AR19" s="165">
        <v>1.6000000000000001E-3</v>
      </c>
      <c r="AS19" s="166">
        <v>5.0000000000000001E-3</v>
      </c>
      <c r="AT19" s="126">
        <v>270</v>
      </c>
      <c r="AU19" s="127">
        <v>2.5</v>
      </c>
      <c r="AV19" s="127">
        <v>9.5</v>
      </c>
      <c r="AW19" s="127">
        <v>1.7</v>
      </c>
      <c r="AX19" s="128">
        <v>0.7</v>
      </c>
      <c r="AY19" s="172">
        <v>1.2</v>
      </c>
      <c r="AZ19" s="168">
        <v>45</v>
      </c>
      <c r="BA19" s="162">
        <v>15</v>
      </c>
      <c r="BB19" s="129" t="s">
        <v>6</v>
      </c>
    </row>
    <row r="20" spans="1:54" x14ac:dyDescent="0.25">
      <c r="B20" s="110" t="s">
        <v>2</v>
      </c>
      <c r="C20" s="111" t="s">
        <v>104</v>
      </c>
      <c r="D20" s="112" t="s">
        <v>16</v>
      </c>
      <c r="E20" s="113" t="s">
        <v>68</v>
      </c>
      <c r="F20" s="114" t="s">
        <v>16</v>
      </c>
      <c r="G20" s="115">
        <v>30</v>
      </c>
      <c r="H20" s="139">
        <v>25</v>
      </c>
      <c r="I20" s="134">
        <v>0</v>
      </c>
      <c r="J20" s="116">
        <v>250</v>
      </c>
      <c r="K20" s="135">
        <v>2.4</v>
      </c>
      <c r="L20" s="135">
        <v>0</v>
      </c>
      <c r="M20" s="135">
        <v>1.7000000000000001E-2</v>
      </c>
      <c r="N20" s="135">
        <v>20</v>
      </c>
      <c r="O20" s="135">
        <v>0.8</v>
      </c>
      <c r="P20" s="120">
        <v>1.9</v>
      </c>
      <c r="Q20" s="117">
        <v>1.2</v>
      </c>
      <c r="R20" s="118">
        <v>160</v>
      </c>
      <c r="S20" s="135">
        <v>25</v>
      </c>
      <c r="T20" s="136">
        <v>35</v>
      </c>
      <c r="U20" s="134">
        <v>12</v>
      </c>
      <c r="V20" s="135">
        <v>6</v>
      </c>
      <c r="W20" s="135">
        <v>10</v>
      </c>
      <c r="X20" s="136">
        <v>65000</v>
      </c>
      <c r="Y20" s="119">
        <v>5</v>
      </c>
      <c r="Z20" s="120">
        <v>0.04</v>
      </c>
      <c r="AA20" s="120">
        <v>0</v>
      </c>
      <c r="AB20" s="119">
        <v>12</v>
      </c>
      <c r="AC20" s="121" t="s">
        <v>150</v>
      </c>
      <c r="AD20" s="123" t="s">
        <v>162</v>
      </c>
      <c r="AE20" s="123" t="s">
        <v>163</v>
      </c>
      <c r="AF20" s="123"/>
      <c r="AG20" s="142"/>
      <c r="AH20" s="145">
        <v>2.1</v>
      </c>
      <c r="AI20" s="122">
        <v>2</v>
      </c>
      <c r="AJ20" s="122">
        <v>2</v>
      </c>
      <c r="AK20" s="122" t="b">
        <v>1</v>
      </c>
      <c r="AL20" s="122" t="b">
        <v>1</v>
      </c>
      <c r="AM20" s="122" t="b">
        <v>1</v>
      </c>
      <c r="AN20" s="151">
        <v>10</v>
      </c>
      <c r="AO20" s="155">
        <v>0.7</v>
      </c>
      <c r="AP20" s="124"/>
      <c r="AQ20" s="125"/>
      <c r="AR20" s="165">
        <v>1.5E-3</v>
      </c>
      <c r="AS20" s="166">
        <v>5.0000000000000001E-3</v>
      </c>
      <c r="AT20" s="126">
        <v>285</v>
      </c>
      <c r="AU20" s="127">
        <v>2.5</v>
      </c>
      <c r="AV20" s="127">
        <v>9.5</v>
      </c>
      <c r="AW20" s="127">
        <v>1.7</v>
      </c>
      <c r="AX20" s="128">
        <v>0.7</v>
      </c>
      <c r="AY20" s="172">
        <v>1.2</v>
      </c>
      <c r="AZ20" s="168">
        <v>59</v>
      </c>
      <c r="BA20" s="162">
        <v>15</v>
      </c>
      <c r="BB20" s="129" t="s">
        <v>7</v>
      </c>
    </row>
    <row r="21" spans="1:54" x14ac:dyDescent="0.25">
      <c r="B21" s="31" t="s">
        <v>2</v>
      </c>
      <c r="C21" s="32" t="s">
        <v>66</v>
      </c>
      <c r="D21" s="33" t="s">
        <v>19</v>
      </c>
      <c r="E21" s="34" t="s">
        <v>69</v>
      </c>
      <c r="F21" s="35" t="s">
        <v>19</v>
      </c>
      <c r="G21" s="36">
        <v>0</v>
      </c>
      <c r="H21" s="107">
        <v>3</v>
      </c>
      <c r="I21" s="99">
        <v>-2</v>
      </c>
      <c r="J21" s="108">
        <v>100</v>
      </c>
      <c r="K21" s="97">
        <v>1.5</v>
      </c>
      <c r="L21" s="97">
        <v>0</v>
      </c>
      <c r="M21" s="97">
        <v>8.9999999999999993E-3</v>
      </c>
      <c r="N21" s="97">
        <v>30</v>
      </c>
      <c r="O21" s="97">
        <v>0.5</v>
      </c>
      <c r="P21" s="101">
        <v>0.6</v>
      </c>
      <c r="Q21" s="99">
        <v>1.2</v>
      </c>
      <c r="R21" s="97">
        <v>100</v>
      </c>
      <c r="S21" s="97">
        <v>25</v>
      </c>
      <c r="T21" s="98">
        <v>35</v>
      </c>
      <c r="U21" s="99">
        <v>9</v>
      </c>
      <c r="V21" s="97">
        <v>3</v>
      </c>
      <c r="W21" s="97">
        <v>9</v>
      </c>
      <c r="X21" s="98">
        <v>8500</v>
      </c>
      <c r="Y21" s="100">
        <v>2</v>
      </c>
      <c r="Z21" s="101">
        <v>0.13</v>
      </c>
      <c r="AA21" s="101">
        <v>0</v>
      </c>
      <c r="AB21" s="100">
        <v>12</v>
      </c>
      <c r="AC21" s="37" t="s">
        <v>153</v>
      </c>
      <c r="AD21" s="38" t="s">
        <v>161</v>
      </c>
      <c r="AE21" s="38" t="s">
        <v>161</v>
      </c>
      <c r="AF21" s="38"/>
      <c r="AG21" s="141"/>
      <c r="AH21" s="144">
        <v>4.0999999999999996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50">
        <v>10</v>
      </c>
      <c r="AO21" s="148">
        <v>0.55999999999999994</v>
      </c>
      <c r="AP21" s="39"/>
      <c r="AQ21" s="40"/>
      <c r="AR21" s="103">
        <v>2E-3</v>
      </c>
      <c r="AS21" s="104">
        <v>5.0000000000000001E-3</v>
      </c>
      <c r="AT21" s="109">
        <v>240</v>
      </c>
      <c r="AU21" s="105">
        <v>2.5</v>
      </c>
      <c r="AV21" s="105">
        <v>9.5</v>
      </c>
      <c r="AW21" s="105">
        <v>1.7</v>
      </c>
      <c r="AX21" s="106">
        <v>0.7</v>
      </c>
      <c r="AY21" s="171">
        <v>1.2</v>
      </c>
      <c r="AZ21" s="169">
        <v>0</v>
      </c>
      <c r="BA21" s="106">
        <v>8</v>
      </c>
      <c r="BB21" s="105" t="s">
        <v>4</v>
      </c>
    </row>
    <row r="22" spans="1:54" x14ac:dyDescent="0.25">
      <c r="B22" s="31" t="s">
        <v>2</v>
      </c>
      <c r="C22" s="32" t="s">
        <v>105</v>
      </c>
      <c r="D22" s="33" t="s">
        <v>18</v>
      </c>
      <c r="E22" s="34" t="s">
        <v>69</v>
      </c>
      <c r="F22" s="35" t="s">
        <v>18</v>
      </c>
      <c r="G22" s="36">
        <v>10</v>
      </c>
      <c r="H22" s="107">
        <v>8</v>
      </c>
      <c r="I22" s="99">
        <v>0</v>
      </c>
      <c r="J22" s="108">
        <v>150</v>
      </c>
      <c r="K22" s="97">
        <v>1.9</v>
      </c>
      <c r="L22" s="97">
        <v>0</v>
      </c>
      <c r="M22" s="97">
        <v>1.2E-2</v>
      </c>
      <c r="N22" s="97">
        <v>30</v>
      </c>
      <c r="O22" s="97">
        <v>0.6</v>
      </c>
      <c r="P22" s="101">
        <v>0.95</v>
      </c>
      <c r="Q22" s="99">
        <v>1.2</v>
      </c>
      <c r="R22" s="97">
        <v>120</v>
      </c>
      <c r="S22" s="97">
        <v>25</v>
      </c>
      <c r="T22" s="98">
        <v>35</v>
      </c>
      <c r="U22" s="99">
        <v>11</v>
      </c>
      <c r="V22" s="97">
        <v>4</v>
      </c>
      <c r="W22" s="97">
        <v>10</v>
      </c>
      <c r="X22" s="98">
        <v>15000</v>
      </c>
      <c r="Y22" s="100">
        <v>3</v>
      </c>
      <c r="Z22" s="101">
        <v>0.08</v>
      </c>
      <c r="AA22" s="101">
        <v>0</v>
      </c>
      <c r="AB22" s="100">
        <v>12</v>
      </c>
      <c r="AC22" s="37" t="s">
        <v>153</v>
      </c>
      <c r="AD22" s="38" t="s">
        <v>161</v>
      </c>
      <c r="AE22" s="38" t="s">
        <v>161</v>
      </c>
      <c r="AF22" s="38"/>
      <c r="AG22" s="141"/>
      <c r="AH22" s="144">
        <v>2.2999999999999998</v>
      </c>
      <c r="AI22" s="102">
        <v>2</v>
      </c>
      <c r="AJ22" s="102">
        <v>2</v>
      </c>
      <c r="AK22" s="102" t="b">
        <v>1</v>
      </c>
      <c r="AL22" s="102" t="b">
        <v>1</v>
      </c>
      <c r="AM22" s="102" t="b">
        <v>1</v>
      </c>
      <c r="AN22" s="150">
        <v>10</v>
      </c>
      <c r="AO22" s="148">
        <v>0.7</v>
      </c>
      <c r="AP22" s="39"/>
      <c r="AQ22" s="40"/>
      <c r="AR22" s="103">
        <v>1.8E-3</v>
      </c>
      <c r="AS22" s="104">
        <v>5.0000000000000001E-3</v>
      </c>
      <c r="AT22" s="109">
        <v>255</v>
      </c>
      <c r="AU22" s="105">
        <v>2.5</v>
      </c>
      <c r="AV22" s="105">
        <v>9.5</v>
      </c>
      <c r="AW22" s="105">
        <v>1.7</v>
      </c>
      <c r="AX22" s="106">
        <v>0.7</v>
      </c>
      <c r="AY22" s="171">
        <v>1.2</v>
      </c>
      <c r="AZ22" s="169">
        <v>9</v>
      </c>
      <c r="BA22" s="106">
        <v>8</v>
      </c>
      <c r="BB22" s="105" t="s">
        <v>5</v>
      </c>
    </row>
    <row r="23" spans="1:54" x14ac:dyDescent="0.25">
      <c r="B23" s="31" t="s">
        <v>2</v>
      </c>
      <c r="C23" s="32" t="s">
        <v>106</v>
      </c>
      <c r="D23" s="33" t="s">
        <v>17</v>
      </c>
      <c r="E23" s="34" t="s">
        <v>69</v>
      </c>
      <c r="F23" s="35" t="s">
        <v>17</v>
      </c>
      <c r="G23" s="36">
        <v>20</v>
      </c>
      <c r="H23" s="107">
        <v>17</v>
      </c>
      <c r="I23" s="99">
        <v>0</v>
      </c>
      <c r="J23" s="108">
        <v>200</v>
      </c>
      <c r="K23" s="97">
        <v>2.2999999999999998</v>
      </c>
      <c r="L23" s="97">
        <v>0</v>
      </c>
      <c r="M23" s="97">
        <v>1.4E-2</v>
      </c>
      <c r="N23" s="97">
        <v>25</v>
      </c>
      <c r="O23" s="97">
        <v>0.7</v>
      </c>
      <c r="P23" s="101">
        <v>1.55</v>
      </c>
      <c r="Q23" s="99">
        <v>1.2</v>
      </c>
      <c r="R23" s="97">
        <v>140</v>
      </c>
      <c r="S23" s="97">
        <v>25</v>
      </c>
      <c r="T23" s="98">
        <v>35</v>
      </c>
      <c r="U23" s="99">
        <v>11.5</v>
      </c>
      <c r="V23" s="97">
        <v>5</v>
      </c>
      <c r="W23" s="97">
        <v>10</v>
      </c>
      <c r="X23" s="98">
        <v>27000</v>
      </c>
      <c r="Y23" s="100">
        <v>4</v>
      </c>
      <c r="Z23" s="101">
        <v>0.05</v>
      </c>
      <c r="AA23" s="101">
        <v>0</v>
      </c>
      <c r="AB23" s="100">
        <v>12</v>
      </c>
      <c r="AC23" s="37" t="s">
        <v>153</v>
      </c>
      <c r="AD23" s="38" t="s">
        <v>161</v>
      </c>
      <c r="AE23" s="38" t="s">
        <v>161</v>
      </c>
      <c r="AF23" s="38"/>
      <c r="AG23" s="141"/>
      <c r="AH23" s="144">
        <v>2.1</v>
      </c>
      <c r="AI23" s="102">
        <v>2</v>
      </c>
      <c r="AJ23" s="102">
        <v>2</v>
      </c>
      <c r="AK23" s="102" t="b">
        <v>1</v>
      </c>
      <c r="AL23" s="102" t="b">
        <v>1</v>
      </c>
      <c r="AM23" s="102" t="b">
        <v>1</v>
      </c>
      <c r="AN23" s="150">
        <v>10</v>
      </c>
      <c r="AO23" s="148">
        <v>0.7</v>
      </c>
      <c r="AP23" s="39"/>
      <c r="AQ23" s="40"/>
      <c r="AR23" s="103">
        <v>1.6000000000000001E-3</v>
      </c>
      <c r="AS23" s="104">
        <v>5.0000000000000001E-3</v>
      </c>
      <c r="AT23" s="109">
        <v>270</v>
      </c>
      <c r="AU23" s="105">
        <v>2.5</v>
      </c>
      <c r="AV23" s="105">
        <v>9.5</v>
      </c>
      <c r="AW23" s="105">
        <v>1.7</v>
      </c>
      <c r="AX23" s="106">
        <v>0.7</v>
      </c>
      <c r="AY23" s="171">
        <v>1.2</v>
      </c>
      <c r="AZ23" s="169">
        <v>45</v>
      </c>
      <c r="BA23" s="106">
        <v>15</v>
      </c>
      <c r="BB23" s="105" t="s">
        <v>6</v>
      </c>
    </row>
    <row r="24" spans="1:54" ht="15.75" thickBot="1" x14ac:dyDescent="0.3">
      <c r="A24" s="3"/>
      <c r="B24" s="31" t="s">
        <v>2</v>
      </c>
      <c r="C24" s="32" t="s">
        <v>107</v>
      </c>
      <c r="D24" s="33" t="s">
        <v>16</v>
      </c>
      <c r="E24" s="34" t="s">
        <v>69</v>
      </c>
      <c r="F24" s="35" t="s">
        <v>16</v>
      </c>
      <c r="G24" s="36">
        <v>30</v>
      </c>
      <c r="H24" s="107">
        <v>25</v>
      </c>
      <c r="I24" s="99">
        <v>0</v>
      </c>
      <c r="J24" s="108">
        <v>250</v>
      </c>
      <c r="K24" s="97">
        <v>2.4</v>
      </c>
      <c r="L24" s="97">
        <v>0</v>
      </c>
      <c r="M24" s="97">
        <v>1.7000000000000001E-2</v>
      </c>
      <c r="N24" s="97">
        <v>20</v>
      </c>
      <c r="O24" s="97">
        <v>0.8</v>
      </c>
      <c r="P24" s="101">
        <v>1.9</v>
      </c>
      <c r="Q24" s="99">
        <v>1.2</v>
      </c>
      <c r="R24" s="97">
        <v>160</v>
      </c>
      <c r="S24" s="97">
        <v>25</v>
      </c>
      <c r="T24" s="98">
        <v>35</v>
      </c>
      <c r="U24" s="99">
        <v>12</v>
      </c>
      <c r="V24" s="97">
        <v>6</v>
      </c>
      <c r="W24" s="97">
        <v>10</v>
      </c>
      <c r="X24" s="98">
        <v>45000</v>
      </c>
      <c r="Y24" s="100">
        <v>5</v>
      </c>
      <c r="Z24" s="101">
        <v>0.04</v>
      </c>
      <c r="AA24" s="101">
        <v>0</v>
      </c>
      <c r="AB24" s="100">
        <v>12</v>
      </c>
      <c r="AC24" s="37" t="s">
        <v>153</v>
      </c>
      <c r="AD24" s="38" t="s">
        <v>161</v>
      </c>
      <c r="AE24" s="38" t="s">
        <v>161</v>
      </c>
      <c r="AF24" s="38"/>
      <c r="AG24" s="141"/>
      <c r="AH24" s="146">
        <v>2.1</v>
      </c>
      <c r="AI24" s="102">
        <v>2</v>
      </c>
      <c r="AJ24" s="102">
        <v>2</v>
      </c>
      <c r="AK24" s="102" t="b">
        <v>1</v>
      </c>
      <c r="AL24" s="102" t="b">
        <v>1</v>
      </c>
      <c r="AM24" s="102" t="b">
        <v>1</v>
      </c>
      <c r="AN24" s="152">
        <v>10</v>
      </c>
      <c r="AO24" s="148">
        <v>0.7</v>
      </c>
      <c r="AP24" s="39"/>
      <c r="AQ24" s="40"/>
      <c r="AR24" s="103">
        <v>1.5E-3</v>
      </c>
      <c r="AS24" s="104">
        <v>5.0000000000000001E-3</v>
      </c>
      <c r="AT24" s="109">
        <v>285</v>
      </c>
      <c r="AU24" s="105">
        <v>2.5</v>
      </c>
      <c r="AV24" s="105">
        <v>9.5</v>
      </c>
      <c r="AW24" s="105">
        <v>1.7</v>
      </c>
      <c r="AX24" s="106">
        <v>0.7</v>
      </c>
      <c r="AY24" s="171">
        <v>1.2</v>
      </c>
      <c r="AZ24" s="169">
        <v>59</v>
      </c>
      <c r="BA24" s="106">
        <v>15</v>
      </c>
      <c r="BB24" s="105" t="s">
        <v>7</v>
      </c>
    </row>
    <row r="25" spans="1:54" ht="24" thickBot="1" x14ac:dyDescent="0.4">
      <c r="B25" s="5"/>
      <c r="C25" s="5"/>
      <c r="D25" s="5"/>
      <c r="E25" s="5"/>
      <c r="F25" s="5"/>
      <c r="G25" s="5"/>
      <c r="H25" s="180" t="s">
        <v>15</v>
      </c>
      <c r="I25" s="181"/>
      <c r="J25" s="182" t="s">
        <v>14</v>
      </c>
      <c r="K25" s="183"/>
      <c r="L25" s="183"/>
      <c r="M25" s="183"/>
      <c r="N25" s="183"/>
      <c r="O25" s="184"/>
      <c r="P25" s="79"/>
      <c r="Q25" s="176" t="s">
        <v>140</v>
      </c>
      <c r="R25" s="177"/>
      <c r="S25" s="177"/>
      <c r="T25" s="177"/>
      <c r="U25" s="178" t="s">
        <v>13</v>
      </c>
      <c r="V25" s="179"/>
      <c r="W25" s="179"/>
      <c r="X25" s="179"/>
      <c r="Y25" s="20"/>
      <c r="Z25" s="20"/>
      <c r="AA25" s="20"/>
      <c r="AB25" s="20"/>
      <c r="AH25" s="173" t="s">
        <v>141</v>
      </c>
      <c r="AI25" s="174"/>
      <c r="AJ25" s="174"/>
      <c r="AK25" s="174"/>
      <c r="AL25" s="174"/>
      <c r="AM25" s="174"/>
      <c r="AN25" s="175"/>
    </row>
    <row r="27" spans="1:54" ht="15.75" thickBot="1" x14ac:dyDescent="0.3"/>
    <row r="28" spans="1:54" ht="23.25" x14ac:dyDescent="0.35">
      <c r="B28" s="1" t="s">
        <v>87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109</v>
      </c>
      <c r="C30" s="6" t="s">
        <v>0</v>
      </c>
      <c r="D30" s="7" t="s">
        <v>97</v>
      </c>
      <c r="E30" s="52" t="s">
        <v>108</v>
      </c>
      <c r="F30" s="66" t="s">
        <v>71</v>
      </c>
    </row>
    <row r="31" spans="1:54" x14ac:dyDescent="0.25">
      <c r="B31" s="31" t="s">
        <v>2</v>
      </c>
      <c r="C31" s="63" t="s">
        <v>88</v>
      </c>
      <c r="D31" s="64" t="s">
        <v>70</v>
      </c>
      <c r="E31" s="64">
        <v>5</v>
      </c>
      <c r="F31" s="65" t="str">
        <f>CONCATENATE("icon_",Table1[[#This Row],['[sku']]])</f>
        <v>icon_helicopter_power_1</v>
      </c>
    </row>
    <row r="32" spans="1:54" x14ac:dyDescent="0.25">
      <c r="B32" s="31" t="s">
        <v>2</v>
      </c>
      <c r="C32" s="63" t="s">
        <v>92</v>
      </c>
      <c r="D32" s="64" t="s">
        <v>70</v>
      </c>
      <c r="E32" s="64">
        <v>15</v>
      </c>
      <c r="F32" s="65" t="str">
        <f>CONCATENATE("icon_",Table1[[#This Row],['[sku']]])</f>
        <v>icon_helicopter_power_2</v>
      </c>
    </row>
    <row r="33" spans="2:6" x14ac:dyDescent="0.25">
      <c r="B33" s="31" t="s">
        <v>2</v>
      </c>
      <c r="C33" s="63" t="s">
        <v>93</v>
      </c>
      <c r="D33" s="64" t="s">
        <v>70</v>
      </c>
      <c r="E33" s="64">
        <v>25</v>
      </c>
      <c r="F33" s="65" t="str">
        <f>CONCATENATE("icon_",Table1[[#This Row],['[sku']]])</f>
        <v>icon_helicopter_power_3</v>
      </c>
    </row>
    <row r="34" spans="2:6" x14ac:dyDescent="0.25">
      <c r="B34" s="31" t="s">
        <v>2</v>
      </c>
      <c r="C34" s="63" t="s">
        <v>89</v>
      </c>
      <c r="D34" s="64" t="s">
        <v>68</v>
      </c>
      <c r="E34" s="64">
        <v>5</v>
      </c>
      <c r="F34" s="65" t="str">
        <f>CONCATENATE("icon_",Table1[[#This Row],['[sku']]])</f>
        <v>icon_electric_power_1</v>
      </c>
    </row>
    <row r="35" spans="2:6" x14ac:dyDescent="0.25">
      <c r="B35" s="31" t="s">
        <v>2</v>
      </c>
      <c r="C35" s="63" t="s">
        <v>90</v>
      </c>
      <c r="D35" s="64" t="s">
        <v>68</v>
      </c>
      <c r="E35" s="64">
        <v>15</v>
      </c>
      <c r="F35" s="65" t="str">
        <f>CONCATENATE("icon_",Table1[[#This Row],['[sku']]])</f>
        <v>icon_electric_power_2</v>
      </c>
    </row>
    <row r="36" spans="2:6" x14ac:dyDescent="0.25">
      <c r="B36" s="31" t="s">
        <v>2</v>
      </c>
      <c r="C36" s="63" t="s">
        <v>91</v>
      </c>
      <c r="D36" s="64" t="s">
        <v>68</v>
      </c>
      <c r="E36" s="64">
        <v>25</v>
      </c>
      <c r="F36" s="65" t="str">
        <f>CONCATENATE("icon_",Table1[[#This Row],['[sku']]])</f>
        <v>icon_electric_power_3</v>
      </c>
    </row>
    <row r="37" spans="2:6" x14ac:dyDescent="0.25">
      <c r="B37" s="31" t="s">
        <v>2</v>
      </c>
      <c r="C37" s="63" t="s">
        <v>94</v>
      </c>
      <c r="D37" s="64" t="s">
        <v>69</v>
      </c>
      <c r="E37" s="64">
        <v>5</v>
      </c>
      <c r="F37" s="65" t="str">
        <f>CONCATENATE("icon_",Table1[[#This Row],['[sku']]])</f>
        <v>icon_sonic_power_1</v>
      </c>
    </row>
    <row r="38" spans="2:6" x14ac:dyDescent="0.25">
      <c r="B38" s="31" t="s">
        <v>2</v>
      </c>
      <c r="C38" s="63" t="s">
        <v>95</v>
      </c>
      <c r="D38" s="64" t="s">
        <v>69</v>
      </c>
      <c r="E38" s="64">
        <v>15</v>
      </c>
      <c r="F38" s="65" t="str">
        <f>CONCATENATE("icon_",Table1[[#This Row],['[sku']]])</f>
        <v>icon_sonic_power_2</v>
      </c>
    </row>
    <row r="39" spans="2:6" x14ac:dyDescent="0.25">
      <c r="B39" s="31" t="s">
        <v>2</v>
      </c>
      <c r="C39" s="67" t="s">
        <v>96</v>
      </c>
      <c r="D39" s="68" t="s">
        <v>69</v>
      </c>
      <c r="E39" s="68">
        <v>25</v>
      </c>
      <c r="F39" s="6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03" priority="50"/>
  </conditionalFormatting>
  <conditionalFormatting sqref="C4:D6">
    <cfRule type="duplicateValues" dxfId="102" priority="26"/>
  </conditionalFormatting>
  <conditionalFormatting sqref="T4:T6">
    <cfRule type="duplicateValues" dxfId="101" priority="25"/>
  </conditionalFormatting>
  <conditionalFormatting sqref="C34:C36">
    <cfRule type="duplicateValues" dxfId="100" priority="15"/>
  </conditionalFormatting>
  <conditionalFormatting sqref="C31:C33">
    <cfRule type="duplicateValues" dxfId="99" priority="51"/>
  </conditionalFormatting>
  <conditionalFormatting sqref="C37:C39">
    <cfRule type="duplicateValues" dxfId="98" priority="12"/>
  </conditionalFormatting>
  <conditionalFormatting sqref="C14:C24">
    <cfRule type="duplicateValues" dxfId="97" priority="10"/>
  </conditionalFormatting>
  <conditionalFormatting sqref="BB17">
    <cfRule type="duplicateValues" dxfId="96" priority="6"/>
  </conditionalFormatting>
  <conditionalFormatting sqref="BB18:BB20">
    <cfRule type="duplicateValues" dxfId="95" priority="5"/>
  </conditionalFormatting>
  <conditionalFormatting sqref="BB13">
    <cfRule type="duplicateValues" dxfId="94" priority="4"/>
  </conditionalFormatting>
  <conditionalFormatting sqref="BB14:BB16">
    <cfRule type="duplicateValues" dxfId="93" priority="3"/>
  </conditionalFormatting>
  <conditionalFormatting sqref="BB21">
    <cfRule type="duplicateValues" dxfId="92" priority="2"/>
  </conditionalFormatting>
  <conditionalFormatting sqref="BB22:BB24">
    <cfRule type="duplicateValues" dxfId="91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N10" sqref="N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72" t="s">
        <v>114</v>
      </c>
    </row>
    <row r="3" spans="3:30" x14ac:dyDescent="0.25">
      <c r="D3" s="70"/>
      <c r="E3" s="185" t="s">
        <v>115</v>
      </c>
      <c r="F3" s="185"/>
      <c r="G3" s="185"/>
      <c r="H3" s="185"/>
      <c r="J3" s="70" t="s">
        <v>116</v>
      </c>
      <c r="R3" s="70" t="s">
        <v>117</v>
      </c>
      <c r="Z3" s="70" t="s">
        <v>118</v>
      </c>
    </row>
    <row r="4" spans="3:30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133</v>
      </c>
      <c r="L4" s="69">
        <v>30</v>
      </c>
      <c r="S4" t="s">
        <v>133</v>
      </c>
      <c r="T4" s="69">
        <v>30</v>
      </c>
      <c r="AA4" t="s">
        <v>133</v>
      </c>
      <c r="AB4" s="69">
        <v>30</v>
      </c>
    </row>
    <row r="5" spans="3:30" x14ac:dyDescent="0.25">
      <c r="D5" s="71" t="s">
        <v>116</v>
      </c>
      <c r="E5" s="73">
        <v>100</v>
      </c>
      <c r="F5" s="73">
        <v>150</v>
      </c>
      <c r="G5" s="73">
        <v>200</v>
      </c>
      <c r="H5" s="73">
        <v>250</v>
      </c>
      <c r="K5" t="s">
        <v>112</v>
      </c>
      <c r="L5" s="69">
        <v>0</v>
      </c>
      <c r="M5" t="s">
        <v>151</v>
      </c>
      <c r="S5" t="s">
        <v>112</v>
      </c>
      <c r="T5" s="69">
        <v>0</v>
      </c>
      <c r="U5" t="s">
        <v>151</v>
      </c>
      <c r="AA5" t="s">
        <v>112</v>
      </c>
      <c r="AB5" s="69">
        <v>0</v>
      </c>
      <c r="AC5" t="s">
        <v>151</v>
      </c>
    </row>
    <row r="6" spans="3:30" x14ac:dyDescent="0.25">
      <c r="D6" s="71" t="s">
        <v>117</v>
      </c>
      <c r="E6" s="73">
        <v>100</v>
      </c>
      <c r="F6" s="73">
        <v>120</v>
      </c>
      <c r="G6" s="73">
        <v>140</v>
      </c>
      <c r="H6" s="73">
        <v>160</v>
      </c>
      <c r="K6" t="s">
        <v>113</v>
      </c>
      <c r="L6" s="69">
        <v>100</v>
      </c>
      <c r="M6" t="s">
        <v>151</v>
      </c>
      <c r="S6" t="s">
        <v>113</v>
      </c>
      <c r="T6" s="69">
        <v>50</v>
      </c>
      <c r="U6" t="s">
        <v>151</v>
      </c>
      <c r="AA6" t="s">
        <v>113</v>
      </c>
      <c r="AB6" s="69">
        <v>50</v>
      </c>
      <c r="AC6" t="s">
        <v>151</v>
      </c>
    </row>
    <row r="7" spans="3:30" ht="15.75" thickBot="1" x14ac:dyDescent="0.3">
      <c r="D7" s="80" t="s">
        <v>118</v>
      </c>
      <c r="E7" s="81">
        <v>240</v>
      </c>
      <c r="F7" s="81">
        <v>255</v>
      </c>
      <c r="G7" s="81">
        <v>270</v>
      </c>
      <c r="H7" s="81">
        <v>285</v>
      </c>
      <c r="K7" t="s">
        <v>126</v>
      </c>
      <c r="L7">
        <f>ROUND((L6-L5)/L4,1)</f>
        <v>3.3</v>
      </c>
      <c r="M7" t="s">
        <v>151</v>
      </c>
      <c r="S7" t="s">
        <v>126</v>
      </c>
      <c r="T7">
        <f>ROUND((T6-T5)/T4,1)</f>
        <v>1.7</v>
      </c>
      <c r="U7" t="s">
        <v>151</v>
      </c>
      <c r="AA7" t="s">
        <v>126</v>
      </c>
      <c r="AB7">
        <f>ROUND((AB6-AB5)/AB4,1)</f>
        <v>1.7</v>
      </c>
      <c r="AC7" t="s">
        <v>151</v>
      </c>
    </row>
    <row r="8" spans="3:30" ht="15.75" thickBot="1" x14ac:dyDescent="0.3">
      <c r="D8" s="84" t="s">
        <v>142</v>
      </c>
      <c r="E8" s="82">
        <v>0</v>
      </c>
      <c r="F8" s="82">
        <v>10</v>
      </c>
      <c r="G8" s="82">
        <v>20</v>
      </c>
      <c r="H8" s="83">
        <v>30</v>
      </c>
    </row>
    <row r="10" spans="3:30" ht="15.75" thickBot="1" x14ac:dyDescent="0.3">
      <c r="N10" t="s">
        <v>159</v>
      </c>
      <c r="V10" t="s">
        <v>159</v>
      </c>
      <c r="AD10" t="s">
        <v>159</v>
      </c>
    </row>
    <row r="11" spans="3:30" x14ac:dyDescent="0.25">
      <c r="C11" s="85"/>
      <c r="D11" s="86" t="s">
        <v>120</v>
      </c>
      <c r="E11" s="87">
        <f>IF(E16&lt;F8,1,IF(AND(E16&gt;=F8,E16&lt;G8),2,IF(AND(E16&gt;=G8,E16&lt;H8),3,4)))</f>
        <v>3</v>
      </c>
      <c r="F11" s="87"/>
      <c r="G11" s="87"/>
      <c r="H11" s="88"/>
      <c r="J11" s="70" t="s">
        <v>116</v>
      </c>
      <c r="K11" s="74" t="s">
        <v>128</v>
      </c>
      <c r="L11" s="74" t="s">
        <v>129</v>
      </c>
      <c r="M11" s="74" t="s">
        <v>134</v>
      </c>
      <c r="N11" s="74" t="s">
        <v>157</v>
      </c>
      <c r="O11" s="74"/>
      <c r="P11" s="74"/>
      <c r="R11" s="77" t="s">
        <v>117</v>
      </c>
      <c r="S11" s="74" t="s">
        <v>128</v>
      </c>
      <c r="T11" s="74" t="s">
        <v>129</v>
      </c>
      <c r="U11" s="74" t="s">
        <v>134</v>
      </c>
      <c r="V11" s="74" t="s">
        <v>158</v>
      </c>
      <c r="W11" s="74"/>
      <c r="X11" s="74"/>
      <c r="Z11" s="70" t="s">
        <v>118</v>
      </c>
      <c r="AA11" s="74" t="s">
        <v>137</v>
      </c>
      <c r="AB11" s="74" t="s">
        <v>138</v>
      </c>
      <c r="AC11" s="74" t="s">
        <v>134</v>
      </c>
      <c r="AD11" s="74" t="s">
        <v>158</v>
      </c>
    </row>
    <row r="12" spans="3:30" ht="15.75" thickBot="1" x14ac:dyDescent="0.3">
      <c r="C12" s="89"/>
      <c r="D12" s="90"/>
      <c r="E12" s="90"/>
      <c r="F12" s="90"/>
      <c r="G12" s="90"/>
      <c r="H12" s="78"/>
      <c r="J12" s="70" t="s">
        <v>127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3.3</v>
      </c>
      <c r="R12" s="70" t="s">
        <v>127</v>
      </c>
      <c r="S12">
        <f>E6</f>
        <v>100</v>
      </c>
      <c r="T12">
        <f>E6+E6*(T6/100)</f>
        <v>150</v>
      </c>
      <c r="U12">
        <f>T12-S12</f>
        <v>50</v>
      </c>
      <c r="V12">
        <f>(S12*$T$7)/100</f>
        <v>1.7</v>
      </c>
      <c r="Z12" s="70" t="s">
        <v>127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  <c r="AD12">
        <f>(AA12*$AB$7)/100</f>
        <v>0.17169999999999999</v>
      </c>
    </row>
    <row r="13" spans="3:30" ht="15.75" thickBot="1" x14ac:dyDescent="0.3">
      <c r="C13" s="89" t="s">
        <v>123</v>
      </c>
      <c r="D13" s="90" t="s">
        <v>119</v>
      </c>
      <c r="E13" s="91">
        <v>1</v>
      </c>
      <c r="F13" s="90"/>
      <c r="G13" s="75" t="s">
        <v>116</v>
      </c>
      <c r="H13" s="76">
        <f ca="1">INDIRECT(ADDRESS(5,4+E11)) + (INDIRECT(ADDRESS(5,4+E11)) *(L7/100) *E13)</f>
        <v>206.6</v>
      </c>
      <c r="J13" s="70" t="s">
        <v>130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4.95</v>
      </c>
      <c r="R13" s="70" t="s">
        <v>130</v>
      </c>
      <c r="S13">
        <f>F6</f>
        <v>120</v>
      </c>
      <c r="T13">
        <f>F6+F6*(T6/100)</f>
        <v>180</v>
      </c>
      <c r="U13">
        <f t="shared" ref="U13:U15" si="1">T13-S13</f>
        <v>60</v>
      </c>
      <c r="V13">
        <f t="shared" ref="V13:V15" si="2">(S13*$T$7)/100</f>
        <v>2.04</v>
      </c>
      <c r="Z13" s="70" t="s">
        <v>130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  <c r="AD13">
        <f t="shared" ref="AD13:AD15" si="3">(AA13*$AB$7)/100</f>
        <v>0.18189999999999998</v>
      </c>
    </row>
    <row r="14" spans="3:30" ht="15.75" thickBot="1" x14ac:dyDescent="0.3">
      <c r="C14" s="89" t="s">
        <v>124</v>
      </c>
      <c r="D14" s="90" t="s">
        <v>121</v>
      </c>
      <c r="E14" s="91">
        <v>10</v>
      </c>
      <c r="F14" s="90"/>
      <c r="G14" s="75" t="s">
        <v>135</v>
      </c>
      <c r="H14" s="76">
        <f ca="1">INDIRECT(ADDRESS(6,4+E11)) + (INDIRECT(ADDRESS(6,4+E11)) *(T7/100) *E14)</f>
        <v>163.80000000000001</v>
      </c>
      <c r="J14" s="70" t="s">
        <v>131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6.6</v>
      </c>
      <c r="R14" s="70" t="s">
        <v>131</v>
      </c>
      <c r="S14">
        <f>G6</f>
        <v>140</v>
      </c>
      <c r="T14">
        <f>G6+G6*(T6/100)</f>
        <v>210</v>
      </c>
      <c r="U14">
        <f t="shared" si="1"/>
        <v>70</v>
      </c>
      <c r="V14">
        <f t="shared" si="2"/>
        <v>2.38</v>
      </c>
      <c r="Z14" s="70" t="s">
        <v>131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  <c r="AD14">
        <f t="shared" si="3"/>
        <v>0.1938</v>
      </c>
    </row>
    <row r="15" spans="3:30" ht="15.75" thickBot="1" x14ac:dyDescent="0.3">
      <c r="C15" s="89" t="s">
        <v>125</v>
      </c>
      <c r="D15" s="90" t="s">
        <v>122</v>
      </c>
      <c r="E15" s="91">
        <v>10</v>
      </c>
      <c r="F15" s="90"/>
      <c r="G15" s="75" t="s">
        <v>139</v>
      </c>
      <c r="H15" s="76">
        <f ca="1">ROUND(((INDIRECT(ADDRESS(7,4+E11)) + (INDIRECT(ADDRESS(7,4+E11)) *(AB7/100) *E15))/INDIRECT(ADDRESS(16+E11,48,1,1,"special dragons")))/INDIRECT(ADDRESS(16+E11,47,1,1,"special dragons")),1)</f>
        <v>13.3</v>
      </c>
      <c r="J15" s="70" t="s">
        <v>132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8.25</v>
      </c>
      <c r="R15" s="70" t="s">
        <v>132</v>
      </c>
      <c r="S15">
        <f>H6</f>
        <v>160</v>
      </c>
      <c r="T15">
        <f>H6+H6*(T6/100)</f>
        <v>240</v>
      </c>
      <c r="U15">
        <f t="shared" si="1"/>
        <v>80</v>
      </c>
      <c r="V15">
        <f t="shared" si="2"/>
        <v>2.72</v>
      </c>
      <c r="Z15" s="70" t="s">
        <v>132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  <c r="AD15">
        <f t="shared" si="3"/>
        <v>0.20399999999999999</v>
      </c>
    </row>
    <row r="16" spans="3:30" x14ac:dyDescent="0.25">
      <c r="C16" s="89"/>
      <c r="D16" s="96" t="s">
        <v>136</v>
      </c>
      <c r="E16" s="96">
        <f>SUM(E13:E15)</f>
        <v>21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8" x14ac:dyDescent="0.25">
      <c r="C33" s="89"/>
      <c r="D33" s="90"/>
      <c r="E33" s="90"/>
      <c r="F33" s="90"/>
      <c r="G33" s="90"/>
      <c r="H33" s="78"/>
    </row>
    <row r="34" spans="3:8" x14ac:dyDescent="0.25">
      <c r="C34" s="89"/>
      <c r="D34" s="90"/>
      <c r="E34" s="90"/>
      <c r="F34" s="90"/>
      <c r="G34" s="90"/>
      <c r="H34" s="78"/>
    </row>
    <row r="35" spans="3:8" x14ac:dyDescent="0.25">
      <c r="C35" s="89"/>
      <c r="D35" s="90"/>
      <c r="E35" s="90"/>
      <c r="F35" s="90"/>
      <c r="G35" s="90"/>
      <c r="H35" s="78"/>
    </row>
    <row r="36" spans="3:8" x14ac:dyDescent="0.25">
      <c r="C36" s="89"/>
      <c r="D36" s="90"/>
      <c r="E36" s="90"/>
      <c r="F36" s="90"/>
      <c r="G36" s="90"/>
      <c r="H36" s="78"/>
    </row>
    <row r="37" spans="3:8" x14ac:dyDescent="0.25">
      <c r="C37" s="89"/>
      <c r="D37" s="90"/>
      <c r="E37" s="90"/>
      <c r="F37" s="90"/>
      <c r="G37" s="90"/>
      <c r="H37" s="78"/>
    </row>
    <row r="38" spans="3:8" x14ac:dyDescent="0.25">
      <c r="C38" s="89"/>
      <c r="D38" s="90"/>
      <c r="E38" s="90"/>
      <c r="F38" s="90"/>
      <c r="G38" s="90"/>
      <c r="H38" s="78"/>
    </row>
    <row r="39" spans="3:8" x14ac:dyDescent="0.25">
      <c r="C39" s="89"/>
      <c r="D39" s="90"/>
      <c r="E39" s="90"/>
      <c r="F39" s="90"/>
      <c r="G39" s="90"/>
      <c r="H39" s="78"/>
    </row>
    <row r="40" spans="3:8" x14ac:dyDescent="0.25">
      <c r="C40" s="89"/>
      <c r="D40" s="90"/>
      <c r="E40" s="90"/>
      <c r="F40" s="90"/>
      <c r="G40" s="90"/>
      <c r="H40" s="78"/>
    </row>
    <row r="41" spans="3:8" x14ac:dyDescent="0.25">
      <c r="C41" s="89"/>
      <c r="D41" s="90"/>
      <c r="E41" s="90"/>
      <c r="F41" s="90"/>
      <c r="G41" s="90"/>
      <c r="H41" s="78"/>
    </row>
    <row r="42" spans="3:8" x14ac:dyDescent="0.25">
      <c r="C42" s="89"/>
      <c r="D42" s="90"/>
      <c r="E42" s="90"/>
      <c r="F42" s="90"/>
      <c r="G42" s="90"/>
      <c r="H42" s="78"/>
    </row>
    <row r="43" spans="3:8" x14ac:dyDescent="0.25">
      <c r="C43" s="89"/>
      <c r="D43" s="90"/>
      <c r="E43" s="90"/>
      <c r="F43" s="90"/>
      <c r="G43" s="90"/>
      <c r="H43" s="78"/>
    </row>
    <row r="44" spans="3:8" x14ac:dyDescent="0.25">
      <c r="C44" s="89"/>
      <c r="D44" s="90"/>
      <c r="E44" s="90"/>
      <c r="F44" s="90"/>
      <c r="G44" s="90"/>
      <c r="H44" s="78"/>
    </row>
    <row r="45" spans="3:8" x14ac:dyDescent="0.25">
      <c r="C45" s="89"/>
      <c r="D45" s="90"/>
      <c r="E45" s="90"/>
      <c r="F45" s="90"/>
      <c r="G45" s="90"/>
      <c r="H45" s="78"/>
    </row>
    <row r="46" spans="3:8" x14ac:dyDescent="0.25">
      <c r="C46" s="89"/>
      <c r="D46" s="90"/>
      <c r="E46" s="90"/>
      <c r="F46" s="90"/>
      <c r="G46" s="90"/>
      <c r="H46" s="78"/>
    </row>
    <row r="47" spans="3:8" x14ac:dyDescent="0.25">
      <c r="C47" s="89"/>
      <c r="D47" s="90"/>
      <c r="E47" s="90"/>
      <c r="F47" s="90"/>
      <c r="G47" s="90"/>
      <c r="H47" s="78"/>
    </row>
    <row r="48" spans="3:8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11" priority="5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I5" sqref="I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72" t="s">
        <v>155</v>
      </c>
    </row>
    <row r="3" spans="3:30" x14ac:dyDescent="0.25">
      <c r="D3" s="70"/>
      <c r="E3" s="185" t="s">
        <v>115</v>
      </c>
      <c r="F3" s="185"/>
      <c r="G3" s="185"/>
      <c r="H3" s="185"/>
      <c r="J3" s="70" t="s">
        <v>116</v>
      </c>
      <c r="R3" s="70" t="s">
        <v>117</v>
      </c>
      <c r="Z3" s="70" t="s">
        <v>118</v>
      </c>
    </row>
    <row r="4" spans="3:30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133</v>
      </c>
      <c r="L4" s="69">
        <v>30</v>
      </c>
      <c r="S4" t="s">
        <v>133</v>
      </c>
      <c r="T4" s="69">
        <v>30</v>
      </c>
      <c r="AA4" t="s">
        <v>133</v>
      </c>
      <c r="AB4" s="69">
        <v>30</v>
      </c>
    </row>
    <row r="5" spans="3:30" x14ac:dyDescent="0.25">
      <c r="D5" s="71" t="s">
        <v>116</v>
      </c>
      <c r="E5" s="73">
        <v>200</v>
      </c>
      <c r="F5" s="73">
        <v>300</v>
      </c>
      <c r="G5" s="73">
        <v>400</v>
      </c>
      <c r="H5" s="73">
        <v>500</v>
      </c>
      <c r="K5" t="s">
        <v>112</v>
      </c>
      <c r="L5" s="69">
        <v>0</v>
      </c>
      <c r="M5" t="s">
        <v>151</v>
      </c>
      <c r="S5" t="s">
        <v>112</v>
      </c>
      <c r="T5" s="69">
        <v>0</v>
      </c>
      <c r="U5" t="s">
        <v>151</v>
      </c>
      <c r="AA5" t="s">
        <v>112</v>
      </c>
      <c r="AB5" s="69">
        <v>0</v>
      </c>
      <c r="AC5" t="s">
        <v>151</v>
      </c>
    </row>
    <row r="6" spans="3:30" x14ac:dyDescent="0.25">
      <c r="D6" s="71" t="s">
        <v>117</v>
      </c>
      <c r="E6" s="73">
        <v>100</v>
      </c>
      <c r="F6" s="73">
        <v>120</v>
      </c>
      <c r="G6" s="73">
        <v>140</v>
      </c>
      <c r="H6" s="73">
        <v>160</v>
      </c>
      <c r="K6" t="s">
        <v>113</v>
      </c>
      <c r="L6" s="69">
        <v>100</v>
      </c>
      <c r="M6" t="s">
        <v>151</v>
      </c>
      <c r="S6" t="s">
        <v>113</v>
      </c>
      <c r="T6" s="69">
        <v>50</v>
      </c>
      <c r="U6" t="s">
        <v>151</v>
      </c>
      <c r="AA6" t="s">
        <v>113</v>
      </c>
      <c r="AB6" s="69">
        <v>50</v>
      </c>
      <c r="AC6" t="s">
        <v>151</v>
      </c>
    </row>
    <row r="7" spans="3:30" ht="15.75" thickBot="1" x14ac:dyDescent="0.3">
      <c r="D7" s="80" t="s">
        <v>118</v>
      </c>
      <c r="E7" s="81">
        <v>100</v>
      </c>
      <c r="F7" s="81">
        <v>110</v>
      </c>
      <c r="G7" s="81">
        <v>120</v>
      </c>
      <c r="H7" s="81">
        <v>130</v>
      </c>
      <c r="K7" t="s">
        <v>126</v>
      </c>
      <c r="L7">
        <f>ROUND((L6-L5)/L4,1)</f>
        <v>3.3</v>
      </c>
      <c r="M7" t="s">
        <v>151</v>
      </c>
      <c r="S7" t="s">
        <v>126</v>
      </c>
      <c r="T7">
        <f>ROUND((T6-T5)/T4,1)</f>
        <v>1.7</v>
      </c>
      <c r="U7" t="s">
        <v>151</v>
      </c>
      <c r="AA7" t="s">
        <v>126</v>
      </c>
      <c r="AB7">
        <f>ROUND((AB6-AB5)/AB4,1)</f>
        <v>1.7</v>
      </c>
      <c r="AC7" t="s">
        <v>151</v>
      </c>
    </row>
    <row r="8" spans="3:30" ht="15.75" thickBot="1" x14ac:dyDescent="0.3">
      <c r="D8" s="84" t="s">
        <v>142</v>
      </c>
      <c r="E8" s="82">
        <v>0</v>
      </c>
      <c r="F8" s="82">
        <v>10</v>
      </c>
      <c r="G8" s="82">
        <v>20</v>
      </c>
      <c r="H8" s="83">
        <v>30</v>
      </c>
    </row>
    <row r="10" spans="3:30" ht="15.75" thickBot="1" x14ac:dyDescent="0.3">
      <c r="N10" t="s">
        <v>159</v>
      </c>
      <c r="V10" t="s">
        <v>159</v>
      </c>
      <c r="AD10" t="s">
        <v>159</v>
      </c>
    </row>
    <row r="11" spans="3:30" x14ac:dyDescent="0.25">
      <c r="C11" s="85"/>
      <c r="D11" s="86" t="s">
        <v>120</v>
      </c>
      <c r="E11" s="87">
        <f>IF(E16&lt;F8,1,IF(AND(E16&gt;=F8,E16&lt;G8),2,IF(AND(E16&gt;=G8,E16&lt;H8),3,4)))</f>
        <v>1</v>
      </c>
      <c r="F11" s="87"/>
      <c r="G11" s="87"/>
      <c r="H11" s="88"/>
      <c r="J11" s="70" t="s">
        <v>116</v>
      </c>
      <c r="K11" s="74" t="s">
        <v>128</v>
      </c>
      <c r="L11" s="74" t="s">
        <v>129</v>
      </c>
      <c r="M11" s="74" t="s">
        <v>134</v>
      </c>
      <c r="N11" s="74" t="s">
        <v>158</v>
      </c>
      <c r="O11" s="74"/>
      <c r="P11" s="74"/>
      <c r="R11" s="77" t="s">
        <v>117</v>
      </c>
      <c r="S11" s="74" t="s">
        <v>128</v>
      </c>
      <c r="T11" s="74" t="s">
        <v>129</v>
      </c>
      <c r="U11" s="74" t="s">
        <v>134</v>
      </c>
      <c r="V11" s="74" t="s">
        <v>158</v>
      </c>
      <c r="W11" s="74"/>
      <c r="X11" s="74"/>
      <c r="Z11" s="70" t="s">
        <v>118</v>
      </c>
      <c r="AA11" s="74" t="s">
        <v>137</v>
      </c>
      <c r="AB11" s="74" t="s">
        <v>138</v>
      </c>
      <c r="AC11" s="74" t="s">
        <v>134</v>
      </c>
      <c r="AD11" s="74" t="s">
        <v>158</v>
      </c>
    </row>
    <row r="12" spans="3:30" ht="15.75" thickBot="1" x14ac:dyDescent="0.3">
      <c r="C12" s="89"/>
      <c r="D12" s="90"/>
      <c r="E12" s="90"/>
      <c r="F12" s="90"/>
      <c r="G12" s="90"/>
      <c r="H12" s="78"/>
      <c r="J12" s="70" t="s">
        <v>127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6.6</v>
      </c>
      <c r="R12" s="70" t="s">
        <v>127</v>
      </c>
      <c r="S12">
        <f>E6</f>
        <v>100</v>
      </c>
      <c r="T12">
        <f>E6+E6*(T6/100)</f>
        <v>150</v>
      </c>
      <c r="U12">
        <f>T12-S12</f>
        <v>50</v>
      </c>
      <c r="V12">
        <f>(S12*$T$7)/100</f>
        <v>1.7</v>
      </c>
      <c r="Z12" s="70" t="s">
        <v>127</v>
      </c>
      <c r="AA12">
        <f>ROUND((E7/'special dragons'!AV13)/'special dragons'!AU13,1)</f>
        <v>13.3</v>
      </c>
      <c r="AB12">
        <f>ROUND(((E7+E7*(AB6/100))/'special dragons'!AV13)/'special dragons'!AU13,1)</f>
        <v>20</v>
      </c>
      <c r="AC12">
        <f>AB12-AA12</f>
        <v>6.6999999999999993</v>
      </c>
      <c r="AD12">
        <f>(AA12*$AB$7)/100</f>
        <v>0.2261</v>
      </c>
    </row>
    <row r="13" spans="3:30" ht="15.75" thickBot="1" x14ac:dyDescent="0.3">
      <c r="C13" s="89" t="s">
        <v>123</v>
      </c>
      <c r="D13" s="90" t="s">
        <v>119</v>
      </c>
      <c r="E13" s="91">
        <v>0</v>
      </c>
      <c r="F13" s="90"/>
      <c r="G13" s="75" t="s">
        <v>116</v>
      </c>
      <c r="H13" s="76">
        <f ca="1">INDIRECT(ADDRESS(5,4+E11)) + (INDIRECT(ADDRESS(5,4+E11)) *(L7/100) *E13)</f>
        <v>200</v>
      </c>
      <c r="J13" s="70" t="s">
        <v>130</v>
      </c>
      <c r="K13">
        <f>F5</f>
        <v>300</v>
      </c>
      <c r="L13">
        <f>F5+F5*(L6/100)</f>
        <v>600</v>
      </c>
      <c r="M13">
        <f t="shared" ref="M13:M15" si="0">L13-K13</f>
        <v>300</v>
      </c>
      <c r="N13">
        <f t="shared" ref="N13:N15" si="1">(K13*$L$7)/100</f>
        <v>9.9</v>
      </c>
      <c r="R13" s="70" t="s">
        <v>130</v>
      </c>
      <c r="S13">
        <f>F6</f>
        <v>120</v>
      </c>
      <c r="T13">
        <f>F6+F6*(T6/100)</f>
        <v>180</v>
      </c>
      <c r="U13">
        <f t="shared" ref="U13:U15" si="2">T13-S13</f>
        <v>60</v>
      </c>
      <c r="V13">
        <f>(S13*$T$7)/100</f>
        <v>2.04</v>
      </c>
      <c r="Z13" s="70" t="s">
        <v>130</v>
      </c>
      <c r="AA13">
        <f>ROUND((F7/'special dragons'!AV14)/'special dragons'!AU14,1)</f>
        <v>14.7</v>
      </c>
      <c r="AB13">
        <f>ROUND(((F7+F7*(AB6/100))/'special dragons'!AV14)/'special dragons'!AU14,1)</f>
        <v>22</v>
      </c>
      <c r="AC13">
        <f>AB13-AA13</f>
        <v>7.3000000000000007</v>
      </c>
      <c r="AD13">
        <f>(AA13*$AB$7)/100</f>
        <v>0.24989999999999998</v>
      </c>
    </row>
    <row r="14" spans="3:30" ht="15.75" thickBot="1" x14ac:dyDescent="0.3">
      <c r="C14" s="89" t="s">
        <v>124</v>
      </c>
      <c r="D14" s="90" t="s">
        <v>121</v>
      </c>
      <c r="E14" s="91">
        <v>0</v>
      </c>
      <c r="F14" s="90"/>
      <c r="G14" s="75" t="s">
        <v>135</v>
      </c>
      <c r="H14" s="76">
        <f ca="1">INDIRECT(ADDRESS(6,4+E11)) + (INDIRECT(ADDRESS(6,4+E11)) *(T7/100) *E14)</f>
        <v>100</v>
      </c>
      <c r="J14" s="70" t="s">
        <v>131</v>
      </c>
      <c r="K14">
        <f>G5</f>
        <v>400</v>
      </c>
      <c r="L14">
        <f>G5+G5*(L6/100)</f>
        <v>800</v>
      </c>
      <c r="M14">
        <f t="shared" si="0"/>
        <v>400</v>
      </c>
      <c r="N14">
        <f t="shared" si="1"/>
        <v>13.2</v>
      </c>
      <c r="R14" s="70" t="s">
        <v>131</v>
      </c>
      <c r="S14">
        <f>G6</f>
        <v>140</v>
      </c>
      <c r="T14">
        <f>G6+G6*(T6/100)</f>
        <v>210</v>
      </c>
      <c r="U14">
        <f t="shared" si="2"/>
        <v>70</v>
      </c>
      <c r="V14">
        <f t="shared" ref="V14:V15" si="3">(S14*$T$7)/100</f>
        <v>2.38</v>
      </c>
      <c r="Z14" s="70" t="s">
        <v>131</v>
      </c>
      <c r="AA14">
        <f>ROUND((G7/'special dragons'!AV15)/'special dragons'!AU15,1)</f>
        <v>16</v>
      </c>
      <c r="AB14">
        <f>ROUND(((G7+G7*(AB6/100))/'special dragons'!AV15)/'special dragons'!AU15,1)</f>
        <v>24</v>
      </c>
      <c r="AC14">
        <f>AB14-AA14</f>
        <v>8</v>
      </c>
      <c r="AD14">
        <f t="shared" ref="AD14:AD15" si="4">(AA14*$AB$7)/100</f>
        <v>0.27200000000000002</v>
      </c>
    </row>
    <row r="15" spans="3:30" ht="15.75" thickBot="1" x14ac:dyDescent="0.3">
      <c r="C15" s="89" t="s">
        <v>125</v>
      </c>
      <c r="D15" s="90" t="s">
        <v>122</v>
      </c>
      <c r="E15" s="91">
        <v>0</v>
      </c>
      <c r="F15" s="90"/>
      <c r="G15" s="75" t="s">
        <v>139</v>
      </c>
      <c r="H15" s="76">
        <f ca="1">ROUND(((INDIRECT(ADDRESS(7,4+E11)) + (INDIRECT(ADDRESS(7,4+E11)) *(AB7/100) *E15))/INDIRECT(ADDRESS(12+E11,48,1,1,"special dragons")))/INDIRECT(ADDRESS(12+E11,47,1,1,"special dragons")),1)</f>
        <v>13.3</v>
      </c>
      <c r="J15" s="70" t="s">
        <v>132</v>
      </c>
      <c r="K15">
        <f>H5</f>
        <v>500</v>
      </c>
      <c r="L15">
        <f>H5+H5*(L6/100)</f>
        <v>1000</v>
      </c>
      <c r="M15">
        <f t="shared" si="0"/>
        <v>500</v>
      </c>
      <c r="N15">
        <f t="shared" si="1"/>
        <v>16.5</v>
      </c>
      <c r="R15" s="70" t="s">
        <v>132</v>
      </c>
      <c r="S15">
        <f>H6</f>
        <v>160</v>
      </c>
      <c r="T15">
        <f>H6+H6*(T6/100)</f>
        <v>240</v>
      </c>
      <c r="U15">
        <f t="shared" si="2"/>
        <v>80</v>
      </c>
      <c r="V15">
        <f t="shared" si="3"/>
        <v>2.72</v>
      </c>
      <c r="Z15" s="70" t="s">
        <v>132</v>
      </c>
      <c r="AA15">
        <f>ROUND((H7/'special dragons'!AV16)/'special dragons'!AU16,1)</f>
        <v>17.3</v>
      </c>
      <c r="AB15">
        <f>ROUND(((H7+H7*(AB6/100))/'special dragons'!AV16)/'special dragons'!AU16,1)</f>
        <v>26</v>
      </c>
      <c r="AC15">
        <f>AB15-AA15</f>
        <v>8.6999999999999993</v>
      </c>
      <c r="AD15">
        <f t="shared" si="4"/>
        <v>0.29410000000000003</v>
      </c>
    </row>
    <row r="16" spans="3:30" x14ac:dyDescent="0.25">
      <c r="C16" s="89"/>
      <c r="D16" s="96" t="s">
        <v>136</v>
      </c>
      <c r="E16" s="96">
        <f>SUM(E13:E15)</f>
        <v>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15" x14ac:dyDescent="0.25">
      <c r="C33" s="89"/>
      <c r="D33" s="90"/>
      <c r="E33" s="90"/>
      <c r="F33" s="90"/>
      <c r="G33" s="90"/>
      <c r="H33" s="78"/>
    </row>
    <row r="34" spans="3:15" x14ac:dyDescent="0.25">
      <c r="C34" s="89"/>
      <c r="D34" s="90"/>
      <c r="E34" s="90"/>
      <c r="F34" s="90"/>
      <c r="G34" s="90"/>
      <c r="H34" s="78"/>
    </row>
    <row r="35" spans="3:15" x14ac:dyDescent="0.25">
      <c r="C35" s="89"/>
      <c r="D35" s="90"/>
      <c r="E35" s="90"/>
      <c r="F35" s="90"/>
      <c r="G35" s="90"/>
      <c r="H35" s="78"/>
      <c r="N35" s="132"/>
      <c r="O35" s="132"/>
    </row>
    <row r="36" spans="3:15" x14ac:dyDescent="0.25">
      <c r="C36" s="89"/>
      <c r="D36" s="90"/>
      <c r="E36" s="90"/>
      <c r="F36" s="90"/>
      <c r="G36" s="90"/>
      <c r="H36" s="78"/>
      <c r="N36" s="132"/>
      <c r="O36" s="132"/>
    </row>
    <row r="37" spans="3:15" x14ac:dyDescent="0.25">
      <c r="C37" s="89"/>
      <c r="D37" s="90"/>
      <c r="E37" s="90"/>
      <c r="F37" s="90"/>
      <c r="G37" s="90"/>
      <c r="H37" s="78"/>
      <c r="N37" s="132"/>
      <c r="O37" s="132"/>
    </row>
    <row r="38" spans="3:15" x14ac:dyDescent="0.25">
      <c r="C38" s="89"/>
      <c r="D38" s="90"/>
      <c r="E38" s="90"/>
      <c r="F38" s="90"/>
      <c r="G38" s="90"/>
      <c r="H38" s="78"/>
      <c r="N38" s="132"/>
      <c r="O38" s="133"/>
    </row>
    <row r="39" spans="3:15" x14ac:dyDescent="0.25">
      <c r="C39" s="89"/>
      <c r="D39" s="90"/>
      <c r="E39" s="90"/>
      <c r="F39" s="90"/>
      <c r="G39" s="90"/>
      <c r="H39" s="78"/>
    </row>
    <row r="40" spans="3:15" x14ac:dyDescent="0.25">
      <c r="C40" s="89"/>
      <c r="D40" s="90"/>
      <c r="E40" s="90"/>
      <c r="F40" s="90"/>
      <c r="G40" s="90"/>
      <c r="H40" s="78"/>
    </row>
    <row r="41" spans="3:15" x14ac:dyDescent="0.25">
      <c r="C41" s="89"/>
      <c r="D41" s="90"/>
      <c r="E41" s="90"/>
      <c r="F41" s="90"/>
      <c r="G41" s="90"/>
      <c r="H41" s="78"/>
    </row>
    <row r="42" spans="3:15" x14ac:dyDescent="0.25">
      <c r="C42" s="89"/>
      <c r="D42" s="90"/>
      <c r="E42" s="90"/>
      <c r="F42" s="90"/>
      <c r="G42" s="90"/>
      <c r="H42" s="78"/>
    </row>
    <row r="43" spans="3:15" x14ac:dyDescent="0.25">
      <c r="C43" s="89"/>
      <c r="D43" s="90"/>
      <c r="E43" s="90"/>
      <c r="F43" s="90"/>
      <c r="G43" s="90"/>
      <c r="H43" s="78"/>
    </row>
    <row r="44" spans="3:15" x14ac:dyDescent="0.25">
      <c r="C44" s="89"/>
      <c r="D44" s="90"/>
      <c r="E44" s="90"/>
      <c r="F44" s="90"/>
      <c r="G44" s="90"/>
      <c r="H44" s="78"/>
    </row>
    <row r="45" spans="3:15" x14ac:dyDescent="0.25">
      <c r="C45" s="89"/>
      <c r="D45" s="90"/>
      <c r="E45" s="90"/>
      <c r="F45" s="90"/>
      <c r="G45" s="90"/>
      <c r="H45" s="78"/>
    </row>
    <row r="46" spans="3:15" x14ac:dyDescent="0.25">
      <c r="C46" s="89"/>
      <c r="D46" s="90"/>
      <c r="E46" s="90"/>
      <c r="F46" s="90"/>
      <c r="G46" s="90"/>
      <c r="H46" s="78"/>
    </row>
    <row r="47" spans="3:15" x14ac:dyDescent="0.25">
      <c r="C47" s="89"/>
      <c r="D47" s="90"/>
      <c r="E47" s="90"/>
      <c r="F47" s="90"/>
      <c r="G47" s="90"/>
      <c r="H47" s="78"/>
    </row>
    <row r="48" spans="3:15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95" t="s">
        <v>144</v>
      </c>
      <c r="H4" s="95" t="s">
        <v>145</v>
      </c>
      <c r="I4" s="95" t="s">
        <v>139</v>
      </c>
    </row>
    <row r="5" spans="6:9" x14ac:dyDescent="0.25">
      <c r="F5" t="s">
        <v>143</v>
      </c>
      <c r="G5">
        <v>120</v>
      </c>
      <c r="H5">
        <v>112.5</v>
      </c>
      <c r="I5">
        <v>11.15</v>
      </c>
    </row>
    <row r="6" spans="6:9" x14ac:dyDescent="0.25">
      <c r="F6" t="s">
        <v>146</v>
      </c>
      <c r="G6">
        <v>240</v>
      </c>
      <c r="H6">
        <v>112.5</v>
      </c>
      <c r="I6">
        <v>14.15</v>
      </c>
    </row>
    <row r="7" spans="6:9" x14ac:dyDescent="0.25">
      <c r="F7" t="s">
        <v>147</v>
      </c>
      <c r="G7">
        <v>365</v>
      </c>
      <c r="H7">
        <v>112.5</v>
      </c>
      <c r="I7">
        <v>14.8</v>
      </c>
    </row>
    <row r="8" spans="6:9" x14ac:dyDescent="0.25">
      <c r="F8" t="s">
        <v>148</v>
      </c>
      <c r="G8">
        <v>410</v>
      </c>
      <c r="H8">
        <v>112.5</v>
      </c>
      <c r="I8">
        <v>15.25</v>
      </c>
    </row>
    <row r="9" spans="6:9" x14ac:dyDescent="0.25">
      <c r="F9" t="s">
        <v>149</v>
      </c>
      <c r="G9">
        <f ca="1">Electric!H13</f>
        <v>206.6</v>
      </c>
      <c r="H9">
        <f ca="1">Electric!H14</f>
        <v>163.80000000000001</v>
      </c>
      <c r="I9">
        <f ca="1">Electric!H15</f>
        <v>13.3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special dragons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2018-09-27T13:07:27Z</dcterms:modified>
</cp:coreProperties>
</file>