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2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E12" i="55" l="1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C12" i="54"/>
  <c r="D12" i="54"/>
  <c r="E12" i="54"/>
  <c r="F12" i="54"/>
  <c r="G12" i="54"/>
  <c r="H12" i="54"/>
  <c r="I12" i="54"/>
  <c r="J12" i="54"/>
  <c r="K12" i="54"/>
  <c r="L12" i="54"/>
  <c r="M12" i="54"/>
  <c r="N12" i="54"/>
  <c r="O12" i="54"/>
  <c r="B12" i="54"/>
  <c r="E9" i="29" l="1"/>
  <c r="E10" i="29"/>
  <c r="E11" i="29"/>
  <c r="E12" i="29"/>
  <c r="D9" i="29"/>
  <c r="D10" i="29"/>
  <c r="D11" i="29"/>
  <c r="D12" i="29"/>
  <c r="E38" i="2" l="1"/>
  <c r="G27" i="2"/>
  <c r="H27" i="2"/>
  <c r="I27" i="2"/>
  <c r="L27" i="2"/>
  <c r="G28" i="2"/>
  <c r="H28" i="2"/>
  <c r="I28" i="2"/>
  <c r="L28" i="2"/>
  <c r="G29" i="2"/>
  <c r="H29" i="2"/>
  <c r="I29" i="2"/>
  <c r="L29" i="2"/>
  <c r="G30" i="2"/>
  <c r="H30" i="2"/>
  <c r="I30" i="2"/>
  <c r="L30" i="2"/>
  <c r="G31" i="2"/>
  <c r="H31" i="2"/>
  <c r="I31" i="2"/>
  <c r="L31" i="2"/>
  <c r="M134" i="57" l="1"/>
  <c r="C134" i="57"/>
  <c r="M133" i="57"/>
  <c r="M131" i="57"/>
  <c r="M129" i="57"/>
  <c r="M128" i="57"/>
  <c r="C128" i="57"/>
  <c r="M127" i="57"/>
  <c r="M124" i="57"/>
  <c r="C124" i="57"/>
  <c r="M123" i="57"/>
  <c r="M122" i="57"/>
  <c r="C122" i="57"/>
  <c r="M121" i="57"/>
  <c r="M119" i="57"/>
  <c r="M118" i="57"/>
  <c r="C118" i="57"/>
  <c r="M117" i="57"/>
  <c r="M115" i="57"/>
  <c r="M114" i="57"/>
  <c r="C114" i="57"/>
  <c r="M113" i="57"/>
  <c r="M110" i="57"/>
  <c r="C110" i="57"/>
  <c r="M109" i="57"/>
  <c r="M106" i="57"/>
  <c r="C106" i="57"/>
  <c r="M105" i="57"/>
  <c r="M104" i="57"/>
  <c r="M103" i="57"/>
  <c r="M101" i="57"/>
  <c r="M100" i="57"/>
  <c r="C100" i="57"/>
  <c r="M99" i="57"/>
  <c r="M97" i="57"/>
  <c r="M95" i="57"/>
  <c r="M93" i="57"/>
  <c r="M92" i="57"/>
  <c r="C92" i="57"/>
  <c r="M91" i="57"/>
  <c r="M87" i="57"/>
  <c r="M86" i="57"/>
  <c r="C86" i="57"/>
  <c r="M85" i="57"/>
  <c r="M84" i="57"/>
  <c r="C84" i="57"/>
  <c r="M83" i="57"/>
  <c r="M81" i="57"/>
  <c r="M80" i="57"/>
  <c r="C80" i="57"/>
  <c r="M79" i="57"/>
  <c r="M77" i="57"/>
  <c r="M75" i="57"/>
  <c r="M73" i="57"/>
  <c r="M71" i="57"/>
  <c r="M70" i="57"/>
  <c r="C70" i="57"/>
  <c r="M69" i="57"/>
  <c r="M67" i="57"/>
  <c r="I67" i="57"/>
  <c r="M62" i="57"/>
  <c r="M61" i="57"/>
  <c r="H61" i="57"/>
  <c r="C61" i="57"/>
  <c r="M60" i="57"/>
  <c r="H60" i="57"/>
  <c r="C60" i="57"/>
  <c r="B51" i="57"/>
  <c r="C68" i="57" s="1"/>
  <c r="E36" i="57"/>
  <c r="G34" i="57"/>
  <c r="H86" i="57" s="1"/>
  <c r="G33" i="57"/>
  <c r="H85" i="57" s="1"/>
  <c r="G32" i="57"/>
  <c r="H84" i="57" s="1"/>
  <c r="B32" i="57"/>
  <c r="G31" i="57"/>
  <c r="H83" i="57" s="1"/>
  <c r="H30" i="57"/>
  <c r="G30" i="57"/>
  <c r="S29" i="57"/>
  <c r="H134" i="57" s="1"/>
  <c r="P29" i="57"/>
  <c r="H133" i="57" s="1"/>
  <c r="M29" i="57"/>
  <c r="M132" i="57" s="1"/>
  <c r="J29" i="57"/>
  <c r="H131" i="57" s="1"/>
  <c r="G29" i="57"/>
  <c r="H81" i="57" s="1"/>
  <c r="S28" i="57"/>
  <c r="P28" i="57"/>
  <c r="H129" i="57" s="1"/>
  <c r="M28" i="57"/>
  <c r="H128" i="57" s="1"/>
  <c r="J28" i="57"/>
  <c r="H127" i="57" s="1"/>
  <c r="G28" i="57"/>
  <c r="H80" i="57" s="1"/>
  <c r="S27" i="57"/>
  <c r="M126" i="57" s="1"/>
  <c r="P27" i="57"/>
  <c r="M27" i="57"/>
  <c r="H124" i="57" s="1"/>
  <c r="J27" i="57"/>
  <c r="H123" i="57" s="1"/>
  <c r="G27" i="57"/>
  <c r="H79" i="57" s="1"/>
  <c r="V26" i="57"/>
  <c r="H122" i="57" s="1"/>
  <c r="S26" i="57"/>
  <c r="H121" i="57" s="1"/>
  <c r="P26" i="57"/>
  <c r="M26" i="57"/>
  <c r="H119" i="57" s="1"/>
  <c r="J26" i="57"/>
  <c r="H118" i="57" s="1"/>
  <c r="G26" i="57"/>
  <c r="M78" i="57" s="1"/>
  <c r="B26" i="57"/>
  <c r="B18" i="57" s="1"/>
  <c r="I61" i="57" s="1"/>
  <c r="V25" i="57"/>
  <c r="H117" i="57" s="1"/>
  <c r="S25" i="57"/>
  <c r="P25" i="57"/>
  <c r="H115" i="57" s="1"/>
  <c r="M25" i="57"/>
  <c r="H114" i="57" s="1"/>
  <c r="J25" i="57"/>
  <c r="H113" i="57" s="1"/>
  <c r="G25" i="57"/>
  <c r="H77" i="57" s="1"/>
  <c r="B25" i="57"/>
  <c r="S24" i="57"/>
  <c r="M112" i="57" s="1"/>
  <c r="P24" i="57"/>
  <c r="M24" i="57"/>
  <c r="H110" i="57" s="1"/>
  <c r="J24" i="57"/>
  <c r="H109" i="57" s="1"/>
  <c r="G24" i="57"/>
  <c r="M76" i="57" s="1"/>
  <c r="B24" i="57"/>
  <c r="S23" i="57"/>
  <c r="M108" i="57" s="1"/>
  <c r="P23" i="57"/>
  <c r="M23" i="57"/>
  <c r="H106" i="57" s="1"/>
  <c r="J23" i="57"/>
  <c r="H105" i="57" s="1"/>
  <c r="G23" i="57"/>
  <c r="H75" i="57" s="1"/>
  <c r="B23" i="57"/>
  <c r="V22" i="57"/>
  <c r="H104" i="57" s="1"/>
  <c r="S22" i="57"/>
  <c r="H103" i="57" s="1"/>
  <c r="Q22" i="57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F12" i="57"/>
  <c r="H12" i="57" s="1"/>
  <c r="N64" i="57" s="1"/>
  <c r="B12" i="57"/>
  <c r="B11" i="57"/>
  <c r="B10" i="57"/>
  <c r="F9" i="57"/>
  <c r="H68" i="57" s="1"/>
  <c r="B9" i="57"/>
  <c r="G8" i="57"/>
  <c r="F8" i="57"/>
  <c r="H67" i="57" s="1"/>
  <c r="B8" i="57"/>
  <c r="F7" i="57"/>
  <c r="G7" i="57" s="1"/>
  <c r="M66" i="57" s="1"/>
  <c r="B7" i="57"/>
  <c r="F4" i="57"/>
  <c r="H63" i="57" s="1"/>
  <c r="B4" i="57"/>
  <c r="H3" i="57"/>
  <c r="N62" i="57" s="1"/>
  <c r="G3" i="57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I102" i="57" l="1"/>
  <c r="N102" i="57"/>
  <c r="D102" i="57"/>
  <c r="Q24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6" i="57"/>
  <c r="W22" i="57"/>
  <c r="H19" i="57"/>
  <c r="H31" i="57"/>
  <c r="T26" i="57"/>
  <c r="T24" i="57"/>
  <c r="B52" i="57"/>
  <c r="D68" i="57" s="1"/>
  <c r="D60" i="57"/>
  <c r="W25" i="57"/>
  <c r="T23" i="57"/>
  <c r="Q21" i="57"/>
  <c r="H17" i="57"/>
  <c r="H29" i="57"/>
  <c r="T27" i="57"/>
  <c r="T22" i="57"/>
  <c r="N18" i="57"/>
  <c r="T25" i="57"/>
  <c r="K21" i="57"/>
  <c r="I82" i="57"/>
  <c r="N82" i="57"/>
  <c r="D82" i="57"/>
  <c r="H65" i="57"/>
  <c r="N41" i="57"/>
  <c r="C65" i="57" s="1"/>
  <c r="H13" i="57"/>
  <c r="N65" i="57" s="1"/>
  <c r="N23" i="57"/>
  <c r="M130" i="57"/>
  <c r="H130" i="57"/>
  <c r="C130" i="57"/>
  <c r="G13" i="57"/>
  <c r="M65" i="57" s="1"/>
  <c r="M72" i="57"/>
  <c r="H72" i="57"/>
  <c r="C72" i="57"/>
  <c r="H107" i="57"/>
  <c r="C107" i="57"/>
  <c r="T28" i="57"/>
  <c r="K18" i="57"/>
  <c r="Q26" i="57"/>
  <c r="H20" i="57"/>
  <c r="I63" i="57"/>
  <c r="M107" i="57"/>
  <c r="H89" i="57"/>
  <c r="C89" i="57"/>
  <c r="Q28" i="57"/>
  <c r="N27" i="57"/>
  <c r="N26" i="57"/>
  <c r="N24" i="57"/>
  <c r="N22" i="57"/>
  <c r="D61" i="57"/>
  <c r="N25" i="57"/>
  <c r="K23" i="57"/>
  <c r="K17" i="57"/>
  <c r="N28" i="57"/>
  <c r="K27" i="57"/>
  <c r="K26" i="57"/>
  <c r="K24" i="57"/>
  <c r="K22" i="57"/>
  <c r="N19" i="57"/>
  <c r="N29" i="57"/>
  <c r="K19" i="57"/>
  <c r="K25" i="57"/>
  <c r="K28" i="57"/>
  <c r="K29" i="57"/>
  <c r="N20" i="57"/>
  <c r="E37" i="57"/>
  <c r="K20" i="57"/>
  <c r="N61" i="57"/>
  <c r="Q23" i="57"/>
  <c r="N21" i="57"/>
  <c r="M82" i="57"/>
  <c r="H82" i="57"/>
  <c r="C82" i="57"/>
  <c r="M120" i="57"/>
  <c r="H120" i="57"/>
  <c r="C120" i="57"/>
  <c r="Q25" i="57"/>
  <c r="B37" i="57"/>
  <c r="D62" i="57" s="1"/>
  <c r="H125" i="57"/>
  <c r="C125" i="57"/>
  <c r="M125" i="57"/>
  <c r="Q27" i="57"/>
  <c r="H111" i="57"/>
  <c r="C111" i="57"/>
  <c r="M111" i="57"/>
  <c r="M98" i="57"/>
  <c r="H98" i="57"/>
  <c r="C98" i="57"/>
  <c r="H8" i="57"/>
  <c r="N67" i="57" s="1"/>
  <c r="M102" i="57"/>
  <c r="H102" i="57"/>
  <c r="C102" i="57"/>
  <c r="M116" i="57"/>
  <c r="H116" i="57"/>
  <c r="C116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4" i="57"/>
  <c r="C108" i="57"/>
  <c r="C112" i="57"/>
  <c r="C126" i="57"/>
  <c r="C132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8" i="57"/>
  <c r="H112" i="57"/>
  <c r="H126" i="57"/>
  <c r="H132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5" i="57"/>
  <c r="C109" i="57"/>
  <c r="C113" i="57"/>
  <c r="C115" i="57"/>
  <c r="C117" i="57"/>
  <c r="C119" i="57"/>
  <c r="C121" i="57"/>
  <c r="C123" i="57"/>
  <c r="C127" i="57"/>
  <c r="C129" i="57"/>
  <c r="C131" i="57"/>
  <c r="C133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C137" i="57" l="1"/>
  <c r="B139" i="57" s="1"/>
  <c r="D95" i="57"/>
  <c r="N95" i="57"/>
  <c r="I95" i="57"/>
  <c r="D71" i="57"/>
  <c r="N71" i="57"/>
  <c r="I71" i="57"/>
  <c r="N84" i="57"/>
  <c r="I84" i="57"/>
  <c r="D84" i="57"/>
  <c r="D105" i="57"/>
  <c r="N105" i="57"/>
  <c r="I105" i="57"/>
  <c r="I72" i="57"/>
  <c r="N72" i="57"/>
  <c r="D72" i="57"/>
  <c r="N126" i="57"/>
  <c r="I126" i="57"/>
  <c r="D126" i="57"/>
  <c r="D77" i="57"/>
  <c r="N77" i="57"/>
  <c r="I77" i="57"/>
  <c r="D127" i="57"/>
  <c r="N127" i="57"/>
  <c r="I127" i="57"/>
  <c r="I114" i="57"/>
  <c r="N114" i="57"/>
  <c r="D114" i="57"/>
  <c r="I120" i="57"/>
  <c r="N120" i="57"/>
  <c r="D120" i="57"/>
  <c r="N106" i="57"/>
  <c r="I106" i="57"/>
  <c r="D106" i="57"/>
  <c r="D81" i="57"/>
  <c r="N81" i="57"/>
  <c r="I81" i="57"/>
  <c r="N122" i="57"/>
  <c r="I122" i="57"/>
  <c r="D122" i="57"/>
  <c r="I74" i="57"/>
  <c r="N74" i="57"/>
  <c r="D74" i="57"/>
  <c r="D115" i="57"/>
  <c r="N115" i="57"/>
  <c r="I115" i="57"/>
  <c r="D87" i="57"/>
  <c r="N87" i="57"/>
  <c r="I87" i="57"/>
  <c r="D103" i="57"/>
  <c r="N103" i="57"/>
  <c r="I103" i="57"/>
  <c r="D131" i="57"/>
  <c r="N131" i="57"/>
  <c r="I131" i="57"/>
  <c r="I104" i="57"/>
  <c r="N104" i="57"/>
  <c r="D104" i="57"/>
  <c r="D113" i="57"/>
  <c r="N113" i="57"/>
  <c r="I113" i="57"/>
  <c r="D89" i="57"/>
  <c r="N89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8" i="57"/>
  <c r="N128" i="57"/>
  <c r="D128" i="57"/>
  <c r="I90" i="57"/>
  <c r="N90" i="57"/>
  <c r="D90" i="57"/>
  <c r="D133" i="57"/>
  <c r="N133" i="57"/>
  <c r="I133" i="57"/>
  <c r="D117" i="57"/>
  <c r="N117" i="57"/>
  <c r="I117" i="57"/>
  <c r="D125" i="57"/>
  <c r="N125" i="57"/>
  <c r="I125" i="57"/>
  <c r="I100" i="57"/>
  <c r="N100" i="57"/>
  <c r="D100" i="57"/>
  <c r="I124" i="57"/>
  <c r="N124" i="57"/>
  <c r="D124" i="57"/>
  <c r="N76" i="57"/>
  <c r="I76" i="57"/>
  <c r="D76" i="57"/>
  <c r="I130" i="57"/>
  <c r="N130" i="57"/>
  <c r="D130" i="57"/>
  <c r="I132" i="57"/>
  <c r="N132" i="57"/>
  <c r="D132" i="57"/>
  <c r="N134" i="57"/>
  <c r="I134" i="57"/>
  <c r="D134" i="57"/>
  <c r="I96" i="57"/>
  <c r="N96" i="57"/>
  <c r="D96" i="57"/>
  <c r="D107" i="57"/>
  <c r="N107" i="57"/>
  <c r="I107" i="57"/>
  <c r="D109" i="57"/>
  <c r="N109" i="57"/>
  <c r="I109" i="57"/>
  <c r="D129" i="57"/>
  <c r="N129" i="57"/>
  <c r="I129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0" i="57"/>
  <c r="N110" i="57"/>
  <c r="D110" i="57"/>
  <c r="N92" i="57"/>
  <c r="I92" i="57"/>
  <c r="D92" i="57"/>
  <c r="N98" i="57"/>
  <c r="I98" i="57"/>
  <c r="D98" i="57"/>
  <c r="N118" i="57"/>
  <c r="I118" i="57"/>
  <c r="D118" i="57"/>
  <c r="D97" i="57"/>
  <c r="N97" i="57"/>
  <c r="I97" i="57"/>
  <c r="N112" i="57"/>
  <c r="I112" i="57"/>
  <c r="D112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8" i="57"/>
  <c r="N108" i="57"/>
  <c r="D108" i="57"/>
  <c r="D119" i="57"/>
  <c r="N119" i="57"/>
  <c r="I119" i="57"/>
  <c r="D111" i="57"/>
  <c r="N111" i="57"/>
  <c r="I111" i="57"/>
  <c r="I94" i="57"/>
  <c r="N94" i="57"/>
  <c r="D94" i="57"/>
  <c r="D123" i="57"/>
  <c r="N123" i="57"/>
  <c r="I123" i="57"/>
  <c r="I116" i="57"/>
  <c r="N116" i="57"/>
  <c r="D116" i="57"/>
  <c r="D121" i="57"/>
  <c r="N121" i="57"/>
  <c r="I121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D137" i="57" l="1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C83" i="55" l="1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L13" i="2" l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D38" i="2" l="1"/>
  <c r="O94" i="2" s="1"/>
  <c r="O46" i="2" l="1"/>
  <c r="O58" i="2"/>
  <c r="O70" i="2"/>
  <c r="O82" i="2"/>
  <c r="O91" i="2"/>
  <c r="O57" i="2"/>
  <c r="O81" i="2"/>
  <c r="O47" i="2"/>
  <c r="O59" i="2"/>
  <c r="O71" i="2"/>
  <c r="O83" i="2"/>
  <c r="O61" i="2"/>
  <c r="O85" i="2"/>
  <c r="O62" i="2"/>
  <c r="O86" i="2"/>
  <c r="O63" i="2"/>
  <c r="O87" i="2"/>
  <c r="O89" i="2"/>
  <c r="O66" i="2"/>
  <c r="O79" i="2"/>
  <c r="O80" i="2"/>
  <c r="O93" i="2"/>
  <c r="O48" i="2"/>
  <c r="O60" i="2"/>
  <c r="O72" i="2"/>
  <c r="O84" i="2"/>
  <c r="O49" i="2"/>
  <c r="O73" i="2"/>
  <c r="O50" i="2"/>
  <c r="O74" i="2"/>
  <c r="O51" i="2"/>
  <c r="O75" i="2"/>
  <c r="O65" i="2"/>
  <c r="O54" i="2"/>
  <c r="O90" i="2"/>
  <c r="O67" i="2"/>
  <c r="O68" i="2"/>
  <c r="O69" i="2"/>
  <c r="O52" i="2"/>
  <c r="O64" i="2"/>
  <c r="O76" i="2"/>
  <c r="O88" i="2"/>
  <c r="O53" i="2"/>
  <c r="O77" i="2"/>
  <c r="O78" i="2"/>
  <c r="O55" i="2"/>
  <c r="O56" i="2"/>
  <c r="O92" i="2"/>
  <c r="G26" i="2" l="1"/>
  <c r="H26" i="2"/>
  <c r="I26" i="2"/>
  <c r="G25" i="2" l="1"/>
  <c r="H25" i="2"/>
  <c r="I25" i="2"/>
  <c r="G24" i="2" l="1"/>
  <c r="H24" i="2"/>
  <c r="I24" i="2"/>
  <c r="G23" i="2"/>
  <c r="H48" i="2" s="1"/>
  <c r="H23" i="2"/>
  <c r="I23" i="2"/>
  <c r="F41" i="2"/>
  <c r="G94" i="2" s="1"/>
  <c r="I38" i="2"/>
  <c r="G13" i="2"/>
  <c r="H94" i="2" s="1"/>
  <c r="I14" i="2"/>
  <c r="I13" i="2"/>
  <c r="L94" i="2" s="1"/>
  <c r="H75" i="2" l="1"/>
  <c r="H80" i="2"/>
  <c r="H86" i="2"/>
  <c r="H93" i="2"/>
  <c r="H89" i="2"/>
  <c r="H85" i="2"/>
  <c r="H81" i="2"/>
  <c r="H77" i="2"/>
  <c r="H84" i="2"/>
  <c r="H87" i="2"/>
  <c r="H82" i="2"/>
  <c r="H88" i="2"/>
  <c r="H83" i="2"/>
  <c r="H78" i="2"/>
  <c r="H92" i="2"/>
  <c r="H76" i="2"/>
  <c r="H90" i="2"/>
  <c r="H91" i="2"/>
  <c r="H79" i="2"/>
  <c r="L90" i="2"/>
  <c r="L86" i="2"/>
  <c r="L82" i="2"/>
  <c r="L78" i="2"/>
  <c r="L75" i="2"/>
  <c r="L91" i="2"/>
  <c r="L87" i="2"/>
  <c r="L93" i="2"/>
  <c r="L89" i="2"/>
  <c r="L85" i="2"/>
  <c r="L81" i="2"/>
  <c r="L77" i="2"/>
  <c r="L92" i="2"/>
  <c r="L88" i="2"/>
  <c r="L84" i="2"/>
  <c r="L80" i="2"/>
  <c r="L76" i="2"/>
  <c r="L79" i="2"/>
  <c r="L83" i="2"/>
  <c r="G93" i="2"/>
  <c r="G90" i="2"/>
  <c r="G80" i="2"/>
  <c r="G75" i="2"/>
  <c r="G91" i="2"/>
  <c r="G89" i="2"/>
  <c r="G87" i="2"/>
  <c r="G85" i="2"/>
  <c r="G83" i="2"/>
  <c r="G81" i="2"/>
  <c r="G79" i="2"/>
  <c r="G77" i="2"/>
  <c r="G92" i="2"/>
  <c r="G88" i="2"/>
  <c r="G86" i="2"/>
  <c r="G84" i="2"/>
  <c r="G82" i="2"/>
  <c r="G78" i="2"/>
  <c r="G76" i="2"/>
  <c r="G73" i="2"/>
  <c r="G69" i="2"/>
  <c r="G65" i="2"/>
  <c r="G61" i="2"/>
  <c r="G57" i="2"/>
  <c r="G72" i="2"/>
  <c r="G68" i="2"/>
  <c r="G64" i="2"/>
  <c r="G60" i="2"/>
  <c r="G56" i="2"/>
  <c r="G54" i="2"/>
  <c r="G52" i="2"/>
  <c r="G50" i="2"/>
  <c r="G74" i="2"/>
  <c r="G70" i="2"/>
  <c r="G66" i="2"/>
  <c r="G62" i="2"/>
  <c r="G58" i="2"/>
  <c r="G51" i="2"/>
  <c r="G55" i="2"/>
  <c r="G49" i="2"/>
  <c r="G67" i="2"/>
  <c r="G59" i="2"/>
  <c r="G71" i="2"/>
  <c r="G63" i="2"/>
  <c r="G48" i="2"/>
  <c r="G53" i="2"/>
  <c r="G47" i="2"/>
  <c r="G46" i="2"/>
  <c r="H41" i="2"/>
  <c r="K94" i="2" s="1"/>
  <c r="G41" i="2"/>
  <c r="I94" i="2" s="1"/>
  <c r="I47" i="2" l="1"/>
  <c r="I90" i="2"/>
  <c r="I82" i="2"/>
  <c r="I76" i="2"/>
  <c r="I75" i="2"/>
  <c r="I78" i="2"/>
  <c r="I93" i="2"/>
  <c r="I91" i="2"/>
  <c r="I89" i="2"/>
  <c r="I87" i="2"/>
  <c r="I85" i="2"/>
  <c r="I83" i="2"/>
  <c r="I81" i="2"/>
  <c r="I79" i="2"/>
  <c r="I77" i="2"/>
  <c r="I92" i="2"/>
  <c r="I88" i="2"/>
  <c r="I86" i="2"/>
  <c r="I84" i="2"/>
  <c r="I80" i="2"/>
  <c r="K92" i="2"/>
  <c r="K90" i="2"/>
  <c r="K88" i="2"/>
  <c r="K86" i="2"/>
  <c r="K84" i="2"/>
  <c r="K82" i="2"/>
  <c r="K80" i="2"/>
  <c r="K78" i="2"/>
  <c r="K76" i="2"/>
  <c r="K75" i="2"/>
  <c r="K93" i="2"/>
  <c r="K91" i="2"/>
  <c r="K89" i="2"/>
  <c r="K87" i="2"/>
  <c r="K85" i="2"/>
  <c r="K83" i="2"/>
  <c r="K81" i="2"/>
  <c r="K79" i="2"/>
  <c r="K77" i="2"/>
  <c r="I46" i="2"/>
  <c r="K73" i="2"/>
  <c r="K69" i="2"/>
  <c r="K65" i="2"/>
  <c r="K61" i="2"/>
  <c r="K57" i="2"/>
  <c r="K48" i="2"/>
  <c r="K62" i="2"/>
  <c r="K51" i="2"/>
  <c r="K72" i="2"/>
  <c r="K68" i="2"/>
  <c r="K64" i="2"/>
  <c r="K60" i="2"/>
  <c r="K56" i="2"/>
  <c r="K54" i="2"/>
  <c r="K52" i="2"/>
  <c r="K50" i="2"/>
  <c r="K49" i="2"/>
  <c r="K71" i="2"/>
  <c r="K67" i="2"/>
  <c r="K63" i="2"/>
  <c r="K59" i="2"/>
  <c r="K74" i="2"/>
  <c r="K66" i="2"/>
  <c r="K58" i="2"/>
  <c r="K53" i="2"/>
  <c r="K70" i="2"/>
  <c r="K55" i="2"/>
  <c r="I74" i="2"/>
  <c r="I70" i="2"/>
  <c r="I66" i="2"/>
  <c r="I62" i="2"/>
  <c r="I58" i="2"/>
  <c r="I51" i="2"/>
  <c r="I73" i="2"/>
  <c r="I69" i="2"/>
  <c r="I65" i="2"/>
  <c r="I61" i="2"/>
  <c r="I57" i="2"/>
  <c r="I53" i="2"/>
  <c r="I72" i="2"/>
  <c r="I68" i="2"/>
  <c r="I64" i="2"/>
  <c r="I60" i="2"/>
  <c r="I56" i="2"/>
  <c r="I54" i="2"/>
  <c r="I52" i="2"/>
  <c r="I50" i="2"/>
  <c r="I48" i="2"/>
  <c r="I49" i="2"/>
  <c r="I55" i="2"/>
  <c r="I71" i="2"/>
  <c r="I67" i="2"/>
  <c r="I63" i="2"/>
  <c r="I59" i="2"/>
  <c r="K46" i="2"/>
  <c r="K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J94" i="2" s="1"/>
  <c r="I15" i="2"/>
  <c r="B11" i="29"/>
  <c r="J92" i="2" l="1"/>
  <c r="J76" i="2"/>
  <c r="J82" i="2"/>
  <c r="J84" i="2"/>
  <c r="J93" i="2"/>
  <c r="J89" i="2"/>
  <c r="J85" i="2"/>
  <c r="J81" i="2"/>
  <c r="J77" i="2"/>
  <c r="J88" i="2"/>
  <c r="J80" i="2"/>
  <c r="J75" i="2"/>
  <c r="J78" i="2"/>
  <c r="J90" i="2"/>
  <c r="J91" i="2"/>
  <c r="J87" i="2"/>
  <c r="J83" i="2"/>
  <c r="J79" i="2"/>
  <c r="J86" i="2"/>
  <c r="L56" i="2"/>
  <c r="L68" i="2"/>
  <c r="L54" i="2"/>
  <c r="L50" i="2"/>
  <c r="L73" i="2"/>
  <c r="L74" i="2"/>
  <c r="L47" i="2"/>
  <c r="L57" i="2"/>
  <c r="L69" i="2"/>
  <c r="L62" i="2"/>
  <c r="L55" i="2"/>
  <c r="L67" i="2"/>
  <c r="L58" i="2"/>
  <c r="L70" i="2"/>
  <c r="L72" i="2"/>
  <c r="L61" i="2"/>
  <c r="L52" i="2"/>
  <c r="L65" i="2"/>
  <c r="L59" i="2"/>
  <c r="L71" i="2"/>
  <c r="L53" i="2"/>
  <c r="L49" i="2"/>
  <c r="L60" i="2"/>
  <c r="L66" i="2"/>
  <c r="L63" i="2"/>
  <c r="L48" i="2"/>
  <c r="L64" i="2"/>
  <c r="L51" i="2"/>
  <c r="L46" i="2"/>
  <c r="H66" i="2"/>
  <c r="H71" i="2"/>
  <c r="H52" i="2"/>
  <c r="H55" i="2"/>
  <c r="H67" i="2"/>
  <c r="H58" i="2"/>
  <c r="H59" i="2"/>
  <c r="H72" i="2"/>
  <c r="H51" i="2"/>
  <c r="H56" i="2"/>
  <c r="H68" i="2"/>
  <c r="H54" i="2"/>
  <c r="H50" i="2"/>
  <c r="H47" i="2"/>
  <c r="H70" i="2"/>
  <c r="H53" i="2"/>
  <c r="H60" i="2"/>
  <c r="H57" i="2"/>
  <c r="H69" i="2"/>
  <c r="H46" i="2"/>
  <c r="H49" i="2"/>
  <c r="H74" i="2"/>
  <c r="H63" i="2"/>
  <c r="H65" i="2"/>
  <c r="H61" i="2"/>
  <c r="H73" i="2"/>
  <c r="H62" i="2"/>
  <c r="H64" i="2"/>
  <c r="J61" i="2"/>
  <c r="J73" i="2"/>
  <c r="J47" i="2"/>
  <c r="J46" i="2"/>
  <c r="J65" i="2"/>
  <c r="J70" i="2"/>
  <c r="J59" i="2"/>
  <c r="J62" i="2"/>
  <c r="J74" i="2"/>
  <c r="J54" i="2"/>
  <c r="J50" i="2"/>
  <c r="J49" i="2"/>
  <c r="J48" i="2"/>
  <c r="J71" i="2"/>
  <c r="J63" i="2"/>
  <c r="J55" i="2"/>
  <c r="J60" i="2"/>
  <c r="J64" i="2"/>
  <c r="J53" i="2"/>
  <c r="J66" i="2"/>
  <c r="J67" i="2"/>
  <c r="J51" i="2"/>
  <c r="J56" i="2"/>
  <c r="J68" i="2"/>
  <c r="J52" i="2"/>
  <c r="J57" i="2"/>
  <c r="J69" i="2"/>
  <c r="J58" i="2"/>
  <c r="J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<sst xmlns="http://schemas.openxmlformats.org/spreadsheetml/2006/main" count="1176" uniqueCount="537">
  <si>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</si>
  <si>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</si>
  <si>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</si>
  <si>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</si>
  <si>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</si>
  <si>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</si>
  <si>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</si>
  <si>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</si>
  <si>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</si>
  <si>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</si>
  <si>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</si>
  <si>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</si>
  <si>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</si>
  <si>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</si>
  <si>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</si>
  <si>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</si>
  <si>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</si>
  <si>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</si>
  <si>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</si>
  <si>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</si>
  <si>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</si>
  <si>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</si>
  <si>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</si>
  <si>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</si>
  <si>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</si>
  <si>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</si>
  <si>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</si>
  <si>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</si>
  <si>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</si>
  <si>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</si>
  <si>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</si>
  <si>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</si>
  <si>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</si>
  <si>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</si>
  <si>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</si>
  <si>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</si>
  <si>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</si>
  <si>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</si>
  <si>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</si>
  <si>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</si>
  <si>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</si>
  <si>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</si>
  <si>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</si>
  <si>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</si>
  <si>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</si>
  <si>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</si>
  <si>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</si>
  <si>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</si>
  <si>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</si>
  <si>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</si>
  <si>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</si>
  <si>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</si>
  <si>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</si>
  <si>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</si>
  <si>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</si>
  <si>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</si>
  <si>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</si>
  <si>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</si>
  <si>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</si>
  <si>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</si>
  <si>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</si>
  <si>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</si>
  <si>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</si>
  <si>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</si>
  <si>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</si>
  <si>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</si>
  <si>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</si>
  <si>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</si>
  <si>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</si>
  <si>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</si>
  <si>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</si>
  <si>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</si>
  <si>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</si>
  <si>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</si>
  <si>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</si>
  <si>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</si>
  <si>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</si>
  <si>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</si>
  <si>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</si>
  <si>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</si>
  <si>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</si>
  <si>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</si>
  <si>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</si>
  <si>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</si>
  <si>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</si>
  <si>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</si>
  <si>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</si>
  <si>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</si>
  <si>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</si>
  <si>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</si>
  <si>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</si>
  <si>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</si>
  <si>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</si>
  <si>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</si>
  <si>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</si>
  <si>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</si>
  <si>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</si>
  <si>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</si>
  <si>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</si>
  <si>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</si>
  <si>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</si>
  <si>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</si>
  <si>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</si>
  <si>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</si>
  <si>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</si>
  <si>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</si>
  <si>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</si>
  <si>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</si>
  <si>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</si>
  <si>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</si>
  <si>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</si>
  <si>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</si>
  <si>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</si>
  <si>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</si>
  <si>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</si>
  <si>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</si>
  <si>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</si>
  <si>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</si>
  <si>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</si>
  <si>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</si>
  <si>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</si>
  <si>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</si>
  <si>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</si>
  <si>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</si>
  <si>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</si>
  <si>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</si>
  <si>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</si>
  <si>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</si>
  <si>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</si>
  <si>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</si>
  <si>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</si>
  <si>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</si>
  <si>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</si>
  <si>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</si>
  <si>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</si>
  <si>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</si>
  <si>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</si>
  <si>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</si>
  <si>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</si>
  <si>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</si>
  <si>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</si>
  <si>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</si>
  <si>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</si>
  <si>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</si>
  <si>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</si>
  <si>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</si>
  <si>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</si>
  <si>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</si>
  <si>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</si>
  <si>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</si>
  <si>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</si>
  <si>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</si>
  <si>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</si>
  <si>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</si>
  <si>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</si>
  <si>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</si>
  <si>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</si>
  <si>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</si>
  <si>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</si>
  <si>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</si>
  <si>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</si>
  <si>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</si>
  <si>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</si>
  <si>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</si>
  <si>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</si>
  <si>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</si>
  <si>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</si>
  <si>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</si>
  <si>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</si>
  <si>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</si>
  <si>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</si>
  <si>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</si>
  <si>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</si>
  <si>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</si>
  <si>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</si>
  <si>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</si>
  <si>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</si>
  <si>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</si>
  <si>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</si>
  <si>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</si>
  <si>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</si>
  <si>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</si>
  <si>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</si>
  <si>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</si>
  <si>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</si>
  <si>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</si>
  <si>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</si>
  <si>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</si>
  <si>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</si>
  <si>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</si>
  <si>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</si>
  <si>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</si>
  <si>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</si>
  <si>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</si>
  <si>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</si>
  <si>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</si>
  <si>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</si>
  <si>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</si>
  <si>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</si>
  <si>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</si>
  <si>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</si>
  <si>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</si>
  <si>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</si>
  <si>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</si>
  <si>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</si>
  <si>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</si>
  <si>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</si>
  <si>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</si>
  <si>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</si>
  <si>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</si>
  <si>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</si>
  <si>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</si>
  <si>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</si>
  <si>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</si>
  <si>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</si>
  <si>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</si>
  <si>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</si>
  <si>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</si>
  <si>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</si>
  <si>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</si>
  <si>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</si>
  <si>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</si>
  <si>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</si>
  <si>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</si>
  <si>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</si>
  <si>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</si>
  <si>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</si>
  <si>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</si>
  <si>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</si>
  <si>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</si>
  <si>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</si>
  <si>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</si>
  <si>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</si>
  <si>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</si>
  <si>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</si>
  <si>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</si>
  <si>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</si>
  <si>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</si>
  <si>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</si>
  <si>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</si>
  <si>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</si>
  <si>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</si>
  <si>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</si>
  <si>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</si>
  <si>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</si>
  <si>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</si>
  <si>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</si>
  <si>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</si>
  <si>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</si>
  <si>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</si>
  <si>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</si>
  <si>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</si>
  <si>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</si>
  <si>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</si>
  <si>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</si>
  <si>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</si>
  <si>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</si>
  <si>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</si>
  <si>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</si>
  <si>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</si>
  <si>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</si>
  <si>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</si>
  <si>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</si>
  <si>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</si>
  <si>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</si>
  <si>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</si>
  <si>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</si>
  <si>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</si>
  <si>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</si>
  <si>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</si>
  <si>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</si>
  <si>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</si>
  <si>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</si>
  <si>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</si>
  <si>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</si>
  <si>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</si>
  <si>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</si>
  <si>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</si>
  <si>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</si>
  <si>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</si>
  <si>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</si>
  <si>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</si>
  <si>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</si>
  <si>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</si>
  <si>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</si>
  <si>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</si>
  <si>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</si>
  <si>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</si>
  <si>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</si>
  <si>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</si>
  <si>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</si>
  <si>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</si>
  <si>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</si>
  <si>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</si>
  <si>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</si>
  <si>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</si>
  <si>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</si>
  <si>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</si>
  <si>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</si>
  <si>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</si>
  <si>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</si>
  <si>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</si>
  <si>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</si>
  <si>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</si>
  <si>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</si>
  <si>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</si>
  <si>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</si>
  <si>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</si>
  <si>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</si>
  <si>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</si>
  <si>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</si>
  <si>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</si>
  <si>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</si>
  <si>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</si>
  <si>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</si>
  <si>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</si>
  <si>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</si>
  <si>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</si>
  <si>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</si>
  <si>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</si>
  <si>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</si>
  <si>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</si>
  <si>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</si>
  <si>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</si>
  <si>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</si>
  <si>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</si>
  <si>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</si>
  <si>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</si>
  <si>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</si>
  <si>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</si>
  <si>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</si>
  <si>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</si>
  <si>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</si>
  <si>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</si>
  <si>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</si>
  <si>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</si>
  <si>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</si>
  <si>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</si>
  <si>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</si>
  <si>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</si>
  <si>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</si>
  <si>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</si>
  <si>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</si>
  <si>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</si>
  <si>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</si>
  <si>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</si>
  <si>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</si>
  <si>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</si>
  <si>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</si>
  <si>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</si>
  <si>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</si>
  <si>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</si>
  <si>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</si>
  <si>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</si>
  <si>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</si>
  <si>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</si>
  <si>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</si>
  <si>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</si>
  <si>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</si>
  <si>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</si>
  <si>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</si>
  <si>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</si>
  <si>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</si>
  <si>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</si>
  <si>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</si>
  <si>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</si>
  <si>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</si>
  <si>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</si>
  <si>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</si>
  <si>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</si>
  <si>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</si>
  <si>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</si>
  <si>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</si>
  <si>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</si>
  <si>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</si>
  <si>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</si>
  <si>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</si>
  <si>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</si>
  <si>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</si>
  <si>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</si>
  <si>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</si>
  <si>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</si>
  <si>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</si>
  <si>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</si>
  <si>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</si>
  <si>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</si>
  <si>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</si>
  <si>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</si>
  <si>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</si>
  <si>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</si>
  <si>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</si>
  <si>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</si>
  <si>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</si>
  <si>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</si>
  <si>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</si>
  <si>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</si>
  <si>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</si>
  <si>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</si>
  <si>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</si>
  <si>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</si>
  <si>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</si>
  <si>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</si>
  <si>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</si>
  <si>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</si>
  <si>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</si>
  <si>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</si>
  <si>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</si>
  <si>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</si>
  <si>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</si>
  <si>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</si>
  <si>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</si>
  <si>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</si>
  <si>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</si>
  <si>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</si>
  <si>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</si>
  <si>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</si>
  <si>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</si>
  <si>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</si>
  <si>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</si>
  <si>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</si>
  <si>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</si>
  <si>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</si>
  <si>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</si>
  <si>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</si>
  <si>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</si>
  <si>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</si>
  <si>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</si>
  <si>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</si>
  <si>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</si>
  <si>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</si>
  <si>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</si>
  <si>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</si>
  <si>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</si>
  <si>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</si>
  <si>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</si>
  <si>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</si>
  <si>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</si>
  <si>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</si>
  <si>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</si>
  <si>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</si>
  <si>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</si>
  <si>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</si>
  <si>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</si>
  <si>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</si>
  <si>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</si>
  <si>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</si>
  <si>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</si>
  <si>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</si>
  <si>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</si>
  <si>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</si>
  <si>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</si>
  <si>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</si>
  <si>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</si>
  <si>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</si>
  <si>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</si>
  <si>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</si>
  <si>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</si>
  <si>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</si>
  <si>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</si>
  <si>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</si>
  <si>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</si>
  <si>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</si>
  <si>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</si>
  <si>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</si>
  <si>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</si>
  <si>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</si>
  <si>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</si>
  <si>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</si>
  <si>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</si>
  <si>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</si>
  <si>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</si>
  <si>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</si>
  <si>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</si>
  <si>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</si>
  <si>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</si>
  <si>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</si>
  <si>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</si>
  <si>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</si>
  <si>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</si>
  <si>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</si>
  <si>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</si>
  <si>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</si>
  <si>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</si>
  <si>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</si>
  <si>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</si>
  <si>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</si>
  <si>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</si>
  <si>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</si>
  <si>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</si>
  <si>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</si>
  <si>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</si>
  <si>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</si>
  <si>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</si>
  <si>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</si>
  <si>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</si>
  <si>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</si>
  <si>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</si>
  <si>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</si>
  <si>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</si>
  <si>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</si>
  <si>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</si>
  <si>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</si>
  <si>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</si>
  <si>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</si>
  <si>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</si>
  <si>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</si>
  <si>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</si>
  <si>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</si>
  <si>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</si>
  <si>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</si>
  <si>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</si>
  <si>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</si>
  <si>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</si>
  <si>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</si>
  <si>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</si>
  <si>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</si>
  <si>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</si>
  <si>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</si>
  <si>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</si>
  <si>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</si>
  <si>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</si>
  <si>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</si>
  <si>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</si>
  <si>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</si>
  <si>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</si>
  <si>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</si>
  <si>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</si>
  <si>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</si>
  <si>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</si>
  <si>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</si>
  <si>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</si>
  <si>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</si>
  <si>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</si>
  <si>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</si>
  <si>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</si>
  <si>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</si>
  <si>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common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</si>
</sst>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60" dataDxfId="259">
  <autoFilter ref="A6:C20"/>
  <tableColumns count="3">
    <tableColumn id="1" name="Dragon ID / Level" dataDxfId="258"/>
    <tableColumn id="2" name="Max level" dataDxfId="257"/>
    <tableColumn id="24" name="Expected AVG time (mn)" dataDxfId="25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55" dataDxfId="254">
  <autoFilter ref="A3:U17"/>
  <tableColumns count="21">
    <tableColumn id="1" name="Dragon ID / Level" dataDxfId="253"/>
    <tableColumn id="2" name="1" dataDxfId="252"/>
    <tableColumn id="3" name="2" dataDxfId="251"/>
    <tableColumn id="4" name="3" dataDxfId="250"/>
    <tableColumn id="5" name="4" dataDxfId="249"/>
    <tableColumn id="6" name="5" dataDxfId="248"/>
    <tableColumn id="7" name="6" dataDxfId="247"/>
    <tableColumn id="8" name="7" dataDxfId="246"/>
    <tableColumn id="9" name="8" dataDxfId="245"/>
    <tableColumn id="10" name="9" dataDxfId="244"/>
    <tableColumn id="11" name="10" dataDxfId="243"/>
    <tableColumn id="12" name="11" dataDxfId="242"/>
    <tableColumn id="13" name="12" dataDxfId="241"/>
    <tableColumn id="14" name="13" dataDxfId="240"/>
    <tableColumn id="15" name="14" dataDxfId="239"/>
    <tableColumn id="16" name="15" dataDxfId="238"/>
    <tableColumn id="17" name="16" dataDxfId="237"/>
    <tableColumn id="18" name="17" dataDxfId="236"/>
    <tableColumn id="19" name="18" dataDxfId="235"/>
    <tableColumn id="20" name="19" dataDxfId="234"/>
    <tableColumn id="21" name="20" dataDxfId="23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2" dataDxfId="231">
  <autoFilter ref="B8:E12"/>
  <tableColumns count="4">
    <tableColumn id="1" name="Equivalence (min)" dataDxfId="230"/>
    <tableColumn id="2" name="HC" dataDxfId="229">
      <calculatedColumnFormula>IF(ROUND(HCtoSkipTimers[[#This Row],[Equivalence (min)]]*$F$3+$G$3,0)=0,1,ROUND(HCtoSkipTimers[[#This Row],[Equivalence (min)]]*$F$3+$G$3,0))</calculatedColumnFormula>
    </tableColumn>
    <tableColumn id="3" name="$ min" dataDxfId="228" dataCellStyle="Currency">
      <calculatedColumnFormula>C9/'Offer Simulator'!$B$3</calculatedColumnFormula>
    </tableColumn>
    <tableColumn id="4" name="$ max" dataDxfId="22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226" dataDxfId="225">
  <autoFilter ref="A61:T75"/>
  <tableColumns count="20">
    <tableColumn id="1" name="Dragon ID / Step XP per Level" dataDxfId="224"/>
    <tableColumn id="2" name="1" dataDxfId="223">
      <calculatedColumnFormula>IF(OFFSET(F31,$A62,0)="","",ROUND(SUM(OFFSET($F31:F31,$A62,0)),0))</calculatedColumnFormula>
    </tableColumn>
    <tableColumn id="3" name="2" dataDxfId="222">
      <calculatedColumnFormula>IF(OFFSET(G31,$A62,0)="","",ROUND(SUM(OFFSET($F31:G31,$A62,0)),0))</calculatedColumnFormula>
    </tableColumn>
    <tableColumn id="4" name="3" dataDxfId="221">
      <calculatedColumnFormula>IF(OFFSET(H31,$A62,0)="","",ROUND(SUM(OFFSET($F31:H31,$A62,0)),0))</calculatedColumnFormula>
    </tableColumn>
    <tableColumn id="5" name="4" dataDxfId="220">
      <calculatedColumnFormula>IF(OFFSET(I31,$A62,0)="","",ROUND(SUM(OFFSET($F31:I31,$A62,0)),0))</calculatedColumnFormula>
    </tableColumn>
    <tableColumn id="6" name="5" dataDxfId="219">
      <calculatedColumnFormula>IF(OFFSET(J31,$A62,0)="","",ROUND(SUM(OFFSET($F31:J31,$A62,0)),0))</calculatedColumnFormula>
    </tableColumn>
    <tableColumn id="7" name="6" dataDxfId="218">
      <calculatedColumnFormula>IF(OFFSET(K31,$A62,0)="","",ROUND(SUM(OFFSET($F31:K31,$A62,0)),0))</calculatedColumnFormula>
    </tableColumn>
    <tableColumn id="8" name="7" dataDxfId="217">
      <calculatedColumnFormula>IF(OFFSET(L31,$A62,0)="","",ROUND(SUM(OFFSET($F31:L31,$A62,0)),0))</calculatedColumnFormula>
    </tableColumn>
    <tableColumn id="9" name="8" dataDxfId="216">
      <calculatedColumnFormula>IF(OFFSET(M31,$A62,0)="","",ROUND(SUM(OFFSET($F31:M31,$A62,0)),0))</calculatedColumnFormula>
    </tableColumn>
    <tableColumn id="10" name="9" dataDxfId="215">
      <calculatedColumnFormula>IF(OFFSET(N31,$A62,0)="","",ROUND(SUM(OFFSET($F31:N31,$A62,0)),0))</calculatedColumnFormula>
    </tableColumn>
    <tableColumn id="11" name="10" dataDxfId="214">
      <calculatedColumnFormula>IF(OFFSET(O31,$A62,0)="","",ROUND(SUM(OFFSET($F31:O31,$A62,0)),0))</calculatedColumnFormula>
    </tableColumn>
    <tableColumn id="12" name="11" dataDxfId="213">
      <calculatedColumnFormula>IF(OFFSET(P31,$A62,0)="","",ROUND(SUM(OFFSET($F31:P31,$A62,0)),0))</calculatedColumnFormula>
    </tableColumn>
    <tableColumn id="13" name="12" dataDxfId="212">
      <calculatedColumnFormula>IF(OFFSET(Q31,$A62,0)="","",ROUND(SUM(OFFSET($F31:Q31,$A62,0)),0))</calculatedColumnFormula>
    </tableColumn>
    <tableColumn id="14" name="13" dataDxfId="211">
      <calculatedColumnFormula>IF(OFFSET(R31,$A62,0)="","",ROUND(SUM(OFFSET($F31:R31,$A62,0)),0))</calculatedColumnFormula>
    </tableColumn>
    <tableColumn id="15" name="14" dataDxfId="210">
      <calculatedColumnFormula>IF(OFFSET(S31,$A62,0)="","",ROUND(SUM(OFFSET($F31:S31,$A62,0)),0))</calculatedColumnFormula>
    </tableColumn>
    <tableColumn id="16" name="15" dataDxfId="209">
      <calculatedColumnFormula>IF(OFFSET(T31,$A62,0)="","",ROUND(SUM(OFFSET($F31:T31,$A62,0)),0))</calculatedColumnFormula>
    </tableColumn>
    <tableColumn id="17" name="16" dataDxfId="208">
      <calculatedColumnFormula>IF(OFFSET(U31,$A62,0)="","",ROUND(SUM(OFFSET($F31:U31,$A62,0)),0))</calculatedColumnFormula>
    </tableColumn>
    <tableColumn id="18" name="17" dataDxfId="207">
      <calculatedColumnFormula>IF(OFFSET(V31,$A62,0)="","",ROUND(SUM(OFFSET($F31:V31,$A62,0)),0))</calculatedColumnFormula>
    </tableColumn>
    <tableColumn id="19" name="18" dataDxfId="206">
      <calculatedColumnFormula>IF(OFFSET(W31,$A62,0)="","",ROUND(SUM(OFFSET($F31:W31,$A62,0)),0))</calculatedColumnFormula>
    </tableColumn>
    <tableColumn id="20" name="19" dataDxfId="205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204" dataDxfId="203">
  <autoFilter ref="A78:C92"/>
  <tableColumns count="3">
    <tableColumn id="1" name="Dragon ID" dataDxfId="202"/>
    <tableColumn id="2" name="AVG_XP/min" dataDxfId="201">
      <calculatedColumnFormula>ROUND(AVERAGE(D11:D11),0)</calculatedColumnFormula>
    </tableColumn>
    <tableColumn id="3" name="AVG_TIME_TO_MAX_LEVEL" dataDxfId="200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L31" totalsRowShown="0" headerRowDxfId="150" dataDxfId="148" headerRowBorderDxfId="149">
  <autoFilter ref="E12:L31"/>
  <tableColumns count="8">
    <tableColumn id="1" name="Dragon" dataDxfId="147"/>
    <tableColumn id="2" name="Reward Multiplier" dataDxfId="146"/>
    <tableColumn id="6" name="Easy Mission Reward" dataDxfId="145">
      <calculatedColumnFormula>missionsDragonRelativeMetrics[[#This Row],[Reward Multiplier]]*$C$5</calculatedColumnFormula>
    </tableColumn>
    <tableColumn id="7" name="Medium Mission Reward" dataDxfId="144">
      <calculatedColumnFormula>missionsDragonRelativeMetrics[[#This Row],[Reward Multiplier]]*$C$6</calculatedColumnFormula>
    </tableColumn>
    <tableColumn id="3" name="Hard Mission Reward" dataDxfId="143">
      <calculatedColumnFormula>missionsDragonRelativeMetrics[[#This Row],[Reward Multiplier]]*$C$7</calculatedColumnFormula>
    </tableColumn>
    <tableColumn id="4" name="Max. Nb. Missions" dataDxfId="142"/>
    <tableColumn id="5" name="Tier" dataDxfId="141"/>
    <tableColumn id="8" name="Total Missions" dataDxfId="140">
      <calculatedColumnFormula>COUNTIFS(Table8[MIN TIER],"&lt;="&amp;missionsDragonRelativeMetrics[[#This Row],[Tier]],Table8[MAX TIER],"&gt;="&amp;missionsDragonRelativeMetrics[[#This Row],[Tier]])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9" dataDxfId="138">
  <autoFilter ref="A4:C7"/>
  <tableColumns count="3">
    <tableColumn id="6" name="Difficulty" dataDxfId="137"/>
    <tableColumn id="1" name="Mission Level" dataDxfId="136" totalsRowDxfId="135"/>
    <tableColumn id="2" name="Max Reward" dataDxfId="134" totalsRowDxfId="13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32" dataDxfId="130" headerRowBorderDxfId="131" tableBorderDxfId="129">
  <autoFilter ref="A12:C31"/>
  <tableColumns count="3">
    <tableColumn id="1" name="Dragon" dataDxfId="128"/>
    <tableColumn id="2" name="QuantityModifier" dataDxfId="127"/>
    <tableColumn id="3" name="Dragon Tier" dataDxfId="126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O94" totalsRowShown="0" headerRowDxfId="125" headerRowBorderDxfId="124" tableBorderDxfId="123">
  <autoFilter ref="B45:O94"/>
  <tableColumns count="14">
    <tableColumn id="1" name="MISSION TYPE"/>
    <tableColumn id="2" name="PARAM"/>
    <tableColumn id="3" name="HAS SINGLE RUN"/>
    <tableColumn id="4" name="OBJ. BASE. QU. MIN" dataDxfId="122"/>
    <tableColumn id="5" name="OBJ. BASE. QU. MAX" dataDxfId="121"/>
    <tableColumn id="6" name="OBJ. QU. RANGE" dataDxfId="120">
      <calculatedColumnFormula>CONCATENATE(ROUND((E46*$F$41)*(1-$I$38),0), " to ",ROUND((F46*$F$41)*(1-$I$38),0))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19">
      <calculatedColumnFormula>CONCATENATE(ROUND((E46*$G$41)*(1-$I$38),0), " to ",ROUND((F46*$G$41)*(1-$I$38),0))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18">
      <calculatedColumnFormula>CONCATENATE(ROUND((E46*$H$41)*(1-$I$38),0), " to ",ROUND((F46*$H$41)*(1-$I$38),0))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17"/>
    <tableColumn id="14" name="AVAILABLE" dataDxfId="116">
      <calculatedColumnFormula>NOT(OR(M46&gt;$D$38,N46&lt;$D$38))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5" headerRowBorderDxfId="114" tableBorderDxfId="113">
  <autoFilter ref="B13:E18"/>
  <tableColumns count="4">
    <tableColumn id="1" name="CHESTS" dataDxfId="112"/>
    <tableColumn id="2" name="TYPE" dataDxfId="111"/>
    <tableColumn id="3" name="AMOUNT" dataDxfId="110"/>
    <tableColumn id="4" name="AMOUNT NEW" dataDxfId="109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08" headerRowBorderDxfId="107" tableBorderDxfId="106">
  <autoFilter ref="G13:AL32"/>
  <tableColumns count="32">
    <tableColumn id="1" name="DRAGON" dataDxfId="105"/>
    <tableColumn id="35" name="COINS" dataDxfId="104">
      <calculatedColumnFormula>Table6[[#This Row],[TOTAL COINS]] +Table6[[#This Row],[COINS IN RUNS PER DAY]]</calculatedColumnFormula>
    </tableColumn>
    <tableColumn id="34" name="COINS NEW" dataDxfId="103">
      <calculatedColumnFormula>Table6[[#This Row],[TOTAL COINS NEW]] + Table6[[#This Row],[COINS IN RUNS PER DAY]]</calculatedColumnFormula>
    </tableColumn>
    <tableColumn id="17" name="TOTAL COINS" dataDxfId="102">
      <calculatedColumnFormula>Table6[[#This Row],[CHESTS COINS]] + Table6[[#This Row],[DAILY COINS]]+Table6[[#This Row],[LEAGUES COINS]]+Table6[[#This Row],[MISSIONS COINS]]</calculatedColumnFormula>
    </tableColumn>
    <tableColumn id="16" name="TOTAL GEMS" dataDxfId="101">
      <calculatedColumnFormula>Table6[[#This Row],[CHESTS GEMS]]+Table6[[#This Row],[DAILY GEMS]]+Table6[[#This Row],[LEAGUES GEMS]]</calculatedColumnFormula>
    </tableColumn>
    <tableColumn id="28" name="TOTAL COINS NEW" dataDxfId="100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9">
      <calculatedColumnFormula>Table6[[#This Row],[CHESTS GEMS NEW]] +Table6[[#This Row],[DAILY GEMS NEW]] +Table6[[#This Row],[LEAGUES GEMS NEW]]</calculatedColumnFormula>
    </tableColumn>
    <tableColumn id="31" name="COINS IN RUNS PER DAY" dataDxfId="98">
      <calculatedColumnFormula>Table6[[#This Row],[COINS PER RUN]] *Table6[[#This Row],[RUNS PER DAY]]</calculatedColumnFormula>
    </tableColumn>
    <tableColumn id="2" name="CHEST REW. MOD." dataDxfId="97"/>
    <tableColumn id="3" name="DAILY REW. MOD." dataDxfId="96"/>
    <tableColumn id="19" name="CHEST REW. MOD. NEW" dataDxfId="95"/>
    <tableColumn id="18" name="DAILY REW. MOD. NEW" dataDxfId="94"/>
    <tableColumn id="4" name="LEAGUE" dataDxfId="93"/>
    <tableColumn id="5" name="NUM. EASY" dataDxfId="92"/>
    <tableColumn id="6" name="NUM. MED." dataDxfId="91"/>
    <tableColumn id="7" name="NUM. HARD" dataDxfId="90"/>
    <tableColumn id="8" name="CHESTS COINS" dataDxfId="89">
      <calculatedColumnFormula>Table6[[#This Row],[CHEST REW. MOD.]]*($D$14+$D$15+$D$16)</calculatedColumnFormula>
    </tableColumn>
    <tableColumn id="9" name="CHESTS GEMS" dataDxfId="88">
      <calculatedColumnFormula>$D$17+$D$18</calculatedColumnFormula>
    </tableColumn>
    <tableColumn id="10" name="DAILY COINS" dataDxfId="87">
      <calculatedColumnFormula>ROUND((Table6[[#This Row],[DAILY REW. MOD.]]*($D$24+$D$26+$D$28))/7,0)</calculatedColumnFormula>
    </tableColumn>
    <tableColumn id="11" name="DAILY GEMS" dataDxfId="86">
      <calculatedColumnFormula>ROUND(($D$25+$D$27+$D$29)/7,1)</calculatedColumnFormula>
    </tableColumn>
    <tableColumn id="12" name="LEAGUES COINS" dataDxfId="85">
      <calculatedColumnFormula>ROUND((INDEX(Table12[AVG COINS],MATCH(Table6[[#This Row],[LEAGUE]],Table12[LEAGUE],0))) /$C$37,0)</calculatedColumnFormula>
    </tableColumn>
    <tableColumn id="13" name="LEAGUES GEMS" dataDxfId="84">
      <calculatedColumnFormula>ROUND((INDEX(Table12[AVG GEMS],MATCH(Table6[[#This Row],[LEAGUE]],Table12[LEAGUE],0))) /$C$36,2)</calculatedColumnFormula>
    </tableColumn>
    <tableColumn id="14" name="MISSIONS COINS" dataDxfId="83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2">
      <calculatedColumnFormula>Table6[[#This Row],[CHEST REW. MOD. NEW]]*($D$14+$D$15+$D$16)</calculatedColumnFormula>
    </tableColumn>
    <tableColumn id="21" name="CHESTS GEMS NEW" dataDxfId="81">
      <calculatedColumnFormula>$E$17+$E$18</calculatedColumnFormula>
    </tableColumn>
    <tableColumn id="22" name="DAILY COINS NEW" dataDxfId="80">
      <calculatedColumnFormula>ROUND((Table6[[#This Row],[DAILY REW. MOD. NEW]]*($E$24+$E$26+$E$28))/7,0)</calculatedColumnFormula>
    </tableColumn>
    <tableColumn id="23" name="DAILY GEMS NEW" dataDxfId="79">
      <calculatedColumnFormula>ROUND(($E$25+$E$27+$E$29)/7,1)</calculatedColumnFormula>
    </tableColumn>
    <tableColumn id="24" name="LEAGUES COINS NEW" dataDxfId="78">
      <calculatedColumnFormula>ROUND((INDEX(Table12[AVG COINS NEW],MATCH(Table6[[#This Row],[LEAGUE]],Table12[LEAGUE],0))) /$C$37,0)</calculatedColumnFormula>
    </tableColumn>
    <tableColumn id="25" name="LEAGUES GEMS NEW" dataDxfId="77">
      <calculatedColumnFormula>ROUND((INDEX(Table12[AVG GEMS NEW],MATCH(Table6[[#This Row],[LEAGUE]],Table12[LEAGUE],0))) / $C$37,2)</calculatedColumnFormula>
    </tableColumn>
    <tableColumn id="26" name="MISSIONS COINS NEW" dataDxfId="76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5"/>
    <tableColumn id="30" name="RUNS PER DAY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3" dataDxfId="71" headerRowBorderDxfId="72" tableBorderDxfId="70">
  <autoFilter ref="B23:E31"/>
  <tableColumns count="4">
    <tableColumn id="1" name="DAY" dataDxfId="69"/>
    <tableColumn id="2" name="TYPE" dataDxfId="68"/>
    <tableColumn id="3" name="AMOUNT" dataDxfId="67"/>
    <tableColumn id="4" name="AMOUNT NEW" dataDxfId="6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65" headerRowBorderDxfId="64" tableBorderDxfId="63">
  <autoFilter ref="B39:F49"/>
  <tableColumns count="5">
    <tableColumn id="1" name="LEAGUE" dataDxfId="62"/>
    <tableColumn id="2" name="AVG COINS" dataDxfId="61">
      <calculatedColumnFormula>SUM(F61:F65)/100</calculatedColumnFormula>
    </tableColumn>
    <tableColumn id="3" name="AVG GEMS" dataDxfId="60"/>
    <tableColumn id="4" name="AVG COINS NEW" dataDxfId="59"/>
    <tableColumn id="5" name="AVG GEMS NEW" dataDxfId="58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57" dataDxfId="55" headerRowBorderDxfId="56" tableBorderDxfId="54">
  <autoFilter ref="B60:J110"/>
  <tableColumns count="9">
    <tableColumn id="1" name="LEAGUE" dataDxfId="53"/>
    <tableColumn id="2" name="TYPE" dataDxfId="52"/>
    <tableColumn id="3" name="AMOUNT" dataDxfId="51"/>
    <tableColumn id="4" name="TARGET" dataDxfId="50"/>
    <tableColumn id="5" name="AUX 1" dataDxfId="49">
      <calculatedColumnFormula>Table13[[#This Row],[AMOUNT]]*(Table13[[#This Row],[TARGET]]/100)</calculatedColumnFormula>
    </tableColumn>
    <tableColumn id="10" name="TYPE NEW" dataDxfId="48"/>
    <tableColumn id="6" name="AMOUNT NEW" dataDxfId="47"/>
    <tableColumn id="7" name="TARGET NEW" dataDxfId="46"/>
    <tableColumn id="8" name="AUX 1 NEW" dataDxfId="4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4" dataDxfId="43">
  <autoFilter ref="B113:E116"/>
  <tableColumns count="4">
    <tableColumn id="6" name="DIFFICULTY" dataDxfId="42"/>
    <tableColumn id="1" name="MISSION LV." dataDxfId="41" totalsRowDxfId="40"/>
    <tableColumn id="2" name="MAX. REW." dataDxfId="39" totalsRowDxfId="38"/>
    <tableColumn id="3" name="MAX REW. NEW" dataDxfId="37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6" dataDxfId="35" tableBorderDxfId="34">
  <autoFilter ref="A6:C13"/>
  <tableColumns count="3">
    <tableColumn id="1" name="Price" dataDxfId="33"/>
    <tableColumn id="2" name="HC earned" dataDxfId="32">
      <calculatedColumnFormula>ROUND(Table47[[#This Row],[Price]]*$B$3+Table47[[#This Row],[Price]]*$B$3*Table47[[#This Row],[Discount]],0)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0" dataDxfId="29" tableBorderDxfId="28">
  <autoFilter ref="A20:C26"/>
  <tableColumns count="3">
    <tableColumn id="1" name="Price HC" dataDxfId="27"/>
    <tableColumn id="2" name="SC earned" dataDxfId="26">
      <calculatedColumnFormula>ROUND((($B$17/$B$3)*Table479[[#This Row],[Price HC]])+((($B$17/$B$3)*Table479[[#This Row],[Price HC]])*Table479[[#This Row],[Discount]]),0)</calculatedColumnFormula>
    </tableColumn>
    <tableColumn id="3" name="Discount" dataDxfId="25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W34" totalsRowShown="0" headerRowDxfId="24" tableBorderDxfId="23">
  <autoFilter ref="E16:W34"/>
  <tableColumns count="19">
    <tableColumn id="1" name="Dragon" dataDxfId="22"/>
    <tableColumn id="2" name="pricing (HC)" dataDxfId="21"/>
    <tableColumn id="3" name="Equivalence Base" dataDxfId="20">
      <calculatedColumnFormula>F17/$B$3</calculatedColumnFormula>
    </tableColumn>
    <tableColumn id="4" name="Equivalence better" dataDxfId="19">
      <calculatedColumnFormula>ROUND(F17/$B$4,2)</calculatedColumnFormula>
    </tableColumn>
    <tableColumn id="5" name="Dis. 1 price (SC or HC)" dataDxfId="18"/>
    <tableColumn id="6" name="Dis. 1 Eq. Base" dataDxfId="17">
      <calculatedColumnFormula>(Table9[[#This Row],[Dis. 1 price (SC or HC)]]/($B$17/$B$3))/$B$3</calculatedColumnFormula>
    </tableColumn>
    <tableColumn id="7" name="Dis 1 Eq. better" dataDxfId="16">
      <calculatedColumnFormula>Table9[[#This Row],[Dis. 1 price (SC or HC)]]/$B$18</calculatedColumnFormula>
    </tableColumn>
    <tableColumn id="8" name="Dis. 2 price (SC or HC)" dataDxfId="15"/>
    <tableColumn id="9" name="Dis. 2 Eq. Base" dataDxfId="14"/>
    <tableColumn id="10" name="Dis 2 Eq. better" dataDxfId="13"/>
    <tableColumn id="11" name="Dis. 3 price (SC or HC)" dataDxfId="12"/>
    <tableColumn id="12" name="Dis. 3 Eq. Base" dataDxfId="11"/>
    <tableColumn id="13" name="Dis 3 Eq. better" dataDxfId="10"/>
    <tableColumn id="14" name="Dis. 4 price (SC or HC)" dataDxfId="9"/>
    <tableColumn id="15" name="Dis. 4 Eq. Base" dataDxfId="8"/>
    <tableColumn id="16" name="Dis 4 Eq. better" dataDxfId="7"/>
    <tableColumn id="17" name="Dis. 5 price (SC or HC)" dataDxfId="6"/>
    <tableColumn id="18" name="Dis. 5 Eq. Base" dataDxfId="5"/>
    <tableColumn id="19" name="Dis 5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3" tableBorderDxfId="2">
  <autoFilter ref="A31:B32"/>
  <tableColumns count="2">
    <tableColumn id="1" name="price HC" dataDxfId="1"/>
    <tableColumn id="2" name="Price $" dataDxfId="0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N8" sqref="N8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  <c r="O5" t="s">
        <v>528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tabSelected="1"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328</v>
      </c>
    </row>
    <row r="23" spans="1:21" x14ac:dyDescent="0.25">
      <c r="B23" t="s">
        <v>329</v>
      </c>
    </row>
    <row r="24" spans="1:21" x14ac:dyDescent="0.25">
      <c r="B24" t="s">
        <v>330</v>
      </c>
    </row>
    <row r="25" spans="1:21" x14ac:dyDescent="0.25">
      <c r="B25" t="s">
        <v>331</v>
      </c>
    </row>
    <row r="26" spans="1:21" x14ac:dyDescent="0.25">
      <c r="B26" t="s">
        <v>332</v>
      </c>
    </row>
    <row r="27" spans="1:21" x14ac:dyDescent="0.25">
      <c r="B27" t="s">
        <v>333</v>
      </c>
    </row>
    <row r="28" spans="1:21" x14ac:dyDescent="0.25">
      <c r="B28" t="s">
        <v>334</v>
      </c>
    </row>
    <row r="29" spans="1:21" x14ac:dyDescent="0.25">
      <c r="B29" t="s">
        <v>335</v>
      </c>
    </row>
    <row r="30" spans="1:21" x14ac:dyDescent="0.25">
      <c r="B30" t="s">
        <v>336</v>
      </c>
    </row>
    <row r="31" spans="1:21" x14ac:dyDescent="0.25">
      <c r="B31" t="s">
        <v>337</v>
      </c>
    </row>
    <row r="32" spans="1:21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25" sqref="G25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G34" sqref="G3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07" t="s">
        <v>222</v>
      </c>
      <c r="I9" s="407"/>
      <c r="J9" s="407"/>
      <c r="L9" s="407" t="s">
        <v>225</v>
      </c>
      <c r="M9" s="407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177</v>
      </c>
      <c r="B26" s="97"/>
      <c r="C26" s="97"/>
      <c r="D26" t="s">
        <v>228</v>
      </c>
    </row>
    <row r="27" spans="1:25" x14ac:dyDescent="0.25">
      <c r="A27" s="1"/>
      <c r="B27" s="1"/>
      <c r="C27" s="82" t="s">
        <v>83</v>
      </c>
      <c r="D27" s="82" t="s">
        <v>227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176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O94"/>
  <sheetViews>
    <sheetView topLeftCell="A49" workbookViewId="0">
      <selection activeCell="H26" sqref="H26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11.5703125" customWidth="1"/>
    <col min="14" max="14" width="12.140625" customWidth="1"/>
    <col min="15" max="15" width="14" customWidth="1"/>
  </cols>
  <sheetData>
    <row r="2" spans="1:12" x14ac:dyDescent="0.25">
      <c r="G2" s="281" t="s">
        <v>445</v>
      </c>
    </row>
    <row r="3" spans="1:12" x14ac:dyDescent="0.25">
      <c r="G3" s="104" t="s">
        <v>446</v>
      </c>
    </row>
    <row r="4" spans="1:12" x14ac:dyDescent="0.25">
      <c r="A4" s="273" t="s">
        <v>74</v>
      </c>
      <c r="B4" s="273" t="s">
        <v>3</v>
      </c>
      <c r="C4" s="273" t="s">
        <v>45</v>
      </c>
      <c r="G4" s="288" t="s">
        <v>447</v>
      </c>
    </row>
    <row r="5" spans="1:12" x14ac:dyDescent="0.25">
      <c r="A5" s="1" t="s">
        <v>67</v>
      </c>
      <c r="B5" s="1">
        <v>1</v>
      </c>
      <c r="C5" s="281">
        <v>200</v>
      </c>
    </row>
    <row r="6" spans="1:12" x14ac:dyDescent="0.25">
      <c r="A6" s="1" t="s">
        <v>68</v>
      </c>
      <c r="B6" s="1">
        <v>2</v>
      </c>
      <c r="C6" s="281">
        <v>300</v>
      </c>
    </row>
    <row r="7" spans="1:12" x14ac:dyDescent="0.25">
      <c r="A7" s="1" t="s">
        <v>69</v>
      </c>
      <c r="B7" s="1">
        <v>3</v>
      </c>
      <c r="C7" s="281">
        <v>600</v>
      </c>
    </row>
    <row r="10" spans="1:12" x14ac:dyDescent="0.25">
      <c r="E10" s="100" t="s">
        <v>129</v>
      </c>
    </row>
    <row r="12" spans="1:12" x14ac:dyDescent="0.25">
      <c r="A12" s="339" t="s">
        <v>4</v>
      </c>
      <c r="B12" s="339" t="s">
        <v>139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525</v>
      </c>
      <c r="L12" s="339" t="s">
        <v>526</v>
      </c>
    </row>
    <row r="13" spans="1:12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292">
        <f>COUNTIFS(Table8[MIN TIER],"&lt;="&amp;missionsDragonRelativeMetrics[[#This Row],[Tier]],Table8[MAX TIER],"&gt;="&amp;missionsDragonRelativeMetrics[[#This Row],[Tier]])</f>
        <v>14</v>
      </c>
    </row>
    <row r="14" spans="1:12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292">
        <f>COUNTIFS(Table8[MIN TIER],"&lt;="&amp;missionsDragonRelativeMetrics[[#This Row],[Tier]],Table8[MAX TIER],"&gt;="&amp;missionsDragonRelativeMetrics[[#This Row],[Tier]])</f>
        <v>25</v>
      </c>
    </row>
    <row r="15" spans="1:12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292">
        <f>COUNTIFS(Table8[MIN TIER],"&lt;="&amp;missionsDragonRelativeMetrics[[#This Row],[Tier]],Table8[MAX TIER],"&gt;="&amp;missionsDragonRelativeMetrics[[#This Row],[Tier]])</f>
        <v>25</v>
      </c>
    </row>
    <row r="16" spans="1:12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292">
        <f>COUNTIFS(Table8[MIN TIER],"&lt;="&amp;missionsDragonRelativeMetrics[[#This Row],[Tier]],Table8[MAX TIER],"&gt;="&amp;missionsDragonRelativeMetrics[[#This Row],[Tier]])</f>
        <v>34</v>
      </c>
    </row>
    <row r="17" spans="1:12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292">
        <f>COUNTIFS(Table8[MIN TIER],"&lt;="&amp;missionsDragonRelativeMetrics[[#This Row],[Tier]],Table8[MAX TIER],"&gt;="&amp;missionsDragonRelativeMetrics[[#This Row],[Tier]])</f>
        <v>34</v>
      </c>
    </row>
    <row r="18" spans="1:12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292">
        <f>COUNTIFS(Table8[MIN TIER],"&lt;="&amp;missionsDragonRelativeMetrics[[#This Row],[Tier]],Table8[MAX TIER],"&gt;="&amp;missionsDragonRelativeMetrics[[#This Row],[Tier]])</f>
        <v>34</v>
      </c>
    </row>
    <row r="19" spans="1:12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292">
        <f>COUNTIFS(Table8[MIN TIER],"&lt;="&amp;missionsDragonRelativeMetrics[[#This Row],[Tier]],Table8[MAX TIER],"&gt;="&amp;missionsDragonRelativeMetrics[[#This Row],[Tier]])</f>
        <v>38</v>
      </c>
    </row>
    <row r="20" spans="1:12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292">
        <f>COUNTIFS(Table8[MIN TIER],"&lt;="&amp;missionsDragonRelativeMetrics[[#This Row],[Tier]],Table8[MAX TIER],"&gt;="&amp;missionsDragonRelativeMetrics[[#This Row],[Tier]])</f>
        <v>38</v>
      </c>
    </row>
    <row r="21" spans="1:12" x14ac:dyDescent="0.25">
      <c r="A21" s="260" t="s">
        <v>144</v>
      </c>
      <c r="B21" s="293">
        <v>4.5</v>
      </c>
      <c r="C21" s="293">
        <v>3</v>
      </c>
      <c r="E21" s="103" t="s">
        <v>144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292">
        <f>COUNTIFS(Table8[MIN TIER],"&lt;="&amp;missionsDragonRelativeMetrics[[#This Row],[Tier]],Table8[MAX TIER],"&gt;="&amp;missionsDragonRelativeMetrics[[#This Row],[Tier]])</f>
        <v>38</v>
      </c>
    </row>
    <row r="22" spans="1:12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292">
        <f>COUNTIFS(Table8[MIN TIER],"&lt;="&amp;missionsDragonRelativeMetrics[[#This Row],[Tier]],Table8[MAX TIER],"&gt;="&amp;missionsDragonRelativeMetrics[[#This Row],[Tier]])</f>
        <v>34</v>
      </c>
    </row>
    <row r="23" spans="1:12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292">
        <f>COUNTIFS(Table8[MIN TIER],"&lt;="&amp;missionsDragonRelativeMetrics[[#This Row],[Tier]],Table8[MAX TIER],"&gt;="&amp;missionsDragonRelativeMetrics[[#This Row],[Tier]])</f>
        <v>34</v>
      </c>
    </row>
    <row r="24" spans="1:12" x14ac:dyDescent="0.25">
      <c r="A24" s="260" t="s">
        <v>145</v>
      </c>
      <c r="B24" s="293">
        <v>7.5</v>
      </c>
      <c r="C24" s="293">
        <v>4</v>
      </c>
      <c r="E24" s="103" t="s">
        <v>145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292">
        <f>COUNTIFS(Table8[MIN TIER],"&lt;="&amp;missionsDragonRelativeMetrics[[#This Row],[Tier]],Table8[MAX TIER],"&gt;="&amp;missionsDragonRelativeMetrics[[#This Row],[Tier]])</f>
        <v>34</v>
      </c>
    </row>
    <row r="25" spans="1:12" x14ac:dyDescent="0.25">
      <c r="A25" s="259" t="s">
        <v>218</v>
      </c>
      <c r="B25" s="293">
        <v>8</v>
      </c>
      <c r="C25" s="293">
        <v>5</v>
      </c>
      <c r="E25" s="120" t="s">
        <v>218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292">
        <f>COUNTIFS(Table8[MIN TIER],"&lt;="&amp;missionsDragonRelativeMetrics[[#This Row],[Tier]],Table8[MAX TIER],"&gt;="&amp;missionsDragonRelativeMetrics[[#This Row],[Tier]])</f>
        <v>34</v>
      </c>
    </row>
    <row r="26" spans="1:12" x14ac:dyDescent="0.25">
      <c r="A26" s="406" t="s">
        <v>529</v>
      </c>
      <c r="B26" s="293">
        <v>8</v>
      </c>
      <c r="C26" s="293">
        <v>5</v>
      </c>
      <c r="E26" s="406" t="s">
        <v>529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292">
        <f>COUNTIFS(Table8[MIN TIER],"&lt;="&amp;missionsDragonRelativeMetrics[[#This Row],[Tier]],Table8[MAX TIER],"&gt;="&amp;missionsDragonRelativeMetrics[[#This Row],[Tier]])</f>
        <v>34</v>
      </c>
    </row>
    <row r="27" spans="1:12" x14ac:dyDescent="0.25">
      <c r="A27" s="259" t="s">
        <v>407</v>
      </c>
      <c r="B27" s="293">
        <v>8.5</v>
      </c>
      <c r="C27" s="293">
        <v>6</v>
      </c>
      <c r="E27" s="259" t="s">
        <v>407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292">
        <f>COUNTIFS(Table8[MIN TIER],"&lt;="&amp;missionsDragonRelativeMetrics[[#This Row],[Tier]],Table8[MAX TIER],"&gt;="&amp;missionsDragonRelativeMetrics[[#This Row],[Tier]])</f>
        <v>34</v>
      </c>
    </row>
    <row r="28" spans="1:12" x14ac:dyDescent="0.25">
      <c r="A28" s="259" t="s">
        <v>408</v>
      </c>
      <c r="B28" s="293">
        <v>8.5</v>
      </c>
      <c r="C28" s="293">
        <v>6</v>
      </c>
      <c r="E28" s="259" t="s">
        <v>408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292">
        <f>COUNTIFS(Table8[MIN TIER],"&lt;="&amp;missionsDragonRelativeMetrics[[#This Row],[Tier]],Table8[MAX TIER],"&gt;="&amp;missionsDragonRelativeMetrics[[#This Row],[Tier]])</f>
        <v>34</v>
      </c>
    </row>
    <row r="29" spans="1:12" x14ac:dyDescent="0.25">
      <c r="A29" s="259" t="s">
        <v>409</v>
      </c>
      <c r="B29" s="293">
        <v>8.5</v>
      </c>
      <c r="C29" s="293">
        <v>6</v>
      </c>
      <c r="E29" s="259" t="s">
        <v>409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292">
        <f>COUNTIFS(Table8[MIN TIER],"&lt;="&amp;missionsDragonRelativeMetrics[[#This Row],[Tier]],Table8[MAX TIER],"&gt;="&amp;missionsDragonRelativeMetrics[[#This Row],[Tier]])</f>
        <v>34</v>
      </c>
    </row>
    <row r="30" spans="1:12" x14ac:dyDescent="0.25">
      <c r="A30" s="259" t="s">
        <v>410</v>
      </c>
      <c r="B30" s="293">
        <v>8.5</v>
      </c>
      <c r="C30" s="293">
        <v>6</v>
      </c>
      <c r="E30" s="259" t="s">
        <v>410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292">
        <f>COUNTIFS(Table8[MIN TIER],"&lt;="&amp;missionsDragonRelativeMetrics[[#This Row],[Tier]],Table8[MAX TIER],"&gt;="&amp;missionsDragonRelativeMetrics[[#This Row],[Tier]])</f>
        <v>34</v>
      </c>
    </row>
    <row r="31" spans="1:12" x14ac:dyDescent="0.25">
      <c r="A31" s="259" t="s">
        <v>411</v>
      </c>
      <c r="B31" s="293">
        <v>8.5</v>
      </c>
      <c r="C31" s="293">
        <v>6</v>
      </c>
      <c r="E31" s="260" t="s">
        <v>411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292">
        <f>COUNTIFS(Table8[MIN TIER],"&lt;="&amp;missionsDragonRelativeMetrics[[#This Row],[Tier]],Table8[MAX TIER],"&gt;="&amp;missionsDragonRelativeMetrics[[#This Row],[Tier]])</f>
        <v>34</v>
      </c>
    </row>
    <row r="32" spans="1:12" x14ac:dyDescent="0.25">
      <c r="C32" s="1"/>
    </row>
    <row r="33" spans="1:15" x14ac:dyDescent="0.25">
      <c r="C33" s="1"/>
      <c r="D33" s="1"/>
      <c r="E33" s="100" t="s">
        <v>128</v>
      </c>
    </row>
    <row r="34" spans="1:15" x14ac:dyDescent="0.25">
      <c r="D34" s="1"/>
    </row>
    <row r="35" spans="1:15" x14ac:dyDescent="0.25">
      <c r="A35" s="299" t="s">
        <v>140</v>
      </c>
      <c r="B35" s="339" t="s">
        <v>139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5" x14ac:dyDescent="0.25">
      <c r="A36" s="343" t="b">
        <v>1</v>
      </c>
      <c r="B36" s="342">
        <v>0.7</v>
      </c>
      <c r="E36" s="239" t="s">
        <v>92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5" x14ac:dyDescent="0.25">
      <c r="D37" s="339" t="s">
        <v>503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5" x14ac:dyDescent="0.25">
      <c r="D38" s="340">
        <f>INDEX(Table1[Dragon Tier],MATCH(E36,Table1[Dragon],0))</f>
        <v>0</v>
      </c>
      <c r="E38" s="340">
        <f>INDEX(Table1[QuantityModifier],MATCH(E36,Table1[Dragon],0))</f>
        <v>0.1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5" x14ac:dyDescent="0.25">
      <c r="E41" s="339" t="s">
        <v>107</v>
      </c>
      <c r="F41" s="340">
        <f>$E$38+F38</f>
        <v>0.15000000000000002</v>
      </c>
      <c r="G41" s="340">
        <f>$E$38+G38</f>
        <v>0.2</v>
      </c>
      <c r="H41" s="340">
        <f>$E$38+H38</f>
        <v>0.30000000000000004</v>
      </c>
      <c r="I41" t="s">
        <v>412</v>
      </c>
    </row>
    <row r="44" spans="1:15" x14ac:dyDescent="0.25">
      <c r="G44" s="408" t="s">
        <v>136</v>
      </c>
      <c r="H44" s="408"/>
      <c r="I44" s="409" t="s">
        <v>137</v>
      </c>
      <c r="J44" s="410"/>
      <c r="K44" s="411" t="s">
        <v>138</v>
      </c>
      <c r="L44" s="412"/>
    </row>
    <row r="45" spans="1:15" x14ac:dyDescent="0.25">
      <c r="B45" s="112" t="s">
        <v>130</v>
      </c>
      <c r="C45" s="112" t="s">
        <v>131</v>
      </c>
      <c r="D45" s="112" t="s">
        <v>141</v>
      </c>
      <c r="E45" s="112" t="s">
        <v>134</v>
      </c>
      <c r="F45" s="112" t="s">
        <v>135</v>
      </c>
      <c r="G45" s="113" t="s">
        <v>142</v>
      </c>
      <c r="H45" s="114" t="s">
        <v>143</v>
      </c>
      <c r="I45" s="113" t="s">
        <v>174</v>
      </c>
      <c r="J45" s="114" t="s">
        <v>178</v>
      </c>
      <c r="K45" s="113" t="s">
        <v>179</v>
      </c>
      <c r="L45" s="114" t="s">
        <v>175</v>
      </c>
      <c r="M45" s="338" t="s">
        <v>501</v>
      </c>
      <c r="N45" s="346" t="s">
        <v>502</v>
      </c>
      <c r="O45" s="114" t="s">
        <v>524</v>
      </c>
    </row>
    <row r="46" spans="1:15" x14ac:dyDescent="0.25">
      <c r="B46" t="s">
        <v>0</v>
      </c>
      <c r="C46" s="198" t="s">
        <v>132</v>
      </c>
      <c r="D46" t="s">
        <v>133</v>
      </c>
      <c r="E46" s="102">
        <v>600</v>
      </c>
      <c r="F46" s="102">
        <v>650</v>
      </c>
      <c r="G46" t="str">
        <f t="shared" ref="G46:G74" si="0">CONCATENATE(ROUND((E46*$F$41)*(1-$I$38),0), " to ",ROUND((F46*$F$41)*(1-$I$38),0))</f>
        <v>90 to 98</v>
      </c>
      <c r="H46" t="str">
        <f>CONCATENATE(INDEX(missionsDragonRelativeMetrics[Easy Mission Reward],MATCH($E$36,missionsDragonRelativeMetrics[Dragon],0)), " coins")</f>
        <v>400 coins</v>
      </c>
      <c r="I46" t="str">
        <f t="shared" ref="I46:I74" si="1">CONCATENATE(ROUND((E46*$G$41)*(1-$I$38),0), " to ",ROUND((F46*$G$41)*(1-$I$38),0))</f>
        <v>120 to 130</v>
      </c>
      <c r="J46" t="str">
        <f>CONCATENATE(INDEX(missionsDragonRelativeMetrics[Medium Mission Reward],MATCH($E$36,missionsDragonRelativeMetrics[Dragon],0)), " coins")</f>
        <v>600 coins</v>
      </c>
      <c r="K46" t="str">
        <f t="shared" ref="K46:K74" si="2">CONCATENATE(ROUND((E46*$H$41)*(1-$I$38),0), " to ",ROUND((F46*$H$41)*(1-$I$38),0))</f>
        <v>180 to 195</v>
      </c>
      <c r="L46" t="str">
        <f>CONCATENATE(INDEX(missionsDragonRelativeMetrics[Hard Mission Reward],MATCH($E$36,missionsDragonRelativeMetrics[Dragon],0)), " coins")</f>
        <v>1200 coins</v>
      </c>
      <c r="M46">
        <v>0</v>
      </c>
      <c r="N46" s="347">
        <v>3</v>
      </c>
      <c r="O46" t="b">
        <f t="shared" ref="O46:O93" si="3">NOT(OR(M46&gt;$D$38,N46&lt;$D$38))</f>
        <v>1</v>
      </c>
    </row>
    <row r="47" spans="1:15" x14ac:dyDescent="0.25">
      <c r="B47" t="s">
        <v>0</v>
      </c>
      <c r="C47" t="s">
        <v>147</v>
      </c>
      <c r="D47" t="s">
        <v>133</v>
      </c>
      <c r="E47" s="102">
        <v>25</v>
      </c>
      <c r="F47" s="102">
        <v>30</v>
      </c>
      <c r="G47" t="str">
        <f t="shared" si="0"/>
        <v>4 to 5</v>
      </c>
      <c r="H47" t="str">
        <f>CONCATENATE(INDEX(missionsDragonRelativeMetrics[Easy Mission Reward],MATCH($E$36,missionsDragonRelativeMetrics[Dragon],0)), " coins")</f>
        <v>400 coins</v>
      </c>
      <c r="I47" t="str">
        <f t="shared" si="1"/>
        <v>5 to 6</v>
      </c>
      <c r="J47" t="str">
        <f>CONCATENATE(INDEX(missionsDragonRelativeMetrics[Medium Mission Reward],MATCH($E$36,missionsDragonRelativeMetrics[Dragon],0)), " coins")</f>
        <v>600 coins</v>
      </c>
      <c r="K47" t="str">
        <f t="shared" si="2"/>
        <v>8 to 9</v>
      </c>
      <c r="L47" t="str">
        <f>CONCATENATE(INDEX(missionsDragonRelativeMetrics[Hard Mission Reward],MATCH($E$36,missionsDragonRelativeMetrics[Dragon],0)), " coins")</f>
        <v>1200 coins</v>
      </c>
      <c r="M47">
        <v>0</v>
      </c>
      <c r="N47" s="347">
        <v>4</v>
      </c>
      <c r="O47" t="b">
        <f t="shared" si="3"/>
        <v>1</v>
      </c>
    </row>
    <row r="48" spans="1:15" x14ac:dyDescent="0.25">
      <c r="B48" t="s">
        <v>148</v>
      </c>
      <c r="C48" t="s">
        <v>149</v>
      </c>
      <c r="D48" t="s">
        <v>150</v>
      </c>
      <c r="E48" s="102">
        <v>1000</v>
      </c>
      <c r="F48" s="102">
        <v>1200</v>
      </c>
      <c r="G48" t="str">
        <f t="shared" si="0"/>
        <v>150 to 180</v>
      </c>
      <c r="H48" t="str">
        <f>CONCATENATE(INDEX(missionsDragonRelativeMetrics[Easy Mission Reward],MATCH($E$36,missionsDragonRelativeMetrics[Dragon],0)), " coins")</f>
        <v>400 coins</v>
      </c>
      <c r="I48" t="str">
        <f t="shared" si="1"/>
        <v>200 to 240</v>
      </c>
      <c r="J48" t="str">
        <f>CONCATENATE(INDEX(missionsDragonRelativeMetrics[Medium Mission Reward],MATCH($E$36,missionsDragonRelativeMetrics[Dragon],0)), " coins")</f>
        <v>600 coins</v>
      </c>
      <c r="K48" t="str">
        <f t="shared" si="2"/>
        <v>300 to 360</v>
      </c>
      <c r="L48" t="str">
        <f>CONCATENATE(INDEX(missionsDragonRelativeMetrics[Hard Mission Reward],MATCH($E$36,missionsDragonRelativeMetrics[Dragon],0)), " coins")</f>
        <v>1200 coins</v>
      </c>
      <c r="M48">
        <v>0</v>
      </c>
      <c r="N48" s="347">
        <v>7</v>
      </c>
      <c r="O48" t="b">
        <f t="shared" si="3"/>
        <v>1</v>
      </c>
    </row>
    <row r="49" spans="2:15" x14ac:dyDescent="0.25">
      <c r="B49" t="s">
        <v>0</v>
      </c>
      <c r="C49" t="s">
        <v>5</v>
      </c>
      <c r="D49" t="s">
        <v>133</v>
      </c>
      <c r="E49" s="109">
        <v>10</v>
      </c>
      <c r="F49" s="109">
        <v>11</v>
      </c>
      <c r="G49" t="str">
        <f t="shared" si="0"/>
        <v>2 to 2</v>
      </c>
      <c r="H49" t="str">
        <f>CONCATENATE(INDEX(missionsDragonRelativeMetrics[Easy Mission Reward],MATCH($E$36,missionsDragonRelativeMetrics[Dragon],0)), " coins")</f>
        <v>400 coins</v>
      </c>
      <c r="I49" t="str">
        <f t="shared" si="1"/>
        <v>2 to 2</v>
      </c>
      <c r="J49" t="str">
        <f>CONCATENATE(INDEX(missionsDragonRelativeMetrics[Medium Mission Reward],MATCH($E$36,missionsDragonRelativeMetrics[Dragon],0)), " coins")</f>
        <v>600 coins</v>
      </c>
      <c r="K49" t="str">
        <f t="shared" si="2"/>
        <v>3 to 3</v>
      </c>
      <c r="L49" t="str">
        <f>CONCATENATE(INDEX(missionsDragonRelativeMetrics[Hard Mission Reward],MATCH($E$36,missionsDragonRelativeMetrics[Dragon],0)), " coins")</f>
        <v>1200 coins</v>
      </c>
      <c r="M49">
        <v>1</v>
      </c>
      <c r="N49" s="347">
        <v>7</v>
      </c>
      <c r="O49" t="b">
        <f t="shared" si="3"/>
        <v>0</v>
      </c>
    </row>
    <row r="50" spans="2:15" x14ac:dyDescent="0.25">
      <c r="B50" t="s">
        <v>151</v>
      </c>
      <c r="C50" s="110" t="s">
        <v>152</v>
      </c>
      <c r="D50" t="s">
        <v>133</v>
      </c>
      <c r="E50" s="109">
        <v>5</v>
      </c>
      <c r="F50" s="109">
        <v>6</v>
      </c>
      <c r="G50" s="111" t="str">
        <f t="shared" si="0"/>
        <v>1 to 1</v>
      </c>
      <c r="H50" t="str">
        <f>CONCATENATE(INDEX(missionsDragonRelativeMetrics[Easy Mission Reward],MATCH($E$36,missionsDragonRelativeMetrics[Dragon],0)), " coins")</f>
        <v>400 coins</v>
      </c>
      <c r="I50" s="111" t="str">
        <f t="shared" si="1"/>
        <v>1 to 1</v>
      </c>
      <c r="J50" t="str">
        <f>CONCATENATE(INDEX(missionsDragonRelativeMetrics[Medium Mission Reward],MATCH($E$36,missionsDragonRelativeMetrics[Dragon],0)), " coins")</f>
        <v>600 coins</v>
      </c>
      <c r="K50" s="111" t="str">
        <f t="shared" si="2"/>
        <v>2 to 2</v>
      </c>
      <c r="L50" t="str">
        <f>CONCATENATE(INDEX(missionsDragonRelativeMetrics[Hard Mission Reward],MATCH($E$36,missionsDragonRelativeMetrics[Dragon],0)), " coins")</f>
        <v>1200 coins</v>
      </c>
      <c r="M50">
        <v>0</v>
      </c>
      <c r="N50" s="347">
        <v>7</v>
      </c>
      <c r="O50" t="b">
        <f t="shared" si="3"/>
        <v>1</v>
      </c>
    </row>
    <row r="51" spans="2:15" x14ac:dyDescent="0.25">
      <c r="B51" t="s">
        <v>153</v>
      </c>
      <c r="C51" s="110" t="s">
        <v>152</v>
      </c>
      <c r="D51" t="s">
        <v>150</v>
      </c>
      <c r="E51" s="109">
        <v>350</v>
      </c>
      <c r="F51" s="109">
        <v>400</v>
      </c>
      <c r="G51" s="111" t="str">
        <f t="shared" si="0"/>
        <v>53 to 60</v>
      </c>
      <c r="H51" t="str">
        <f>CONCATENATE(INDEX(missionsDragonRelativeMetrics[Easy Mission Reward],MATCH($E$36,missionsDragonRelativeMetrics[Dragon],0)), " coins")</f>
        <v>400 coins</v>
      </c>
      <c r="I51" s="111" t="str">
        <f t="shared" si="1"/>
        <v>70 to 80</v>
      </c>
      <c r="J51" t="str">
        <f>CONCATENATE(INDEX(missionsDragonRelativeMetrics[Medium Mission Reward],MATCH($E$36,missionsDragonRelativeMetrics[Dragon],0)), " coins")</f>
        <v>600 coins</v>
      </c>
      <c r="K51" s="111" t="str">
        <f t="shared" si="2"/>
        <v>105 to 120</v>
      </c>
      <c r="L51" t="str">
        <f>CONCATENATE(INDEX(missionsDragonRelativeMetrics[Hard Mission Reward],MATCH($E$36,missionsDragonRelativeMetrics[Dragon],0)), " coins")</f>
        <v>1200 coins</v>
      </c>
      <c r="M51">
        <v>1</v>
      </c>
      <c r="N51" s="347">
        <v>7</v>
      </c>
      <c r="O51" t="b">
        <f t="shared" si="3"/>
        <v>0</v>
      </c>
    </row>
    <row r="52" spans="2:15" x14ac:dyDescent="0.25">
      <c r="B52" t="s">
        <v>154</v>
      </c>
      <c r="C52" s="110" t="s">
        <v>152</v>
      </c>
      <c r="D52" t="s">
        <v>150</v>
      </c>
      <c r="E52" s="109">
        <v>300</v>
      </c>
      <c r="F52" s="109">
        <v>400</v>
      </c>
      <c r="G52" s="111" t="str">
        <f t="shared" si="0"/>
        <v>45 to 60</v>
      </c>
      <c r="H52" t="str">
        <f>CONCATENATE(INDEX(missionsDragonRelativeMetrics[Easy Mission Reward],MATCH($E$36,missionsDragonRelativeMetrics[Dragon],0)), " coins")</f>
        <v>400 coins</v>
      </c>
      <c r="I52" s="111" t="str">
        <f t="shared" si="1"/>
        <v>60 to 80</v>
      </c>
      <c r="J52" t="str">
        <f>CONCATENATE(INDEX(missionsDragonRelativeMetrics[Medium Mission Reward],MATCH($E$36,missionsDragonRelativeMetrics[Dragon],0)), " coins")</f>
        <v>600 coins</v>
      </c>
      <c r="K52" s="111" t="str">
        <f t="shared" si="2"/>
        <v>90 to 120</v>
      </c>
      <c r="L52" t="str">
        <f>CONCATENATE(INDEX(missionsDragonRelativeMetrics[Hard Mission Reward],MATCH($E$36,missionsDragonRelativeMetrics[Dragon],0)), " coins")</f>
        <v>1200 coins</v>
      </c>
      <c r="M52">
        <v>0</v>
      </c>
      <c r="N52" s="347">
        <v>7</v>
      </c>
      <c r="O52" t="b">
        <f t="shared" si="3"/>
        <v>1</v>
      </c>
    </row>
    <row r="53" spans="2:15" x14ac:dyDescent="0.25">
      <c r="B53" t="s">
        <v>1</v>
      </c>
      <c r="C53" s="110" t="s">
        <v>152</v>
      </c>
      <c r="D53" t="s">
        <v>133</v>
      </c>
      <c r="E53" s="109">
        <v>400000</v>
      </c>
      <c r="F53" s="109">
        <v>500000</v>
      </c>
      <c r="G53" s="111" t="str">
        <f t="shared" si="0"/>
        <v>60000 to 75000</v>
      </c>
      <c r="H53" t="str">
        <f>CONCATENATE(INDEX(missionsDragonRelativeMetrics[Easy Mission Reward],MATCH($E$36,missionsDragonRelativeMetrics[Dragon],0)), " coins")</f>
        <v>400 coins</v>
      </c>
      <c r="I53" s="111" t="str">
        <f t="shared" si="1"/>
        <v>80000 to 100000</v>
      </c>
      <c r="J53" t="str">
        <f>CONCATENATE(INDEX(missionsDragonRelativeMetrics[Medium Mission Reward],MATCH($E$36,missionsDragonRelativeMetrics[Dragon],0)), " coins")</f>
        <v>600 coins</v>
      </c>
      <c r="K53" s="111" t="str">
        <f t="shared" si="2"/>
        <v>120000 to 150000</v>
      </c>
      <c r="L53" t="str">
        <f>CONCATENATE(INDEX(missionsDragonRelativeMetrics[Hard Mission Reward],MATCH($E$36,missionsDragonRelativeMetrics[Dragon],0)), " coins")</f>
        <v>1200 coins</v>
      </c>
      <c r="M53">
        <v>0</v>
      </c>
      <c r="N53" s="347">
        <v>7</v>
      </c>
      <c r="O53" t="b">
        <f t="shared" si="3"/>
        <v>1</v>
      </c>
    </row>
    <row r="54" spans="2:15" x14ac:dyDescent="0.25">
      <c r="B54" t="s">
        <v>0</v>
      </c>
      <c r="C54" t="s">
        <v>155</v>
      </c>
      <c r="D54" t="s">
        <v>133</v>
      </c>
      <c r="E54" s="109">
        <v>45</v>
      </c>
      <c r="F54" s="109">
        <v>55</v>
      </c>
      <c r="G54" s="111" t="str">
        <f t="shared" si="0"/>
        <v>7 to 8</v>
      </c>
      <c r="H54" t="str">
        <f>CONCATENATE(INDEX(missionsDragonRelativeMetrics[Easy Mission Reward],MATCH($E$36,missionsDragonRelativeMetrics[Dragon],0)), " coins")</f>
        <v>400 coins</v>
      </c>
      <c r="I54" s="111" t="str">
        <f t="shared" si="1"/>
        <v>9 to 11</v>
      </c>
      <c r="J54" t="str">
        <f>CONCATENATE(INDEX(missionsDragonRelativeMetrics[Medium Mission Reward],MATCH($E$36,missionsDragonRelativeMetrics[Dragon],0)), " coins")</f>
        <v>600 coins</v>
      </c>
      <c r="K54" s="111" t="str">
        <f t="shared" si="2"/>
        <v>14 to 17</v>
      </c>
      <c r="L54" t="str">
        <f>CONCATENATE(INDEX(missionsDragonRelativeMetrics[Hard Mission Reward],MATCH($E$36,missionsDragonRelativeMetrics[Dragon],0)), " coins")</f>
        <v>1200 coins</v>
      </c>
      <c r="M54">
        <v>0</v>
      </c>
      <c r="N54" s="347">
        <v>3</v>
      </c>
      <c r="O54" t="b">
        <f t="shared" si="3"/>
        <v>1</v>
      </c>
    </row>
    <row r="55" spans="2:15" x14ac:dyDescent="0.25">
      <c r="B55" t="s">
        <v>0</v>
      </c>
      <c r="C55" t="s">
        <v>156</v>
      </c>
      <c r="D55" t="s">
        <v>133</v>
      </c>
      <c r="E55" s="109">
        <v>40</v>
      </c>
      <c r="F55" s="109">
        <v>45</v>
      </c>
      <c r="G55" s="111" t="str">
        <f t="shared" si="0"/>
        <v>6 to 7</v>
      </c>
      <c r="H55" t="str">
        <f>CONCATENATE(INDEX(missionsDragonRelativeMetrics[Easy Mission Reward],MATCH($E$36,missionsDragonRelativeMetrics[Dragon],0)), " coins")</f>
        <v>400 coins</v>
      </c>
      <c r="I55" s="111" t="str">
        <f t="shared" si="1"/>
        <v>8 to 9</v>
      </c>
      <c r="J55" t="str">
        <f>CONCATENATE(INDEX(missionsDragonRelativeMetrics[Medium Mission Reward],MATCH($E$36,missionsDragonRelativeMetrics[Dragon],0)), " coins")</f>
        <v>600 coins</v>
      </c>
      <c r="K55" s="111" t="str">
        <f t="shared" si="2"/>
        <v>12 to 14</v>
      </c>
      <c r="L55" t="str">
        <f>CONCATENATE(INDEX(missionsDragonRelativeMetrics[Hard Mission Reward],MATCH($E$36,missionsDragonRelativeMetrics[Dragon],0)), " coins")</f>
        <v>1200 coins</v>
      </c>
      <c r="M55">
        <v>0</v>
      </c>
      <c r="N55" s="347">
        <v>7</v>
      </c>
      <c r="O55" t="b">
        <f t="shared" si="3"/>
        <v>1</v>
      </c>
    </row>
    <row r="56" spans="2:15" x14ac:dyDescent="0.25">
      <c r="B56" t="s">
        <v>0</v>
      </c>
      <c r="C56" t="s">
        <v>157</v>
      </c>
      <c r="D56" t="s">
        <v>133</v>
      </c>
      <c r="E56" s="109">
        <v>150</v>
      </c>
      <c r="F56" s="109">
        <v>200</v>
      </c>
      <c r="G56" s="111" t="str">
        <f t="shared" si="0"/>
        <v>23 to 30</v>
      </c>
      <c r="H56" t="str">
        <f>CONCATENATE(INDEX(missionsDragonRelativeMetrics[Easy Mission Reward],MATCH($E$36,missionsDragonRelativeMetrics[Dragon],0)), " coins")</f>
        <v>400 coins</v>
      </c>
      <c r="I56" s="111" t="str">
        <f t="shared" si="1"/>
        <v>30 to 40</v>
      </c>
      <c r="J56" t="str">
        <f>CONCATENATE(INDEX(missionsDragonRelativeMetrics[Medium Mission Reward],MATCH($E$36,missionsDragonRelativeMetrics[Dragon],0)), " coins")</f>
        <v>600 coins</v>
      </c>
      <c r="K56" s="111" t="str">
        <f t="shared" si="2"/>
        <v>45 to 60</v>
      </c>
      <c r="L56" t="str">
        <f>CONCATENATE(INDEX(missionsDragonRelativeMetrics[Hard Mission Reward],MATCH($E$36,missionsDragonRelativeMetrics[Dragon],0)), " coins")</f>
        <v>1200 coins</v>
      </c>
      <c r="M56">
        <v>0</v>
      </c>
      <c r="N56" s="347">
        <v>3</v>
      </c>
      <c r="O56" t="b">
        <f t="shared" si="3"/>
        <v>1</v>
      </c>
    </row>
    <row r="57" spans="2:15" x14ac:dyDescent="0.25">
      <c r="B57" t="s">
        <v>0</v>
      </c>
      <c r="C57" t="s">
        <v>158</v>
      </c>
      <c r="D57" t="s">
        <v>133</v>
      </c>
      <c r="E57" s="109">
        <v>5</v>
      </c>
      <c r="F57" s="109">
        <v>7</v>
      </c>
      <c r="G57" s="111" t="str">
        <f t="shared" si="0"/>
        <v>1 to 1</v>
      </c>
      <c r="H57" t="str">
        <f>CONCATENATE(INDEX(missionsDragonRelativeMetrics[Easy Mission Reward],MATCH($E$36,missionsDragonRelativeMetrics[Dragon],0)), " coins")</f>
        <v>400 coins</v>
      </c>
      <c r="I57" s="111" t="str">
        <f t="shared" si="1"/>
        <v>1 to 1</v>
      </c>
      <c r="J57" t="str">
        <f>CONCATENATE(INDEX(missionsDragonRelativeMetrics[Medium Mission Reward],MATCH($E$36,missionsDragonRelativeMetrics[Dragon],0)), " coins")</f>
        <v>600 coins</v>
      </c>
      <c r="K57" s="111" t="str">
        <f t="shared" si="2"/>
        <v>2 to 2</v>
      </c>
      <c r="L57" t="str">
        <f>CONCATENATE(INDEX(missionsDragonRelativeMetrics[Hard Mission Reward],MATCH($E$36,missionsDragonRelativeMetrics[Dragon],0)), " coins")</f>
        <v>1200 coins</v>
      </c>
      <c r="M57">
        <v>2</v>
      </c>
      <c r="N57" s="347">
        <v>4</v>
      </c>
      <c r="O57" t="b">
        <f t="shared" si="3"/>
        <v>0</v>
      </c>
    </row>
    <row r="58" spans="2:15" x14ac:dyDescent="0.25">
      <c r="B58" t="s">
        <v>0</v>
      </c>
      <c r="C58" t="s">
        <v>159</v>
      </c>
      <c r="D58" t="s">
        <v>133</v>
      </c>
      <c r="E58" s="109">
        <v>5</v>
      </c>
      <c r="F58" s="109">
        <v>7</v>
      </c>
      <c r="G58" s="111" t="str">
        <f t="shared" si="0"/>
        <v>1 to 1</v>
      </c>
      <c r="H58" t="str">
        <f>CONCATENATE(INDEX(missionsDragonRelativeMetrics[Easy Mission Reward],MATCH($E$36,missionsDragonRelativeMetrics[Dragon],0)), " coins")</f>
        <v>400 coins</v>
      </c>
      <c r="I58" s="111" t="str">
        <f t="shared" si="1"/>
        <v>1 to 1</v>
      </c>
      <c r="J58" t="str">
        <f>CONCATENATE(INDEX(missionsDragonRelativeMetrics[Medium Mission Reward],MATCH($E$36,missionsDragonRelativeMetrics[Dragon],0)), " coins")</f>
        <v>600 coins</v>
      </c>
      <c r="K58" s="111" t="str">
        <f t="shared" si="2"/>
        <v>2 to 2</v>
      </c>
      <c r="L58" t="str">
        <f>CONCATENATE(INDEX(missionsDragonRelativeMetrics[Hard Mission Reward],MATCH($E$36,missionsDragonRelativeMetrics[Dragon],0)), " coins")</f>
        <v>1200 coins</v>
      </c>
      <c r="M58">
        <v>2</v>
      </c>
      <c r="N58" s="347">
        <v>7</v>
      </c>
      <c r="O58" t="b">
        <f t="shared" si="3"/>
        <v>0</v>
      </c>
    </row>
    <row r="59" spans="2:15" x14ac:dyDescent="0.25">
      <c r="B59" t="s">
        <v>0</v>
      </c>
      <c r="C59" t="s">
        <v>160</v>
      </c>
      <c r="D59" t="s">
        <v>133</v>
      </c>
      <c r="E59" s="109">
        <v>3</v>
      </c>
      <c r="F59" s="109">
        <v>4</v>
      </c>
      <c r="G59" s="111" t="str">
        <f t="shared" si="0"/>
        <v>0 to 1</v>
      </c>
      <c r="H59" t="str">
        <f>CONCATENATE(INDEX(missionsDragonRelativeMetrics[Easy Mission Reward],MATCH($E$36,missionsDragonRelativeMetrics[Dragon],0)), " coins")</f>
        <v>400 coins</v>
      </c>
      <c r="I59" s="111" t="str">
        <f t="shared" si="1"/>
        <v>1 to 1</v>
      </c>
      <c r="J59" t="str">
        <f>CONCATENATE(INDEX(missionsDragonRelativeMetrics[Medium Mission Reward],MATCH($E$36,missionsDragonRelativeMetrics[Dragon],0)), " coins")</f>
        <v>600 coins</v>
      </c>
      <c r="K59" s="111" t="str">
        <f t="shared" si="2"/>
        <v>1 to 1</v>
      </c>
      <c r="L59" t="str">
        <f>CONCATENATE(INDEX(missionsDragonRelativeMetrics[Hard Mission Reward],MATCH($E$36,missionsDragonRelativeMetrics[Dragon],0)), " coins")</f>
        <v>1200 coins</v>
      </c>
      <c r="M59">
        <v>2</v>
      </c>
      <c r="N59" s="347">
        <v>7</v>
      </c>
      <c r="O59" t="b">
        <f t="shared" si="3"/>
        <v>0</v>
      </c>
    </row>
    <row r="60" spans="2:15" x14ac:dyDescent="0.25">
      <c r="B60" t="s">
        <v>0</v>
      </c>
      <c r="C60" t="s">
        <v>161</v>
      </c>
      <c r="D60" t="s">
        <v>133</v>
      </c>
      <c r="E60" s="109">
        <v>3</v>
      </c>
      <c r="F60" s="109">
        <v>3</v>
      </c>
      <c r="G60" s="111" t="str">
        <f t="shared" si="0"/>
        <v>0 to 0</v>
      </c>
      <c r="H60" t="str">
        <f>CONCATENATE(INDEX(missionsDragonRelativeMetrics[Easy Mission Reward],MATCH($E$36,missionsDragonRelativeMetrics[Dragon],0)), " coins")</f>
        <v>400 coins</v>
      </c>
      <c r="I60" s="111" t="str">
        <f t="shared" si="1"/>
        <v>1 to 1</v>
      </c>
      <c r="J60" t="str">
        <f>CONCATENATE(INDEX(missionsDragonRelativeMetrics[Medium Mission Reward],MATCH($E$36,missionsDragonRelativeMetrics[Dragon],0)), " coins")</f>
        <v>600 coins</v>
      </c>
      <c r="K60" s="111" t="str">
        <f t="shared" si="2"/>
        <v>1 to 1</v>
      </c>
      <c r="L60" t="str">
        <f>CONCATENATE(INDEX(missionsDragonRelativeMetrics[Hard Mission Reward],MATCH($E$36,missionsDragonRelativeMetrics[Dragon],0)), " coins")</f>
        <v>1200 coins</v>
      </c>
      <c r="M60">
        <v>3</v>
      </c>
      <c r="N60" s="347">
        <v>7</v>
      </c>
      <c r="O60" t="b">
        <f t="shared" si="3"/>
        <v>0</v>
      </c>
    </row>
    <row r="61" spans="2:15" x14ac:dyDescent="0.25">
      <c r="B61" t="s">
        <v>0</v>
      </c>
      <c r="C61" t="s">
        <v>162</v>
      </c>
      <c r="D61" t="s">
        <v>133</v>
      </c>
      <c r="E61" s="109">
        <v>8</v>
      </c>
      <c r="F61" s="109">
        <v>9</v>
      </c>
      <c r="G61" s="111" t="str">
        <f t="shared" si="0"/>
        <v>1 to 1</v>
      </c>
      <c r="H61" t="str">
        <f>CONCATENATE(INDEX(missionsDragonRelativeMetrics[Easy Mission Reward],MATCH($E$36,missionsDragonRelativeMetrics[Dragon],0)), " coins")</f>
        <v>400 coins</v>
      </c>
      <c r="I61" s="111" t="str">
        <f t="shared" si="1"/>
        <v>2 to 2</v>
      </c>
      <c r="J61" t="str">
        <f>CONCATENATE(INDEX(missionsDragonRelativeMetrics[Medium Mission Reward],MATCH($E$36,missionsDragonRelativeMetrics[Dragon],0)), " coins")</f>
        <v>600 coins</v>
      </c>
      <c r="K61" s="111" t="str">
        <f t="shared" si="2"/>
        <v>2 to 3</v>
      </c>
      <c r="L61" t="str">
        <f>CONCATENATE(INDEX(missionsDragonRelativeMetrics[Hard Mission Reward],MATCH($E$36,missionsDragonRelativeMetrics[Dragon],0)), " coins")</f>
        <v>1200 coins</v>
      </c>
      <c r="M61">
        <v>1</v>
      </c>
      <c r="N61" s="347">
        <v>7</v>
      </c>
      <c r="O61" t="b">
        <f t="shared" si="3"/>
        <v>0</v>
      </c>
    </row>
    <row r="62" spans="2:15" x14ac:dyDescent="0.25">
      <c r="B62" t="s">
        <v>0</v>
      </c>
      <c r="C62" t="s">
        <v>163</v>
      </c>
      <c r="D62" t="s">
        <v>133</v>
      </c>
      <c r="E62" s="109">
        <v>11</v>
      </c>
      <c r="F62" s="109">
        <v>12</v>
      </c>
      <c r="G62" s="111" t="str">
        <f t="shared" si="0"/>
        <v>2 to 2</v>
      </c>
      <c r="H62" t="str">
        <f>CONCATENATE(INDEX(missionsDragonRelativeMetrics[Easy Mission Reward],MATCH($E$36,missionsDragonRelativeMetrics[Dragon],0)), " coins")</f>
        <v>400 coins</v>
      </c>
      <c r="I62" s="111" t="str">
        <f t="shared" si="1"/>
        <v>2 to 2</v>
      </c>
      <c r="J62" t="str">
        <f>CONCATENATE(INDEX(missionsDragonRelativeMetrics[Medium Mission Reward],MATCH($E$36,missionsDragonRelativeMetrics[Dragon],0)), " coins")</f>
        <v>600 coins</v>
      </c>
      <c r="K62" s="111" t="str">
        <f t="shared" si="2"/>
        <v>3 to 4</v>
      </c>
      <c r="L62" t="str">
        <f>CONCATENATE(INDEX(missionsDragonRelativeMetrics[Hard Mission Reward],MATCH($E$36,missionsDragonRelativeMetrics[Dragon],0)), " coins")</f>
        <v>1200 coins</v>
      </c>
      <c r="M62">
        <v>2</v>
      </c>
      <c r="N62" s="347">
        <v>7</v>
      </c>
      <c r="O62" t="b">
        <f t="shared" si="3"/>
        <v>0</v>
      </c>
    </row>
    <row r="63" spans="2:15" x14ac:dyDescent="0.25">
      <c r="B63" t="s">
        <v>164</v>
      </c>
      <c r="C63" s="110" t="s">
        <v>152</v>
      </c>
      <c r="D63" t="s">
        <v>133</v>
      </c>
      <c r="E63" s="109">
        <v>6000</v>
      </c>
      <c r="F63" s="109">
        <v>7000</v>
      </c>
      <c r="G63" s="111" t="str">
        <f t="shared" si="0"/>
        <v>900 to 1050</v>
      </c>
      <c r="H63" t="str">
        <f>CONCATENATE(INDEX(missionsDragonRelativeMetrics[Easy Mission Reward],MATCH($E$36,missionsDragonRelativeMetrics[Dragon],0)), " coins")</f>
        <v>400 coins</v>
      </c>
      <c r="I63" s="111" t="str">
        <f t="shared" si="1"/>
        <v>1200 to 1400</v>
      </c>
      <c r="J63" t="str">
        <f>CONCATENATE(INDEX(missionsDragonRelativeMetrics[Medium Mission Reward],MATCH($E$36,missionsDragonRelativeMetrics[Dragon],0)), " coins")</f>
        <v>600 coins</v>
      </c>
      <c r="K63" s="111" t="str">
        <f t="shared" si="2"/>
        <v>1800 to 2100</v>
      </c>
      <c r="L63" t="str">
        <f>CONCATENATE(INDEX(missionsDragonRelativeMetrics[Hard Mission Reward],MATCH($E$36,missionsDragonRelativeMetrics[Dragon],0)), " coins")</f>
        <v>1200 coins</v>
      </c>
      <c r="M63">
        <v>0</v>
      </c>
      <c r="N63" s="347">
        <v>7</v>
      </c>
      <c r="O63" t="b">
        <f t="shared" si="3"/>
        <v>1</v>
      </c>
    </row>
    <row r="64" spans="2:15" x14ac:dyDescent="0.25">
      <c r="B64" t="s">
        <v>165</v>
      </c>
      <c r="C64" s="110" t="s">
        <v>152</v>
      </c>
      <c r="D64" t="s">
        <v>133</v>
      </c>
      <c r="E64" s="109">
        <v>50</v>
      </c>
      <c r="F64" s="109">
        <v>55</v>
      </c>
      <c r="G64" s="111" t="str">
        <f t="shared" si="0"/>
        <v>8 to 8</v>
      </c>
      <c r="H64" t="str">
        <f>CONCATENATE(INDEX(missionsDragonRelativeMetrics[Easy Mission Reward],MATCH($E$36,missionsDragonRelativeMetrics[Dragon],0)), " coins")</f>
        <v>400 coins</v>
      </c>
      <c r="I64" s="111" t="str">
        <f t="shared" si="1"/>
        <v>10 to 11</v>
      </c>
      <c r="J64" t="str">
        <f>CONCATENATE(INDEX(missionsDragonRelativeMetrics[Medium Mission Reward],MATCH($E$36,missionsDragonRelativeMetrics[Dragon],0)), " coins")</f>
        <v>600 coins</v>
      </c>
      <c r="K64" s="111" t="str">
        <f t="shared" si="2"/>
        <v>15 to 17</v>
      </c>
      <c r="L64" t="str">
        <f>CONCATENATE(INDEX(missionsDragonRelativeMetrics[Hard Mission Reward],MATCH($E$36,missionsDragonRelativeMetrics[Dragon],0)), " coins")</f>
        <v>1200 coins</v>
      </c>
      <c r="M64">
        <v>0</v>
      </c>
      <c r="N64" s="347">
        <v>7</v>
      </c>
      <c r="O64" t="b">
        <f t="shared" si="3"/>
        <v>1</v>
      </c>
    </row>
    <row r="65" spans="2:15" x14ac:dyDescent="0.25">
      <c r="B65" t="s">
        <v>165</v>
      </c>
      <c r="C65" t="s">
        <v>166</v>
      </c>
      <c r="D65" t="s">
        <v>133</v>
      </c>
      <c r="E65" s="109">
        <v>4</v>
      </c>
      <c r="F65" s="109">
        <v>4</v>
      </c>
      <c r="G65" s="111" t="str">
        <f t="shared" si="0"/>
        <v>1 to 1</v>
      </c>
      <c r="H65" t="str">
        <f>CONCATENATE(INDEX(missionsDragonRelativeMetrics[Easy Mission Reward],MATCH($E$36,missionsDragonRelativeMetrics[Dragon],0)), " coins")</f>
        <v>400 coins</v>
      </c>
      <c r="I65" s="111" t="str">
        <f t="shared" si="1"/>
        <v>1 to 1</v>
      </c>
      <c r="J65" t="str">
        <f>CONCATENATE(INDEX(missionsDragonRelativeMetrics[Medium Mission Reward],MATCH($E$36,missionsDragonRelativeMetrics[Dragon],0)), " coins")</f>
        <v>600 coins</v>
      </c>
      <c r="K65" s="111" t="str">
        <f t="shared" si="2"/>
        <v>1 to 1</v>
      </c>
      <c r="L65" t="str">
        <f>CONCATENATE(INDEX(missionsDragonRelativeMetrics[Hard Mission Reward],MATCH($E$36,missionsDragonRelativeMetrics[Dragon],0)), " coins")</f>
        <v>1200 coins</v>
      </c>
      <c r="M65">
        <v>3</v>
      </c>
      <c r="N65" s="347">
        <v>7</v>
      </c>
      <c r="O65" t="b">
        <f t="shared" si="3"/>
        <v>0</v>
      </c>
    </row>
    <row r="66" spans="2:15" x14ac:dyDescent="0.25">
      <c r="B66" t="s">
        <v>165</v>
      </c>
      <c r="C66" t="s">
        <v>167</v>
      </c>
      <c r="D66" t="s">
        <v>133</v>
      </c>
      <c r="E66" s="109">
        <v>5</v>
      </c>
      <c r="F66" s="109">
        <v>5</v>
      </c>
      <c r="G66" s="111" t="str">
        <f t="shared" si="0"/>
        <v>1 to 1</v>
      </c>
      <c r="H66" t="str">
        <f>CONCATENATE(INDEX(missionsDragonRelativeMetrics[Easy Mission Reward],MATCH($E$36,missionsDragonRelativeMetrics[Dragon],0)), " coins")</f>
        <v>400 coins</v>
      </c>
      <c r="I66" s="111" t="str">
        <f t="shared" si="1"/>
        <v>1 to 1</v>
      </c>
      <c r="J66" t="str">
        <f>CONCATENATE(INDEX(missionsDragonRelativeMetrics[Medium Mission Reward],MATCH($E$36,missionsDragonRelativeMetrics[Dragon],0)), " coins")</f>
        <v>600 coins</v>
      </c>
      <c r="K66" s="111" t="str">
        <f t="shared" si="2"/>
        <v>2 to 2</v>
      </c>
      <c r="L66" t="str">
        <f>CONCATENATE(INDEX(missionsDragonRelativeMetrics[Hard Mission Reward],MATCH($E$36,missionsDragonRelativeMetrics[Dragon],0)), " coins")</f>
        <v>1200 coins</v>
      </c>
      <c r="M66">
        <v>3</v>
      </c>
      <c r="N66" s="347">
        <v>7</v>
      </c>
      <c r="O66" t="b">
        <f t="shared" si="3"/>
        <v>0</v>
      </c>
    </row>
    <row r="67" spans="2:15" x14ac:dyDescent="0.25">
      <c r="B67" t="s">
        <v>165</v>
      </c>
      <c r="C67" t="s">
        <v>156</v>
      </c>
      <c r="D67" t="s">
        <v>133</v>
      </c>
      <c r="E67" s="109">
        <v>17</v>
      </c>
      <c r="F67" s="109">
        <v>18</v>
      </c>
      <c r="G67" s="111" t="str">
        <f t="shared" si="0"/>
        <v>3 to 3</v>
      </c>
      <c r="H67" t="str">
        <f>CONCATENATE(INDEX(missionsDragonRelativeMetrics[Easy Mission Reward],MATCH($E$36,missionsDragonRelativeMetrics[Dragon],0)), " coins")</f>
        <v>400 coins</v>
      </c>
      <c r="I67" s="111" t="str">
        <f t="shared" si="1"/>
        <v>3 to 4</v>
      </c>
      <c r="J67" t="str">
        <f>CONCATENATE(INDEX(missionsDragonRelativeMetrics[Medium Mission Reward],MATCH($E$36,missionsDragonRelativeMetrics[Dragon],0)), " coins")</f>
        <v>600 coins</v>
      </c>
      <c r="K67" s="111" t="str">
        <f t="shared" si="2"/>
        <v>5 to 5</v>
      </c>
      <c r="L67" t="str">
        <f>CONCATENATE(INDEX(missionsDragonRelativeMetrics[Hard Mission Reward],MATCH($E$36,missionsDragonRelativeMetrics[Dragon],0)), " coins")</f>
        <v>1200 coins</v>
      </c>
      <c r="M67">
        <v>0</v>
      </c>
      <c r="N67" s="347">
        <v>7</v>
      </c>
      <c r="O67" t="b">
        <f t="shared" si="3"/>
        <v>1</v>
      </c>
    </row>
    <row r="68" spans="2:15" x14ac:dyDescent="0.25">
      <c r="B68" t="s">
        <v>2</v>
      </c>
      <c r="C68" t="s">
        <v>168</v>
      </c>
      <c r="D68" t="s">
        <v>150</v>
      </c>
      <c r="E68" s="109">
        <v>10</v>
      </c>
      <c r="F68" s="109">
        <v>12</v>
      </c>
      <c r="G68" s="111" t="str">
        <f t="shared" si="0"/>
        <v>2 to 2</v>
      </c>
      <c r="H68" t="str">
        <f>CONCATENATE(INDEX(missionsDragonRelativeMetrics[Easy Mission Reward],MATCH($E$36,missionsDragonRelativeMetrics[Dragon],0)), " coins")</f>
        <v>400 coins</v>
      </c>
      <c r="I68" s="111" t="str">
        <f t="shared" si="1"/>
        <v>2 to 2</v>
      </c>
      <c r="J68" t="str">
        <f>CONCATENATE(INDEX(missionsDragonRelativeMetrics[Medium Mission Reward],MATCH($E$36,missionsDragonRelativeMetrics[Dragon],0)), " coins")</f>
        <v>600 coins</v>
      </c>
      <c r="K68" s="111" t="str">
        <f t="shared" si="2"/>
        <v>3 to 4</v>
      </c>
      <c r="L68" t="str">
        <f>CONCATENATE(INDEX(missionsDragonRelativeMetrics[Hard Mission Reward],MATCH($E$36,missionsDragonRelativeMetrics[Dragon],0)), " coins")</f>
        <v>1200 coins</v>
      </c>
      <c r="M68">
        <v>1</v>
      </c>
      <c r="N68" s="347">
        <v>3</v>
      </c>
      <c r="O68" t="b">
        <f t="shared" si="3"/>
        <v>0</v>
      </c>
    </row>
    <row r="69" spans="2:15" x14ac:dyDescent="0.25">
      <c r="B69" t="s">
        <v>165</v>
      </c>
      <c r="C69" t="s">
        <v>169</v>
      </c>
      <c r="D69" t="s">
        <v>133</v>
      </c>
      <c r="E69" s="109">
        <v>3</v>
      </c>
      <c r="F69" s="109">
        <v>4</v>
      </c>
      <c r="G69" s="111" t="str">
        <f t="shared" si="0"/>
        <v>0 to 1</v>
      </c>
      <c r="H69" t="str">
        <f>CONCATENATE(INDEX(missionsDragonRelativeMetrics[Easy Mission Reward],MATCH($E$36,missionsDragonRelativeMetrics[Dragon],0)), " coins")</f>
        <v>400 coins</v>
      </c>
      <c r="I69" s="111" t="str">
        <f t="shared" si="1"/>
        <v>1 to 1</v>
      </c>
      <c r="J69" t="str">
        <f>CONCATENATE(INDEX(missionsDragonRelativeMetrics[Medium Mission Reward],MATCH($E$36,missionsDragonRelativeMetrics[Dragon],0)), " coins")</f>
        <v>600 coins</v>
      </c>
      <c r="K69" s="111" t="str">
        <f t="shared" si="2"/>
        <v>1 to 1</v>
      </c>
      <c r="L69" t="str">
        <f>CONCATENATE(INDEX(missionsDragonRelativeMetrics[Hard Mission Reward],MATCH($E$36,missionsDragonRelativeMetrics[Dragon],0)), " coins")</f>
        <v>1200 coins</v>
      </c>
      <c r="M69">
        <v>2</v>
      </c>
      <c r="N69" s="347">
        <v>3</v>
      </c>
      <c r="O69" t="b">
        <f t="shared" si="3"/>
        <v>0</v>
      </c>
    </row>
    <row r="70" spans="2:15" x14ac:dyDescent="0.25">
      <c r="B70" t="s">
        <v>165</v>
      </c>
      <c r="C70" t="s">
        <v>132</v>
      </c>
      <c r="D70" t="s">
        <v>133</v>
      </c>
      <c r="E70" s="109">
        <v>25</v>
      </c>
      <c r="F70" s="109">
        <v>27</v>
      </c>
      <c r="G70" s="111" t="str">
        <f t="shared" si="0"/>
        <v>4 to 4</v>
      </c>
      <c r="H70" t="str">
        <f>CONCATENATE(INDEX(missionsDragonRelativeMetrics[Easy Mission Reward],MATCH($E$36,missionsDragonRelativeMetrics[Dragon],0)), " coins")</f>
        <v>400 coins</v>
      </c>
      <c r="I70" s="111" t="str">
        <f t="shared" si="1"/>
        <v>5 to 5</v>
      </c>
      <c r="J70" t="str">
        <f>CONCATENATE(INDEX(missionsDragonRelativeMetrics[Medium Mission Reward],MATCH($E$36,missionsDragonRelativeMetrics[Dragon],0)), " coins")</f>
        <v>600 coins</v>
      </c>
      <c r="K70" s="111" t="str">
        <f t="shared" si="2"/>
        <v>8 to 8</v>
      </c>
      <c r="L70" t="str">
        <f>CONCATENATE(INDEX(missionsDragonRelativeMetrics[Hard Mission Reward],MATCH($E$36,missionsDragonRelativeMetrics[Dragon],0)), " coins")</f>
        <v>1200 coins</v>
      </c>
      <c r="M70">
        <v>1</v>
      </c>
      <c r="N70" s="347">
        <v>3</v>
      </c>
      <c r="O70" t="b">
        <f t="shared" si="3"/>
        <v>0</v>
      </c>
    </row>
    <row r="71" spans="2:15" x14ac:dyDescent="0.25">
      <c r="B71" t="s">
        <v>0</v>
      </c>
      <c r="C71" t="s">
        <v>170</v>
      </c>
      <c r="D71" t="s">
        <v>133</v>
      </c>
      <c r="E71" s="109">
        <v>10</v>
      </c>
      <c r="F71" s="109">
        <v>12</v>
      </c>
      <c r="G71" s="111" t="str">
        <f t="shared" si="0"/>
        <v>2 to 2</v>
      </c>
      <c r="H71" t="str">
        <f>CONCATENATE(INDEX(missionsDragonRelativeMetrics[Easy Mission Reward],MATCH($E$36,missionsDragonRelativeMetrics[Dragon],0)), " coins")</f>
        <v>400 coins</v>
      </c>
      <c r="I71" s="111" t="str">
        <f t="shared" si="1"/>
        <v>2 to 2</v>
      </c>
      <c r="J71" t="str">
        <f>CONCATENATE(INDEX(missionsDragonRelativeMetrics[Medium Mission Reward],MATCH($E$36,missionsDragonRelativeMetrics[Dragon],0)), " coins")</f>
        <v>600 coins</v>
      </c>
      <c r="K71" s="111" t="str">
        <f t="shared" si="2"/>
        <v>3 to 4</v>
      </c>
      <c r="L71" t="str">
        <f>CONCATENATE(INDEX(missionsDragonRelativeMetrics[Hard Mission Reward],MATCH($E$36,missionsDragonRelativeMetrics[Dragon],0)), " coins")</f>
        <v>1200 coins</v>
      </c>
      <c r="M71">
        <v>1</v>
      </c>
      <c r="N71" s="347">
        <v>2</v>
      </c>
      <c r="O71" t="b">
        <f t="shared" si="3"/>
        <v>0</v>
      </c>
    </row>
    <row r="72" spans="2:15" x14ac:dyDescent="0.25">
      <c r="B72" t="s">
        <v>165</v>
      </c>
      <c r="C72" t="s">
        <v>171</v>
      </c>
      <c r="D72" t="s">
        <v>133</v>
      </c>
      <c r="E72" s="109">
        <v>3</v>
      </c>
      <c r="F72" s="109">
        <v>3</v>
      </c>
      <c r="G72" s="111" t="str">
        <f t="shared" si="0"/>
        <v>0 to 0</v>
      </c>
      <c r="H72" t="str">
        <f>CONCATENATE(INDEX(missionsDragonRelativeMetrics[Easy Mission Reward],MATCH($E$36,missionsDragonRelativeMetrics[Dragon],0)), " coins")</f>
        <v>400 coins</v>
      </c>
      <c r="I72" s="111" t="str">
        <f t="shared" si="1"/>
        <v>1 to 1</v>
      </c>
      <c r="J72" t="str">
        <f>CONCATENATE(INDEX(missionsDragonRelativeMetrics[Medium Mission Reward],MATCH($E$36,missionsDragonRelativeMetrics[Dragon],0)), " coins")</f>
        <v>600 coins</v>
      </c>
      <c r="K72" s="111" t="str">
        <f t="shared" si="2"/>
        <v>1 to 1</v>
      </c>
      <c r="L72" t="str">
        <f>CONCATENATE(INDEX(missionsDragonRelativeMetrics[Hard Mission Reward],MATCH($E$36,missionsDragonRelativeMetrics[Dragon],0)), " coins")</f>
        <v>1200 coins</v>
      </c>
      <c r="M72">
        <v>2</v>
      </c>
      <c r="N72" s="347">
        <v>2</v>
      </c>
      <c r="O72" t="b">
        <f t="shared" si="3"/>
        <v>0</v>
      </c>
    </row>
    <row r="73" spans="2:15" x14ac:dyDescent="0.25">
      <c r="B73" t="s">
        <v>148</v>
      </c>
      <c r="C73" t="s">
        <v>172</v>
      </c>
      <c r="D73" t="s">
        <v>150</v>
      </c>
      <c r="E73" s="109">
        <v>1</v>
      </c>
      <c r="F73" s="109">
        <v>2</v>
      </c>
      <c r="G73" s="111" t="str">
        <f t="shared" si="0"/>
        <v>0 to 0</v>
      </c>
      <c r="H73" t="str">
        <f>CONCATENATE(INDEX(missionsDragonRelativeMetrics[Easy Mission Reward],MATCH($E$36,missionsDragonRelativeMetrics[Dragon],0)), " coins")</f>
        <v>400 coins</v>
      </c>
      <c r="I73" s="111" t="str">
        <f t="shared" si="1"/>
        <v>0 to 0</v>
      </c>
      <c r="J73" t="str">
        <f>CONCATENATE(INDEX(missionsDragonRelativeMetrics[Medium Mission Reward],MATCH($E$36,missionsDragonRelativeMetrics[Dragon],0)), " coins")</f>
        <v>600 coins</v>
      </c>
      <c r="K73" s="111" t="str">
        <f t="shared" si="2"/>
        <v>0 to 1</v>
      </c>
      <c r="L73" t="str">
        <f>CONCATENATE(INDEX(missionsDragonRelativeMetrics[Hard Mission Reward],MATCH($E$36,missionsDragonRelativeMetrics[Dragon],0)), " coins")</f>
        <v>1200 coins</v>
      </c>
      <c r="M73">
        <v>0</v>
      </c>
      <c r="N73" s="347">
        <v>1</v>
      </c>
      <c r="O73" t="b">
        <f t="shared" si="3"/>
        <v>1</v>
      </c>
    </row>
    <row r="74" spans="2:15" x14ac:dyDescent="0.25">
      <c r="B74" t="s">
        <v>0</v>
      </c>
      <c r="C74" t="s">
        <v>173</v>
      </c>
      <c r="D74" t="s">
        <v>133</v>
      </c>
      <c r="E74" s="109">
        <v>5</v>
      </c>
      <c r="F74" s="109">
        <v>6</v>
      </c>
      <c r="G74" s="111" t="str">
        <f t="shared" si="0"/>
        <v>1 to 1</v>
      </c>
      <c r="H74" t="str">
        <f>CONCATENATE(INDEX(missionsDragonRelativeMetrics[Easy Mission Reward],MATCH($E$36,missionsDragonRelativeMetrics[Dragon],0)), " coins")</f>
        <v>400 coins</v>
      </c>
      <c r="I74" s="111" t="str">
        <f t="shared" si="1"/>
        <v>1 to 1</v>
      </c>
      <c r="J74" t="str">
        <f>CONCATENATE(INDEX(missionsDragonRelativeMetrics[Medium Mission Reward],MATCH($E$36,missionsDragonRelativeMetrics[Dragon],0)), " coins")</f>
        <v>600 coins</v>
      </c>
      <c r="K74" s="111" t="str">
        <f t="shared" si="2"/>
        <v>2 to 2</v>
      </c>
      <c r="L74" t="str">
        <f>CONCATENATE(INDEX(missionsDragonRelativeMetrics[Hard Mission Reward],MATCH($E$36,missionsDragonRelativeMetrics[Dragon],0)), " coins")</f>
        <v>1200 coins</v>
      </c>
      <c r="M74">
        <v>0</v>
      </c>
      <c r="N74" s="347">
        <v>1</v>
      </c>
      <c r="O74" t="b">
        <f t="shared" si="3"/>
        <v>1</v>
      </c>
    </row>
    <row r="75" spans="2:15" x14ac:dyDescent="0.25">
      <c r="B75" t="s">
        <v>0</v>
      </c>
      <c r="C75" t="s">
        <v>504</v>
      </c>
      <c r="D75" t="s">
        <v>133</v>
      </c>
      <c r="E75" s="345">
        <v>45</v>
      </c>
      <c r="F75" s="345">
        <v>60</v>
      </c>
      <c r="G75" s="344" t="str">
        <f t="shared" ref="G75:G93" si="4">CONCATENATE(ROUND((E75*$F$41)*(1-$I$38),0), " to ",ROUND((F75*$F$41)*(1-$I$38),0))</f>
        <v>7 to 9</v>
      </c>
      <c r="H75" t="str">
        <f>CONCATENATE(INDEX(missionsDragonRelativeMetrics[Easy Mission Reward],MATCH($E$36,missionsDragonRelativeMetrics[Dragon],0)), " coins")</f>
        <v>400 coins</v>
      </c>
      <c r="I75" s="344" t="str">
        <f t="shared" ref="I75:I93" si="5">CONCATENATE(ROUND((E75*$G$41)*(1-$I$38),0), " to ",ROUND((F75*$G$41)*(1-$I$38),0))</f>
        <v>9 to 12</v>
      </c>
      <c r="J75" t="str">
        <f>CONCATENATE(INDEX(missionsDragonRelativeMetrics[Medium Mission Reward],MATCH($E$36,missionsDragonRelativeMetrics[Dragon],0)), " coins")</f>
        <v>600 coins</v>
      </c>
      <c r="K75" s="344" t="str">
        <f t="shared" ref="K75:K93" si="6">CONCATENATE(ROUND((E75*$H$41)*(1-$I$38),0), " to ",ROUND((F75*$H$41)*(1-$I$38),0))</f>
        <v>14 to 18</v>
      </c>
      <c r="L75" t="str">
        <f>CONCATENATE(INDEX(missionsDragonRelativeMetrics[Hard Mission Reward],MATCH($E$36,missionsDragonRelativeMetrics[Dragon],0)), " coins")</f>
        <v>1200 coins</v>
      </c>
      <c r="M75" s="120">
        <v>2</v>
      </c>
      <c r="N75" s="348">
        <v>4</v>
      </c>
      <c r="O75" t="b">
        <f t="shared" si="3"/>
        <v>0</v>
      </c>
    </row>
    <row r="76" spans="2:15" x14ac:dyDescent="0.25">
      <c r="B76" t="s">
        <v>0</v>
      </c>
      <c r="C76" t="s">
        <v>505</v>
      </c>
      <c r="D76" t="s">
        <v>133</v>
      </c>
      <c r="E76" s="345">
        <v>2</v>
      </c>
      <c r="F76" s="345">
        <v>4</v>
      </c>
      <c r="G76" s="344" t="str">
        <f t="shared" si="4"/>
        <v>0 to 1</v>
      </c>
      <c r="H76" t="str">
        <f>CONCATENATE(INDEX(missionsDragonRelativeMetrics[Easy Mission Reward],MATCH($E$36,missionsDragonRelativeMetrics[Dragon],0)), " coins")</f>
        <v>400 coins</v>
      </c>
      <c r="I76" s="344" t="str">
        <f t="shared" si="5"/>
        <v>0 to 1</v>
      </c>
      <c r="J76" t="str">
        <f>CONCATENATE(INDEX(missionsDragonRelativeMetrics[Medium Mission Reward],MATCH($E$36,missionsDragonRelativeMetrics[Dragon],0)), " coins")</f>
        <v>600 coins</v>
      </c>
      <c r="K76" s="344" t="str">
        <f t="shared" si="6"/>
        <v>1 to 1</v>
      </c>
      <c r="L76" t="str">
        <f>CONCATENATE(INDEX(missionsDragonRelativeMetrics[Hard Mission Reward],MATCH($E$36,missionsDragonRelativeMetrics[Dragon],0)), " coins")</f>
        <v>1200 coins</v>
      </c>
      <c r="M76" s="120">
        <v>3</v>
      </c>
      <c r="N76" s="348">
        <v>7</v>
      </c>
      <c r="O76" t="b">
        <f t="shared" si="3"/>
        <v>0</v>
      </c>
    </row>
    <row r="77" spans="2:15" x14ac:dyDescent="0.25">
      <c r="B77" t="s">
        <v>0</v>
      </c>
      <c r="C77" t="s">
        <v>506</v>
      </c>
      <c r="D77" t="s">
        <v>133</v>
      </c>
      <c r="E77" s="345">
        <v>25</v>
      </c>
      <c r="F77" s="345">
        <v>30</v>
      </c>
      <c r="G77" s="344" t="str">
        <f t="shared" si="4"/>
        <v>4 to 5</v>
      </c>
      <c r="H77" t="str">
        <f>CONCATENATE(INDEX(missionsDragonRelativeMetrics[Easy Mission Reward],MATCH($E$36,missionsDragonRelativeMetrics[Dragon],0)), " coins")</f>
        <v>400 coins</v>
      </c>
      <c r="I77" s="344" t="str">
        <f t="shared" si="5"/>
        <v>5 to 6</v>
      </c>
      <c r="J77" t="str">
        <f>CONCATENATE(INDEX(missionsDragonRelativeMetrics[Medium Mission Reward],MATCH($E$36,missionsDragonRelativeMetrics[Dragon],0)), " coins")</f>
        <v>600 coins</v>
      </c>
      <c r="K77" s="344" t="str">
        <f t="shared" si="6"/>
        <v>8 to 9</v>
      </c>
      <c r="L77" t="str">
        <f>CONCATENATE(INDEX(missionsDragonRelativeMetrics[Hard Mission Reward],MATCH($E$36,missionsDragonRelativeMetrics[Dragon],0)), " coins")</f>
        <v>1200 coins</v>
      </c>
      <c r="M77" s="120">
        <v>4</v>
      </c>
      <c r="N77" s="348">
        <v>7</v>
      </c>
      <c r="O77" t="b">
        <f t="shared" si="3"/>
        <v>0</v>
      </c>
    </row>
    <row r="78" spans="2:15" x14ac:dyDescent="0.25">
      <c r="B78" t="s">
        <v>0</v>
      </c>
      <c r="C78" t="s">
        <v>507</v>
      </c>
      <c r="D78" t="s">
        <v>133</v>
      </c>
      <c r="E78" s="345">
        <v>3</v>
      </c>
      <c r="F78" s="345">
        <v>5</v>
      </c>
      <c r="G78" s="344" t="str">
        <f t="shared" si="4"/>
        <v>0 to 1</v>
      </c>
      <c r="H78" t="str">
        <f>CONCATENATE(INDEX(missionsDragonRelativeMetrics[Easy Mission Reward],MATCH($E$36,missionsDragonRelativeMetrics[Dragon],0)), " coins")</f>
        <v>400 coins</v>
      </c>
      <c r="I78" s="344" t="str">
        <f t="shared" si="5"/>
        <v>1 to 1</v>
      </c>
      <c r="J78" t="str">
        <f>CONCATENATE(INDEX(missionsDragonRelativeMetrics[Medium Mission Reward],MATCH($E$36,missionsDragonRelativeMetrics[Dragon],0)), " coins")</f>
        <v>600 coins</v>
      </c>
      <c r="K78" s="344" t="str">
        <f t="shared" si="6"/>
        <v>1 to 2</v>
      </c>
      <c r="L78" t="str">
        <f>CONCATENATE(INDEX(missionsDragonRelativeMetrics[Hard Mission Reward],MATCH($E$36,missionsDragonRelativeMetrics[Dragon],0)), " coins")</f>
        <v>1200 coins</v>
      </c>
      <c r="M78" s="120">
        <v>4</v>
      </c>
      <c r="N78" s="348">
        <v>7</v>
      </c>
      <c r="O78" t="b">
        <f t="shared" si="3"/>
        <v>0</v>
      </c>
    </row>
    <row r="79" spans="2:15" x14ac:dyDescent="0.25">
      <c r="B79" t="s">
        <v>0</v>
      </c>
      <c r="C79" t="s">
        <v>508</v>
      </c>
      <c r="D79" t="s">
        <v>133</v>
      </c>
      <c r="E79" s="345">
        <v>5</v>
      </c>
      <c r="F79" s="345">
        <v>10</v>
      </c>
      <c r="G79" s="344" t="str">
        <f t="shared" si="4"/>
        <v>1 to 2</v>
      </c>
      <c r="H79" t="str">
        <f>CONCATENATE(INDEX(missionsDragonRelativeMetrics[Easy Mission Reward],MATCH($E$36,missionsDragonRelativeMetrics[Dragon],0)), " coins")</f>
        <v>400 coins</v>
      </c>
      <c r="I79" s="344" t="str">
        <f t="shared" si="5"/>
        <v>1 to 2</v>
      </c>
      <c r="J79" t="str">
        <f>CONCATENATE(INDEX(missionsDragonRelativeMetrics[Medium Mission Reward],MATCH($E$36,missionsDragonRelativeMetrics[Dragon],0)), " coins")</f>
        <v>600 coins</v>
      </c>
      <c r="K79" s="344" t="str">
        <f t="shared" si="6"/>
        <v>2 to 3</v>
      </c>
      <c r="L79" t="str">
        <f>CONCATENATE(INDEX(missionsDragonRelativeMetrics[Hard Mission Reward],MATCH($E$36,missionsDragonRelativeMetrics[Dragon],0)), " coins")</f>
        <v>1200 coins</v>
      </c>
      <c r="M79" s="120">
        <v>5</v>
      </c>
      <c r="N79" s="348">
        <v>7</v>
      </c>
      <c r="O79" t="b">
        <f t="shared" si="3"/>
        <v>0</v>
      </c>
    </row>
    <row r="80" spans="2:15" x14ac:dyDescent="0.25">
      <c r="B80" t="s">
        <v>509</v>
      </c>
      <c r="C80" s="110" t="s">
        <v>152</v>
      </c>
      <c r="D80" t="s">
        <v>150</v>
      </c>
      <c r="E80" s="345">
        <v>350</v>
      </c>
      <c r="F80" s="345">
        <v>500</v>
      </c>
      <c r="G80" s="344" t="str">
        <f t="shared" si="4"/>
        <v>53 to 75</v>
      </c>
      <c r="H80" t="str">
        <f>CONCATENATE(INDEX(missionsDragonRelativeMetrics[Easy Mission Reward],MATCH($E$36,missionsDragonRelativeMetrics[Dragon],0)), " coins")</f>
        <v>400 coins</v>
      </c>
      <c r="I80" s="344" t="str">
        <f t="shared" si="5"/>
        <v>70 to 100</v>
      </c>
      <c r="J80" t="str">
        <f>CONCATENATE(INDEX(missionsDragonRelativeMetrics[Medium Mission Reward],MATCH($E$36,missionsDragonRelativeMetrics[Dragon],0)), " coins")</f>
        <v>600 coins</v>
      </c>
      <c r="K80" s="344" t="str">
        <f t="shared" si="6"/>
        <v>105 to 150</v>
      </c>
      <c r="L80" t="str">
        <f>CONCATENATE(INDEX(missionsDragonRelativeMetrics[Hard Mission Reward],MATCH($E$36,missionsDragonRelativeMetrics[Dragon],0)), " coins")</f>
        <v>1200 coins</v>
      </c>
      <c r="M80" s="120">
        <v>1</v>
      </c>
      <c r="N80" s="348">
        <v>3</v>
      </c>
      <c r="O80" t="b">
        <f t="shared" si="3"/>
        <v>0</v>
      </c>
    </row>
    <row r="81" spans="2:15" x14ac:dyDescent="0.25">
      <c r="B81" t="s">
        <v>510</v>
      </c>
      <c r="C81" s="110" t="s">
        <v>152</v>
      </c>
      <c r="D81" t="s">
        <v>150</v>
      </c>
      <c r="E81" s="345">
        <v>300</v>
      </c>
      <c r="F81" s="345">
        <v>400</v>
      </c>
      <c r="G81" s="344" t="str">
        <f t="shared" si="4"/>
        <v>45 to 60</v>
      </c>
      <c r="H81" t="str">
        <f>CONCATENATE(INDEX(missionsDragonRelativeMetrics[Easy Mission Reward],MATCH($E$36,missionsDragonRelativeMetrics[Dragon],0)), " coins")</f>
        <v>400 coins</v>
      </c>
      <c r="I81" s="344" t="str">
        <f t="shared" si="5"/>
        <v>60 to 80</v>
      </c>
      <c r="J81" t="str">
        <f>CONCATENATE(INDEX(missionsDragonRelativeMetrics[Medium Mission Reward],MATCH($E$36,missionsDragonRelativeMetrics[Dragon],0)), " coins")</f>
        <v>600 coins</v>
      </c>
      <c r="K81" s="344" t="str">
        <f t="shared" si="6"/>
        <v>90 to 120</v>
      </c>
      <c r="L81" t="str">
        <f>CONCATENATE(INDEX(missionsDragonRelativeMetrics[Hard Mission Reward],MATCH($E$36,missionsDragonRelativeMetrics[Dragon],0)), " coins")</f>
        <v>1200 coins</v>
      </c>
      <c r="M81" s="120">
        <v>1</v>
      </c>
      <c r="N81" s="348">
        <v>3</v>
      </c>
      <c r="O81" t="b">
        <f t="shared" si="3"/>
        <v>0</v>
      </c>
    </row>
    <row r="82" spans="2:15" x14ac:dyDescent="0.25">
      <c r="B82" t="s">
        <v>511</v>
      </c>
      <c r="C82" t="s">
        <v>155</v>
      </c>
      <c r="D82" t="s">
        <v>133</v>
      </c>
      <c r="E82" s="345">
        <v>13</v>
      </c>
      <c r="F82" s="345">
        <v>15</v>
      </c>
      <c r="G82" s="344" t="str">
        <f t="shared" si="4"/>
        <v>2 to 2</v>
      </c>
      <c r="H82" t="str">
        <f>CONCATENATE(INDEX(missionsDragonRelativeMetrics[Easy Mission Reward],MATCH($E$36,missionsDragonRelativeMetrics[Dragon],0)), " coins")</f>
        <v>400 coins</v>
      </c>
      <c r="I82" s="344" t="str">
        <f t="shared" si="5"/>
        <v>3 to 3</v>
      </c>
      <c r="J82" t="str">
        <f>CONCATENATE(INDEX(missionsDragonRelativeMetrics[Medium Mission Reward],MATCH($E$36,missionsDragonRelativeMetrics[Dragon],0)), " coins")</f>
        <v>600 coins</v>
      </c>
      <c r="K82" s="344" t="str">
        <f t="shared" si="6"/>
        <v>4 to 5</v>
      </c>
      <c r="L82" t="str">
        <f>CONCATENATE(INDEX(missionsDragonRelativeMetrics[Hard Mission Reward],MATCH($E$36,missionsDragonRelativeMetrics[Dragon],0)), " coins")</f>
        <v>1200 coins</v>
      </c>
      <c r="M82" s="120">
        <v>1</v>
      </c>
      <c r="N82" s="348">
        <v>7</v>
      </c>
      <c r="O82" t="b">
        <f t="shared" si="3"/>
        <v>0</v>
      </c>
    </row>
    <row r="83" spans="2:15" x14ac:dyDescent="0.25">
      <c r="B83" t="s">
        <v>512</v>
      </c>
      <c r="C83" t="s">
        <v>170</v>
      </c>
      <c r="D83" t="s">
        <v>133</v>
      </c>
      <c r="E83" s="345">
        <v>5</v>
      </c>
      <c r="F83" s="345">
        <v>10</v>
      </c>
      <c r="G83" s="344" t="str">
        <f t="shared" si="4"/>
        <v>1 to 2</v>
      </c>
      <c r="H83" t="str">
        <f>CONCATENATE(INDEX(missionsDragonRelativeMetrics[Easy Mission Reward],MATCH($E$36,missionsDragonRelativeMetrics[Dragon],0)), " coins")</f>
        <v>400 coins</v>
      </c>
      <c r="I83" s="344" t="str">
        <f t="shared" si="5"/>
        <v>1 to 2</v>
      </c>
      <c r="J83" t="str">
        <f>CONCATENATE(INDEX(missionsDragonRelativeMetrics[Medium Mission Reward],MATCH($E$36,missionsDragonRelativeMetrics[Dragon],0)), " coins")</f>
        <v>600 coins</v>
      </c>
      <c r="K83" s="344" t="str">
        <f t="shared" si="6"/>
        <v>2 to 3</v>
      </c>
      <c r="L83" t="str">
        <f>CONCATENATE(INDEX(missionsDragonRelativeMetrics[Hard Mission Reward],MATCH($E$36,missionsDragonRelativeMetrics[Dragon],0)), " coins")</f>
        <v>1200 coins</v>
      </c>
      <c r="M83" s="120">
        <v>2</v>
      </c>
      <c r="N83" s="348">
        <v>7</v>
      </c>
      <c r="O83" t="b">
        <f t="shared" si="3"/>
        <v>0</v>
      </c>
    </row>
    <row r="84" spans="2:15" x14ac:dyDescent="0.25">
      <c r="B84" t="s">
        <v>513</v>
      </c>
      <c r="C84" t="s">
        <v>5</v>
      </c>
      <c r="D84" t="s">
        <v>150</v>
      </c>
      <c r="E84" s="345">
        <v>10</v>
      </c>
      <c r="F84" s="345">
        <v>15</v>
      </c>
      <c r="G84" s="344" t="str">
        <f t="shared" si="4"/>
        <v>2 to 2</v>
      </c>
      <c r="H84" t="str">
        <f>CONCATENATE(INDEX(missionsDragonRelativeMetrics[Easy Mission Reward],MATCH($E$36,missionsDragonRelativeMetrics[Dragon],0)), " coins")</f>
        <v>400 coins</v>
      </c>
      <c r="I84" s="344" t="str">
        <f t="shared" si="5"/>
        <v>2 to 3</v>
      </c>
      <c r="J84" t="str">
        <f>CONCATENATE(INDEX(missionsDragonRelativeMetrics[Medium Mission Reward],MATCH($E$36,missionsDragonRelativeMetrics[Dragon],0)), " coins")</f>
        <v>600 coins</v>
      </c>
      <c r="K84" s="344" t="str">
        <f t="shared" si="6"/>
        <v>3 to 5</v>
      </c>
      <c r="L84" t="str">
        <f>CONCATENATE(INDEX(missionsDragonRelativeMetrics[Hard Mission Reward],MATCH($E$36,missionsDragonRelativeMetrics[Dragon],0)), " coins")</f>
        <v>1200 coins</v>
      </c>
      <c r="M84" s="120">
        <v>2</v>
      </c>
      <c r="N84" s="348">
        <v>7</v>
      </c>
      <c r="O84" t="b">
        <f t="shared" si="3"/>
        <v>0</v>
      </c>
    </row>
    <row r="85" spans="2:15" x14ac:dyDescent="0.25">
      <c r="B85" t="s">
        <v>514</v>
      </c>
      <c r="C85" t="s">
        <v>162</v>
      </c>
      <c r="D85" t="s">
        <v>150</v>
      </c>
      <c r="E85" s="345">
        <v>10</v>
      </c>
      <c r="F85" s="345">
        <v>15</v>
      </c>
      <c r="G85" s="344" t="str">
        <f t="shared" si="4"/>
        <v>2 to 2</v>
      </c>
      <c r="H85" t="str">
        <f>CONCATENATE(INDEX(missionsDragonRelativeMetrics[Easy Mission Reward],MATCH($E$36,missionsDragonRelativeMetrics[Dragon],0)), " coins")</f>
        <v>400 coins</v>
      </c>
      <c r="I85" s="344" t="str">
        <f t="shared" si="5"/>
        <v>2 to 3</v>
      </c>
      <c r="J85" t="str">
        <f>CONCATENATE(INDEX(missionsDragonRelativeMetrics[Medium Mission Reward],MATCH($E$36,missionsDragonRelativeMetrics[Dragon],0)), " coins")</f>
        <v>600 coins</v>
      </c>
      <c r="K85" s="344" t="str">
        <f t="shared" si="6"/>
        <v>3 to 5</v>
      </c>
      <c r="L85" t="str">
        <f>CONCATENATE(INDEX(missionsDragonRelativeMetrics[Hard Mission Reward],MATCH($E$36,missionsDragonRelativeMetrics[Dragon],0)), " coins")</f>
        <v>1200 coins</v>
      </c>
      <c r="M85" s="120">
        <v>2</v>
      </c>
      <c r="N85" s="348">
        <v>7</v>
      </c>
      <c r="O85" t="b">
        <f t="shared" si="3"/>
        <v>0</v>
      </c>
    </row>
    <row r="86" spans="2:15" x14ac:dyDescent="0.25">
      <c r="B86" t="s">
        <v>515</v>
      </c>
      <c r="C86" t="s">
        <v>156</v>
      </c>
      <c r="D86" t="s">
        <v>133</v>
      </c>
      <c r="E86" s="345">
        <v>30</v>
      </c>
      <c r="F86" s="345">
        <v>40</v>
      </c>
      <c r="G86" s="344" t="str">
        <f t="shared" si="4"/>
        <v>5 to 6</v>
      </c>
      <c r="H86" t="str">
        <f>CONCATENATE(INDEX(missionsDragonRelativeMetrics[Easy Mission Reward],MATCH($E$36,missionsDragonRelativeMetrics[Dragon],0)), " coins")</f>
        <v>400 coins</v>
      </c>
      <c r="I86" s="344" t="str">
        <f t="shared" si="5"/>
        <v>6 to 8</v>
      </c>
      <c r="J86" t="str">
        <f>CONCATENATE(INDEX(missionsDragonRelativeMetrics[Medium Mission Reward],MATCH($E$36,missionsDragonRelativeMetrics[Dragon],0)), " coins")</f>
        <v>600 coins</v>
      </c>
      <c r="K86" s="344" t="str">
        <f t="shared" si="6"/>
        <v>9 to 12</v>
      </c>
      <c r="L86" t="str">
        <f>CONCATENATE(INDEX(missionsDragonRelativeMetrics[Hard Mission Reward],MATCH($E$36,missionsDragonRelativeMetrics[Dragon],0)), " coins")</f>
        <v>1200 coins</v>
      </c>
      <c r="M86" s="120">
        <v>3</v>
      </c>
      <c r="N86" s="348">
        <v>7</v>
      </c>
      <c r="O86" t="b">
        <f t="shared" si="3"/>
        <v>0</v>
      </c>
    </row>
    <row r="87" spans="2:15" x14ac:dyDescent="0.25">
      <c r="B87" t="s">
        <v>516</v>
      </c>
      <c r="C87" t="s">
        <v>169</v>
      </c>
      <c r="D87" t="s">
        <v>150</v>
      </c>
      <c r="E87" s="345">
        <v>15</v>
      </c>
      <c r="F87" s="345">
        <v>20</v>
      </c>
      <c r="G87" s="344" t="str">
        <f t="shared" si="4"/>
        <v>2 to 3</v>
      </c>
      <c r="H87" t="str">
        <f>CONCATENATE(INDEX(missionsDragonRelativeMetrics[Easy Mission Reward],MATCH($E$36,missionsDragonRelativeMetrics[Dragon],0)), " coins")</f>
        <v>400 coins</v>
      </c>
      <c r="I87" s="344" t="str">
        <f t="shared" si="5"/>
        <v>3 to 4</v>
      </c>
      <c r="J87" t="str">
        <f>CONCATENATE(INDEX(missionsDragonRelativeMetrics[Medium Mission Reward],MATCH($E$36,missionsDragonRelativeMetrics[Dragon],0)), " coins")</f>
        <v>600 coins</v>
      </c>
      <c r="K87" s="344" t="str">
        <f t="shared" si="6"/>
        <v>5 to 6</v>
      </c>
      <c r="L87" t="str">
        <f>CONCATENATE(INDEX(missionsDragonRelativeMetrics[Hard Mission Reward],MATCH($E$36,missionsDragonRelativeMetrics[Dragon],0)), " coins")</f>
        <v>1200 coins</v>
      </c>
      <c r="M87" s="120">
        <v>4</v>
      </c>
      <c r="N87" s="348">
        <v>7</v>
      </c>
      <c r="O87" t="b">
        <f t="shared" si="3"/>
        <v>0</v>
      </c>
    </row>
    <row r="88" spans="2:15" x14ac:dyDescent="0.25">
      <c r="B88" t="s">
        <v>517</v>
      </c>
      <c r="C88" t="s">
        <v>504</v>
      </c>
      <c r="D88" t="s">
        <v>150</v>
      </c>
      <c r="E88" s="345">
        <v>30</v>
      </c>
      <c r="F88" s="345">
        <v>40</v>
      </c>
      <c r="G88" s="344" t="str">
        <f t="shared" si="4"/>
        <v>5 to 6</v>
      </c>
      <c r="H88" t="str">
        <f>CONCATENATE(INDEX(missionsDragonRelativeMetrics[Easy Mission Reward],MATCH($E$36,missionsDragonRelativeMetrics[Dragon],0)), " coins")</f>
        <v>400 coins</v>
      </c>
      <c r="I88" s="344" t="str">
        <f t="shared" si="5"/>
        <v>6 to 8</v>
      </c>
      <c r="J88" t="str">
        <f>CONCATENATE(INDEX(missionsDragonRelativeMetrics[Medium Mission Reward],MATCH($E$36,missionsDragonRelativeMetrics[Dragon],0)), " coins")</f>
        <v>600 coins</v>
      </c>
      <c r="K88" s="344" t="str">
        <f t="shared" si="6"/>
        <v>9 to 12</v>
      </c>
      <c r="L88" t="str">
        <f>CONCATENATE(INDEX(missionsDragonRelativeMetrics[Hard Mission Reward],MATCH($E$36,missionsDragonRelativeMetrics[Dragon],0)), " coins")</f>
        <v>1200 coins</v>
      </c>
      <c r="M88" s="120">
        <v>5</v>
      </c>
      <c r="N88" s="348">
        <v>7</v>
      </c>
      <c r="O88" t="b">
        <f t="shared" si="3"/>
        <v>0</v>
      </c>
    </row>
    <row r="89" spans="2:15" x14ac:dyDescent="0.25">
      <c r="B89" t="s">
        <v>518</v>
      </c>
      <c r="C89" t="s">
        <v>156</v>
      </c>
      <c r="D89" t="s">
        <v>133</v>
      </c>
      <c r="E89" s="345">
        <v>25</v>
      </c>
      <c r="F89" s="345">
        <v>32</v>
      </c>
      <c r="G89" s="344" t="str">
        <f t="shared" si="4"/>
        <v>4 to 5</v>
      </c>
      <c r="H89" t="str">
        <f>CONCATENATE(INDEX(missionsDragonRelativeMetrics[Easy Mission Reward],MATCH($E$36,missionsDragonRelativeMetrics[Dragon],0)), " coins")</f>
        <v>400 coins</v>
      </c>
      <c r="I89" s="344" t="str">
        <f t="shared" si="5"/>
        <v>5 to 6</v>
      </c>
      <c r="J89" t="str">
        <f>CONCATENATE(INDEX(missionsDragonRelativeMetrics[Medium Mission Reward],MATCH($E$36,missionsDragonRelativeMetrics[Dragon],0)), " coins")</f>
        <v>600 coins</v>
      </c>
      <c r="K89" s="344" t="str">
        <f t="shared" si="6"/>
        <v>8 to 10</v>
      </c>
      <c r="L89" t="str">
        <f>CONCATENATE(INDEX(missionsDragonRelativeMetrics[Hard Mission Reward],MATCH($E$36,missionsDragonRelativeMetrics[Dragon],0)), " coins")</f>
        <v>1200 coins</v>
      </c>
      <c r="M89" s="120">
        <v>1</v>
      </c>
      <c r="N89" s="348">
        <v>7</v>
      </c>
      <c r="O89" t="b">
        <f t="shared" si="3"/>
        <v>0</v>
      </c>
    </row>
    <row r="90" spans="2:15" x14ac:dyDescent="0.25">
      <c r="B90" t="s">
        <v>511</v>
      </c>
      <c r="C90" t="s">
        <v>157</v>
      </c>
      <c r="D90" t="s">
        <v>133</v>
      </c>
      <c r="E90" s="345">
        <v>20</v>
      </c>
      <c r="F90" s="345">
        <v>30</v>
      </c>
      <c r="G90" s="344" t="str">
        <f t="shared" si="4"/>
        <v>3 to 5</v>
      </c>
      <c r="H90" t="str">
        <f>CONCATENATE(INDEX(missionsDragonRelativeMetrics[Easy Mission Reward],MATCH($E$36,missionsDragonRelativeMetrics[Dragon],0)), " coins")</f>
        <v>400 coins</v>
      </c>
      <c r="I90" s="344" t="str">
        <f t="shared" si="5"/>
        <v>4 to 6</v>
      </c>
      <c r="J90" t="str">
        <f>CONCATENATE(INDEX(missionsDragonRelativeMetrics[Medium Mission Reward],MATCH($E$36,missionsDragonRelativeMetrics[Dragon],0)), " coins")</f>
        <v>600 coins</v>
      </c>
      <c r="K90" s="344" t="str">
        <f t="shared" si="6"/>
        <v>6 to 9</v>
      </c>
      <c r="L90" t="str">
        <f>CONCATENATE(INDEX(missionsDragonRelativeMetrics[Hard Mission Reward],MATCH($E$36,missionsDragonRelativeMetrics[Dragon],0)), " coins")</f>
        <v>1200 coins</v>
      </c>
      <c r="M90" s="120">
        <v>2</v>
      </c>
      <c r="N90" s="348">
        <v>7</v>
      </c>
      <c r="O90" t="b">
        <f t="shared" si="3"/>
        <v>0</v>
      </c>
    </row>
    <row r="91" spans="2:15" x14ac:dyDescent="0.25">
      <c r="B91" t="s">
        <v>520</v>
      </c>
      <c r="C91" t="s">
        <v>519</v>
      </c>
      <c r="D91" t="s">
        <v>133</v>
      </c>
      <c r="E91" s="345">
        <v>2</v>
      </c>
      <c r="F91" s="345">
        <v>3</v>
      </c>
      <c r="G91" s="344" t="str">
        <f t="shared" si="4"/>
        <v>0 to 0</v>
      </c>
      <c r="H91" t="str">
        <f>CONCATENATE(INDEX(missionsDragonRelativeMetrics[Easy Mission Reward],MATCH($E$36,missionsDragonRelativeMetrics[Dragon],0)), " coins")</f>
        <v>400 coins</v>
      </c>
      <c r="I91" s="344" t="str">
        <f t="shared" si="5"/>
        <v>0 to 1</v>
      </c>
      <c r="J91" t="str">
        <f>CONCATENATE(INDEX(missionsDragonRelativeMetrics[Medium Mission Reward],MATCH($E$36,missionsDragonRelativeMetrics[Dragon],0)), " coins")</f>
        <v>600 coins</v>
      </c>
      <c r="K91" s="344" t="str">
        <f t="shared" si="6"/>
        <v>1 to 1</v>
      </c>
      <c r="L91" t="str">
        <f>CONCATENATE(INDEX(missionsDragonRelativeMetrics[Hard Mission Reward],MATCH($E$36,missionsDragonRelativeMetrics[Dragon],0)), " coins")</f>
        <v>1200 coins</v>
      </c>
      <c r="M91" s="120">
        <v>3</v>
      </c>
      <c r="N91" s="348">
        <v>7</v>
      </c>
      <c r="O91" t="b">
        <f t="shared" si="3"/>
        <v>0</v>
      </c>
    </row>
    <row r="92" spans="2:15" x14ac:dyDescent="0.25">
      <c r="B92" t="s">
        <v>521</v>
      </c>
      <c r="C92" t="s">
        <v>156</v>
      </c>
      <c r="D92" t="s">
        <v>150</v>
      </c>
      <c r="E92" s="345">
        <v>30</v>
      </c>
      <c r="F92" s="345">
        <v>40</v>
      </c>
      <c r="G92" s="344" t="str">
        <f t="shared" si="4"/>
        <v>5 to 6</v>
      </c>
      <c r="H92" t="str">
        <f>CONCATENATE(INDEX(missionsDragonRelativeMetrics[Easy Mission Reward],MATCH($E$36,missionsDragonRelativeMetrics[Dragon],0)), " coins")</f>
        <v>400 coins</v>
      </c>
      <c r="I92" s="344" t="str">
        <f t="shared" si="5"/>
        <v>6 to 8</v>
      </c>
      <c r="J92" t="str">
        <f>CONCATENATE(INDEX(missionsDragonRelativeMetrics[Medium Mission Reward],MATCH($E$36,missionsDragonRelativeMetrics[Dragon],0)), " coins")</f>
        <v>600 coins</v>
      </c>
      <c r="K92" s="344" t="str">
        <f t="shared" si="6"/>
        <v>9 to 12</v>
      </c>
      <c r="L92" t="str">
        <f>CONCATENATE(INDEX(missionsDragonRelativeMetrics[Hard Mission Reward],MATCH($E$36,missionsDragonRelativeMetrics[Dragon],0)), " coins")</f>
        <v>1200 coins</v>
      </c>
      <c r="M92" s="120">
        <v>4</v>
      </c>
      <c r="N92" s="348">
        <v>7</v>
      </c>
      <c r="O92" t="b">
        <f t="shared" si="3"/>
        <v>0</v>
      </c>
    </row>
    <row r="93" spans="2:15" x14ac:dyDescent="0.25">
      <c r="B93" t="s">
        <v>522</v>
      </c>
      <c r="C93" t="s">
        <v>523</v>
      </c>
      <c r="D93" t="s">
        <v>150</v>
      </c>
      <c r="E93" s="345">
        <v>1</v>
      </c>
      <c r="F93" s="345">
        <v>1</v>
      </c>
      <c r="G93" s="344" t="str">
        <f t="shared" si="4"/>
        <v>0 to 0</v>
      </c>
      <c r="H93" t="str">
        <f>CONCATENATE(INDEX(missionsDragonRelativeMetrics[Easy Mission Reward],MATCH($E$36,missionsDragonRelativeMetrics[Dragon],0)), " coins")</f>
        <v>400 coins</v>
      </c>
      <c r="I93" s="344" t="str">
        <f t="shared" si="5"/>
        <v>0 to 0</v>
      </c>
      <c r="J93" t="str">
        <f>CONCATENATE(INDEX(missionsDragonRelativeMetrics[Medium Mission Reward],MATCH($E$36,missionsDragonRelativeMetrics[Dragon],0)), " coins")</f>
        <v>600 coins</v>
      </c>
      <c r="K93" s="344" t="str">
        <f t="shared" si="6"/>
        <v>0 to 0</v>
      </c>
      <c r="L93" t="str">
        <f>CONCATENATE(INDEX(missionsDragonRelativeMetrics[Hard Mission Reward],MATCH($E$36,missionsDragonRelativeMetrics[Dragon],0)), " coins")</f>
        <v>1200 coins</v>
      </c>
      <c r="M93" s="120">
        <v>5</v>
      </c>
      <c r="N93" s="348">
        <v>7</v>
      </c>
      <c r="O93" t="b">
        <f t="shared" si="3"/>
        <v>0</v>
      </c>
    </row>
    <row r="94" spans="2:15" x14ac:dyDescent="0.25">
      <c r="B94" s="264" t="s">
        <v>512</v>
      </c>
      <c r="C94" s="264" t="s">
        <v>527</v>
      </c>
      <c r="D94" s="264" t="s">
        <v>150</v>
      </c>
      <c r="E94" s="109">
        <v>10</v>
      </c>
      <c r="F94" s="109">
        <v>15</v>
      </c>
      <c r="G94" s="111" t="str">
        <f>CONCATENATE(ROUND((E94*$F$41)*(1-$I$38),0), " to ",ROUND((F94*$F$41)*(1-$I$38),0))</f>
        <v>2 to 2</v>
      </c>
      <c r="H94" s="264" t="str">
        <f>CONCATENATE(INDEX(missionsDragonRelativeMetrics[Easy Mission Reward],MATCH($E$36,missionsDragonRelativeMetrics[Dragon],0)), " coins")</f>
        <v>400 coins</v>
      </c>
      <c r="I94" s="111" t="str">
        <f>CONCATENATE(ROUND((E94*$G$41)*(1-$I$38),0), " to ",ROUND((F94*$G$41)*(1-$I$38),0))</f>
        <v>2 to 3</v>
      </c>
      <c r="J94" s="264" t="str">
        <f>CONCATENATE(INDEX(missionsDragonRelativeMetrics[Medium Mission Reward],MATCH($E$36,missionsDragonRelativeMetrics[Dragon],0)), " coins")</f>
        <v>600 coins</v>
      </c>
      <c r="K94" s="111" t="str">
        <f>CONCATENATE(ROUND((E94*$H$41)*(1-$I$38),0), " to ",ROUND((F94*$H$41)*(1-$I$38),0))</f>
        <v>3 to 5</v>
      </c>
      <c r="L94" s="264" t="str">
        <f>CONCATENATE(INDEX(missionsDragonRelativeMetrics[Hard Mission Reward],MATCH($E$36,missionsDragonRelativeMetrics[Dragon],0)), " coins")</f>
        <v>1200 coins</v>
      </c>
      <c r="M94" s="264">
        <v>1</v>
      </c>
      <c r="N94" s="347">
        <v>7</v>
      </c>
      <c r="O94" s="349" t="b">
        <f>NOT(OR(M94&gt;$D$38,N94&lt;$D$38))</f>
        <v>0</v>
      </c>
    </row>
  </sheetData>
  <mergeCells count="3">
    <mergeCell ref="G44:H44"/>
    <mergeCell ref="I44:J44"/>
    <mergeCell ref="K44:L44"/>
  </mergeCells>
  <conditionalFormatting sqref="B46:O46">
    <cfRule type="expression" dxfId="199" priority="50">
      <formula>OR($M$46&gt;$D$38,$N$46&lt;$D$38)</formula>
    </cfRule>
  </conditionalFormatting>
  <conditionalFormatting sqref="B47:O47">
    <cfRule type="expression" dxfId="198" priority="49">
      <formula>OR($M$47&gt;$D$38,$N$47&lt;$D$38)</formula>
    </cfRule>
  </conditionalFormatting>
  <conditionalFormatting sqref="B48:O48">
    <cfRule type="expression" dxfId="197" priority="48">
      <formula>OR($M$48&gt;$D$38,$N$48&lt;$D$38)</formula>
    </cfRule>
  </conditionalFormatting>
  <conditionalFormatting sqref="B49:O49">
    <cfRule type="expression" dxfId="196" priority="47">
      <formula>OR($M$49&gt;$D$38,$N$49&lt;$D$38)</formula>
    </cfRule>
  </conditionalFormatting>
  <conditionalFormatting sqref="B50:O50">
    <cfRule type="expression" dxfId="195" priority="46">
      <formula>OR($M$50&gt;$D$38,$N$50&lt;$D$38)</formula>
    </cfRule>
  </conditionalFormatting>
  <conditionalFormatting sqref="B51:O51">
    <cfRule type="expression" dxfId="194" priority="45">
      <formula>OR($M$51&gt;$D$38,$N$51&lt;$D$38)</formula>
    </cfRule>
  </conditionalFormatting>
  <conditionalFormatting sqref="B52:O52">
    <cfRule type="expression" dxfId="193" priority="44">
      <formula>OR($M$52&gt;$D$38,$N$52&lt;$D$38)</formula>
    </cfRule>
  </conditionalFormatting>
  <conditionalFormatting sqref="B53:O53">
    <cfRule type="expression" dxfId="192" priority="43">
      <formula>OR($M$53&gt;$D$38,$N$53&lt;$D$38)</formula>
    </cfRule>
  </conditionalFormatting>
  <conditionalFormatting sqref="B54:O54">
    <cfRule type="expression" dxfId="191" priority="42">
      <formula>OR($M$54&gt;$D$38,$N$54&lt;$D$38)</formula>
    </cfRule>
  </conditionalFormatting>
  <conditionalFormatting sqref="B55:O55">
    <cfRule type="expression" dxfId="190" priority="41">
      <formula>OR($M$55&gt;$D$38,$N$55&lt;$D$38)</formula>
    </cfRule>
  </conditionalFormatting>
  <conditionalFormatting sqref="B56:O56">
    <cfRule type="expression" dxfId="189" priority="40">
      <formula>OR($M$56&gt;$D$38,$N$56&lt;$D$38)</formula>
    </cfRule>
  </conditionalFormatting>
  <conditionalFormatting sqref="B57:O57">
    <cfRule type="expression" dxfId="188" priority="39">
      <formula>OR($M$57&gt;$D$38,$N$57&lt;$D$38)</formula>
    </cfRule>
  </conditionalFormatting>
  <conditionalFormatting sqref="B58:O58">
    <cfRule type="expression" dxfId="187" priority="38">
      <formula>OR($M$58&gt;$D$38,$N$58&lt;$D$38)</formula>
    </cfRule>
  </conditionalFormatting>
  <conditionalFormatting sqref="B59:O59">
    <cfRule type="expression" dxfId="186" priority="37">
      <formula>OR($M$59&gt;$D$38,$N$59&lt;$D$38)</formula>
    </cfRule>
  </conditionalFormatting>
  <conditionalFormatting sqref="B60:O60">
    <cfRule type="expression" dxfId="185" priority="36">
      <formula>OR($M$60&gt;$D$38,$N$60&lt;$D$38)</formula>
    </cfRule>
  </conditionalFormatting>
  <conditionalFormatting sqref="B61:O61">
    <cfRule type="expression" dxfId="184" priority="35">
      <formula>OR($M$61&gt;$D$38,$N$61&lt;$D$38)</formula>
    </cfRule>
  </conditionalFormatting>
  <conditionalFormatting sqref="B62:O62">
    <cfRule type="expression" dxfId="183" priority="34">
      <formula>OR($M$62&gt;$D$38,$N$62&lt;$D$38)</formula>
    </cfRule>
  </conditionalFormatting>
  <conditionalFormatting sqref="B63:O63">
    <cfRule type="expression" dxfId="182" priority="33">
      <formula>OR($M$63&gt;$D$38,$N$63&lt;$D$38)</formula>
    </cfRule>
  </conditionalFormatting>
  <conditionalFormatting sqref="B64:O64">
    <cfRule type="expression" dxfId="181" priority="32">
      <formula>OR($M$64&gt;$D$38,$N$64&lt;$D$38)</formula>
    </cfRule>
  </conditionalFormatting>
  <conditionalFormatting sqref="B65:O65">
    <cfRule type="expression" dxfId="180" priority="31">
      <formula>OR($M$65&gt;$D$38,$N$65&lt;$D$38)</formula>
    </cfRule>
  </conditionalFormatting>
  <conditionalFormatting sqref="B66:O66">
    <cfRule type="expression" dxfId="179" priority="30">
      <formula>OR($M$66&gt;$D$38,$N$66&lt;$D$38)</formula>
    </cfRule>
  </conditionalFormatting>
  <conditionalFormatting sqref="B67:O67">
    <cfRule type="expression" dxfId="178" priority="29">
      <formula>OR($M$67&gt;$D$38,$N$67&lt;$D$38)</formula>
    </cfRule>
  </conditionalFormatting>
  <conditionalFormatting sqref="B68:O68">
    <cfRule type="expression" dxfId="177" priority="28">
      <formula>OR($M$68&gt;$D$38,$N$68&lt;$D$38)</formula>
    </cfRule>
  </conditionalFormatting>
  <conditionalFormatting sqref="B69:O69">
    <cfRule type="expression" dxfId="176" priority="27">
      <formula>OR($M$69&gt;$D$38,$N$69&lt;$D$38)</formula>
    </cfRule>
  </conditionalFormatting>
  <conditionalFormatting sqref="B70:O70">
    <cfRule type="expression" dxfId="175" priority="26">
      <formula>OR($M$70&gt;$D$38,$N$70&lt;$D$38)</formula>
    </cfRule>
  </conditionalFormatting>
  <conditionalFormatting sqref="B71:O71">
    <cfRule type="expression" dxfId="174" priority="24">
      <formula>OR($M$71&gt;$D$38,$N$71&lt;$D$38)</formula>
    </cfRule>
  </conditionalFormatting>
  <conditionalFormatting sqref="B72:O72">
    <cfRule type="expression" dxfId="173" priority="23">
      <formula>OR($M$72&gt;$D$38,$N$72&lt;$D$38)</formula>
    </cfRule>
  </conditionalFormatting>
  <conditionalFormatting sqref="B73:O73">
    <cfRule type="expression" dxfId="172" priority="22">
      <formula>OR($M$73&gt;$D$38,$N$73&lt;$D$38)</formula>
    </cfRule>
  </conditionalFormatting>
  <conditionalFormatting sqref="B74:O74">
    <cfRule type="expression" dxfId="171" priority="21">
      <formula>OR($M$74&gt;$D$38,$N$74&lt;$D$38)</formula>
    </cfRule>
  </conditionalFormatting>
  <conditionalFormatting sqref="B75:O75">
    <cfRule type="expression" dxfId="170" priority="20">
      <formula>OR($M$75&gt;$D$38,$N$75&lt;$D$38)</formula>
    </cfRule>
  </conditionalFormatting>
  <conditionalFormatting sqref="B76:O76">
    <cfRule type="expression" dxfId="169" priority="19">
      <formula>OR($M$76&gt;$D$38,$N$76&lt;$D$38)</formula>
    </cfRule>
  </conditionalFormatting>
  <conditionalFormatting sqref="B77:O77">
    <cfRule type="expression" dxfId="168" priority="18">
      <formula>OR($M$77&gt;$D$38,$N$77&lt;$D$38)</formula>
    </cfRule>
  </conditionalFormatting>
  <conditionalFormatting sqref="B78:O78">
    <cfRule type="expression" dxfId="167" priority="17">
      <formula>OR($M$78&gt;$D$38,$N$78&lt;$D$38)</formula>
    </cfRule>
  </conditionalFormatting>
  <conditionalFormatting sqref="B79:O79">
    <cfRule type="expression" dxfId="166" priority="16">
      <formula>OR($M$79&gt;$D$38,$N$79&lt;$D$38)</formula>
    </cfRule>
  </conditionalFormatting>
  <conditionalFormatting sqref="B80:O80">
    <cfRule type="expression" dxfId="165" priority="15">
      <formula>OR($M$80&gt;$D$38,$N$80&lt;$D$38)</formula>
    </cfRule>
  </conditionalFormatting>
  <conditionalFormatting sqref="B81:O81">
    <cfRule type="expression" dxfId="164" priority="14">
      <formula>OR($M$81&gt;$D$38,$N$81&lt;$D$38)</formula>
    </cfRule>
  </conditionalFormatting>
  <conditionalFormatting sqref="B82:O82">
    <cfRule type="expression" dxfId="163" priority="13">
      <formula>OR($M$82&gt;$D$38,$N$82&lt;$D$38)</formula>
    </cfRule>
  </conditionalFormatting>
  <conditionalFormatting sqref="B83:O83">
    <cfRule type="expression" dxfId="162" priority="12">
      <formula>OR($M$83&gt;$D$38,$N$83&lt;$D$38)</formula>
    </cfRule>
  </conditionalFormatting>
  <conditionalFormatting sqref="B84:O84">
    <cfRule type="expression" dxfId="161" priority="11">
      <formula>OR($M$84&gt;$D$38,$N$84&lt;$D$38)</formula>
    </cfRule>
  </conditionalFormatting>
  <conditionalFormatting sqref="B85:O85">
    <cfRule type="expression" dxfId="160" priority="10">
      <formula>OR($M$85&gt;$D$38,$N$85&lt;$D$38)</formula>
    </cfRule>
  </conditionalFormatting>
  <conditionalFormatting sqref="B86:O86">
    <cfRule type="expression" dxfId="159" priority="9">
      <formula>OR($M$86&gt;$D$38,$N$86&lt;$D$38)</formula>
    </cfRule>
  </conditionalFormatting>
  <conditionalFormatting sqref="B87:O87">
    <cfRule type="expression" dxfId="158" priority="8">
      <formula>OR($M$87&gt;$D$38,$N$87&lt;$D$38)</formula>
    </cfRule>
  </conditionalFormatting>
  <conditionalFormatting sqref="B88:O88">
    <cfRule type="expression" dxfId="157" priority="7">
      <formula>OR($M$88&gt;$D$38,$N$88&lt;$D$38)</formula>
    </cfRule>
  </conditionalFormatting>
  <conditionalFormatting sqref="B89:O89">
    <cfRule type="expression" dxfId="156" priority="6">
      <formula>OR($M$89&gt;$D$38,$N$89&lt;$D$38)</formula>
    </cfRule>
  </conditionalFormatting>
  <conditionalFormatting sqref="B90:O90">
    <cfRule type="expression" dxfId="155" priority="5">
      <formula>OR($M$90&gt;$D$38,$N$90&lt;$D$38)</formula>
    </cfRule>
  </conditionalFormatting>
  <conditionalFormatting sqref="B91:O91">
    <cfRule type="expression" dxfId="154" priority="4">
      <formula>OR($M$91&gt;$D$38,$N$91&lt;$D$38)</formula>
    </cfRule>
  </conditionalFormatting>
  <conditionalFormatting sqref="B92:O92">
    <cfRule type="expression" dxfId="153" priority="3">
      <formula>OR($M$92&gt;$D$38,$N$92&lt;$D$38)</formula>
    </cfRule>
  </conditionalFormatting>
  <conditionalFormatting sqref="B93:O93">
    <cfRule type="expression" dxfId="152" priority="2">
      <formula>OR($M$93&gt;$D$38,$N$93&lt;$D$38)</formula>
    </cfRule>
  </conditionalFormatting>
  <conditionalFormatting sqref="B94:O94">
    <cfRule type="expression" dxfId="151" priority="1">
      <formula>OR($M$94&gt;$D$38,$N$94&lt;$D$38)</formula>
    </cfRule>
  </conditionalFormatting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topLeftCell="A91" workbookViewId="0">
      <selection activeCell="E115" sqref="E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460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448</v>
      </c>
      <c r="C3" s="289"/>
      <c r="D3" s="289"/>
      <c r="E3" s="289"/>
      <c r="F3" s="289"/>
      <c r="G3" s="289"/>
      <c r="H3" s="249"/>
    </row>
    <row r="4" spans="2:38" x14ac:dyDescent="0.25">
      <c r="B4" s="247" t="s">
        <v>462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445</v>
      </c>
    </row>
    <row r="8" spans="2:38" x14ac:dyDescent="0.25">
      <c r="F8" s="104" t="s">
        <v>446</v>
      </c>
    </row>
    <row r="9" spans="2:38" x14ac:dyDescent="0.25">
      <c r="F9" s="288" t="s">
        <v>447</v>
      </c>
    </row>
    <row r="10" spans="2:38" x14ac:dyDescent="0.25">
      <c r="F10" s="326" t="s">
        <v>488</v>
      </c>
    </row>
    <row r="11" spans="2:38" x14ac:dyDescent="0.25">
      <c r="Z11" s="120"/>
    </row>
    <row r="12" spans="2:38" x14ac:dyDescent="0.25">
      <c r="B12" s="417" t="s">
        <v>429</v>
      </c>
      <c r="C12" s="418"/>
      <c r="D12" s="419"/>
      <c r="J12" s="414" t="s">
        <v>484</v>
      </c>
      <c r="K12" s="415"/>
      <c r="L12" s="414" t="s">
        <v>485</v>
      </c>
      <c r="M12" s="415"/>
      <c r="N12" s="264"/>
      <c r="O12" s="264" t="s">
        <v>492</v>
      </c>
      <c r="P12" s="264"/>
      <c r="Q12" s="269"/>
      <c r="T12" s="420" t="s">
        <v>443</v>
      </c>
      <c r="U12" s="421"/>
      <c r="V12" s="422"/>
      <c r="W12" s="414" t="s">
        <v>449</v>
      </c>
      <c r="X12" s="415"/>
      <c r="Y12" s="414" t="s">
        <v>451</v>
      </c>
      <c r="Z12" s="415"/>
      <c r="AA12" s="414" t="s">
        <v>454</v>
      </c>
      <c r="AB12" s="415"/>
      <c r="AD12" s="414" t="s">
        <v>449</v>
      </c>
      <c r="AE12" s="415"/>
      <c r="AF12" s="414" t="s">
        <v>451</v>
      </c>
      <c r="AG12" s="415"/>
      <c r="AH12" s="414" t="s">
        <v>454</v>
      </c>
      <c r="AI12" s="415"/>
      <c r="AK12" s="414" t="s">
        <v>491</v>
      </c>
      <c r="AL12" s="415"/>
    </row>
    <row r="13" spans="2:38" x14ac:dyDescent="0.25">
      <c r="B13" s="272" t="s">
        <v>415</v>
      </c>
      <c r="C13" s="273" t="s">
        <v>419</v>
      </c>
      <c r="D13" s="299" t="s">
        <v>420</v>
      </c>
      <c r="E13" s="302" t="s">
        <v>461</v>
      </c>
      <c r="G13" s="307" t="s">
        <v>421</v>
      </c>
      <c r="H13" s="280" t="s">
        <v>450</v>
      </c>
      <c r="I13" s="321" t="s">
        <v>490</v>
      </c>
      <c r="J13" s="280" t="s">
        <v>458</v>
      </c>
      <c r="K13" s="307" t="s">
        <v>459</v>
      </c>
      <c r="L13" s="331" t="s">
        <v>480</v>
      </c>
      <c r="M13" s="321" t="s">
        <v>481</v>
      </c>
      <c r="N13" s="316" t="s">
        <v>489</v>
      </c>
      <c r="O13" s="280" t="s">
        <v>432</v>
      </c>
      <c r="P13" s="278" t="s">
        <v>431</v>
      </c>
      <c r="Q13" s="278" t="s">
        <v>472</v>
      </c>
      <c r="R13" s="307" t="s">
        <v>471</v>
      </c>
      <c r="S13" s="316" t="s">
        <v>434</v>
      </c>
      <c r="T13" s="280" t="s">
        <v>440</v>
      </c>
      <c r="U13" s="278" t="s">
        <v>441</v>
      </c>
      <c r="V13" s="307" t="s">
        <v>442</v>
      </c>
      <c r="W13" s="280" t="s">
        <v>452</v>
      </c>
      <c r="X13" s="278" t="s">
        <v>453</v>
      </c>
      <c r="Y13" s="278" t="s">
        <v>422</v>
      </c>
      <c r="Z13" s="278" t="s">
        <v>423</v>
      </c>
      <c r="AA13" s="294" t="s">
        <v>455</v>
      </c>
      <c r="AB13" s="294" t="s">
        <v>456</v>
      </c>
      <c r="AC13" s="307" t="s">
        <v>457</v>
      </c>
      <c r="AD13" s="294" t="s">
        <v>473</v>
      </c>
      <c r="AE13" s="294" t="s">
        <v>474</v>
      </c>
      <c r="AF13" s="294" t="s">
        <v>475</v>
      </c>
      <c r="AG13" s="294" t="s">
        <v>476</v>
      </c>
      <c r="AH13" s="294" t="s">
        <v>477</v>
      </c>
      <c r="AI13" s="278" t="s">
        <v>478</v>
      </c>
      <c r="AJ13" s="297" t="s">
        <v>479</v>
      </c>
      <c r="AK13" s="278" t="s">
        <v>486</v>
      </c>
      <c r="AL13" s="278" t="s">
        <v>487</v>
      </c>
    </row>
    <row r="14" spans="2:38" x14ac:dyDescent="0.25">
      <c r="B14" s="263">
        <v>1</v>
      </c>
      <c r="C14" s="283" t="s">
        <v>417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417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417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418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418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16" t="s">
        <v>430</v>
      </c>
      <c r="C22" s="416"/>
      <c r="D22" s="416"/>
      <c r="G22" s="328" t="s">
        <v>144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428</v>
      </c>
      <c r="C23" s="274" t="s">
        <v>419</v>
      </c>
      <c r="D23" s="305" t="s">
        <v>420</v>
      </c>
      <c r="E23" s="352" t="s">
        <v>461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424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425</v>
      </c>
      <c r="D25" s="301">
        <v>1</v>
      </c>
      <c r="E25" s="357">
        <v>1</v>
      </c>
      <c r="G25" s="328" t="s">
        <v>145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424</v>
      </c>
      <c r="D26" s="301">
        <v>500</v>
      </c>
      <c r="E26" s="357">
        <v>500</v>
      </c>
      <c r="G26" s="330" t="s">
        <v>218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425</v>
      </c>
      <c r="D27" s="301">
        <v>2</v>
      </c>
      <c r="E27" s="357">
        <v>2</v>
      </c>
      <c r="G27" s="328" t="s">
        <v>529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424</v>
      </c>
      <c r="D28" s="301">
        <v>1000</v>
      </c>
      <c r="E28" s="357">
        <v>1000</v>
      </c>
      <c r="G28" s="328" t="s">
        <v>407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425</v>
      </c>
      <c r="D29" s="301">
        <v>3</v>
      </c>
      <c r="E29" s="357">
        <v>3</v>
      </c>
      <c r="G29" s="328" t="s">
        <v>408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426</v>
      </c>
      <c r="D30" s="301">
        <v>1</v>
      </c>
      <c r="E30" s="357">
        <v>1</v>
      </c>
      <c r="G30" s="328" t="s">
        <v>409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427</v>
      </c>
      <c r="D31" s="306">
        <v>1</v>
      </c>
      <c r="E31" s="357">
        <v>1</v>
      </c>
      <c r="G31" s="328" t="s">
        <v>410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411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412</v>
      </c>
      <c r="W34" t="s">
        <v>326</v>
      </c>
    </row>
    <row r="35" spans="2:23" x14ac:dyDescent="0.25">
      <c r="B35" s="147" t="s">
        <v>439</v>
      </c>
    </row>
    <row r="36" spans="2:23" x14ac:dyDescent="0.25">
      <c r="B36" s="274" t="s">
        <v>416</v>
      </c>
      <c r="C36" s="262">
        <v>7</v>
      </c>
      <c r="D36" t="s">
        <v>433</v>
      </c>
    </row>
    <row r="37" spans="2:23" x14ac:dyDescent="0.25">
      <c r="B37" s="323" t="s">
        <v>483</v>
      </c>
      <c r="C37" s="262">
        <v>1</v>
      </c>
      <c r="D37" t="s">
        <v>433</v>
      </c>
    </row>
    <row r="39" spans="2:23" x14ac:dyDescent="0.25">
      <c r="B39" s="275" t="s">
        <v>434</v>
      </c>
      <c r="C39" s="276" t="s">
        <v>435</v>
      </c>
      <c r="D39" s="277" t="s">
        <v>436</v>
      </c>
      <c r="E39" s="353" t="s">
        <v>463</v>
      </c>
      <c r="F39" s="275" t="s">
        <v>464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13" t="s">
        <v>444</v>
      </c>
      <c r="C59" s="413"/>
      <c r="D59" s="413"/>
      <c r="E59" s="413"/>
      <c r="F59" s="413"/>
    </row>
    <row r="60" spans="2:10" x14ac:dyDescent="0.25">
      <c r="B60" s="278" t="s">
        <v>434</v>
      </c>
      <c r="C60" s="278" t="s">
        <v>419</v>
      </c>
      <c r="D60" s="278" t="s">
        <v>420</v>
      </c>
      <c r="E60" s="278" t="s">
        <v>437</v>
      </c>
      <c r="F60" s="279" t="s">
        <v>438</v>
      </c>
      <c r="G60" s="279" t="s">
        <v>482</v>
      </c>
      <c r="H60" s="278" t="s">
        <v>461</v>
      </c>
      <c r="I60" s="278" t="s">
        <v>465</v>
      </c>
      <c r="J60" s="278" t="s">
        <v>466</v>
      </c>
    </row>
    <row r="61" spans="2:10" x14ac:dyDescent="0.25">
      <c r="B61" s="285">
        <v>1</v>
      </c>
      <c r="C61" s="285" t="s">
        <v>424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424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424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424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424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424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424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424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424</v>
      </c>
      <c r="D65" s="286">
        <v>1500</v>
      </c>
      <c r="E65" s="286">
        <v>1</v>
      </c>
      <c r="F65" s="308">
        <f>Table13[[#This Row],[AMOUNT]]</f>
        <v>1500</v>
      </c>
      <c r="G65" s="286" t="s">
        <v>424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424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424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424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424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424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424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424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424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424</v>
      </c>
      <c r="D70" s="286">
        <v>2500</v>
      </c>
      <c r="E70" s="286">
        <v>1</v>
      </c>
      <c r="F70" s="308">
        <f>Table13[[#This Row],[AMOUNT]]</f>
        <v>2500</v>
      </c>
      <c r="G70" s="286" t="s">
        <v>424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424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424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424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424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424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424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424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424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427</v>
      </c>
      <c r="D75" s="286" t="s">
        <v>229</v>
      </c>
      <c r="E75" s="286">
        <v>1</v>
      </c>
      <c r="F75" s="308">
        <v>0</v>
      </c>
      <c r="G75" s="286" t="s">
        <v>427</v>
      </c>
      <c r="H75" s="310" t="s">
        <v>229</v>
      </c>
      <c r="I75" s="310">
        <v>1</v>
      </c>
      <c r="J75" s="308"/>
    </row>
    <row r="76" spans="2:10" x14ac:dyDescent="0.25">
      <c r="B76" s="286">
        <v>4</v>
      </c>
      <c r="C76" s="286" t="s">
        <v>424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424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424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424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424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424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424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424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427</v>
      </c>
      <c r="D80" s="286" t="s">
        <v>229</v>
      </c>
      <c r="E80" s="286">
        <v>1</v>
      </c>
      <c r="F80" s="308">
        <v>0</v>
      </c>
      <c r="G80" s="286" t="s">
        <v>427</v>
      </c>
      <c r="H80" s="310" t="s">
        <v>229</v>
      </c>
      <c r="I80" s="310">
        <v>1</v>
      </c>
      <c r="J80" s="308"/>
    </row>
    <row r="81" spans="2:10" x14ac:dyDescent="0.25">
      <c r="B81" s="286">
        <v>5</v>
      </c>
      <c r="C81" s="286" t="s">
        <v>424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424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424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424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424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424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424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424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427</v>
      </c>
      <c r="D85" s="286" t="s">
        <v>229</v>
      </c>
      <c r="E85" s="286">
        <v>1</v>
      </c>
      <c r="F85" s="308">
        <v>0</v>
      </c>
      <c r="G85" s="286" t="s">
        <v>427</v>
      </c>
      <c r="H85" s="310" t="s">
        <v>229</v>
      </c>
      <c r="I85" s="310">
        <v>1</v>
      </c>
      <c r="J85" s="308"/>
    </row>
    <row r="86" spans="2:10" x14ac:dyDescent="0.25">
      <c r="B86" s="286">
        <v>6</v>
      </c>
      <c r="C86" s="286" t="s">
        <v>424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424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424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424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424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424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424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424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427</v>
      </c>
      <c r="D90" s="286" t="s">
        <v>229</v>
      </c>
      <c r="E90" s="286">
        <v>1</v>
      </c>
      <c r="F90" s="308">
        <v>0</v>
      </c>
      <c r="G90" s="286" t="s">
        <v>427</v>
      </c>
      <c r="H90" s="310" t="s">
        <v>229</v>
      </c>
      <c r="I90" s="310">
        <v>1</v>
      </c>
      <c r="J90" s="308"/>
    </row>
    <row r="91" spans="2:10" x14ac:dyDescent="0.25">
      <c r="B91" s="286">
        <v>7</v>
      </c>
      <c r="C91" s="286" t="s">
        <v>424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424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424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424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424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424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424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424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427</v>
      </c>
      <c r="D95" s="286" t="s">
        <v>229</v>
      </c>
      <c r="E95" s="286">
        <v>1</v>
      </c>
      <c r="F95" s="308">
        <v>0</v>
      </c>
      <c r="G95" s="286" t="s">
        <v>427</v>
      </c>
      <c r="H95" s="310" t="s">
        <v>229</v>
      </c>
      <c r="I95" s="310">
        <v>1</v>
      </c>
      <c r="J95" s="308"/>
    </row>
    <row r="96" spans="2:10" x14ac:dyDescent="0.25">
      <c r="B96" s="286">
        <v>8</v>
      </c>
      <c r="C96" s="286" t="s">
        <v>424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424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424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424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424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424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418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418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427</v>
      </c>
      <c r="D100" s="286" t="s">
        <v>229</v>
      </c>
      <c r="E100" s="286">
        <v>1</v>
      </c>
      <c r="F100" s="308">
        <v>0</v>
      </c>
      <c r="G100" s="286" t="s">
        <v>427</v>
      </c>
      <c r="H100" s="310" t="s">
        <v>229</v>
      </c>
      <c r="I100" s="310">
        <v>1</v>
      </c>
      <c r="J100" s="308"/>
    </row>
    <row r="101" spans="2:10" x14ac:dyDescent="0.25">
      <c r="B101" s="286">
        <v>9</v>
      </c>
      <c r="C101" s="286" t="s">
        <v>424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424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424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424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424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424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418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418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427</v>
      </c>
      <c r="D105" s="286" t="s">
        <v>229</v>
      </c>
      <c r="E105" s="286">
        <v>1</v>
      </c>
      <c r="F105" s="308">
        <v>0</v>
      </c>
      <c r="G105" s="286" t="s">
        <v>427</v>
      </c>
      <c r="H105" s="310" t="s">
        <v>229</v>
      </c>
      <c r="I105" s="310">
        <v>1</v>
      </c>
      <c r="J105" s="308"/>
    </row>
    <row r="106" spans="2:10" x14ac:dyDescent="0.25">
      <c r="B106" s="286">
        <v>10</v>
      </c>
      <c r="C106" s="286" t="s">
        <v>424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424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424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424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424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424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418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418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427</v>
      </c>
      <c r="D110" s="287" t="s">
        <v>230</v>
      </c>
      <c r="E110" s="287">
        <v>1</v>
      </c>
      <c r="F110" s="308">
        <v>0</v>
      </c>
      <c r="G110" s="287" t="s">
        <v>427</v>
      </c>
      <c r="H110" s="298" t="s">
        <v>230</v>
      </c>
      <c r="I110" s="298">
        <v>1</v>
      </c>
      <c r="J110" s="308"/>
    </row>
    <row r="113" spans="2:5" x14ac:dyDescent="0.25">
      <c r="B113" s="273" t="s">
        <v>470</v>
      </c>
      <c r="C113" s="273" t="s">
        <v>469</v>
      </c>
      <c r="D113" s="273" t="s">
        <v>468</v>
      </c>
      <c r="E113" s="273" t="s">
        <v>467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59:F59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workbookViewId="0">
      <selection activeCell="E144" sqref="E144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0" t="s">
        <v>266</v>
      </c>
    </row>
    <row r="2" spans="1:23" ht="15.75" thickBot="1" x14ac:dyDescent="0.3">
      <c r="E2" s="176" t="s">
        <v>265</v>
      </c>
      <c r="F2" s="170" t="s">
        <v>182</v>
      </c>
      <c r="G2" s="170" t="s">
        <v>52</v>
      </c>
      <c r="H2" s="170" t="s">
        <v>53</v>
      </c>
      <c r="I2" s="150" t="s">
        <v>264</v>
      </c>
      <c r="K2" s="191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229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230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183</v>
      </c>
      <c r="F6" s="170" t="s">
        <v>187</v>
      </c>
      <c r="G6" s="170" t="s">
        <v>52</v>
      </c>
      <c r="H6" s="170" t="s">
        <v>53</v>
      </c>
      <c r="I6" s="150" t="s">
        <v>264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184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185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186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0" t="s">
        <v>182</v>
      </c>
      <c r="G11" s="170" t="s">
        <v>52</v>
      </c>
      <c r="H11" s="170" t="s">
        <v>53</v>
      </c>
      <c r="I11" s="150" t="s">
        <v>264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251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252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181</v>
      </c>
      <c r="B15" s="36"/>
      <c r="C15" s="36"/>
      <c r="F15" s="424" t="s">
        <v>203</v>
      </c>
      <c r="G15" s="425"/>
      <c r="H15" s="426"/>
      <c r="I15" s="424" t="s">
        <v>270</v>
      </c>
      <c r="J15" s="425"/>
      <c r="K15" s="426"/>
      <c r="L15" s="424" t="s">
        <v>281</v>
      </c>
      <c r="M15" s="425"/>
      <c r="N15" s="426"/>
      <c r="O15" s="424" t="s">
        <v>282</v>
      </c>
      <c r="P15" s="425"/>
      <c r="Q15" s="426"/>
      <c r="R15" s="424" t="s">
        <v>283</v>
      </c>
      <c r="S15" s="425"/>
      <c r="T15" s="426"/>
      <c r="U15" s="424" t="s">
        <v>497</v>
      </c>
      <c r="V15" s="425"/>
      <c r="W15" s="426"/>
    </row>
    <row r="16" spans="1:23" ht="15.75" thickBot="1" x14ac:dyDescent="0.3">
      <c r="E16" s="105" t="s">
        <v>4</v>
      </c>
      <c r="F16" s="105" t="s">
        <v>187</v>
      </c>
      <c r="G16" s="358" t="s">
        <v>52</v>
      </c>
      <c r="H16" s="359" t="s">
        <v>53</v>
      </c>
      <c r="I16" s="360" t="s">
        <v>271</v>
      </c>
      <c r="J16" s="201" t="s">
        <v>268</v>
      </c>
      <c r="K16" s="203" t="s">
        <v>269</v>
      </c>
      <c r="L16" s="200" t="s">
        <v>272</v>
      </c>
      <c r="M16" s="201" t="s">
        <v>273</v>
      </c>
      <c r="N16" s="203" t="s">
        <v>274</v>
      </c>
      <c r="O16" s="200" t="s">
        <v>275</v>
      </c>
      <c r="P16" s="201" t="s">
        <v>276</v>
      </c>
      <c r="Q16" s="203" t="s">
        <v>277</v>
      </c>
      <c r="R16" s="200" t="s">
        <v>278</v>
      </c>
      <c r="S16" s="201" t="s">
        <v>279</v>
      </c>
      <c r="T16" s="202" t="s">
        <v>280</v>
      </c>
      <c r="U16" s="361" t="s">
        <v>494</v>
      </c>
      <c r="V16" s="362" t="s">
        <v>495</v>
      </c>
      <c r="W16" s="36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1">
        <f>F17/$B$3</f>
        <v>2</v>
      </c>
      <c r="H17" s="163">
        <f t="shared" ref="H17:H34" si="1">ROUND(F17/$B$4,2)</f>
        <v>1.33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152</v>
      </c>
      <c r="P17" s="171" t="s">
        <v>152</v>
      </c>
      <c r="Q17" s="171" t="s">
        <v>152</v>
      </c>
      <c r="R17" s="205" t="s">
        <v>152</v>
      </c>
      <c r="S17" s="171" t="s">
        <v>152</v>
      </c>
      <c r="T17" s="171" t="s">
        <v>152</v>
      </c>
      <c r="U17" s="205" t="s">
        <v>152</v>
      </c>
      <c r="V17" s="171" t="s">
        <v>152</v>
      </c>
      <c r="W17" s="171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152</v>
      </c>
      <c r="P18" s="179" t="s">
        <v>152</v>
      </c>
      <c r="Q18" s="179" t="s">
        <v>152</v>
      </c>
      <c r="R18" s="204" t="s">
        <v>152</v>
      </c>
      <c r="S18" s="179" t="s">
        <v>152</v>
      </c>
      <c r="T18" s="179" t="s">
        <v>152</v>
      </c>
      <c r="U18" s="204" t="s">
        <v>152</v>
      </c>
      <c r="V18" s="179" t="s">
        <v>152</v>
      </c>
      <c r="W18" s="179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152</v>
      </c>
      <c r="S19" s="171" t="s">
        <v>152</v>
      </c>
      <c r="T19" s="171" t="s">
        <v>152</v>
      </c>
      <c r="U19" s="204" t="s">
        <v>152</v>
      </c>
      <c r="V19" s="171" t="s">
        <v>152</v>
      </c>
      <c r="W19" s="171" t="s">
        <v>152</v>
      </c>
    </row>
    <row r="20" spans="1:23" x14ac:dyDescent="0.25">
      <c r="A20" s="105" t="s">
        <v>260</v>
      </c>
      <c r="B20" s="165" t="s">
        <v>50</v>
      </c>
      <c r="C20" s="105" t="s">
        <v>47</v>
      </c>
      <c r="E20" s="105" t="s">
        <v>193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152</v>
      </c>
      <c r="S20" s="179" t="s">
        <v>152</v>
      </c>
      <c r="T20" s="179" t="s">
        <v>152</v>
      </c>
      <c r="U20" s="204" t="s">
        <v>152</v>
      </c>
      <c r="V20" s="179" t="s">
        <v>152</v>
      </c>
      <c r="W20" s="179" t="s">
        <v>152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152</v>
      </c>
      <c r="S21" s="171" t="s">
        <v>152</v>
      </c>
      <c r="T21" s="171" t="s">
        <v>152</v>
      </c>
      <c r="U21" s="204" t="s">
        <v>152</v>
      </c>
      <c r="V21" s="171" t="s">
        <v>152</v>
      </c>
      <c r="W21" s="171" t="s">
        <v>152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152</v>
      </c>
      <c r="V23" s="207" t="s">
        <v>152</v>
      </c>
      <c r="W23" s="207" t="s">
        <v>152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152</v>
      </c>
      <c r="V24" s="206" t="s">
        <v>152</v>
      </c>
      <c r="W24" s="206" t="s">
        <v>152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152</v>
      </c>
      <c r="V27" s="207" t="s">
        <v>152</v>
      </c>
      <c r="W27" s="207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152</v>
      </c>
      <c r="V28" s="206" t="s">
        <v>152</v>
      </c>
      <c r="W28" s="206" t="s">
        <v>152</v>
      </c>
    </row>
    <row r="29" spans="1:23" x14ac:dyDescent="0.25">
      <c r="A29" s="105"/>
      <c r="B29" s="105"/>
      <c r="C29" s="105"/>
      <c r="E29" s="105" t="s">
        <v>530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152</v>
      </c>
      <c r="V29" s="207" t="s">
        <v>152</v>
      </c>
      <c r="W29" s="207" t="s">
        <v>152</v>
      </c>
    </row>
    <row r="30" spans="1:23" x14ac:dyDescent="0.25">
      <c r="A30" s="105"/>
      <c r="B30" s="105"/>
      <c r="C30" s="105"/>
      <c r="E30" s="105" t="s">
        <v>236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152</v>
      </c>
      <c r="J30" s="179" t="s">
        <v>152</v>
      </c>
      <c r="K30" s="179" t="s">
        <v>152</v>
      </c>
      <c r="L30" s="199" t="s">
        <v>152</v>
      </c>
      <c r="M30" s="179" t="s">
        <v>152</v>
      </c>
      <c r="N30" s="179" t="s">
        <v>152</v>
      </c>
      <c r="O30" s="199" t="s">
        <v>152</v>
      </c>
      <c r="P30" s="179" t="s">
        <v>152</v>
      </c>
      <c r="Q30" s="179" t="s">
        <v>152</v>
      </c>
      <c r="R30" s="199" t="s">
        <v>152</v>
      </c>
      <c r="S30" s="179" t="s">
        <v>152</v>
      </c>
      <c r="T30" s="179" t="s">
        <v>152</v>
      </c>
      <c r="U30" s="204" t="s">
        <v>152</v>
      </c>
      <c r="V30" s="206" t="s">
        <v>152</v>
      </c>
      <c r="W30" s="206" t="s">
        <v>152</v>
      </c>
    </row>
    <row r="31" spans="1:23" x14ac:dyDescent="0.25">
      <c r="A31" s="148" t="s">
        <v>262</v>
      </c>
      <c r="B31" s="148" t="s">
        <v>263</v>
      </c>
      <c r="C31" s="105"/>
      <c r="E31" s="105" t="s">
        <v>237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152</v>
      </c>
      <c r="J31" s="171" t="s">
        <v>152</v>
      </c>
      <c r="K31" s="171" t="s">
        <v>152</v>
      </c>
      <c r="L31" s="199" t="s">
        <v>152</v>
      </c>
      <c r="M31" s="171" t="s">
        <v>152</v>
      </c>
      <c r="N31" s="171" t="s">
        <v>152</v>
      </c>
      <c r="O31" s="199" t="s">
        <v>152</v>
      </c>
      <c r="P31" s="171" t="s">
        <v>152</v>
      </c>
      <c r="Q31" s="171" t="s">
        <v>152</v>
      </c>
      <c r="R31" s="199" t="s">
        <v>152</v>
      </c>
      <c r="S31" s="171" t="s">
        <v>152</v>
      </c>
      <c r="T31" s="171" t="s">
        <v>152</v>
      </c>
      <c r="U31" s="204" t="s">
        <v>152</v>
      </c>
      <c r="V31" s="171" t="s">
        <v>152</v>
      </c>
      <c r="W31" s="171" t="s">
        <v>152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238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152</v>
      </c>
      <c r="J32" s="179" t="s">
        <v>152</v>
      </c>
      <c r="K32" s="179" t="s">
        <v>152</v>
      </c>
      <c r="L32" s="199" t="s">
        <v>152</v>
      </c>
      <c r="M32" s="179" t="s">
        <v>152</v>
      </c>
      <c r="N32" s="179" t="s">
        <v>152</v>
      </c>
      <c r="O32" s="199" t="s">
        <v>152</v>
      </c>
      <c r="P32" s="179" t="s">
        <v>152</v>
      </c>
      <c r="Q32" s="179" t="s">
        <v>152</v>
      </c>
      <c r="R32" s="199" t="s">
        <v>152</v>
      </c>
      <c r="S32" s="179" t="s">
        <v>152</v>
      </c>
      <c r="T32" s="179" t="s">
        <v>152</v>
      </c>
      <c r="U32" s="204" t="s">
        <v>152</v>
      </c>
      <c r="V32" s="179" t="s">
        <v>152</v>
      </c>
      <c r="W32" s="179" t="s">
        <v>152</v>
      </c>
    </row>
    <row r="33" spans="1:23" x14ac:dyDescent="0.25">
      <c r="E33" s="105" t="s">
        <v>239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152</v>
      </c>
      <c r="J33" s="171" t="s">
        <v>152</v>
      </c>
      <c r="K33" s="171" t="s">
        <v>152</v>
      </c>
      <c r="L33" s="199" t="s">
        <v>152</v>
      </c>
      <c r="M33" s="171" t="s">
        <v>152</v>
      </c>
      <c r="N33" s="171" t="s">
        <v>152</v>
      </c>
      <c r="O33" s="199" t="s">
        <v>152</v>
      </c>
      <c r="P33" s="171" t="s">
        <v>152</v>
      </c>
      <c r="Q33" s="171" t="s">
        <v>152</v>
      </c>
      <c r="R33" s="199" t="s">
        <v>152</v>
      </c>
      <c r="S33" s="171" t="s">
        <v>152</v>
      </c>
      <c r="T33" s="171" t="s">
        <v>152</v>
      </c>
      <c r="U33" s="204" t="s">
        <v>152</v>
      </c>
      <c r="V33" s="207" t="s">
        <v>152</v>
      </c>
      <c r="W33" s="207" t="s">
        <v>152</v>
      </c>
    </row>
    <row r="34" spans="1:23" ht="18.75" x14ac:dyDescent="0.3">
      <c r="A34" s="30" t="s">
        <v>232</v>
      </c>
      <c r="B34" s="36"/>
      <c r="C34" s="36"/>
      <c r="E34" s="105" t="s">
        <v>240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152</v>
      </c>
      <c r="J34" s="179" t="s">
        <v>152</v>
      </c>
      <c r="K34" s="179" t="s">
        <v>152</v>
      </c>
      <c r="L34" s="199" t="s">
        <v>152</v>
      </c>
      <c r="M34" s="179" t="s">
        <v>152</v>
      </c>
      <c r="N34" s="179" t="s">
        <v>152</v>
      </c>
      <c r="O34" s="199" t="s">
        <v>152</v>
      </c>
      <c r="P34" s="179" t="s">
        <v>152</v>
      </c>
      <c r="Q34" s="179" t="s">
        <v>152</v>
      </c>
      <c r="R34" s="199" t="s">
        <v>152</v>
      </c>
      <c r="S34" s="179" t="s">
        <v>152</v>
      </c>
      <c r="T34" s="179" t="s">
        <v>152</v>
      </c>
      <c r="U34" s="204" t="s">
        <v>152</v>
      </c>
      <c r="V34" s="206" t="s">
        <v>152</v>
      </c>
      <c r="W34" s="206" t="s">
        <v>152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188</v>
      </c>
      <c r="B39" s="36"/>
      <c r="C39" s="36"/>
      <c r="D39" t="s">
        <v>326</v>
      </c>
      <c r="E39" s="30" t="s">
        <v>233</v>
      </c>
      <c r="F39" s="36"/>
      <c r="G39" s="36"/>
      <c r="I39" s="30" t="s">
        <v>253</v>
      </c>
      <c r="J39" s="36"/>
      <c r="K39" s="36"/>
      <c r="M39" s="30" t="s">
        <v>254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189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190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23" t="s">
        <v>267</v>
      </c>
      <c r="B54" s="423"/>
      <c r="C54" s="423"/>
      <c r="D54" s="423"/>
      <c r="E54" s="423"/>
      <c r="F54" s="423"/>
      <c r="G54" s="423"/>
      <c r="H54" s="423"/>
      <c r="I54" s="423"/>
      <c r="J54" s="423"/>
      <c r="K54" s="423"/>
      <c r="L54" s="423"/>
      <c r="M54" s="423"/>
      <c r="N54" s="423"/>
      <c r="O54" s="423"/>
    </row>
    <row r="55" spans="1:15" ht="15" customHeight="1" x14ac:dyDescent="0.25">
      <c r="A55" s="423"/>
      <c r="B55" s="423"/>
      <c r="C55" s="423"/>
      <c r="D55" s="423"/>
      <c r="E55" s="423"/>
      <c r="F55" s="423"/>
      <c r="G55" s="423"/>
      <c r="H55" s="423"/>
      <c r="I55" s="423"/>
      <c r="J55" s="423"/>
      <c r="K55" s="423"/>
      <c r="L55" s="423"/>
      <c r="M55" s="423"/>
      <c r="N55" s="423"/>
      <c r="O55" s="423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258</v>
      </c>
      <c r="G57" s="36"/>
      <c r="H57" s="36"/>
      <c r="I57" s="36"/>
      <c r="K57" s="36" t="s">
        <v>325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205</v>
      </c>
      <c r="D59" s="137" t="s">
        <v>206</v>
      </c>
      <c r="F59" s="137" t="s">
        <v>202</v>
      </c>
      <c r="G59" s="126" t="s">
        <v>249</v>
      </c>
      <c r="H59" s="127" t="s">
        <v>245</v>
      </c>
      <c r="I59" s="128" t="s">
        <v>246</v>
      </c>
      <c r="K59" s="137" t="s">
        <v>122</v>
      </c>
      <c r="L59" s="126" t="s">
        <v>249</v>
      </c>
      <c r="M59" s="127" t="s">
        <v>247</v>
      </c>
      <c r="N59" s="128" t="s">
        <v>248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231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231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231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234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234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234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256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256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256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257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257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257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255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204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204</v>
      </c>
      <c r="H69" s="125">
        <f t="shared" ref="H69:H86" si="5">ROUND(F69/G17,3)</f>
        <v>0.5</v>
      </c>
      <c r="I69" s="132">
        <f t="shared" ref="I69:I86" si="6">ROUND(F69/H17,3)</f>
        <v>0.752</v>
      </c>
      <c r="K69" s="208">
        <v>1</v>
      </c>
      <c r="L69" s="131" t="s">
        <v>204</v>
      </c>
      <c r="M69" s="192">
        <f t="shared" ref="M69:M86" si="7">G17*K69</f>
        <v>2</v>
      </c>
      <c r="N69" s="195">
        <f t="shared" ref="N69:N86" si="8">H17*K69</f>
        <v>1.33</v>
      </c>
    </row>
    <row r="70" spans="1:14" x14ac:dyDescent="0.25">
      <c r="A70" s="218" t="s">
        <v>207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207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207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208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208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208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209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209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209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210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210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210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211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211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211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212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212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212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213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213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213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214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214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214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215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215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215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216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216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216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220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220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220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531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531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531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241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413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241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242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414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242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243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243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243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244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244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244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250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250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250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284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284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284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285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285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285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286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286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286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287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287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287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288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288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288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289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289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289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290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290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290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291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291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291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292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292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292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293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293</v>
      </c>
      <c r="H96" s="391">
        <f>ROUND(F96/P20,2)</f>
        <v>0.67</v>
      </c>
      <c r="I96" s="392">
        <f>ROUND(F96/Q20,2)</f>
        <v>1</v>
      </c>
      <c r="J96" t="s">
        <v>326</v>
      </c>
      <c r="K96" s="236">
        <v>1</v>
      </c>
      <c r="L96" s="388" t="s">
        <v>293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294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294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294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295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295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295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296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296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296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297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297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297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298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298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298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299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299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299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300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300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300</v>
      </c>
      <c r="M103" s="375">
        <f>K103*S22</f>
        <v>4.5</v>
      </c>
      <c r="N103" s="376">
        <f>K103*T22</f>
        <v>3</v>
      </c>
    </row>
    <row r="104" spans="1:14" x14ac:dyDescent="0.25">
      <c r="A104" s="388" t="s">
        <v>493</v>
      </c>
      <c r="B104" s="222">
        <v>0</v>
      </c>
      <c r="C104" s="389">
        <f>B104*V25</f>
        <v>0</v>
      </c>
      <c r="D104" s="390">
        <f>B104*W22</f>
        <v>0</v>
      </c>
      <c r="F104" s="228">
        <v>1</v>
      </c>
      <c r="G104" s="388" t="s">
        <v>500</v>
      </c>
      <c r="H104" s="391">
        <f>ROUND(F104/V22,4)</f>
        <v>0.18179999999999999</v>
      </c>
      <c r="I104" s="392">
        <f>ROUND(F104/W22,4)</f>
        <v>0.2727</v>
      </c>
      <c r="K104" s="236">
        <v>1</v>
      </c>
      <c r="L104" s="388" t="s">
        <v>500</v>
      </c>
      <c r="M104" s="393">
        <f>K104*V22</f>
        <v>5.5</v>
      </c>
      <c r="N104" s="394">
        <f>K104*W22</f>
        <v>3.6666666666666665</v>
      </c>
    </row>
    <row r="105" spans="1:14" x14ac:dyDescent="0.25">
      <c r="A105" s="374" t="s">
        <v>301</v>
      </c>
      <c r="B105" s="101">
        <v>0</v>
      </c>
      <c r="C105" s="384">
        <f>B105*J23</f>
        <v>0</v>
      </c>
      <c r="D105" s="385">
        <f>B105*K23</f>
        <v>0</v>
      </c>
      <c r="F105" s="209">
        <v>1</v>
      </c>
      <c r="G105" s="374" t="s">
        <v>301</v>
      </c>
      <c r="H105" s="386">
        <f>ROUND(F105/J23,4)</f>
        <v>7.4999999999999997E-2</v>
      </c>
      <c r="I105" s="387">
        <f>ROUND(F105/K23,4)</f>
        <v>0.1913</v>
      </c>
      <c r="K105" s="208">
        <v>1</v>
      </c>
      <c r="L105" s="374" t="s">
        <v>301</v>
      </c>
      <c r="M105" s="375">
        <f>K105*J23</f>
        <v>13.333333333333334</v>
      </c>
      <c r="N105" s="376">
        <f>K105*K23</f>
        <v>5.2287581699346415</v>
      </c>
    </row>
    <row r="106" spans="1:14" x14ac:dyDescent="0.25">
      <c r="A106" s="371" t="s">
        <v>302</v>
      </c>
      <c r="B106" s="101">
        <v>0</v>
      </c>
      <c r="C106" s="395">
        <f>B106*M23</f>
        <v>0</v>
      </c>
      <c r="D106" s="396">
        <f>B106*N23</f>
        <v>0</v>
      </c>
      <c r="F106" s="209">
        <v>1</v>
      </c>
      <c r="G106" s="371" t="s">
        <v>302</v>
      </c>
      <c r="H106" s="397">
        <f>ROUND(F106/M23,4)</f>
        <v>7.4999999999999997E-2</v>
      </c>
      <c r="I106" s="398">
        <f>ROUND(F106/N23,4)</f>
        <v>0.1913</v>
      </c>
      <c r="K106" s="208">
        <v>1</v>
      </c>
      <c r="L106" s="371" t="s">
        <v>302</v>
      </c>
      <c r="M106" s="372">
        <f>K106*M23</f>
        <v>13.333333333333334</v>
      </c>
      <c r="N106" s="373">
        <f>K106*N23</f>
        <v>5.2287581699346415</v>
      </c>
    </row>
    <row r="107" spans="1:14" x14ac:dyDescent="0.25">
      <c r="A107" s="374" t="s">
        <v>303</v>
      </c>
      <c r="B107" s="101">
        <v>0</v>
      </c>
      <c r="C107" s="384">
        <f>B107*P23</f>
        <v>0</v>
      </c>
      <c r="D107" s="385">
        <f>B107*Q23</f>
        <v>0</v>
      </c>
      <c r="F107" s="209">
        <v>1</v>
      </c>
      <c r="G107" s="374" t="s">
        <v>303</v>
      </c>
      <c r="H107" s="386">
        <f>ROUND(F107/P23,4)</f>
        <v>7.4999999999999997E-2</v>
      </c>
      <c r="I107" s="387">
        <f>ROUND(F107/Q23,4)</f>
        <v>0.1913</v>
      </c>
      <c r="K107" s="208">
        <v>1</v>
      </c>
      <c r="L107" s="374" t="s">
        <v>303</v>
      </c>
      <c r="M107" s="375">
        <f>K107*P23</f>
        <v>13.333333333333334</v>
      </c>
      <c r="N107" s="376">
        <f>K107*Q23</f>
        <v>5.2287581699346415</v>
      </c>
    </row>
    <row r="108" spans="1:14" x14ac:dyDescent="0.25">
      <c r="A108" s="388" t="s">
        <v>304</v>
      </c>
      <c r="B108" s="222">
        <v>0</v>
      </c>
      <c r="C108" s="389">
        <f>B108*S23</f>
        <v>0</v>
      </c>
      <c r="D108" s="390">
        <f>B108*T23</f>
        <v>0</v>
      </c>
      <c r="F108" s="228">
        <v>1</v>
      </c>
      <c r="G108" s="388" t="s">
        <v>304</v>
      </c>
      <c r="H108" s="391">
        <f>ROUND(F108/S23,4)</f>
        <v>0.22220000000000001</v>
      </c>
      <c r="I108" s="392">
        <f>ROUND(F108/T23,4)</f>
        <v>0.33329999999999999</v>
      </c>
      <c r="K108" s="236">
        <v>1</v>
      </c>
      <c r="L108" s="388" t="s">
        <v>304</v>
      </c>
      <c r="M108" s="393">
        <f>K108*S23</f>
        <v>4.5</v>
      </c>
      <c r="N108" s="394">
        <f>K108*T23</f>
        <v>3</v>
      </c>
    </row>
    <row r="109" spans="1:14" x14ac:dyDescent="0.25">
      <c r="A109" s="374" t="s">
        <v>305</v>
      </c>
      <c r="B109" s="101">
        <v>0</v>
      </c>
      <c r="C109" s="384">
        <f>B109*J24</f>
        <v>0</v>
      </c>
      <c r="D109" s="385">
        <f>B109*K24</f>
        <v>0</v>
      </c>
      <c r="F109" s="209">
        <v>1</v>
      </c>
      <c r="G109" s="374" t="s">
        <v>305</v>
      </c>
      <c r="H109" s="386">
        <f>ROUND(F109/J24,4)</f>
        <v>7.0599999999999996E-2</v>
      </c>
      <c r="I109" s="387">
        <f>ROUND(F109/K24,4)</f>
        <v>0.18</v>
      </c>
      <c r="K109" s="208">
        <v>1</v>
      </c>
      <c r="L109" s="374" t="s">
        <v>305</v>
      </c>
      <c r="M109" s="375">
        <f>K109*J24</f>
        <v>14.166666666666666</v>
      </c>
      <c r="N109" s="376">
        <f>K109*K24</f>
        <v>5.5555555555555562</v>
      </c>
    </row>
    <row r="110" spans="1:14" x14ac:dyDescent="0.25">
      <c r="A110" s="371" t="s">
        <v>306</v>
      </c>
      <c r="B110" s="101">
        <v>0</v>
      </c>
      <c r="C110" s="395">
        <f>B110*M24</f>
        <v>0</v>
      </c>
      <c r="D110" s="396">
        <f>B110*N24</f>
        <v>0</v>
      </c>
      <c r="F110" s="209">
        <v>1</v>
      </c>
      <c r="G110" s="371" t="s">
        <v>306</v>
      </c>
      <c r="H110" s="397">
        <f>ROUND(F110/M24,4)</f>
        <v>7.0599999999999996E-2</v>
      </c>
      <c r="I110" s="398">
        <f>ROUND(F110/N24,4)</f>
        <v>0.18</v>
      </c>
      <c r="K110" s="208">
        <v>1</v>
      </c>
      <c r="L110" s="371" t="s">
        <v>306</v>
      </c>
      <c r="M110" s="372">
        <f>K110*M24</f>
        <v>14.166666666666666</v>
      </c>
      <c r="N110" s="373">
        <f>K110*N24</f>
        <v>5.5555555555555562</v>
      </c>
    </row>
    <row r="111" spans="1:14" x14ac:dyDescent="0.25">
      <c r="A111" s="374" t="s">
        <v>307</v>
      </c>
      <c r="B111" s="101">
        <v>0</v>
      </c>
      <c r="C111" s="384">
        <f>B111*P24</f>
        <v>0</v>
      </c>
      <c r="D111" s="385">
        <f>B111*Q24</f>
        <v>0</v>
      </c>
      <c r="F111" s="209">
        <v>1</v>
      </c>
      <c r="G111" s="374" t="s">
        <v>307</v>
      </c>
      <c r="H111" s="386">
        <f>ROUND(F111/P24,4)</f>
        <v>7.0599999999999996E-2</v>
      </c>
      <c r="I111" s="387">
        <f>ROUND(F111/Q24,4)</f>
        <v>0.18</v>
      </c>
      <c r="K111" s="208">
        <v>1</v>
      </c>
      <c r="L111" s="374" t="s">
        <v>307</v>
      </c>
      <c r="M111" s="375">
        <f>K111*P24</f>
        <v>14.166666666666666</v>
      </c>
      <c r="N111" s="376">
        <f>K111*Q24</f>
        <v>5.5555555555555562</v>
      </c>
    </row>
    <row r="112" spans="1:14" x14ac:dyDescent="0.25">
      <c r="A112" s="388" t="s">
        <v>308</v>
      </c>
      <c r="B112" s="222">
        <v>0</v>
      </c>
      <c r="C112" s="389">
        <f>B112*S24</f>
        <v>0</v>
      </c>
      <c r="D112" s="390">
        <f>B112*T24</f>
        <v>0</v>
      </c>
      <c r="F112" s="228">
        <v>1</v>
      </c>
      <c r="G112" s="388" t="s">
        <v>308</v>
      </c>
      <c r="H112" s="391">
        <f>ROUND(F112/S24,4)</f>
        <v>0.22220000000000001</v>
      </c>
      <c r="I112" s="392">
        <f>ROUND(F112/T24,4)</f>
        <v>0.33329999999999999</v>
      </c>
      <c r="K112" s="236">
        <v>1</v>
      </c>
      <c r="L112" s="388" t="s">
        <v>308</v>
      </c>
      <c r="M112" s="393">
        <f>K112*S24</f>
        <v>4.5</v>
      </c>
      <c r="N112" s="394">
        <f>K112*T24</f>
        <v>3</v>
      </c>
    </row>
    <row r="113" spans="1:14" x14ac:dyDescent="0.25">
      <c r="A113" s="374" t="s">
        <v>309</v>
      </c>
      <c r="B113" s="101">
        <v>0</v>
      </c>
      <c r="C113" s="384">
        <f>B113*J25</f>
        <v>0</v>
      </c>
      <c r="D113" s="385">
        <f>B113*K25</f>
        <v>0</v>
      </c>
      <c r="F113" s="209">
        <v>1</v>
      </c>
      <c r="G113" s="374" t="s">
        <v>309</v>
      </c>
      <c r="H113" s="386">
        <f>ROUND(F113/J25,4)</f>
        <v>6.3200000000000006E-2</v>
      </c>
      <c r="I113" s="387">
        <f>ROUND(F113/K25,4)</f>
        <v>0.16109999999999999</v>
      </c>
      <c r="K113" s="208">
        <v>1</v>
      </c>
      <c r="L113" s="374" t="s">
        <v>309</v>
      </c>
      <c r="M113" s="375">
        <f>K113*J25</f>
        <v>15.833333333333334</v>
      </c>
      <c r="N113" s="376">
        <f>K113*K25</f>
        <v>6.2091503267973867</v>
      </c>
    </row>
    <row r="114" spans="1:14" x14ac:dyDescent="0.25">
      <c r="A114" s="371" t="s">
        <v>310</v>
      </c>
      <c r="B114" s="101">
        <v>0</v>
      </c>
      <c r="C114" s="395">
        <f>B114*M25</f>
        <v>0</v>
      </c>
      <c r="D114" s="396">
        <f>B114*N25</f>
        <v>0</v>
      </c>
      <c r="F114" s="209">
        <v>1</v>
      </c>
      <c r="G114" s="371" t="s">
        <v>310</v>
      </c>
      <c r="H114" s="397">
        <f>ROUND(F114/M25,4)</f>
        <v>6.3200000000000006E-2</v>
      </c>
      <c r="I114" s="398">
        <f>ROUND(F114/N25,4)</f>
        <v>0.16109999999999999</v>
      </c>
      <c r="K114" s="208">
        <v>1</v>
      </c>
      <c r="L114" s="371" t="s">
        <v>310</v>
      </c>
      <c r="M114" s="372">
        <f>K114*M25</f>
        <v>15.833333333333334</v>
      </c>
      <c r="N114" s="373">
        <f>K114*N25</f>
        <v>6.2091503267973867</v>
      </c>
    </row>
    <row r="115" spans="1:14" x14ac:dyDescent="0.25">
      <c r="A115" s="374" t="s">
        <v>311</v>
      </c>
      <c r="B115" s="101">
        <v>0</v>
      </c>
      <c r="C115" s="384">
        <f>B115*P25</f>
        <v>0</v>
      </c>
      <c r="D115" s="385">
        <f>B115*Q25</f>
        <v>0</v>
      </c>
      <c r="F115" s="209">
        <v>1</v>
      </c>
      <c r="G115" s="374" t="s">
        <v>311</v>
      </c>
      <c r="H115" s="386">
        <f>ROUND(F115/P25,4)</f>
        <v>6.3200000000000006E-2</v>
      </c>
      <c r="I115" s="387">
        <f>ROUND(F115/Q25,4)</f>
        <v>0.16109999999999999</v>
      </c>
      <c r="K115" s="208">
        <v>1</v>
      </c>
      <c r="L115" s="374" t="s">
        <v>311</v>
      </c>
      <c r="M115" s="375">
        <f>K115*P25</f>
        <v>15.833333333333334</v>
      </c>
      <c r="N115" s="376">
        <f>K115*Q25</f>
        <v>6.2091503267973867</v>
      </c>
    </row>
    <row r="116" spans="1:14" x14ac:dyDescent="0.25">
      <c r="A116" s="371" t="s">
        <v>312</v>
      </c>
      <c r="B116" s="101">
        <v>0</v>
      </c>
      <c r="C116" s="395">
        <f>B116*S25</f>
        <v>0</v>
      </c>
      <c r="D116" s="396">
        <f>B116*T25</f>
        <v>0</v>
      </c>
      <c r="F116" s="209">
        <v>1</v>
      </c>
      <c r="G116" s="371" t="s">
        <v>312</v>
      </c>
      <c r="H116" s="397">
        <f>ROUND(F116/S25,4)</f>
        <v>0.22220000000000001</v>
      </c>
      <c r="I116" s="398">
        <f>ROUND(F116/T25,4)</f>
        <v>0.33329999999999999</v>
      </c>
      <c r="K116" s="208">
        <v>1</v>
      </c>
      <c r="L116" s="371" t="s">
        <v>312</v>
      </c>
      <c r="M116" s="372">
        <f>K116*S25</f>
        <v>4.5</v>
      </c>
      <c r="N116" s="373">
        <f>K116*T25</f>
        <v>3</v>
      </c>
    </row>
    <row r="117" spans="1:14" x14ac:dyDescent="0.25">
      <c r="A117" s="399" t="s">
        <v>498</v>
      </c>
      <c r="B117" s="222">
        <v>0</v>
      </c>
      <c r="C117" s="400">
        <f>B117*V25</f>
        <v>0</v>
      </c>
      <c r="D117" s="401">
        <f>B117*W25</f>
        <v>0</v>
      </c>
      <c r="F117" s="228">
        <v>1</v>
      </c>
      <c r="G117" s="399" t="s">
        <v>498</v>
      </c>
      <c r="H117" s="402">
        <f>ROUND(F117/V25,4)</f>
        <v>0.18179999999999999</v>
      </c>
      <c r="I117" s="403">
        <f>ROUND(F117/W25,4)</f>
        <v>0.2727</v>
      </c>
      <c r="K117" s="236">
        <v>1</v>
      </c>
      <c r="L117" s="399" t="s">
        <v>498</v>
      </c>
      <c r="M117" s="404">
        <f>K117*V25</f>
        <v>5.5</v>
      </c>
      <c r="N117" s="405">
        <f>K117*W25</f>
        <v>3.6666666666666665</v>
      </c>
    </row>
    <row r="118" spans="1:14" x14ac:dyDescent="0.25">
      <c r="A118" s="371" t="s">
        <v>313</v>
      </c>
      <c r="B118" s="101">
        <v>0</v>
      </c>
      <c r="C118" s="395">
        <f>B118*J26</f>
        <v>0</v>
      </c>
      <c r="D118" s="396">
        <f>B118*K26</f>
        <v>0</v>
      </c>
      <c r="F118" s="209">
        <v>1</v>
      </c>
      <c r="G118" s="371" t="s">
        <v>313</v>
      </c>
      <c r="H118" s="397">
        <f>ROUND(F118/J26,4)</f>
        <v>4.4400000000000002E-2</v>
      </c>
      <c r="I118" s="398">
        <f>ROUND(F118/K26,4)</f>
        <v>0.1133</v>
      </c>
      <c r="K118" s="208">
        <v>1</v>
      </c>
      <c r="L118" s="371" t="s">
        <v>313</v>
      </c>
      <c r="M118" s="372">
        <f>K118*J26</f>
        <v>22.5</v>
      </c>
      <c r="N118" s="373">
        <f>K118*K26</f>
        <v>8.8235294117647065</v>
      </c>
    </row>
    <row r="119" spans="1:14" x14ac:dyDescent="0.25">
      <c r="A119" s="374" t="s">
        <v>314</v>
      </c>
      <c r="B119" s="101">
        <v>0</v>
      </c>
      <c r="C119" s="384">
        <f>B119*M26</f>
        <v>0</v>
      </c>
      <c r="D119" s="385">
        <f>B119*N26</f>
        <v>0</v>
      </c>
      <c r="F119" s="209">
        <v>1</v>
      </c>
      <c r="G119" s="374" t="s">
        <v>314</v>
      </c>
      <c r="H119" s="386">
        <f>ROUND(F119/M26,4)</f>
        <v>4.4400000000000002E-2</v>
      </c>
      <c r="I119" s="387">
        <f>ROUND(F119/N26,4)</f>
        <v>0.1133</v>
      </c>
      <c r="K119" s="208">
        <v>1</v>
      </c>
      <c r="L119" s="374" t="s">
        <v>314</v>
      </c>
      <c r="M119" s="375">
        <f>K119*M26</f>
        <v>22.5</v>
      </c>
      <c r="N119" s="376">
        <f>K119*N26</f>
        <v>8.8235294117647065</v>
      </c>
    </row>
    <row r="120" spans="1:14" x14ac:dyDescent="0.25">
      <c r="A120" s="371" t="s">
        <v>315</v>
      </c>
      <c r="B120" s="101">
        <v>0</v>
      </c>
      <c r="C120" s="395">
        <f>B120*P26</f>
        <v>0</v>
      </c>
      <c r="D120" s="396">
        <f>B120*Q26</f>
        <v>0</v>
      </c>
      <c r="F120" s="209">
        <v>1</v>
      </c>
      <c r="G120" s="371" t="s">
        <v>315</v>
      </c>
      <c r="H120" s="397">
        <f>ROUND(F120/P26,4)</f>
        <v>4.4400000000000002E-2</v>
      </c>
      <c r="I120" s="398">
        <f>ROUND(F120/Q26,4)</f>
        <v>0.1133</v>
      </c>
      <c r="K120" s="208">
        <v>1</v>
      </c>
      <c r="L120" s="371" t="s">
        <v>315</v>
      </c>
      <c r="M120" s="372">
        <f>K120*P26</f>
        <v>22.5</v>
      </c>
      <c r="N120" s="373">
        <f>K120*Q26</f>
        <v>8.8235294117647065</v>
      </c>
    </row>
    <row r="121" spans="1:14" x14ac:dyDescent="0.25">
      <c r="A121" s="374" t="s">
        <v>316</v>
      </c>
      <c r="B121" s="101">
        <v>0</v>
      </c>
      <c r="C121" s="384">
        <f>B121*S26</f>
        <v>0</v>
      </c>
      <c r="D121" s="385">
        <f>B121*T26</f>
        <v>0</v>
      </c>
      <c r="F121" s="209">
        <v>1</v>
      </c>
      <c r="G121" s="374" t="s">
        <v>316</v>
      </c>
      <c r="H121" s="386">
        <f>ROUND(F121/S26,4)</f>
        <v>0.22220000000000001</v>
      </c>
      <c r="I121" s="387">
        <f>ROUND(F121/T26,4)</f>
        <v>0.33329999999999999</v>
      </c>
      <c r="K121" s="208">
        <v>1</v>
      </c>
      <c r="L121" s="374" t="s">
        <v>316</v>
      </c>
      <c r="M121" s="375">
        <f>K121*S26</f>
        <v>4.5</v>
      </c>
      <c r="N121" s="376">
        <f>K121*T26</f>
        <v>3</v>
      </c>
    </row>
    <row r="122" spans="1:14" x14ac:dyDescent="0.25">
      <c r="A122" s="388" t="s">
        <v>499</v>
      </c>
      <c r="B122" s="222">
        <v>0</v>
      </c>
      <c r="C122" s="389">
        <f>B122*V26</f>
        <v>0</v>
      </c>
      <c r="D122" s="390">
        <f>B122*W26</f>
        <v>0</v>
      </c>
      <c r="F122" s="228">
        <v>1</v>
      </c>
      <c r="G122" s="388" t="s">
        <v>499</v>
      </c>
      <c r="H122" s="391">
        <f>ROUND(F122/V26,4)</f>
        <v>0.18179999999999999</v>
      </c>
      <c r="I122" s="392">
        <f>ROUND(F122/W26,4)</f>
        <v>0.2727</v>
      </c>
      <c r="K122" s="236">
        <v>1</v>
      </c>
      <c r="L122" s="388" t="s">
        <v>499</v>
      </c>
      <c r="M122" s="393">
        <f>K122*V26</f>
        <v>5.5</v>
      </c>
      <c r="N122" s="394">
        <f>K122*W26</f>
        <v>3.6666666666666665</v>
      </c>
    </row>
    <row r="123" spans="1:14" x14ac:dyDescent="0.25">
      <c r="A123" s="374" t="s">
        <v>317</v>
      </c>
      <c r="B123" s="101">
        <v>0</v>
      </c>
      <c r="C123" s="384">
        <f>B123*J27</f>
        <v>0</v>
      </c>
      <c r="D123" s="385">
        <f>B123*K27</f>
        <v>0</v>
      </c>
      <c r="F123" s="209">
        <v>1</v>
      </c>
      <c r="G123" s="374" t="s">
        <v>317</v>
      </c>
      <c r="H123" s="386">
        <f>ROUND(F123/J27,4)</f>
        <v>3.8699999999999998E-2</v>
      </c>
      <c r="I123" s="387">
        <f>ROUND(F123/K27,4)</f>
        <v>9.8699999999999996E-2</v>
      </c>
      <c r="K123" s="208">
        <v>1</v>
      </c>
      <c r="L123" s="374" t="s">
        <v>317</v>
      </c>
      <c r="M123" s="375">
        <f>K123*J27</f>
        <v>25.833333333333332</v>
      </c>
      <c r="N123" s="376">
        <f>K123*K27</f>
        <v>10.130718954248367</v>
      </c>
    </row>
    <row r="124" spans="1:14" x14ac:dyDescent="0.25">
      <c r="A124" s="371" t="s">
        <v>318</v>
      </c>
      <c r="B124" s="101">
        <v>0</v>
      </c>
      <c r="C124" s="395">
        <f>B124*M27</f>
        <v>0</v>
      </c>
      <c r="D124" s="396">
        <f>B124*N27</f>
        <v>0</v>
      </c>
      <c r="F124" s="209">
        <v>1</v>
      </c>
      <c r="G124" s="371" t="s">
        <v>318</v>
      </c>
      <c r="H124" s="397">
        <f>ROUND(F124/M27,4)</f>
        <v>3.8699999999999998E-2</v>
      </c>
      <c r="I124" s="398">
        <f>ROUND(F124/N27,4)</f>
        <v>9.8699999999999996E-2</v>
      </c>
      <c r="K124" s="208">
        <v>1</v>
      </c>
      <c r="L124" s="371" t="s">
        <v>318</v>
      </c>
      <c r="M124" s="372">
        <f>K124*M27</f>
        <v>25.833333333333332</v>
      </c>
      <c r="N124" s="373">
        <f>K124*N27</f>
        <v>10.130718954248367</v>
      </c>
    </row>
    <row r="125" spans="1:14" x14ac:dyDescent="0.25">
      <c r="A125" s="374" t="s">
        <v>319</v>
      </c>
      <c r="B125" s="101">
        <v>0</v>
      </c>
      <c r="C125" s="384">
        <f>B125*P27</f>
        <v>0</v>
      </c>
      <c r="D125" s="385">
        <f>B125*Q27</f>
        <v>0</v>
      </c>
      <c r="F125" s="209">
        <v>1</v>
      </c>
      <c r="G125" s="374" t="s">
        <v>319</v>
      </c>
      <c r="H125" s="386">
        <f>ROUND(F125/P27,4)</f>
        <v>3.8699999999999998E-2</v>
      </c>
      <c r="I125" s="387">
        <f>ROUND(F125/Q27,4)</f>
        <v>9.8699999999999996E-2</v>
      </c>
      <c r="K125" s="208">
        <v>1</v>
      </c>
      <c r="L125" s="374" t="s">
        <v>319</v>
      </c>
      <c r="M125" s="375">
        <f>K125*P27</f>
        <v>25.833333333333332</v>
      </c>
      <c r="N125" s="376">
        <f>K125*Q27</f>
        <v>10.130718954248367</v>
      </c>
    </row>
    <row r="126" spans="1:14" x14ac:dyDescent="0.25">
      <c r="A126" s="388" t="s">
        <v>320</v>
      </c>
      <c r="B126" s="222">
        <v>0</v>
      </c>
      <c r="C126" s="389">
        <f>B126*S27</f>
        <v>0</v>
      </c>
      <c r="D126" s="390">
        <f>B126*T27</f>
        <v>0</v>
      </c>
      <c r="F126" s="228">
        <v>1</v>
      </c>
      <c r="G126" s="388" t="s">
        <v>320</v>
      </c>
      <c r="H126" s="391">
        <f>ROUND(F126/S27,4)</f>
        <v>0.22220000000000001</v>
      </c>
      <c r="I126" s="392">
        <f>ROUND(F126/T27,4)</f>
        <v>0.33329999999999999</v>
      </c>
      <c r="K126" s="236">
        <v>1</v>
      </c>
      <c r="L126" s="388" t="s">
        <v>320</v>
      </c>
      <c r="M126" s="393">
        <f>K126*S27</f>
        <v>4.5</v>
      </c>
      <c r="N126" s="394">
        <f>K126*T27</f>
        <v>3</v>
      </c>
    </row>
    <row r="127" spans="1:14" x14ac:dyDescent="0.25">
      <c r="A127" s="374" t="s">
        <v>321</v>
      </c>
      <c r="B127" s="101">
        <v>0</v>
      </c>
      <c r="C127" s="384">
        <f>B127*J28</f>
        <v>0</v>
      </c>
      <c r="D127" s="385">
        <f>B127*K28</f>
        <v>0</v>
      </c>
      <c r="F127" s="209">
        <v>1</v>
      </c>
      <c r="G127" s="374" t="s">
        <v>321</v>
      </c>
      <c r="H127" s="386">
        <f>ROUND(F127/J28,4)</f>
        <v>0.02</v>
      </c>
      <c r="I127" s="387">
        <f>ROUND(F127/K28,4)</f>
        <v>5.0999999999999997E-2</v>
      </c>
      <c r="K127" s="208">
        <v>1</v>
      </c>
      <c r="L127" s="374" t="s">
        <v>321</v>
      </c>
      <c r="M127" s="375">
        <f>K127*J28</f>
        <v>50</v>
      </c>
      <c r="N127" s="376">
        <f>K127*K28</f>
        <v>19.607843137254903</v>
      </c>
    </row>
    <row r="128" spans="1:14" x14ac:dyDescent="0.25">
      <c r="A128" s="371" t="s">
        <v>322</v>
      </c>
      <c r="B128" s="101">
        <v>0</v>
      </c>
      <c r="C128" s="395">
        <f>B128*M28</f>
        <v>0</v>
      </c>
      <c r="D128" s="396">
        <f>B128*N28</f>
        <v>0</v>
      </c>
      <c r="F128" s="209">
        <v>1</v>
      </c>
      <c r="G128" s="371" t="s">
        <v>322</v>
      </c>
      <c r="H128" s="397">
        <f>ROUND(F128/M28,4)</f>
        <v>0.02</v>
      </c>
      <c r="I128" s="398">
        <f>ROUND(F128/N28,4)</f>
        <v>5.0999999999999997E-2</v>
      </c>
      <c r="K128" s="208">
        <v>1</v>
      </c>
      <c r="L128" s="371" t="s">
        <v>322</v>
      </c>
      <c r="M128" s="372">
        <f>K128*M28</f>
        <v>50</v>
      </c>
      <c r="N128" s="373">
        <f>K128*N28</f>
        <v>19.607843137254903</v>
      </c>
    </row>
    <row r="129" spans="1:14" x14ac:dyDescent="0.25">
      <c r="A129" s="374" t="s">
        <v>323</v>
      </c>
      <c r="B129" s="101">
        <v>0</v>
      </c>
      <c r="C129" s="384">
        <f>B129*P28</f>
        <v>0</v>
      </c>
      <c r="D129" s="385">
        <f>B129*Q28</f>
        <v>0</v>
      </c>
      <c r="F129" s="209">
        <v>1</v>
      </c>
      <c r="G129" s="374" t="s">
        <v>323</v>
      </c>
      <c r="H129" s="386">
        <f>ROUND(F129/P28,4)</f>
        <v>0.02</v>
      </c>
      <c r="I129" s="387">
        <f>ROUND(F129/Q28,4)</f>
        <v>5.0999999999999997E-2</v>
      </c>
      <c r="K129" s="208">
        <v>1</v>
      </c>
      <c r="L129" s="374" t="s">
        <v>323</v>
      </c>
      <c r="M129" s="375">
        <f>K129*P28</f>
        <v>50</v>
      </c>
      <c r="N129" s="376">
        <f>K129*Q28</f>
        <v>19.607843137254903</v>
      </c>
    </row>
    <row r="130" spans="1:14" x14ac:dyDescent="0.25">
      <c r="A130" s="388" t="s">
        <v>324</v>
      </c>
      <c r="B130" s="222">
        <v>0</v>
      </c>
      <c r="C130" s="389">
        <f>B130*S28</f>
        <v>0</v>
      </c>
      <c r="D130" s="390">
        <f>B130*T28</f>
        <v>0</v>
      </c>
      <c r="F130" s="228">
        <v>1</v>
      </c>
      <c r="G130" s="388" t="s">
        <v>324</v>
      </c>
      <c r="H130" s="391">
        <f>ROUND(F130/S28,4)</f>
        <v>0.22220000000000001</v>
      </c>
      <c r="I130" s="392">
        <f>ROUND(F130/T28,4)</f>
        <v>0.33329999999999999</v>
      </c>
      <c r="K130" s="236">
        <v>1</v>
      </c>
      <c r="L130" s="388" t="s">
        <v>324</v>
      </c>
      <c r="M130" s="393">
        <f>K130*S28</f>
        <v>4.5</v>
      </c>
      <c r="N130" s="394">
        <f>K130*T28</f>
        <v>3</v>
      </c>
    </row>
    <row r="131" spans="1:14" x14ac:dyDescent="0.25">
      <c r="A131" s="374" t="s">
        <v>532</v>
      </c>
      <c r="B131" s="101">
        <v>0</v>
      </c>
      <c r="C131" s="384">
        <f>B131*J29</f>
        <v>0</v>
      </c>
      <c r="D131" s="385">
        <f>B131*K29</f>
        <v>0</v>
      </c>
      <c r="F131" s="209">
        <v>1</v>
      </c>
      <c r="G131" s="374" t="s">
        <v>532</v>
      </c>
      <c r="H131" s="386">
        <f>ROUND(F131/J29,4)</f>
        <v>1.4999999999999999E-2</v>
      </c>
      <c r="I131" s="387">
        <f>ROUND(F131/K29,4)</f>
        <v>3.8300000000000001E-2</v>
      </c>
      <c r="K131" s="208">
        <v>1</v>
      </c>
      <c r="L131" s="374" t="s">
        <v>532</v>
      </c>
      <c r="M131" s="375">
        <f>K131*J29</f>
        <v>66.666666666666657</v>
      </c>
      <c r="N131" s="376">
        <f>K131*K29</f>
        <v>26.143790849673206</v>
      </c>
    </row>
    <row r="132" spans="1:14" x14ac:dyDescent="0.25">
      <c r="A132" s="371" t="s">
        <v>533</v>
      </c>
      <c r="B132" s="101">
        <v>0</v>
      </c>
      <c r="C132" s="395">
        <f>B132*M29</f>
        <v>0</v>
      </c>
      <c r="D132" s="396">
        <f>B132*N29</f>
        <v>0</v>
      </c>
      <c r="F132" s="209">
        <v>1</v>
      </c>
      <c r="G132" s="371" t="s">
        <v>533</v>
      </c>
      <c r="H132" s="397">
        <f>ROUND(F132/M29,4)</f>
        <v>1.4999999999999999E-2</v>
      </c>
      <c r="I132" s="398">
        <f>ROUND(F132/N29,4)</f>
        <v>3.8300000000000001E-2</v>
      </c>
      <c r="K132" s="208">
        <v>1</v>
      </c>
      <c r="L132" s="371" t="s">
        <v>533</v>
      </c>
      <c r="M132" s="372">
        <f>K132*M29</f>
        <v>66.666666666666671</v>
      </c>
      <c r="N132" s="373">
        <f>K132*N29</f>
        <v>26.143790849673206</v>
      </c>
    </row>
    <row r="133" spans="1:14" x14ac:dyDescent="0.25">
      <c r="A133" s="374" t="s">
        <v>534</v>
      </c>
      <c r="B133" s="101">
        <v>0</v>
      </c>
      <c r="C133" s="384">
        <f>B133*P29</f>
        <v>0</v>
      </c>
      <c r="D133" s="385">
        <f>B133*Q29</f>
        <v>0</v>
      </c>
      <c r="F133" s="209">
        <v>1</v>
      </c>
      <c r="G133" s="374" t="s">
        <v>534</v>
      </c>
      <c r="H133" s="386">
        <f>ROUND(F133/P29,4)</f>
        <v>0.18179999999999999</v>
      </c>
      <c r="I133" s="387">
        <f>ROUND(F133/Q29,4)</f>
        <v>0.2727</v>
      </c>
      <c r="K133" s="208">
        <v>1</v>
      </c>
      <c r="L133" s="374" t="s">
        <v>534</v>
      </c>
      <c r="M133" s="375">
        <f>K133*P29</f>
        <v>5.5</v>
      </c>
      <c r="N133" s="376">
        <f>K133*Q29</f>
        <v>3.6666666666666665</v>
      </c>
    </row>
    <row r="134" spans="1:14" x14ac:dyDescent="0.25">
      <c r="A134" s="388" t="s">
        <v>535</v>
      </c>
      <c r="B134" s="222">
        <v>0</v>
      </c>
      <c r="C134" s="389">
        <f>B134*S29</f>
        <v>0</v>
      </c>
      <c r="D134" s="390">
        <f>B134*T29</f>
        <v>0</v>
      </c>
      <c r="F134" s="228">
        <v>1</v>
      </c>
      <c r="G134" s="388" t="s">
        <v>535</v>
      </c>
      <c r="H134" s="391">
        <f>ROUND(F134/S29,4)</f>
        <v>0.15379999999999999</v>
      </c>
      <c r="I134" s="392">
        <f>ROUND(F134/T29,4)</f>
        <v>0.23080000000000001</v>
      </c>
      <c r="K134" s="236">
        <v>1</v>
      </c>
      <c r="L134" s="388" t="s">
        <v>535</v>
      </c>
      <c r="M134" s="393">
        <f>K134*S29</f>
        <v>6.5</v>
      </c>
      <c r="N134" s="394">
        <f>K134*T29</f>
        <v>4.333333333333333</v>
      </c>
    </row>
    <row r="136" spans="1:14" ht="15.75" thickBot="1" x14ac:dyDescent="0.3">
      <c r="A136" s="253"/>
      <c r="B136" s="254"/>
      <c r="C136" s="254"/>
      <c r="D136" s="255"/>
      <c r="F136" s="253" t="s">
        <v>404</v>
      </c>
      <c r="G136" s="254"/>
      <c r="H136" s="255" t="s">
        <v>405</v>
      </c>
    </row>
    <row r="137" spans="1:14" ht="16.5" thickTop="1" thickBot="1" x14ac:dyDescent="0.3">
      <c r="A137" s="247"/>
      <c r="B137" s="39" t="s">
        <v>126</v>
      </c>
      <c r="C137" s="142">
        <f>ROUND(SUM(C60:C130),1)</f>
        <v>0</v>
      </c>
      <c r="D137" s="242">
        <f>ROUND(SUM(D60:D130),1)</f>
        <v>0</v>
      </c>
      <c r="F137" s="240" t="s">
        <v>329</v>
      </c>
      <c r="G137" s="248"/>
      <c r="H137" s="241" t="s">
        <v>536</v>
      </c>
    </row>
    <row r="138" spans="1:14" ht="15.75" thickTop="1" x14ac:dyDescent="0.25">
      <c r="A138" s="243" t="s">
        <v>127</v>
      </c>
      <c r="B138" s="116">
        <v>50</v>
      </c>
      <c r="C138" s="256"/>
      <c r="D138" s="257"/>
      <c r="F138" s="247"/>
      <c r="G138" s="248"/>
      <c r="H138" s="249"/>
    </row>
    <row r="139" spans="1:14" x14ac:dyDescent="0.25">
      <c r="A139" s="244" t="s">
        <v>47</v>
      </c>
      <c r="B139" s="245">
        <f>IFERROR(1-(B138/C137),0)</f>
        <v>0</v>
      </c>
      <c r="C139" s="258"/>
      <c r="D139" s="249"/>
      <c r="F139" s="247"/>
      <c r="G139" s="248"/>
      <c r="H139" s="249"/>
    </row>
    <row r="140" spans="1:14" x14ac:dyDescent="0.25">
      <c r="A140" s="247"/>
      <c r="B140" s="248"/>
      <c r="C140" s="248"/>
      <c r="D140" s="249"/>
      <c r="F140" s="247"/>
      <c r="G140" s="248"/>
      <c r="H140" s="249"/>
    </row>
    <row r="141" spans="1:14" x14ac:dyDescent="0.25">
      <c r="A141" s="250"/>
      <c r="B141" s="251"/>
      <c r="C141" s="251"/>
      <c r="D141" s="252"/>
      <c r="F141" s="250"/>
      <c r="G141" s="251"/>
      <c r="H141" s="252"/>
    </row>
    <row r="142" spans="1:14" x14ac:dyDescent="0.25">
      <c r="F142" s="246" t="s">
        <v>406</v>
      </c>
    </row>
  </sheetData>
  <mergeCells count="7"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8AB7AAD-CCBA-4D35-9A0D-E4DC6E01A4E1}">
  <ds:schemaRefs/>
</ds:datastoreItem>
</file>

<file path=customXml/itemProps2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terms/"/>
    <ds:schemaRef ds:uri="http://www.w3.org/XML/1998/namespace"/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A5FF991-C66A-4AAF-AC09-3E8322DE2999}">
  <ds:schemaRefs/>
</ds:datastoreItem>
</file>

<file path=customXml/itemProps4.xml><?xml version="1.0" encoding="utf-8"?>
<ds:datastoreItem xmlns:ds="http://schemas.openxmlformats.org/officeDocument/2006/customXml" ds:itemID="{A502F854-1DC8-4930-AC9B-4F60D9DD5EEF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5C670962-9690-435C-A5BE-6413D7595FD6}">
  <ds:schemaRefs/>
</ds:datastoreItem>
</file>

<file path=customXml/itemProps11.xml><?xml version="1.0" encoding="utf-8"?>
<ds:datastoreItem xmlns:ds="http://schemas.openxmlformats.org/officeDocument/2006/customXml" ds:itemID="{73EAB481-866B-4C0F-8627-26832E150B4D}">
  <ds:schemaRefs/>
</ds:datastoreItem>
</file>

<file path=customXml/itemProps12.xml><?xml version="1.0" encoding="utf-8"?>
<ds:datastoreItem xmlns:ds="http://schemas.openxmlformats.org/officeDocument/2006/customXml" ds:itemID="{E68C531D-A362-4FEB-8EB6-C7E4117D7A69}">
  <ds:schemaRefs/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09DE11B8-3459-491D-8BA8-7D75F0234420}">
  <ds:schemaRefs/>
</ds:datastoreItem>
</file>

<file path=customXml/itemProps18.xml><?xml version="1.0" encoding="utf-8"?>
<ds:datastoreItem xmlns:ds="http://schemas.openxmlformats.org/officeDocument/2006/customXml" ds:itemID="{3B5C8196-2348-4D06-B408-7ECE9A09663C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F11733BD-FDAC-45AD-A0CD-7C4B6266E0CC}">
  <ds:schemaRefs/>
</ds:datastoreItem>
</file>

<file path=customXml/itemProps21.xml><?xml version="1.0" encoding="utf-8"?>
<ds:datastoreItem xmlns:ds="http://schemas.openxmlformats.org/officeDocument/2006/customXml" ds:itemID="{F92C5DF9-F10E-4F67-A74E-2A3531B26D44}">
  <ds:schemaRefs/>
</ds:datastoreItem>
</file>

<file path=customXml/itemProps22.xml><?xml version="1.0" encoding="utf-8"?>
<ds:datastoreItem xmlns:ds="http://schemas.openxmlformats.org/officeDocument/2006/customXml" ds:itemID="{B0B7BE38-2889-44EA-9FB0-2D6FF9BB889A}">
  <ds:schemaRefs/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2019-10-24T13:59:26Z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