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5"/>
  </bookViews>
  <sheets>
    <sheet name="Entities" sheetId="1" r:id="rId1"/>
    <sheet name="Dragons" sheetId="3" r:id="rId2"/>
    <sheet name="Progression" sheetId="8" r:id="rId3"/>
    <sheet name="DATA_DRAGONS_CONTENT" sheetId="5" r:id="rId4"/>
    <sheet name="DATA_ENTITIES_CONTENT" sheetId="10" r:id="rId5"/>
    <sheet name="DATA_ENTITIES_UNITY" sheetId="11" r:id="rId6"/>
    <sheet name="DATA_UNITY" sheetId="9" r:id="rId7"/>
    <sheet name="Entities FPS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K9" i="9" l="1"/>
  <c r="P8" i="1"/>
  <c r="P9" i="1"/>
  <c r="P10" i="1"/>
  <c r="P20" i="1"/>
  <c r="P48" i="1"/>
  <c r="P90" i="1"/>
  <c r="P91" i="1"/>
  <c r="P92" i="1"/>
  <c r="F89" i="1"/>
  <c r="P89" i="1" s="1"/>
  <c r="F88" i="1"/>
  <c r="P88" i="1" s="1"/>
  <c r="F87" i="1"/>
  <c r="P87" i="1" s="1"/>
  <c r="F86" i="1"/>
  <c r="F85" i="1"/>
  <c r="P85" i="1" s="1"/>
  <c r="F84" i="1"/>
  <c r="P84" i="1" s="1"/>
  <c r="F83" i="1"/>
  <c r="P83" i="1" s="1"/>
  <c r="F82" i="1"/>
  <c r="P82" i="1" s="1"/>
  <c r="F81" i="1"/>
  <c r="P81" i="1" s="1"/>
  <c r="F80" i="1"/>
  <c r="F79" i="1"/>
  <c r="P79" i="1" s="1"/>
  <c r="F78" i="1"/>
  <c r="P78" i="1" s="1"/>
  <c r="F77" i="1"/>
  <c r="P77" i="1" s="1"/>
  <c r="F76" i="1"/>
  <c r="F75" i="1"/>
  <c r="F74" i="1"/>
  <c r="F73" i="1"/>
  <c r="F72" i="1"/>
  <c r="F71" i="1"/>
  <c r="F70" i="1"/>
  <c r="P70" i="1" s="1"/>
  <c r="F69" i="1"/>
  <c r="P69" i="1" s="1"/>
  <c r="F68" i="1"/>
  <c r="F67" i="1"/>
  <c r="P67" i="1" s="1"/>
  <c r="F66" i="1"/>
  <c r="P66" i="1" s="1"/>
  <c r="F65" i="1"/>
  <c r="P65" i="1" s="1"/>
  <c r="F64" i="1"/>
  <c r="F63" i="1"/>
  <c r="F62" i="1"/>
  <c r="P62" i="1" s="1"/>
  <c r="F61" i="1"/>
  <c r="P61" i="1" s="1"/>
  <c r="F60" i="1"/>
  <c r="F59" i="1"/>
  <c r="F58" i="1"/>
  <c r="F57" i="1"/>
  <c r="F56" i="1"/>
  <c r="F55" i="1"/>
  <c r="F54" i="1"/>
  <c r="F53" i="1"/>
  <c r="F52" i="1"/>
  <c r="F51" i="1"/>
  <c r="P51" i="1" s="1"/>
  <c r="F50" i="1"/>
  <c r="P50" i="1" s="1"/>
  <c r="F49" i="1"/>
  <c r="F47" i="1"/>
  <c r="P47" i="1" s="1"/>
  <c r="F46" i="1"/>
  <c r="P46" i="1" s="1"/>
  <c r="F45" i="1"/>
  <c r="F44" i="1"/>
  <c r="F43" i="1"/>
  <c r="F42" i="1"/>
  <c r="P42" i="1" s="1"/>
  <c r="F41" i="1"/>
  <c r="P41" i="1" s="1"/>
  <c r="F40" i="1"/>
  <c r="P40" i="1" s="1"/>
  <c r="F39" i="1"/>
  <c r="P39" i="1" s="1"/>
  <c r="F38" i="1"/>
  <c r="P38" i="1" s="1"/>
  <c r="F37" i="1"/>
  <c r="F36" i="1"/>
  <c r="F35" i="1"/>
  <c r="F34" i="1"/>
  <c r="F33" i="1"/>
  <c r="F32" i="1"/>
  <c r="P32" i="1" s="1"/>
  <c r="F31" i="1"/>
  <c r="P31" i="1" s="1"/>
  <c r="F30" i="1"/>
  <c r="P30" i="1" s="1"/>
  <c r="F29" i="1"/>
  <c r="F28" i="1"/>
  <c r="P28" i="1" s="1"/>
  <c r="F27" i="1"/>
  <c r="P27" i="1" s="1"/>
  <c r="F24" i="1"/>
  <c r="P24" i="1" s="1"/>
  <c r="F23" i="1"/>
  <c r="F21" i="1"/>
  <c r="P21" i="1" s="1"/>
  <c r="F15" i="1"/>
  <c r="P15" i="1" s="1"/>
  <c r="F14" i="1"/>
  <c r="F11" i="1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F26" i="1" s="1"/>
  <c r="P26" i="1" s="1"/>
  <c r="G15" i="10"/>
  <c r="F25" i="1" s="1"/>
  <c r="P25" i="1" s="1"/>
  <c r="G14" i="10"/>
  <c r="G13" i="10"/>
  <c r="G12" i="10"/>
  <c r="F22" i="1" s="1"/>
  <c r="P22" i="1" s="1"/>
  <c r="G11" i="10"/>
  <c r="F18" i="1" s="1"/>
  <c r="P18" i="1" s="1"/>
  <c r="G10" i="10"/>
  <c r="F17" i="1" s="1"/>
  <c r="G9" i="10"/>
  <c r="F16" i="1" s="1"/>
  <c r="G7" i="10"/>
  <c r="F13" i="1" s="1"/>
  <c r="G6" i="10"/>
  <c r="F12" i="1" s="1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I22" i="5"/>
  <c r="I21" i="5"/>
  <c r="I20" i="5"/>
  <c r="H22" i="5"/>
  <c r="H21" i="5"/>
  <c r="H20" i="5"/>
  <c r="S14" i="5"/>
  <c r="S13" i="5"/>
  <c r="S12" i="5"/>
  <c r="S11" i="5"/>
  <c r="S10" i="5"/>
  <c r="S9" i="5"/>
  <c r="S8" i="5"/>
  <c r="S7" i="5"/>
  <c r="S6" i="5"/>
  <c r="S5" i="5"/>
  <c r="R14" i="5"/>
  <c r="R13" i="5"/>
  <c r="R12" i="5"/>
  <c r="R11" i="5"/>
  <c r="R10" i="5"/>
  <c r="R9" i="5"/>
  <c r="R8" i="5"/>
  <c r="R7" i="5"/>
  <c r="R6" i="5"/>
  <c r="R5" i="5"/>
  <c r="Q14" i="5"/>
  <c r="Q13" i="5"/>
  <c r="Q12" i="5"/>
  <c r="Q11" i="5"/>
  <c r="Q10" i="5"/>
  <c r="Q9" i="5"/>
  <c r="Q8" i="5"/>
  <c r="Q7" i="5"/>
  <c r="Q6" i="5"/>
  <c r="Q5" i="5"/>
  <c r="P14" i="5"/>
  <c r="P13" i="5"/>
  <c r="P12" i="5"/>
  <c r="P11" i="5"/>
  <c r="P10" i="5"/>
  <c r="P9" i="5"/>
  <c r="P8" i="5"/>
  <c r="P7" i="5"/>
  <c r="P6" i="5"/>
  <c r="P5" i="5"/>
  <c r="O14" i="5"/>
  <c r="O13" i="5"/>
  <c r="O12" i="5"/>
  <c r="O11" i="5"/>
  <c r="O10" i="5"/>
  <c r="O9" i="5"/>
  <c r="O8" i="5"/>
  <c r="O7" i="5"/>
  <c r="O6" i="5"/>
  <c r="O5" i="5"/>
  <c r="N14" i="5"/>
  <c r="N13" i="5"/>
  <c r="N12" i="5"/>
  <c r="N11" i="5"/>
  <c r="N10" i="5"/>
  <c r="N9" i="5"/>
  <c r="N8" i="5"/>
  <c r="N7" i="5"/>
  <c r="N6" i="5"/>
  <c r="N5" i="5"/>
  <c r="M14" i="5"/>
  <c r="M13" i="5"/>
  <c r="M12" i="5"/>
  <c r="M11" i="5"/>
  <c r="M10" i="5"/>
  <c r="M9" i="5"/>
  <c r="M8" i="5"/>
  <c r="M7" i="5"/>
  <c r="M6" i="5"/>
  <c r="M5" i="5"/>
  <c r="L14" i="5"/>
  <c r="L13" i="5"/>
  <c r="L12" i="5"/>
  <c r="L11" i="5"/>
  <c r="L10" i="5"/>
  <c r="L9" i="5"/>
  <c r="L8" i="5"/>
  <c r="L7" i="5"/>
  <c r="L6" i="5"/>
  <c r="L5" i="5"/>
  <c r="K14" i="5"/>
  <c r="K13" i="5"/>
  <c r="K12" i="5"/>
  <c r="K11" i="5"/>
  <c r="K10" i="5"/>
  <c r="K9" i="5"/>
  <c r="K8" i="5"/>
  <c r="K7" i="5"/>
  <c r="K6" i="5"/>
  <c r="K5" i="5"/>
  <c r="J14" i="5"/>
  <c r="J13" i="5"/>
  <c r="J12" i="5"/>
  <c r="J11" i="5"/>
  <c r="J10" i="5"/>
  <c r="J9" i="5"/>
  <c r="J8" i="5"/>
  <c r="J7" i="5"/>
  <c r="J6" i="5"/>
  <c r="J5" i="5"/>
  <c r="I14" i="5"/>
  <c r="I13" i="5"/>
  <c r="I12" i="5"/>
  <c r="I11" i="5"/>
  <c r="I10" i="5"/>
  <c r="I9" i="5"/>
  <c r="I8" i="5"/>
  <c r="I7" i="5"/>
  <c r="I6" i="5"/>
  <c r="H14" i="5"/>
  <c r="H13" i="5"/>
  <c r="H12" i="5"/>
  <c r="H11" i="5"/>
  <c r="H10" i="5"/>
  <c r="H9" i="5"/>
  <c r="H8" i="5"/>
  <c r="H7" i="5"/>
  <c r="H6" i="5"/>
  <c r="I5" i="5"/>
  <c r="F19" i="1" l="1"/>
  <c r="P19" i="1" s="1"/>
  <c r="H5" i="5"/>
  <c r="O37" i="1" l="1"/>
  <c r="P37" i="1" s="1"/>
  <c r="O75" i="1"/>
  <c r="P75" i="1" s="1"/>
  <c r="O54" i="1"/>
  <c r="P54" i="1" s="1"/>
  <c r="O45" i="1"/>
  <c r="P45" i="1" s="1"/>
  <c r="O44" i="1"/>
  <c r="P44" i="1" s="1"/>
  <c r="O43" i="1"/>
  <c r="P43" i="1" s="1"/>
  <c r="O11" i="1"/>
  <c r="P11" i="1" s="1"/>
  <c r="O33" i="1"/>
  <c r="P33" i="1" s="1"/>
  <c r="K21" i="9" l="1"/>
  <c r="K13" i="9" l="1"/>
  <c r="K14" i="9"/>
  <c r="K15" i="9"/>
  <c r="K16" i="9"/>
  <c r="K17" i="9"/>
  <c r="K18" i="9"/>
  <c r="K12" i="9"/>
  <c r="K10" i="9"/>
  <c r="K11" i="9"/>
  <c r="F4" i="9"/>
  <c r="K19" i="9"/>
  <c r="K20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T12" i="6"/>
  <c r="T5" i="6"/>
  <c r="P5" i="6"/>
  <c r="K13" i="6"/>
  <c r="E8" i="8" l="1"/>
  <c r="O9" i="6"/>
  <c r="O8" i="6"/>
  <c r="O7" i="6"/>
  <c r="O6" i="6"/>
  <c r="O5" i="6"/>
  <c r="J42" i="6"/>
  <c r="J43" i="6"/>
  <c r="J44" i="6"/>
  <c r="J45" i="6"/>
  <c r="J46" i="6"/>
  <c r="J47" i="6"/>
  <c r="J48" i="6"/>
  <c r="J49" i="6"/>
  <c r="J50" i="6"/>
  <c r="J51" i="6"/>
  <c r="J41" i="6"/>
  <c r="J33" i="6"/>
  <c r="J34" i="6"/>
  <c r="J35" i="6"/>
  <c r="J36" i="6"/>
  <c r="J37" i="6"/>
  <c r="J38" i="6"/>
  <c r="J39" i="6"/>
  <c r="J40" i="6"/>
  <c r="J32" i="6"/>
  <c r="J25" i="6"/>
  <c r="J26" i="6"/>
  <c r="J27" i="6"/>
  <c r="J28" i="6"/>
  <c r="J29" i="6"/>
  <c r="J30" i="6"/>
  <c r="J31" i="6"/>
  <c r="J24" i="6"/>
  <c r="J19" i="6"/>
  <c r="J20" i="6"/>
  <c r="J21" i="6"/>
  <c r="J22" i="6"/>
  <c r="J23" i="6"/>
  <c r="J18" i="6"/>
  <c r="J14" i="6"/>
  <c r="J15" i="6"/>
  <c r="J16" i="6"/>
  <c r="J17" i="6"/>
  <c r="J13" i="6"/>
  <c r="K21" i="6"/>
  <c r="K14" i="6"/>
  <c r="K15" i="6"/>
  <c r="K16" i="6"/>
  <c r="K17" i="6"/>
  <c r="K19" i="6"/>
  <c r="K20" i="6"/>
  <c r="K22" i="6"/>
  <c r="K23" i="6"/>
  <c r="K18" i="6"/>
  <c r="K25" i="6"/>
  <c r="K26" i="6"/>
  <c r="K27" i="6"/>
  <c r="K28" i="6"/>
  <c r="K29" i="6"/>
  <c r="K30" i="6"/>
  <c r="K31" i="6"/>
  <c r="K24" i="6"/>
  <c r="T7" i="6" s="1"/>
  <c r="K33" i="6"/>
  <c r="K34" i="6"/>
  <c r="K35" i="6"/>
  <c r="K36" i="6"/>
  <c r="K37" i="6"/>
  <c r="K38" i="6"/>
  <c r="K39" i="6"/>
  <c r="K40" i="6"/>
  <c r="K32" i="6"/>
  <c r="T8" i="6" s="1"/>
  <c r="T6" i="6"/>
  <c r="T9" i="6"/>
  <c r="F9" i="8" l="1"/>
  <c r="F10" i="8"/>
  <c r="T10" i="6"/>
  <c r="E24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N9" i="6" l="1"/>
  <c r="P9" i="6" s="1"/>
  <c r="N8" i="6"/>
  <c r="P8" i="6" s="1"/>
  <c r="N7" i="6"/>
  <c r="P7" i="6" s="1"/>
  <c r="N6" i="6"/>
  <c r="P6" i="6" s="1"/>
  <c r="N5" i="6"/>
  <c r="R12" i="6" l="1"/>
  <c r="F20" i="3"/>
  <c r="F16" i="3"/>
  <c r="O67" i="3"/>
  <c r="O68" i="3"/>
  <c r="O69" i="3"/>
  <c r="O70" i="3"/>
  <c r="O71" i="3"/>
  <c r="O72" i="3"/>
  <c r="O73" i="3"/>
  <c r="O74" i="3"/>
  <c r="O75" i="3"/>
  <c r="O66" i="3"/>
  <c r="N67" i="3"/>
  <c r="N68" i="3"/>
  <c r="N69" i="3"/>
  <c r="N70" i="3"/>
  <c r="N71" i="3"/>
  <c r="N72" i="3"/>
  <c r="N73" i="3"/>
  <c r="N74" i="3"/>
  <c r="N75" i="3"/>
  <c r="N66" i="3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66" i="3"/>
  <c r="M66" i="3" s="1"/>
  <c r="R71" i="3" l="1"/>
  <c r="R67" i="3"/>
  <c r="R66" i="3"/>
  <c r="R75" i="3"/>
  <c r="R74" i="3"/>
  <c r="R72" i="3"/>
  <c r="R70" i="3"/>
  <c r="R69" i="3"/>
  <c r="U75" i="3"/>
  <c r="U74" i="3"/>
  <c r="U73" i="3"/>
  <c r="U72" i="3"/>
  <c r="U71" i="3"/>
  <c r="U68" i="3"/>
  <c r="U67" i="3"/>
  <c r="U70" i="3"/>
  <c r="U69" i="3"/>
  <c r="R68" i="3"/>
  <c r="R73" i="3"/>
  <c r="L51" i="3"/>
  <c r="L52" i="3"/>
  <c r="L53" i="3"/>
  <c r="L54" i="3"/>
  <c r="L55" i="3"/>
  <c r="L56" i="3"/>
  <c r="L57" i="3"/>
  <c r="L58" i="3"/>
  <c r="L59" i="3"/>
  <c r="L50" i="3"/>
  <c r="M33" i="3"/>
  <c r="M34" i="3"/>
  <c r="M35" i="3"/>
  <c r="M36" i="3"/>
  <c r="M37" i="3"/>
  <c r="M38" i="3"/>
  <c r="M39" i="3"/>
  <c r="M40" i="3"/>
  <c r="M41" i="3"/>
  <c r="M32" i="3"/>
  <c r="L33" i="3"/>
  <c r="L34" i="3"/>
  <c r="L35" i="3"/>
  <c r="L36" i="3"/>
  <c r="L37" i="3"/>
  <c r="L38" i="3"/>
  <c r="L39" i="3"/>
  <c r="L40" i="3"/>
  <c r="L41" i="3"/>
  <c r="L32" i="3"/>
  <c r="N54" i="3" l="1"/>
  <c r="N58" i="3"/>
  <c r="N56" i="3"/>
  <c r="N55" i="3"/>
  <c r="N53" i="3"/>
  <c r="N51" i="3"/>
  <c r="S35" i="3"/>
  <c r="Q32" i="3"/>
  <c r="S33" i="3"/>
  <c r="S36" i="3"/>
  <c r="S41" i="3"/>
  <c r="S40" i="3"/>
  <c r="S34" i="3"/>
  <c r="N33" i="3"/>
  <c r="P33" i="3" s="1"/>
  <c r="S39" i="3"/>
  <c r="S38" i="3"/>
  <c r="N59" i="3"/>
  <c r="S37" i="3"/>
  <c r="N57" i="3"/>
  <c r="N52" i="3"/>
  <c r="N41" i="3"/>
  <c r="P41" i="3" s="1"/>
  <c r="Q33" i="3"/>
  <c r="N32" i="3"/>
  <c r="P32" i="3" s="1"/>
  <c r="N37" i="3"/>
  <c r="P37" i="3" s="1"/>
  <c r="Q37" i="3"/>
  <c r="N38" i="3"/>
  <c r="P38" i="3" s="1"/>
  <c r="Q38" i="3"/>
  <c r="Q41" i="3"/>
  <c r="N35" i="3"/>
  <c r="P35" i="3" s="1"/>
  <c r="Q35" i="3"/>
  <c r="N40" i="3"/>
  <c r="P40" i="3" s="1"/>
  <c r="N39" i="3"/>
  <c r="P39" i="3" s="1"/>
  <c r="Q39" i="3"/>
  <c r="N34" i="3"/>
  <c r="P34" i="3" s="1"/>
  <c r="Q36" i="3"/>
  <c r="N36" i="3"/>
  <c r="P36" i="3" s="1"/>
  <c r="Q34" i="3"/>
  <c r="Q40" i="3"/>
  <c r="O73" i="1" l="1"/>
  <c r="P73" i="1" s="1"/>
  <c r="O72" i="1"/>
  <c r="P72" i="1" s="1"/>
  <c r="O71" i="1"/>
  <c r="P71" i="1" s="1"/>
  <c r="O80" i="1"/>
  <c r="P80" i="1" s="1"/>
  <c r="C23" i="3"/>
  <c r="G23" i="3"/>
  <c r="G24" i="3" l="1"/>
  <c r="C24" i="3"/>
  <c r="C25" i="3" l="1"/>
  <c r="C26" i="3" s="1"/>
  <c r="G25" i="3" l="1"/>
  <c r="C27" i="3"/>
  <c r="G26" i="3" l="1"/>
  <c r="C28" i="3"/>
  <c r="G27" i="3" l="1"/>
  <c r="G28" i="3" s="1"/>
  <c r="C29" i="3"/>
  <c r="C30" i="3" l="1"/>
  <c r="G29" i="3"/>
  <c r="C31" i="3" l="1"/>
  <c r="G30" i="3"/>
  <c r="C32" i="3" l="1"/>
  <c r="G31" i="3"/>
  <c r="C33" i="3" l="1"/>
  <c r="G32" i="3"/>
  <c r="C34" i="3" l="1"/>
  <c r="G33" i="3"/>
  <c r="C35" i="3" l="1"/>
  <c r="G34" i="3"/>
  <c r="C36" i="3" l="1"/>
  <c r="G35" i="3"/>
  <c r="C37" i="3" l="1"/>
  <c r="G36" i="3"/>
  <c r="C38" i="3" l="1"/>
  <c r="G37" i="3"/>
  <c r="C39" i="3" l="1"/>
  <c r="G38" i="3"/>
  <c r="C40" i="3" l="1"/>
  <c r="G39" i="3"/>
  <c r="C41" i="3" l="1"/>
  <c r="G40" i="3"/>
  <c r="C42" i="3" l="1"/>
  <c r="G41" i="3"/>
  <c r="C43" i="3" l="1"/>
  <c r="G42" i="3"/>
  <c r="C44" i="3" l="1"/>
  <c r="G43" i="3"/>
  <c r="C45" i="3" l="1"/>
  <c r="G44" i="3"/>
  <c r="C46" i="3" l="1"/>
  <c r="G45" i="3"/>
  <c r="C47" i="3" l="1"/>
  <c r="G46" i="3"/>
  <c r="C48" i="3" l="1"/>
  <c r="G47" i="3"/>
  <c r="C49" i="3" l="1"/>
  <c r="G48" i="3"/>
  <c r="C50" i="3" l="1"/>
  <c r="G49" i="3"/>
  <c r="C51" i="3" l="1"/>
  <c r="G50" i="3"/>
  <c r="C52" i="3" l="1"/>
  <c r="G51" i="3"/>
  <c r="C53" i="3" l="1"/>
  <c r="G52" i="3"/>
  <c r="C54" i="3" l="1"/>
  <c r="G53" i="3"/>
  <c r="C55" i="3" l="1"/>
  <c r="G54" i="3"/>
  <c r="C56" i="3" l="1"/>
  <c r="G55" i="3"/>
  <c r="C57" i="3" l="1"/>
  <c r="G56" i="3"/>
  <c r="C58" i="3" l="1"/>
  <c r="G57" i="3"/>
  <c r="C59" i="3" l="1"/>
  <c r="G58" i="3"/>
  <c r="C60" i="3" l="1"/>
  <c r="G59" i="3"/>
  <c r="C61" i="3" l="1"/>
  <c r="G60" i="3"/>
  <c r="C62" i="3" l="1"/>
  <c r="G61" i="3"/>
  <c r="C63" i="3" l="1"/>
  <c r="G62" i="3"/>
  <c r="C64" i="3" l="1"/>
  <c r="G63" i="3"/>
  <c r="C65" i="3" l="1"/>
  <c r="G64" i="3"/>
  <c r="C66" i="3" l="1"/>
  <c r="G65" i="3"/>
  <c r="C67" i="3" l="1"/>
  <c r="G66" i="3"/>
  <c r="C68" i="3" l="1"/>
  <c r="G67" i="3"/>
  <c r="C69" i="3" l="1"/>
  <c r="G68" i="3"/>
  <c r="C70" i="3" l="1"/>
  <c r="G69" i="3"/>
  <c r="C71" i="3" l="1"/>
  <c r="G70" i="3"/>
  <c r="C72" i="3" l="1"/>
  <c r="G71" i="3"/>
  <c r="C73" i="3" l="1"/>
  <c r="G72" i="3"/>
  <c r="C74" i="3" l="1"/>
  <c r="G73" i="3"/>
  <c r="C75" i="3" l="1"/>
  <c r="G74" i="3"/>
  <c r="C76" i="3" l="1"/>
  <c r="G75" i="3"/>
  <c r="C77" i="3" l="1"/>
  <c r="G76" i="3"/>
  <c r="C78" i="3" l="1"/>
  <c r="G77" i="3"/>
  <c r="C79" i="3" l="1"/>
  <c r="G78" i="3"/>
  <c r="C80" i="3" l="1"/>
  <c r="G79" i="3"/>
  <c r="C81" i="3" l="1"/>
  <c r="G80" i="3"/>
  <c r="C82" i="3" l="1"/>
  <c r="G81" i="3"/>
  <c r="C83" i="3" l="1"/>
  <c r="G82" i="3"/>
  <c r="C84" i="3" l="1"/>
  <c r="G83" i="3"/>
  <c r="C85" i="3" l="1"/>
  <c r="G84" i="3"/>
  <c r="C86" i="3" l="1"/>
  <c r="G85" i="3"/>
  <c r="C87" i="3" l="1"/>
  <c r="G86" i="3"/>
  <c r="C88" i="3" l="1"/>
  <c r="G87" i="3"/>
  <c r="C89" i="3" l="1"/>
  <c r="G88" i="3"/>
  <c r="C90" i="3" l="1"/>
  <c r="G89" i="3"/>
  <c r="C91" i="3" l="1"/>
  <c r="G90" i="3"/>
  <c r="C92" i="3" l="1"/>
  <c r="G91" i="3"/>
  <c r="C93" i="3" l="1"/>
  <c r="G92" i="3"/>
  <c r="C94" i="3" l="1"/>
  <c r="G93" i="3"/>
  <c r="C95" i="3" l="1"/>
  <c r="G94" i="3"/>
  <c r="C96" i="3" l="1"/>
  <c r="G95" i="3"/>
  <c r="C97" i="3" l="1"/>
  <c r="G96" i="3"/>
  <c r="C98" i="3" l="1"/>
  <c r="G97" i="3"/>
  <c r="C99" i="3" l="1"/>
  <c r="G98" i="3"/>
  <c r="C100" i="3" l="1"/>
  <c r="G99" i="3"/>
  <c r="C101" i="3" l="1"/>
  <c r="G100" i="3"/>
  <c r="C102" i="3" l="1"/>
  <c r="G101" i="3"/>
  <c r="C103" i="3" l="1"/>
  <c r="G102" i="3"/>
  <c r="C104" i="3" l="1"/>
  <c r="G103" i="3"/>
  <c r="C105" i="3" l="1"/>
  <c r="G104" i="3"/>
  <c r="C106" i="3" l="1"/>
  <c r="G105" i="3"/>
  <c r="C107" i="3" l="1"/>
  <c r="G106" i="3"/>
  <c r="C108" i="3" l="1"/>
  <c r="G107" i="3"/>
  <c r="C109" i="3" l="1"/>
  <c r="G108" i="3"/>
  <c r="C110" i="3" l="1"/>
  <c r="G109" i="3"/>
  <c r="C111" i="3" l="1"/>
  <c r="G110" i="3"/>
  <c r="C112" i="3" l="1"/>
  <c r="G111" i="3"/>
  <c r="C113" i="3" l="1"/>
  <c r="G112" i="3"/>
  <c r="C114" i="3" l="1"/>
  <c r="G113" i="3"/>
  <c r="C115" i="3" l="1"/>
  <c r="G114" i="3"/>
  <c r="C116" i="3" l="1"/>
  <c r="G115" i="3"/>
  <c r="C117" i="3" l="1"/>
  <c r="G116" i="3"/>
  <c r="C118" i="3" l="1"/>
  <c r="G117" i="3"/>
  <c r="C119" i="3" l="1"/>
  <c r="G118" i="3"/>
  <c r="C120" i="3" l="1"/>
  <c r="G119" i="3"/>
  <c r="O64" i="1"/>
  <c r="P64" i="1" s="1"/>
  <c r="O16" i="1"/>
  <c r="P16" i="1" s="1"/>
  <c r="C121" i="3" l="1"/>
  <c r="G120" i="3"/>
  <c r="O52" i="1"/>
  <c r="P52" i="1" s="1"/>
  <c r="O14" i="1"/>
  <c r="P14" i="1" s="1"/>
  <c r="O68" i="1"/>
  <c r="P68" i="1" s="1"/>
  <c r="O63" i="1"/>
  <c r="P63" i="1" s="1"/>
  <c r="O29" i="1"/>
  <c r="P29" i="1" s="1"/>
  <c r="O76" i="1"/>
  <c r="P76" i="1" s="1"/>
  <c r="O13" i="1"/>
  <c r="P13" i="1" s="1"/>
  <c r="O12" i="1"/>
  <c r="P12" i="1" s="1"/>
  <c r="O74" i="1"/>
  <c r="P74" i="1" s="1"/>
  <c r="O23" i="1"/>
  <c r="P23" i="1" s="1"/>
  <c r="O86" i="1"/>
  <c r="P86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3" i="1"/>
  <c r="P53" i="1" s="1"/>
  <c r="O49" i="1"/>
  <c r="P49" i="1" s="1"/>
  <c r="O36" i="1"/>
  <c r="P36" i="1" s="1"/>
  <c r="O35" i="1"/>
  <c r="P35" i="1" s="1"/>
  <c r="O34" i="1"/>
  <c r="P34" i="1" s="1"/>
  <c r="O17" i="1"/>
  <c r="P17" i="1" s="1"/>
  <c r="C122" i="3" l="1"/>
  <c r="G121" i="3"/>
  <c r="C123" i="3" l="1"/>
  <c r="G122" i="3"/>
  <c r="C124" i="3" l="1"/>
  <c r="G123" i="3"/>
  <c r="C125" i="3" l="1"/>
  <c r="G124" i="3"/>
  <c r="C126" i="3" l="1"/>
  <c r="G125" i="3"/>
  <c r="C127" i="3" l="1"/>
  <c r="G126" i="3"/>
  <c r="C128" i="3" l="1"/>
  <c r="G127" i="3"/>
  <c r="C129" i="3" l="1"/>
  <c r="G128" i="3"/>
  <c r="C130" i="3" l="1"/>
  <c r="G129" i="3"/>
  <c r="C131" i="3" l="1"/>
  <c r="G130" i="3"/>
  <c r="C132" i="3" l="1"/>
  <c r="G131" i="3"/>
  <c r="C133" i="3" l="1"/>
  <c r="G132" i="3"/>
  <c r="C134" i="3" l="1"/>
  <c r="G133" i="3"/>
  <c r="C135" i="3" l="1"/>
  <c r="G134" i="3"/>
  <c r="C136" i="3" l="1"/>
  <c r="G135" i="3"/>
  <c r="C137" i="3" l="1"/>
  <c r="G136" i="3"/>
  <c r="C138" i="3" l="1"/>
  <c r="G137" i="3"/>
  <c r="C139" i="3" l="1"/>
  <c r="G138" i="3"/>
  <c r="C140" i="3" l="1"/>
  <c r="G139" i="3"/>
  <c r="C141" i="3" l="1"/>
  <c r="G140" i="3"/>
  <c r="C142" i="3" l="1"/>
  <c r="G141" i="3"/>
  <c r="C143" i="3" l="1"/>
  <c r="G142" i="3"/>
  <c r="G143" i="3" l="1"/>
  <c r="C144" i="3"/>
  <c r="C173" i="3"/>
  <c r="C145" i="3" l="1"/>
  <c r="G144" i="3"/>
  <c r="C174" i="3"/>
  <c r="C175" i="3" l="1"/>
  <c r="C146" i="3"/>
  <c r="G145" i="3"/>
  <c r="C147" i="3" l="1"/>
  <c r="G146" i="3"/>
  <c r="C176" i="3"/>
  <c r="C177" i="3" l="1"/>
  <c r="C148" i="3"/>
  <c r="G147" i="3"/>
  <c r="C149" i="3" l="1"/>
  <c r="G148" i="3"/>
  <c r="C178" i="3"/>
  <c r="C179" i="3" l="1"/>
  <c r="C150" i="3"/>
  <c r="G149" i="3"/>
  <c r="C180" i="3" l="1"/>
  <c r="C151" i="3"/>
  <c r="G150" i="3"/>
  <c r="C152" i="3" l="1"/>
  <c r="G151" i="3"/>
  <c r="C181" i="3"/>
  <c r="C182" i="3" l="1"/>
  <c r="C153" i="3"/>
  <c r="G152" i="3"/>
  <c r="C154" i="3" l="1"/>
  <c r="G153" i="3"/>
  <c r="C183" i="3"/>
  <c r="C184" i="3" l="1"/>
  <c r="C155" i="3"/>
  <c r="G154" i="3"/>
  <c r="C214" i="3" l="1"/>
  <c r="C185" i="3"/>
  <c r="C156" i="3"/>
  <c r="G155" i="3"/>
  <c r="C157" i="3" l="1"/>
  <c r="G156" i="3"/>
  <c r="C215" i="3"/>
  <c r="C186" i="3"/>
  <c r="C158" i="3" l="1"/>
  <c r="G157" i="3"/>
  <c r="C187" i="3"/>
  <c r="C216" i="3"/>
  <c r="C217" i="3" l="1"/>
  <c r="C188" i="3"/>
  <c r="C159" i="3"/>
  <c r="G158" i="3"/>
  <c r="C160" i="3" l="1"/>
  <c r="G159" i="3"/>
  <c r="C218" i="3"/>
  <c r="C189" i="3"/>
  <c r="C219" i="3" l="1"/>
  <c r="C161" i="3"/>
  <c r="G160" i="3"/>
  <c r="C190" i="3"/>
  <c r="C191" i="3" l="1"/>
  <c r="C162" i="3"/>
  <c r="G161" i="3"/>
  <c r="C220" i="3"/>
  <c r="C192" i="3" l="1"/>
  <c r="C221" i="3"/>
  <c r="C163" i="3"/>
  <c r="G162" i="3"/>
  <c r="C164" i="3" l="1"/>
  <c r="G163" i="3"/>
  <c r="C222" i="3"/>
  <c r="C193" i="3"/>
  <c r="C223" i="3" l="1"/>
  <c r="C165" i="3"/>
  <c r="G164" i="3"/>
  <c r="C194" i="3"/>
  <c r="C224" i="3" l="1"/>
  <c r="C195" i="3"/>
  <c r="C166" i="3"/>
  <c r="G165" i="3"/>
  <c r="C225" i="3" l="1"/>
  <c r="G166" i="3"/>
  <c r="C167" i="3"/>
  <c r="C196" i="3"/>
  <c r="C168" i="3" l="1"/>
  <c r="G167" i="3"/>
  <c r="C197" i="3"/>
  <c r="C226" i="3"/>
  <c r="C198" i="3" l="1"/>
  <c r="C227" i="3"/>
  <c r="C169" i="3"/>
  <c r="G168" i="3"/>
  <c r="C170" i="3" l="1"/>
  <c r="G169" i="3"/>
  <c r="C199" i="3"/>
  <c r="C228" i="3"/>
  <c r="C171" i="3" l="1"/>
  <c r="G170" i="3"/>
  <c r="C229" i="3"/>
  <c r="C200" i="3"/>
  <c r="C201" i="3" l="1"/>
  <c r="C230" i="3"/>
  <c r="C172" i="3"/>
  <c r="G171" i="3"/>
  <c r="G172" i="3" l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231" i="3"/>
  <c r="C202" i="3"/>
  <c r="G201" i="3" l="1"/>
  <c r="C232" i="3"/>
  <c r="C203" i="3"/>
  <c r="G202" i="3"/>
  <c r="C204" i="3" l="1"/>
  <c r="G203" i="3"/>
  <c r="C233" i="3"/>
  <c r="C234" i="3" l="1"/>
  <c r="C205" i="3"/>
  <c r="G204" i="3"/>
  <c r="C235" i="3" l="1"/>
  <c r="C206" i="3"/>
  <c r="G205" i="3"/>
  <c r="C236" i="3" l="1"/>
  <c r="C207" i="3"/>
  <c r="G206" i="3"/>
  <c r="C237" i="3" l="1"/>
  <c r="C208" i="3"/>
  <c r="G207" i="3"/>
  <c r="C209" i="3" l="1"/>
  <c r="G208" i="3"/>
  <c r="C238" i="3"/>
  <c r="G209" i="3" l="1"/>
  <c r="C210" i="3"/>
  <c r="C239" i="3"/>
  <c r="C240" i="3" l="1"/>
  <c r="C211" i="3"/>
  <c r="G210" i="3"/>
  <c r="C212" i="3" l="1"/>
  <c r="G211" i="3"/>
  <c r="C241" i="3"/>
  <c r="C242" i="3" l="1"/>
  <c r="C213" i="3"/>
  <c r="G212" i="3"/>
  <c r="G213" i="3" l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C243" i="3"/>
  <c r="G242" i="3" l="1"/>
  <c r="C244" i="3"/>
  <c r="G243" i="3"/>
  <c r="C245" i="3" l="1"/>
  <c r="G244" i="3"/>
  <c r="C246" i="3" l="1"/>
  <c r="G245" i="3"/>
  <c r="C247" i="3" l="1"/>
  <c r="G246" i="3"/>
  <c r="C248" i="3" l="1"/>
  <c r="G247" i="3"/>
  <c r="C249" i="3" l="1"/>
  <c r="G248" i="3"/>
  <c r="C250" i="3" l="1"/>
  <c r="G249" i="3"/>
  <c r="C251" i="3" l="1"/>
  <c r="G250" i="3"/>
  <c r="C252" i="3" l="1"/>
  <c r="G251" i="3"/>
  <c r="C253" i="3" l="1"/>
  <c r="G252" i="3"/>
  <c r="C254" i="3" l="1"/>
  <c r="G253" i="3"/>
  <c r="C255" i="3" l="1"/>
  <c r="G254" i="3"/>
  <c r="C256" i="3" l="1"/>
  <c r="G255" i="3"/>
  <c r="C257" i="3" l="1"/>
  <c r="G256" i="3"/>
  <c r="C258" i="3" l="1"/>
  <c r="G257" i="3"/>
  <c r="C259" i="3" l="1"/>
  <c r="G258" i="3"/>
  <c r="C260" i="3" l="1"/>
  <c r="G259" i="3"/>
  <c r="C261" i="3" l="1"/>
  <c r="G260" i="3"/>
  <c r="C262" i="3" l="1"/>
  <c r="G261" i="3"/>
  <c r="C263" i="3" l="1"/>
  <c r="G262" i="3"/>
  <c r="C264" i="3" l="1"/>
  <c r="G263" i="3"/>
  <c r="C265" i="3" l="1"/>
  <c r="G264" i="3"/>
  <c r="C266" i="3" l="1"/>
  <c r="G265" i="3"/>
  <c r="G266" i="3" l="1"/>
  <c r="C267" i="3"/>
  <c r="C268" i="3" l="1"/>
  <c r="G267" i="3"/>
  <c r="C269" i="3" l="1"/>
  <c r="G268" i="3"/>
  <c r="C270" i="3" l="1"/>
  <c r="G269" i="3"/>
  <c r="G270" i="3" l="1"/>
  <c r="E5" i="3" s="1"/>
  <c r="E9" i="3" l="1"/>
  <c r="F10" i="3" s="1"/>
  <c r="F5" i="3" l="1"/>
  <c r="F9" i="3"/>
  <c r="F11" i="3" s="1"/>
  <c r="F6" i="3"/>
  <c r="F7" i="3" l="1"/>
</calcChain>
</file>

<file path=xl/sharedStrings.xml><?xml version="1.0" encoding="utf-8"?>
<sst xmlns="http://schemas.openxmlformats.org/spreadsheetml/2006/main" count="1327" uniqueCount="430">
  <si>
    <t>ENTITIES/SPAWNERS</t>
  </si>
  <si>
    <t>SP_</t>
  </si>
  <si>
    <t>PF_</t>
  </si>
  <si>
    <t>CONTENT</t>
  </si>
  <si>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</si>
  <si>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</si>
  <si>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</si>
  <si>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</si>
  <si>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</si>
  <si>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</si>
  <si>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PF_Catapulter</t>
  </si>
  <si>
    <t>PF_Cow</t>
  </si>
  <si>
    <t>PF_DrunkenMan</t>
  </si>
  <si>
    <t>PF_Horse</t>
  </si>
  <si>
    <t>PF_Merida</t>
  </si>
  <si>
    <t>PF_SpiderGreenTurret</t>
  </si>
  <si>
    <t>PF_SpiderRed</t>
  </si>
  <si>
    <t>PF_SpiderSmall</t>
  </si>
  <si>
    <t>PF_SpiderSmallTurret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</si>
  <si>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</si>
  <si>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</si>
  <si>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</si>
  <si>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</si>
  <si>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</si>
  <si>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</si>
  <si>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</si>
  <si>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</si>
  <si>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</si>
  <si>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</si>
  <si>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</si>
  <si>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PF_RichMan</t>
  </si>
  <si>
    <t>SP_RichMan</t>
  </si>
  <si>
    <t>PF_ShieldMan</t>
  </si>
  <si>
    <t>SP_ShieldMan</t>
  </si>
  <si>
    <t>PF_Rat</t>
  </si>
  <si>
    <t>SP_Rat</t>
  </si>
  <si>
    <t>PF_RichMan_Static</t>
  </si>
  <si>
    <t>SP_RichMan_Static</t>
  </si>
  <si>
    <t>PF_Sheep</t>
  </si>
  <si>
    <t>SP_Sheep</t>
  </si>
  <si>
    <t>SP_SpiderGreenTurret</t>
  </si>
  <si>
    <t>SP_SpiderRed</t>
  </si>
  <si>
    <t>SP_SpiderSmall</t>
  </si>
  <si>
    <t>SP_SpiderSmallTurret</t>
  </si>
  <si>
    <t>PF_Soldier01</t>
  </si>
  <si>
    <t>PF_Soldier02</t>
  </si>
  <si>
    <t>PF_Soldier01_Static</t>
  </si>
  <si>
    <t>SP_Soldier01</t>
  </si>
  <si>
    <t>SP_Soldier02</t>
  </si>
  <si>
    <t>SP_Soldier01_Static</t>
  </si>
  <si>
    <t>PF_Villager01</t>
  </si>
  <si>
    <t>PF_Villager02</t>
  </si>
  <si>
    <t>PF_Villager01_Static</t>
  </si>
  <si>
    <t>PF_Villager02_Static</t>
  </si>
  <si>
    <t>SP_Villager01</t>
  </si>
  <si>
    <t>SP_Villager02</t>
  </si>
  <si>
    <t>SP_Villager01_Static</t>
  </si>
  <si>
    <t>SP_Villager02_Static</t>
  </si>
  <si>
    <t>PF_Gargoyle</t>
  </si>
  <si>
    <t>PF_Troll</t>
  </si>
  <si>
    <t>SP_Gargoyle</t>
  </si>
  <si>
    <t>SP_Troll</t>
  </si>
  <si>
    <t>PF_BadBird</t>
  </si>
  <si>
    <t>Monters/</t>
  </si>
  <si>
    <t>Surface/</t>
  </si>
  <si>
    <t>Junk/</t>
  </si>
  <si>
    <t>PF_GoodJunkBottle</t>
  </si>
  <si>
    <t>PF_GoodJunkCoin</t>
  </si>
  <si>
    <t>SP_BadBird</t>
  </si>
  <si>
    <t>???</t>
  </si>
  <si>
    <t>Goblin/</t>
  </si>
  <si>
    <t>PF_Bomber</t>
  </si>
  <si>
    <t>PF_Kamikaze</t>
  </si>
  <si>
    <t>PF_Spartakus</t>
  </si>
  <si>
    <t>PF_Worker01</t>
  </si>
  <si>
    <t>PF_Worker02</t>
  </si>
  <si>
    <t>PF_WorkerWife</t>
  </si>
  <si>
    <t>SP_Bomber</t>
  </si>
  <si>
    <t>SP_Kamikaze</t>
  </si>
  <si>
    <t>SP_Spartakus</t>
  </si>
  <si>
    <t>SP_Worker01</t>
  </si>
  <si>
    <t>SP_Worker02</t>
  </si>
  <si>
    <t>SP_WorkerWife</t>
  </si>
  <si>
    <t>Cage/</t>
  </si>
  <si>
    <t>PF_Cage</t>
  </si>
  <si>
    <t>PF_HangingCage</t>
  </si>
  <si>
    <t>Air/</t>
  </si>
  <si>
    <t>PF_Canary_Intro</t>
  </si>
  <si>
    <t>PF_Canary_Static</t>
  </si>
  <si>
    <t>PF_DiverTEST</t>
  </si>
  <si>
    <t>PF_FlyingPig</t>
  </si>
  <si>
    <t>PF_Hawk</t>
  </si>
  <si>
    <t>PF_HorseFlying</t>
  </si>
  <si>
    <t>PF_LionBird</t>
  </si>
  <si>
    <t>PF_MineBig</t>
  </si>
  <si>
    <t>PF_MineBig_Static</t>
  </si>
  <si>
    <t>PF_MineMedium</t>
  </si>
  <si>
    <t>PF_MineMedium_Static</t>
  </si>
  <si>
    <t>PF_OwlBig</t>
  </si>
  <si>
    <t>PF_PufferBird</t>
  </si>
  <si>
    <t>PF_Witch</t>
  </si>
  <si>
    <t>PF_BatBig_Flock</t>
  </si>
  <si>
    <t>PF_BatSmall01_Flock</t>
  </si>
  <si>
    <t>PF_BatSmall02_Flock</t>
  </si>
  <si>
    <t>PF_Ghost01</t>
  </si>
  <si>
    <t>PF_Ghost02</t>
  </si>
  <si>
    <t>PF_Ghost03</t>
  </si>
  <si>
    <t>PF_MineSmall</t>
  </si>
  <si>
    <t>PF_MineSmall_Static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</si>
  <si>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</si>
  <si>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</si>
  <si>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</si>
  <si>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</si>
  <si>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</si>
  <si>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</si>
  <si>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</si>
  <si>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</si>
  <si>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</si>
  <si>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SP_MineMedium_Static</t>
  </si>
  <si>
    <t>SP_MineSmall</t>
  </si>
  <si>
    <t>SP_MineSmall_Static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</si>
  <si>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</si>
  <si>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</si>
  <si>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</si>
  <si>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</si>
  <si>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</si>
  <si>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</si>
  <si>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</si>
  <si>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</si>
  <si>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</si>
  <si>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</si>
  <si>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</si>
  <si>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</si>
  <si>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SP_OwlBig</t>
  </si>
  <si>
    <t>SP_Witch</t>
  </si>
  <si>
    <t>PF_BG_Canary</t>
  </si>
  <si>
    <t>SP_BG_Canary</t>
  </si>
  <si>
    <t>PF_BoatFisher</t>
  </si>
  <si>
    <t>PF_BoatRider</t>
  </si>
  <si>
    <t>SP_BoatFisher</t>
  </si>
  <si>
    <t>SP_BoatRider</t>
  </si>
  <si>
    <t>Water/</t>
  </si>
  <si>
    <t>PF_Crocodile</t>
  </si>
  <si>
    <t>PF_Crocodile_Evade</t>
  </si>
  <si>
    <t>PF_Fish01_Generic</t>
  </si>
  <si>
    <t>PF_Fish02_Generic</t>
  </si>
  <si>
    <t>PF_Fish03_Generic</t>
  </si>
  <si>
    <t>PF_Piranha</t>
  </si>
  <si>
    <t>PF_Shark</t>
  </si>
  <si>
    <t>PF_TropicalFish</t>
  </si>
  <si>
    <t>SP_Crocodile</t>
  </si>
  <si>
    <t>SP_Crocodile_Evade</t>
  </si>
  <si>
    <t>SP_Fish01_Generic</t>
  </si>
  <si>
    <t>SP_Fish02_Generic</t>
  </si>
  <si>
    <t>SP_Fish03_Generic</t>
  </si>
  <si>
    <t>SP_Piranha</t>
  </si>
  <si>
    <t>SP_Shark</t>
  </si>
  <si>
    <t>SP_TropicalFish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</si>
  <si>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</si>
  <si>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</si>
  <si>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</si>
  <si>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</si>
  <si>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</si>
  <si>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</si>
  <si>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</si>
  <si>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</si>
  <si>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</si>
  <si>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</si>
  <si>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RichMan</t>
  </si>
  <si>
    <t>Sheep</t>
  </si>
  <si>
    <t>ShieldMan</t>
  </si>
  <si>
    <t>Soldier</t>
  </si>
  <si>
    <t>SpiderGreenTurret</t>
  </si>
  <si>
    <t>SpiderRed</t>
  </si>
  <si>
    <t>SpiderSmall</t>
  </si>
  <si>
    <t>Villager01</t>
  </si>
  <si>
    <t>Villager02</t>
  </si>
  <si>
    <t>Gargoyle</t>
  </si>
  <si>
    <t>Troll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</si>
  <si>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</si>
  <si>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</si>
  <si>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</si>
  <si>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</si>
  <si>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</si>
  <si>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</si>
  <si>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</si>
  <si>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</si>
  <si>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</si>
  <si>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</si>
  <si>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</si>
  <si>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</si>
  <si>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</si>
  <si>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</si>
  <si>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</si>
  <si>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</si>
  <si>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</si>
  <si>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PF_Starling_Flock</t>
  </si>
  <si>
    <t>SP_Starling_Flock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</si>
  <si>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</si>
  <si>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</si>
  <si>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</si>
  <si>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</si>
  <si>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</si>
  <si>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</si>
  <si>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</si>
  <si>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</si>
  <si>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</si>
  <si>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</si>
  <si>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</si>
  <si>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</si>
  <si>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</si>
  <si>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</si>
  <si>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</si>
  <si>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</si>
  <si>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</si>
  <si>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</si>
  <si>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</si>
  <si>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</si>
  <si>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MineSmall</t>
  </si>
  <si>
    <t>PF_OwlSmall</t>
  </si>
  <si>
    <t>SP_OwlSmall</t>
  </si>
  <si>
    <t>OwlSmall</t>
  </si>
  <si>
    <t>OwlBig</t>
  </si>
  <si>
    <t>PufferBird</t>
  </si>
  <si>
    <t>Starling_Flock</t>
  </si>
  <si>
    <t>Witch</t>
  </si>
  <si>
    <t>Crocodile</t>
  </si>
  <si>
    <t>Fish01_Generic</t>
  </si>
  <si>
    <t>Fish02_Generic</t>
  </si>
  <si>
    <t>Fish03_Generic</t>
  </si>
  <si>
    <t>Piranha</t>
  </si>
  <si>
    <t>Shark</t>
  </si>
  <si>
    <t>SP_GoodJunkBottle</t>
  </si>
  <si>
    <t>SP_GoodJunkCoin</t>
  </si>
  <si>
    <t>SP_LionBird</t>
  </si>
  <si>
    <t>SP_PufferBird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</si>
  <si>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</si>
  <si>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</si>
  <si>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</si>
  <si>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</si>
  <si>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</si>
  <si>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</si>
  <si>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</si>
  <si>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</si>
  <si>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</si>
  <si>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</si>
  <si>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</si>
  <si>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</si>
  <si>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</si>
  <si>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DECORATION</t>
  </si>
  <si>
    <t>catapult</t>
  </si>
  <si>
    <t>PF_Catapult</t>
  </si>
  <si>
    <t>FOLDER</t>
  </si>
  <si>
    <t>SP_HangingCage</t>
  </si>
  <si>
    <t>HP GIVEN</t>
  </si>
  <si>
    <t>DPS</t>
  </si>
  <si>
    <t>DURATION</t>
  </si>
  <si>
    <t>RETREAT TIME MIN</t>
  </si>
  <si>
    <t>RETREAT TIME MAX</t>
  </si>
  <si>
    <t>LATCH</t>
  </si>
  <si>
    <t>CURSE</t>
  </si>
  <si>
    <t>IMPACT</t>
  </si>
  <si>
    <t>ATK DELAY</t>
  </si>
  <si>
    <t>RETREAT TIME</t>
  </si>
  <si>
    <t>3+5</t>
  </si>
  <si>
    <t>CONSEC. ATK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</si>
  <si>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</si>
  <si>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</si>
  <si>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</si>
  <si>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</si>
  <si>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</si>
  <si>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</si>
  <si>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</si>
  <si>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</si>
  <si>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</si>
  <si>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</si>
  <si>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</si>
  <si>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</si>
  <si>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</si>
  <si>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</si>
  <si>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</si>
  <si>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</si>
  <si>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</si>
  <si>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</si>
  <si>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</si>
  <si>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</si>
  <si>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</si>
  <si>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</si>
  <si>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</si>
  <si>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</si>
  <si>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</si>
  <si>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</si>
  <si>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</si>
  <si>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</si>
  <si>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</si>
  <si>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</si>
  <si>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</si>
  <si>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</si>
  <si>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</si>
  <si>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</si>
  <si>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</si>
  <si>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</si>
  <si>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</si>
  <si>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</si>
  <si>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</si>
  <si>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</si>
  <si>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</si>
  <si>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</si>
  <si>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</si>
  <si>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</si>
  <si>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</si>
  <si>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</si>
  <si>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</si>
  <si>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</si>
  <si>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</si>
  <si>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</si>
  <si>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</si>
  <si>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RESPAWN TIME (s)</t>
  </si>
  <si>
    <t>Value</t>
  </si>
  <si>
    <t>35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</si>
  <si>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</si>
  <si>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</si>
  <si>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</si>
  <si>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</si>
  <si>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</si>
  <si>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</si>
  <si>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</si>
  <si>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</si>
  <si>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</si>
  <si>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</si>
  <si>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</si>
  <si>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</si>
  <si>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</si>
  <si>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</si>
  <si>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</si>
  <si>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</si>
  <si>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</si>
  <si>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</si>
  <si>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</si>
  <si>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</si>
  <si>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</si>
  <si>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</si>
  <si>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</si>
  <si>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</si>
  <si>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</si>
  <si>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</si>
  <si>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</si>
  <si>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</si>
  <si>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</si>
  <si>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</si>
  <si>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</si>
  <si>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</si>
  <si>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</si>
  <si>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</si>
  <si>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</si>
  <si>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</si>
  <si>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</si>
  <si>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</si>
  <si>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</si>
  <si>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</si>
  <si>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</si>
  <si>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</si>
  <si>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</si>
  <si>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</si>
  <si>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</si>
  <si>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</si>
  <si>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</si>
  <si>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</si>
  <si>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</si>
  <si>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</si>
  <si>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</si>
  <si>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</si>
  <si>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</si>
  <si>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</si>
  <si>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</si>
  <si>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</si>
  <si>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</si>
  <si>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</si>
  <si>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</si>
  <si>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</si>
  <si>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</si>
  <si>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</si>
  <si>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</si>
  <si>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</si>
  <si>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</si>
  <si>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</si>
  <si>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</si>
  <si>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</si>
  <si>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</si>
  <si>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</si>
  <si>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</si>
  <si>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</si>
  <si>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</si>
  <si>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</si>
  <si>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</si>
  <si>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</si>
  <si>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</si>
  <si>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</si>
  <si>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</si>
  <si>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</si>
  <si>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</si>
  <si>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</si>
  <si>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</si>
  <si>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</si>
  <si>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</si>
  <si>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</si>
  <si>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</si>
  <si>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</si>
  <si>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</si>
  <si>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NAME</t>
  </si>
  <si>
    <t>REWARD XP</t>
  </si>
  <si>
    <t>REWARD HP</t>
  </si>
  <si>
    <t>(DATA_ENTITIES)</t>
  </si>
  <si>
    <t>(PREFAB)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</si>
  <si>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</si>
  <si>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</si>
  <si>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</si>
  <si>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</si>
  <si>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</si>
  <si>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</si>
  <si>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</si>
  <si>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SP_Richman</t>
  </si>
  <si>
    <t>SP_Sheep_Static</t>
  </si>
  <si>
    <t>SP_Shieldman</t>
  </si>
  <si>
    <t>SP_StarlingSmall_Flock</t>
  </si>
  <si>
    <t>SP_witch</t>
  </si>
  <si>
    <t>RESPAWN TIMES</t>
  </si>
  <si>
    <t>SPAWNER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</si>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</sst>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7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3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Border="1"/>
    <xf numFmtId="0" fontId="4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0" fillId="0" borderId="7" xfId="0" quotePrefix="1" applyFont="1" applyBorder="1" applyAlignment="1">
      <alignment horizontal="left"/>
    </xf>
    <xf numFmtId="0" fontId="1" fillId="4" borderId="22" xfId="0" applyFont="1" applyFill="1" applyBorder="1"/>
    <xf numFmtId="0" fontId="6" fillId="0" borderId="0" xfId="0" applyFont="1"/>
    <xf numFmtId="0" fontId="1" fillId="0" borderId="7" xfId="0" applyFont="1" applyBorder="1"/>
    <xf numFmtId="0" fontId="1" fillId="0" borderId="23" xfId="0" applyFont="1" applyBorder="1"/>
    <xf numFmtId="0" fontId="0" fillId="10" borderId="1" xfId="0" applyFont="1" applyFill="1" applyBorder="1"/>
    <xf numFmtId="0" fontId="0" fillId="11" borderId="24" xfId="0" applyNumberFormat="1" applyFont="1" applyFill="1" applyBorder="1"/>
    <xf numFmtId="0" fontId="0" fillId="11" borderId="21" xfId="0" applyNumberFormat="1" applyFont="1" applyFill="1" applyBorder="1"/>
    <xf numFmtId="0" fontId="0" fillId="11" borderId="1" xfId="0" applyNumberFormat="1" applyFont="1" applyFill="1" applyBorder="1"/>
    <xf numFmtId="0" fontId="0" fillId="11" borderId="25" xfId="0" applyNumberFormat="1" applyFont="1" applyFill="1" applyBorder="1"/>
    <xf numFmtId="0" fontId="1" fillId="0" borderId="21" xfId="0" applyFont="1" applyBorder="1"/>
    <xf numFmtId="0" fontId="0" fillId="9" borderId="7" xfId="0" applyFill="1" applyBorder="1"/>
    <xf numFmtId="0" fontId="0" fillId="9" borderId="5" xfId="0" applyFill="1" applyBorder="1"/>
    <xf numFmtId="0" fontId="0" fillId="9" borderId="23" xfId="0" applyFill="1" applyBorder="1"/>
    <xf numFmtId="0" fontId="0" fillId="10" borderId="26" xfId="0" applyFont="1" applyFill="1" applyBorder="1"/>
    <xf numFmtId="0" fontId="1" fillId="0" borderId="20" xfId="0" applyFont="1" applyBorder="1"/>
    <xf numFmtId="0" fontId="0" fillId="12" borderId="27" xfId="0" applyFill="1" applyBorder="1"/>
    <xf numFmtId="0" fontId="0" fillId="12" borderId="0" xfId="0" applyFill="1" applyBorder="1"/>
    <xf numFmtId="0" fontId="0" fillId="12" borderId="28" xfId="0" applyFill="1" applyBorder="1"/>
    <xf numFmtId="0" fontId="0" fillId="13" borderId="27" xfId="0" applyFill="1" applyBorder="1"/>
    <xf numFmtId="0" fontId="0" fillId="13" borderId="0" xfId="0" applyFill="1" applyBorder="1"/>
    <xf numFmtId="0" fontId="0" fillId="13" borderId="28" xfId="0" applyFill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0" fillId="15" borderId="27" xfId="0" applyFill="1" applyBorder="1"/>
    <xf numFmtId="0" fontId="0" fillId="15" borderId="0" xfId="0" applyFill="1" applyBorder="1"/>
    <xf numFmtId="0" fontId="0" fillId="15" borderId="28" xfId="0" applyFill="1" applyBorder="1"/>
    <xf numFmtId="0" fontId="0" fillId="14" borderId="20" xfId="0" applyFill="1" applyBorder="1"/>
    <xf numFmtId="0" fontId="0" fillId="14" borderId="9" xfId="0" applyFill="1" applyBorder="1"/>
    <xf numFmtId="0" fontId="0" fillId="14" borderId="4" xfId="0" applyFill="1" applyBorder="1"/>
    <xf numFmtId="0" fontId="0" fillId="0" borderId="23" xfId="0" applyBorder="1"/>
    <xf numFmtId="0" fontId="0" fillId="0" borderId="5" xfId="0" applyBorder="1"/>
    <xf numFmtId="0" fontId="0" fillId="14" borderId="27" xfId="0" applyFill="1" applyBorder="1"/>
    <xf numFmtId="0" fontId="0" fillId="14" borderId="0" xfId="0" applyFill="1" applyBorder="1"/>
    <xf numFmtId="0" fontId="0" fillId="14" borderId="28" xfId="0" applyFill="1" applyBorder="1"/>
    <xf numFmtId="0" fontId="1" fillId="0" borderId="19" xfId="0" applyFont="1" applyBorder="1"/>
    <xf numFmtId="0" fontId="1" fillId="0" borderId="8" xfId="0" applyFont="1" applyBorder="1"/>
    <xf numFmtId="0" fontId="1" fillId="0" borderId="6" xfId="0" applyFont="1" applyBorder="1"/>
    <xf numFmtId="0" fontId="1" fillId="9" borderId="3" xfId="0" applyFont="1" applyFill="1" applyBorder="1"/>
    <xf numFmtId="0" fontId="1" fillId="16" borderId="3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2" fillId="0" borderId="7" xfId="0" applyFont="1" applyBorder="1"/>
    <xf numFmtId="0" fontId="0" fillId="17" borderId="26" xfId="0" applyFont="1" applyFill="1" applyBorder="1"/>
    <xf numFmtId="0" fontId="0" fillId="4" borderId="1" xfId="0" applyNumberFormat="1" applyFont="1" applyFill="1" applyBorder="1"/>
    <xf numFmtId="0" fontId="0" fillId="0" borderId="7" xfId="0" applyBorder="1"/>
    <xf numFmtId="0" fontId="0" fillId="0" borderId="7" xfId="0" quotePrefix="1" applyBorder="1"/>
    <xf numFmtId="0" fontId="9" fillId="0" borderId="1" xfId="0" applyFont="1" applyBorder="1" applyAlignment="1">
      <alignment horizontal="left"/>
    </xf>
    <xf numFmtId="0" fontId="8" fillId="11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8045056"/>
        <c:axId val="88046592"/>
      </c:barChart>
      <c:catAx>
        <c:axId val="88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46592"/>
        <c:crosses val="autoZero"/>
        <c:auto val="1"/>
        <c:lblAlgn val="ctr"/>
        <c:lblOffset val="100"/>
        <c:noMultiLvlLbl val="0"/>
      </c:catAx>
      <c:valAx>
        <c:axId val="880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78592"/>
        <c:axId val="89788800"/>
      </c:lineChart>
      <c:catAx>
        <c:axId val="880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88800"/>
        <c:crosses val="autoZero"/>
        <c:auto val="1"/>
        <c:lblAlgn val="ctr"/>
        <c:lblOffset val="100"/>
        <c:noMultiLvlLbl val="0"/>
      </c:catAx>
      <c:valAx>
        <c:axId val="89788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078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5968"/>
        <c:axId val="89818624"/>
      </c:lineChart>
      <c:catAx>
        <c:axId val="8979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18624"/>
        <c:crosses val="autoZero"/>
        <c:auto val="1"/>
        <c:lblAlgn val="ctr"/>
        <c:lblOffset val="100"/>
        <c:noMultiLvlLbl val="0"/>
      </c:catAx>
      <c:valAx>
        <c:axId val="8981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79596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  <sheetName val="HungryDragonContent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>
        <row r="22">
          <cell r="H22">
            <v>20</v>
          </cell>
          <cell r="J22">
            <v>75</v>
          </cell>
        </row>
        <row r="23">
          <cell r="H23">
            <v>20</v>
          </cell>
          <cell r="J23">
            <v>75</v>
          </cell>
        </row>
        <row r="24">
          <cell r="J24">
            <v>25</v>
          </cell>
        </row>
        <row r="25">
          <cell r="H25">
            <v>20</v>
          </cell>
          <cell r="J25">
            <v>50</v>
          </cell>
        </row>
        <row r="26">
          <cell r="H26">
            <v>5</v>
          </cell>
          <cell r="J26">
            <v>55</v>
          </cell>
        </row>
        <row r="27">
          <cell r="H27">
            <v>2</v>
          </cell>
          <cell r="J27">
            <v>25</v>
          </cell>
        </row>
        <row r="28">
          <cell r="H28">
            <v>15</v>
          </cell>
          <cell r="J28">
            <v>50</v>
          </cell>
        </row>
        <row r="29">
          <cell r="H29">
            <v>10</v>
          </cell>
          <cell r="J29">
            <v>75</v>
          </cell>
        </row>
        <row r="30">
          <cell r="H30">
            <v>2</v>
          </cell>
          <cell r="J30">
            <v>25</v>
          </cell>
        </row>
        <row r="31">
          <cell r="H31">
            <v>2</v>
          </cell>
          <cell r="J31">
            <v>25</v>
          </cell>
        </row>
        <row r="32">
          <cell r="H32">
            <v>2</v>
          </cell>
          <cell r="J32">
            <v>25</v>
          </cell>
        </row>
        <row r="33">
          <cell r="H33">
            <v>2</v>
          </cell>
          <cell r="J33">
            <v>25</v>
          </cell>
        </row>
        <row r="34">
          <cell r="H34">
            <v>15</v>
          </cell>
          <cell r="J34">
            <v>75</v>
          </cell>
        </row>
        <row r="35">
          <cell r="H35">
            <v>15</v>
          </cell>
          <cell r="J35">
            <v>75</v>
          </cell>
        </row>
        <row r="36">
          <cell r="H36">
            <v>30</v>
          </cell>
          <cell r="J36">
            <v>83</v>
          </cell>
        </row>
        <row r="37">
          <cell r="H37">
            <v>3</v>
          </cell>
          <cell r="J37">
            <v>50</v>
          </cell>
        </row>
        <row r="38">
          <cell r="H38">
            <v>15</v>
          </cell>
          <cell r="J38">
            <v>75</v>
          </cell>
        </row>
        <row r="39">
          <cell r="H39">
            <v>20</v>
          </cell>
          <cell r="J39">
            <v>50</v>
          </cell>
        </row>
        <row r="40">
          <cell r="H40">
            <v>40</v>
          </cell>
          <cell r="J40">
            <v>55</v>
          </cell>
        </row>
        <row r="41">
          <cell r="H41">
            <v>80</v>
          </cell>
          <cell r="J41">
            <v>105</v>
          </cell>
        </row>
        <row r="42">
          <cell r="H42">
            <v>100</v>
          </cell>
          <cell r="J42">
            <v>143</v>
          </cell>
        </row>
        <row r="43">
          <cell r="H43">
            <v>120</v>
          </cell>
          <cell r="J43">
            <v>195</v>
          </cell>
        </row>
        <row r="44">
          <cell r="H44">
            <v>2</v>
          </cell>
          <cell r="J44">
            <v>25</v>
          </cell>
        </row>
        <row r="45">
          <cell r="H45">
            <v>2</v>
          </cell>
          <cell r="J45">
            <v>25</v>
          </cell>
        </row>
        <row r="46">
          <cell r="H46">
            <v>2</v>
          </cell>
          <cell r="J46">
            <v>25</v>
          </cell>
        </row>
        <row r="47">
          <cell r="H47">
            <v>70</v>
          </cell>
          <cell r="J47">
            <v>75</v>
          </cell>
        </row>
        <row r="48">
          <cell r="H48">
            <v>20</v>
          </cell>
          <cell r="J48">
            <v>28</v>
          </cell>
        </row>
        <row r="49">
          <cell r="H49">
            <v>3</v>
          </cell>
          <cell r="J49">
            <v>48</v>
          </cell>
        </row>
        <row r="50">
          <cell r="H50">
            <v>4</v>
          </cell>
          <cell r="J50">
            <v>195</v>
          </cell>
        </row>
        <row r="51">
          <cell r="H51">
            <v>5</v>
          </cell>
          <cell r="J51">
            <v>263</v>
          </cell>
        </row>
        <row r="52">
          <cell r="H52">
            <v>0</v>
          </cell>
          <cell r="J52">
            <v>75</v>
          </cell>
        </row>
        <row r="53">
          <cell r="H53">
            <v>0</v>
          </cell>
          <cell r="J53">
            <v>75</v>
          </cell>
        </row>
        <row r="54">
          <cell r="H54">
            <v>20</v>
          </cell>
          <cell r="J54">
            <v>25</v>
          </cell>
        </row>
        <row r="55">
          <cell r="H55">
            <v>25</v>
          </cell>
          <cell r="J55">
            <v>55</v>
          </cell>
        </row>
        <row r="56">
          <cell r="H56">
            <v>20</v>
          </cell>
          <cell r="J56">
            <v>75</v>
          </cell>
        </row>
        <row r="57">
          <cell r="H57">
            <v>20</v>
          </cell>
          <cell r="J57">
            <v>55</v>
          </cell>
        </row>
        <row r="58">
          <cell r="H58">
            <v>20</v>
          </cell>
          <cell r="J58">
            <v>75</v>
          </cell>
        </row>
        <row r="59">
          <cell r="H59">
            <v>0</v>
          </cell>
          <cell r="J59">
            <v>263</v>
          </cell>
        </row>
        <row r="60">
          <cell r="H60">
            <v>0</v>
          </cell>
          <cell r="J60">
            <v>175</v>
          </cell>
        </row>
        <row r="61">
          <cell r="H61">
            <v>25</v>
          </cell>
          <cell r="J61">
            <v>130</v>
          </cell>
        </row>
        <row r="62">
          <cell r="H62">
            <v>10</v>
          </cell>
          <cell r="J62">
            <v>55</v>
          </cell>
        </row>
        <row r="63">
          <cell r="H63">
            <v>6</v>
          </cell>
          <cell r="J63">
            <v>25</v>
          </cell>
        </row>
        <row r="64">
          <cell r="H64">
            <v>5</v>
          </cell>
          <cell r="J64">
            <v>28</v>
          </cell>
        </row>
        <row r="65">
          <cell r="H65">
            <v>15</v>
          </cell>
          <cell r="J65">
            <v>28</v>
          </cell>
        </row>
        <row r="66">
          <cell r="H66">
            <v>2</v>
          </cell>
          <cell r="J66">
            <v>25</v>
          </cell>
        </row>
        <row r="67">
          <cell r="H67">
            <v>15</v>
          </cell>
          <cell r="J67">
            <v>75</v>
          </cell>
        </row>
        <row r="68">
          <cell r="H68">
            <v>30</v>
          </cell>
          <cell r="J68">
            <v>83</v>
          </cell>
        </row>
        <row r="69">
          <cell r="H69">
            <v>7</v>
          </cell>
          <cell r="J69">
            <v>75</v>
          </cell>
        </row>
        <row r="70">
          <cell r="H70">
            <v>30</v>
          </cell>
          <cell r="J70">
            <v>105</v>
          </cell>
        </row>
        <row r="71">
          <cell r="H71">
            <v>50</v>
          </cell>
          <cell r="J71">
            <v>55</v>
          </cell>
        </row>
        <row r="72">
          <cell r="H72">
            <v>10</v>
          </cell>
          <cell r="J72">
            <v>75</v>
          </cell>
        </row>
        <row r="73">
          <cell r="H73">
            <v>20</v>
          </cell>
          <cell r="J73">
            <v>55</v>
          </cell>
        </row>
        <row r="74">
          <cell r="H74">
            <v>20</v>
          </cell>
          <cell r="J74">
            <v>55</v>
          </cell>
        </row>
        <row r="75">
          <cell r="H75">
            <v>4</v>
          </cell>
          <cell r="J75">
            <v>25</v>
          </cell>
        </row>
        <row r="76">
          <cell r="H76">
            <v>3</v>
          </cell>
          <cell r="J76">
            <v>25</v>
          </cell>
        </row>
        <row r="77">
          <cell r="H77">
            <v>80</v>
          </cell>
          <cell r="J77">
            <v>83</v>
          </cell>
        </row>
        <row r="78">
          <cell r="H78">
            <v>15</v>
          </cell>
          <cell r="J78">
            <v>50</v>
          </cell>
        </row>
        <row r="79">
          <cell r="H79">
            <v>15</v>
          </cell>
          <cell r="J79">
            <v>50</v>
          </cell>
        </row>
        <row r="80">
          <cell r="H80">
            <v>20</v>
          </cell>
          <cell r="J80">
            <v>55</v>
          </cell>
        </row>
        <row r="81">
          <cell r="H81">
            <v>8</v>
          </cell>
          <cell r="J81">
            <v>75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id="1" name="Table1" displayName="Table1" ref="B7:P92" totalsRowShown="0" headerRowDxfId="21" dataDxfId="19" headerRowBorderDxfId="20" tableBorderDxfId="18" totalsRowBorderDxfId="17">
  <autoFilter ref="B7:P92"/>
  <sortState ref="B8:Q92">
    <sortCondition ref="C7:C92"/>
  </sortState>
  <tableColumns count="15">
    <tableColumn id="1" name="FOLDER" dataDxfId="16"/>
    <tableColumn id="2" name="SP_" dataDxfId="15"/>
    <tableColumn id="3" name="PF_" dataDxfId="14"/>
    <tableColumn id="4" name="CONTENT" dataDxfId="13"/>
    <tableColumn id="11" name="HP GIVEN" dataDxfId="12"/>
    <tableColumn id="5" name="RESPAWN TIME (s)" dataDxfId="11"/>
    <tableColumn id="6" name="DAMAGE" dataDxfId="10"/>
    <tableColumn id="13" name="DURATION" dataDxfId="9"/>
    <tableColumn id="18" name="RETREAT TIME MIN" dataDxfId="8"/>
    <tableColumn id="19" name="RETREAT TIME MAX" dataDxfId="7"/>
    <tableColumn id="22" name="CONSEC. ATK" dataDxfId="6"/>
    <tableColumn id="21" name="ATK DELAY" dataDxfId="5"/>
    <tableColumn id="20" name="RETREAT TIME" dataDxfId="4"/>
    <tableColumn id="23" name="DPS" dataDxfId="3">
      <calculatedColumnFormula>ROUND((Table1[[#This Row],[DAMAGE]]*Table1[[#This Row],[DURATION]])/(((Table1[[#This Row],[RETREAT TIME MIN]]+Table1[[#This Row],[RETREAT TIME MAX]])/2)+Table1[[#This Row],[DURATION]]),1)</calculatedColumnFormula>
    </tableColumn>
    <tableColumn id="7" name="Value" dataDxfId="2">
      <calculatedColumnFormula>IF(Table1[[#This Row],[DPS]]="-",Table1[[#This Row],[HP GIVEN]],ROUND(Table1[[#This Row],[HP GIVEN]]/Table1[[#This Row],[DPS]],1))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1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P97"/>
  <sheetViews>
    <sheetView workbookViewId="0">
      <selection activeCell="G8" sqref="G8"/>
    </sheetView>
  </sheetViews>
  <sheetFormatPr defaultRowHeight="15" x14ac:dyDescent="0.25"/>
  <cols>
    <col min="2" max="2" width="10.85546875" customWidth="1"/>
    <col min="3" max="3" width="22.7109375" customWidth="1"/>
    <col min="4" max="4" width="21.85546875" customWidth="1"/>
    <col min="5" max="5" width="18.42578125" customWidth="1"/>
    <col min="6" max="6" width="16.5703125" customWidth="1"/>
    <col min="7" max="7" width="20" customWidth="1"/>
    <col min="8" max="8" width="11.42578125" customWidth="1"/>
    <col min="9" max="9" width="13.7109375" customWidth="1"/>
    <col min="10" max="10" width="19.7109375" customWidth="1"/>
    <col min="11" max="11" width="15.85546875" customWidth="1"/>
    <col min="12" max="12" width="16.140625" customWidth="1"/>
    <col min="13" max="13" width="14.140625" customWidth="1"/>
    <col min="14" max="14" width="16.42578125" customWidth="1"/>
    <col min="15" max="15" width="9.7109375" customWidth="1"/>
    <col min="16" max="16" width="8.85546875" customWidth="1"/>
    <col min="17" max="17" width="12.5703125" customWidth="1"/>
    <col min="18" max="18" width="20.42578125" customWidth="1"/>
  </cols>
  <sheetData>
    <row r="2" spans="2:16" x14ac:dyDescent="0.25">
      <c r="C2" s="1" t="s">
        <v>0</v>
      </c>
    </row>
    <row r="4" spans="2:16" x14ac:dyDescent="0.25">
      <c r="F4" t="s">
        <v>412</v>
      </c>
      <c r="G4" t="s">
        <v>413</v>
      </c>
      <c r="H4" t="s">
        <v>413</v>
      </c>
      <c r="I4" t="s">
        <v>413</v>
      </c>
      <c r="J4" t="s">
        <v>413</v>
      </c>
      <c r="K4" t="s">
        <v>413</v>
      </c>
      <c r="L4" t="s">
        <v>413</v>
      </c>
      <c r="M4" t="s">
        <v>413</v>
      </c>
      <c r="N4" t="s">
        <v>413</v>
      </c>
    </row>
    <row r="5" spans="2:16" x14ac:dyDescent="0.25">
      <c r="H5" s="98" t="s">
        <v>260</v>
      </c>
      <c r="I5" s="98"/>
    </row>
    <row r="6" spans="2:16" x14ac:dyDescent="0.25">
      <c r="H6" s="100" t="s">
        <v>259</v>
      </c>
      <c r="I6" s="100"/>
      <c r="J6" s="100"/>
      <c r="K6" s="100"/>
      <c r="L6" s="99" t="s">
        <v>261</v>
      </c>
      <c r="M6" s="99"/>
      <c r="N6" s="99"/>
    </row>
    <row r="7" spans="2:16" x14ac:dyDescent="0.25">
      <c r="B7" s="23" t="s">
        <v>252</v>
      </c>
      <c r="C7" s="24" t="s">
        <v>1</v>
      </c>
      <c r="D7" s="24" t="s">
        <v>2</v>
      </c>
      <c r="E7" s="24" t="s">
        <v>3</v>
      </c>
      <c r="F7" s="24" t="s">
        <v>254</v>
      </c>
      <c r="G7" s="24" t="s">
        <v>317</v>
      </c>
      <c r="H7" s="24" t="s">
        <v>236</v>
      </c>
      <c r="I7" s="24" t="s">
        <v>256</v>
      </c>
      <c r="J7" s="24" t="s">
        <v>257</v>
      </c>
      <c r="K7" s="24" t="s">
        <v>258</v>
      </c>
      <c r="L7" s="24" t="s">
        <v>265</v>
      </c>
      <c r="M7" s="24" t="s">
        <v>262</v>
      </c>
      <c r="N7" s="24" t="s">
        <v>263</v>
      </c>
      <c r="O7" s="24" t="s">
        <v>255</v>
      </c>
      <c r="P7" s="63" t="s">
        <v>318</v>
      </c>
    </row>
    <row r="8" spans="2:16" x14ac:dyDescent="0.25">
      <c r="B8" s="22" t="s">
        <v>64</v>
      </c>
      <c r="C8" s="4" t="s">
        <v>19</v>
      </c>
      <c r="D8" s="4" t="s">
        <v>10</v>
      </c>
      <c r="E8" s="4" t="s">
        <v>162</v>
      </c>
      <c r="F8" s="96">
        <v>15</v>
      </c>
      <c r="G8" s="5">
        <v>100</v>
      </c>
      <c r="H8" s="6" t="s">
        <v>19</v>
      </c>
      <c r="I8" s="28"/>
      <c r="J8" s="28"/>
      <c r="K8" s="28"/>
      <c r="L8" s="28"/>
      <c r="M8" s="28"/>
      <c r="N8" s="28"/>
      <c r="O8" s="6" t="s">
        <v>19</v>
      </c>
      <c r="P8" s="45">
        <f>IF(Table1[[#This Row],[DPS]]="-",Table1[[#This Row],[HP GIVEN]],ROUND(Table1[[#This Row],[HP GIVEN]]/Table1[[#This Row],[DPS]],1))</f>
        <v>15</v>
      </c>
    </row>
    <row r="9" spans="2:16" x14ac:dyDescent="0.25">
      <c r="B9" s="22" t="s">
        <v>86</v>
      </c>
      <c r="C9" s="2" t="s">
        <v>69</v>
      </c>
      <c r="D9" s="4" t="s">
        <v>87</v>
      </c>
      <c r="E9" s="4" t="s">
        <v>201</v>
      </c>
      <c r="F9" s="96">
        <v>2</v>
      </c>
      <c r="G9" s="2"/>
      <c r="H9" s="6" t="s">
        <v>19</v>
      </c>
      <c r="I9" s="28"/>
      <c r="J9" s="28"/>
      <c r="K9" s="28"/>
      <c r="L9" s="28"/>
      <c r="M9" s="28"/>
      <c r="N9" s="28"/>
      <c r="O9" s="6" t="s">
        <v>19</v>
      </c>
      <c r="P9" s="45">
        <f>IF(Table1[[#This Row],[DPS]]="-",Table1[[#This Row],[HP GIVEN]],ROUND(Table1[[#This Row],[HP GIVEN]]/Table1[[#This Row],[DPS]],1))</f>
        <v>2</v>
      </c>
    </row>
    <row r="10" spans="2:16" x14ac:dyDescent="0.25">
      <c r="B10" s="22" t="s">
        <v>86</v>
      </c>
      <c r="C10" s="2" t="s">
        <v>69</v>
      </c>
      <c r="D10" s="4" t="s">
        <v>88</v>
      </c>
      <c r="E10" s="4" t="s">
        <v>200</v>
      </c>
      <c r="F10" s="96">
        <v>2</v>
      </c>
      <c r="G10" s="2"/>
      <c r="H10" s="6" t="s">
        <v>19</v>
      </c>
      <c r="I10" s="28"/>
      <c r="J10" s="28"/>
      <c r="K10" s="28"/>
      <c r="L10" s="28"/>
      <c r="M10" s="28"/>
      <c r="N10" s="28"/>
      <c r="O10" s="6" t="s">
        <v>19</v>
      </c>
      <c r="P10" s="45">
        <f>IF(Table1[[#This Row],[DPS]]="-",Table1[[#This Row],[HP GIVEN]],ROUND(Table1[[#This Row],[HP GIVEN]]/Table1[[#This Row],[DPS]],1))</f>
        <v>2</v>
      </c>
    </row>
    <row r="11" spans="2:16" x14ac:dyDescent="0.25">
      <c r="B11" s="22" t="s">
        <v>64</v>
      </c>
      <c r="C11" s="4" t="s">
        <v>21</v>
      </c>
      <c r="D11" s="4" t="s">
        <v>23</v>
      </c>
      <c r="E11" s="4" t="s">
        <v>158</v>
      </c>
      <c r="F11" s="5">
        <f>DATA_ENTITIES_CONTENT!G6</f>
        <v>20</v>
      </c>
      <c r="G11" s="5">
        <v>280</v>
      </c>
      <c r="H11" s="5">
        <v>10</v>
      </c>
      <c r="I11" s="29"/>
      <c r="J11" s="29"/>
      <c r="K11" s="29"/>
      <c r="L11" s="29">
        <v>2</v>
      </c>
      <c r="M11" s="29">
        <v>0.5</v>
      </c>
      <c r="N11" s="29">
        <v>2</v>
      </c>
      <c r="O11" s="26">
        <f>(Table1[[#This Row],[DAMAGE]]*Table1[[#This Row],[CONSEC. ATK]]) /( (Table1[[#This Row],[ATK DELAY]]*(Table1[[#This Row],[CONSEC. ATK]]-1))+Table1[[#This Row],[RETREAT TIME]])</f>
        <v>8</v>
      </c>
      <c r="P11" s="45">
        <f>IF(Table1[[#This Row],[DPS]]="-",Table1[[#This Row],[HP GIVEN]],ROUND(Table1[[#This Row],[HP GIVEN]]/Table1[[#This Row],[DPS]],1))</f>
        <v>2.5</v>
      </c>
    </row>
    <row r="12" spans="2:16" x14ac:dyDescent="0.25">
      <c r="B12" s="22" t="s">
        <v>64</v>
      </c>
      <c r="C12" s="4" t="s">
        <v>4</v>
      </c>
      <c r="D12" s="4" t="s">
        <v>6</v>
      </c>
      <c r="E12" s="4" t="s">
        <v>158</v>
      </c>
      <c r="F12" s="5">
        <f>DATA_ENTITIES_CONTENT!G6</f>
        <v>20</v>
      </c>
      <c r="G12" s="5">
        <v>280</v>
      </c>
      <c r="H12" s="5">
        <v>10</v>
      </c>
      <c r="I12" s="29"/>
      <c r="J12" s="29"/>
      <c r="K12" s="29"/>
      <c r="L12" s="29">
        <v>2</v>
      </c>
      <c r="M12" s="29">
        <v>0.5</v>
      </c>
      <c r="N12" s="29">
        <v>2</v>
      </c>
      <c r="O12" s="26">
        <f>(Table1[[#This Row],[DAMAGE]]*Table1[[#This Row],[CONSEC. ATK]]) /( (Table1[[#This Row],[ATK DELAY]]*(Table1[[#This Row],[CONSEC. ATK]]-1))+Table1[[#This Row],[RETREAT TIME]])</f>
        <v>8</v>
      </c>
      <c r="P12" s="45">
        <f>IF(Table1[[#This Row],[DPS]]="-",Table1[[#This Row],[HP GIVEN]],ROUND(Table1[[#This Row],[HP GIVEN]]/Table1[[#This Row],[DPS]],1))</f>
        <v>2.5</v>
      </c>
    </row>
    <row r="13" spans="2:16" x14ac:dyDescent="0.25">
      <c r="B13" s="22" t="s">
        <v>64</v>
      </c>
      <c r="C13" s="4" t="s">
        <v>22</v>
      </c>
      <c r="D13" s="4" t="s">
        <v>24</v>
      </c>
      <c r="E13" s="4" t="s">
        <v>159</v>
      </c>
      <c r="F13" s="5">
        <f>DATA_ENTITIES_CONTENT!G7</f>
        <v>20</v>
      </c>
      <c r="G13" s="5">
        <v>300</v>
      </c>
      <c r="H13" s="5">
        <v>15</v>
      </c>
      <c r="I13" s="29"/>
      <c r="J13" s="29"/>
      <c r="K13" s="29"/>
      <c r="L13" s="29">
        <v>3</v>
      </c>
      <c r="M13" s="29">
        <v>0.5</v>
      </c>
      <c r="N13" s="29">
        <v>2</v>
      </c>
      <c r="O13" s="26">
        <f>(Table1[[#This Row],[DAMAGE]]*Table1[[#This Row],[CONSEC. ATK]]) /( (Table1[[#This Row],[ATK DELAY]]*(Table1[[#This Row],[CONSEC. ATK]]-1))+Table1[[#This Row],[RETREAT TIME]])</f>
        <v>15</v>
      </c>
      <c r="P13" s="45">
        <f>IF(Table1[[#This Row],[DPS]]="-",Table1[[#This Row],[HP GIVEN]],ROUND(Table1[[#This Row],[HP GIVEN]]/Table1[[#This Row],[DPS]],1))</f>
        <v>1.3</v>
      </c>
    </row>
    <row r="14" spans="2:16" x14ac:dyDescent="0.25">
      <c r="B14" s="22" t="s">
        <v>64</v>
      </c>
      <c r="C14" s="4" t="s">
        <v>5</v>
      </c>
      <c r="D14" s="4" t="s">
        <v>7</v>
      </c>
      <c r="E14" s="4" t="s">
        <v>159</v>
      </c>
      <c r="F14" s="5">
        <f>DATA_ENTITIES_CONTENT!G7</f>
        <v>20</v>
      </c>
      <c r="G14" s="5">
        <v>300</v>
      </c>
      <c r="H14" s="5">
        <v>15</v>
      </c>
      <c r="I14" s="29"/>
      <c r="J14" s="29"/>
      <c r="K14" s="29"/>
      <c r="L14" s="29">
        <v>3</v>
      </c>
      <c r="M14" s="29">
        <v>0.5</v>
      </c>
      <c r="N14" s="29">
        <v>2</v>
      </c>
      <c r="O14" s="26">
        <f>(Table1[[#This Row],[DAMAGE]]*Table1[[#This Row],[CONSEC. ATK]]) /( (Table1[[#This Row],[ATK DELAY]]*(Table1[[#This Row],[CONSEC. ATK]]-1))+Table1[[#This Row],[RETREAT TIME]])</f>
        <v>15</v>
      </c>
      <c r="P14" s="45">
        <f>IF(Table1[[#This Row],[DPS]]="-",Table1[[#This Row],[HP GIVEN]],ROUND(Table1[[#This Row],[HP GIVEN]]/Table1[[#This Row],[DPS]],1))</f>
        <v>1.3</v>
      </c>
    </row>
    <row r="15" spans="2:16" x14ac:dyDescent="0.25">
      <c r="B15" s="22" t="s">
        <v>65</v>
      </c>
      <c r="C15" s="4" t="s">
        <v>68</v>
      </c>
      <c r="D15" s="4" t="s">
        <v>62</v>
      </c>
      <c r="E15" s="4" t="s">
        <v>179</v>
      </c>
      <c r="F15" s="5">
        <f>DATA_ENTITIES_CONTENT!G8</f>
        <v>-10</v>
      </c>
      <c r="G15" s="5">
        <v>200</v>
      </c>
      <c r="H15" s="6">
        <v>10</v>
      </c>
      <c r="I15" s="28"/>
      <c r="J15" s="28"/>
      <c r="K15" s="28"/>
      <c r="L15" s="28"/>
      <c r="M15" s="28"/>
      <c r="N15" s="28"/>
      <c r="O15" s="6" t="s">
        <v>19</v>
      </c>
      <c r="P15" s="45">
        <f>IF(Table1[[#This Row],[DPS]]="-",Table1[[#This Row],[HP GIVEN]],ROUND(Table1[[#This Row],[HP GIVEN]]/Table1[[#This Row],[DPS]],1))</f>
        <v>-10</v>
      </c>
    </row>
    <row r="16" spans="2:16" x14ac:dyDescent="0.25">
      <c r="B16" s="22" t="s">
        <v>64</v>
      </c>
      <c r="C16" s="4" t="s">
        <v>8</v>
      </c>
      <c r="D16" s="4" t="s">
        <v>9</v>
      </c>
      <c r="E16" s="4" t="s">
        <v>160</v>
      </c>
      <c r="F16" s="5">
        <f>DATA_ENTITIES_CONTENT!G9</f>
        <v>20</v>
      </c>
      <c r="G16" s="5">
        <v>200</v>
      </c>
      <c r="H16" s="5" t="s">
        <v>264</v>
      </c>
      <c r="I16" s="29"/>
      <c r="J16" s="29"/>
      <c r="K16" s="29"/>
      <c r="L16" s="29"/>
      <c r="M16" s="29"/>
      <c r="N16" s="29"/>
      <c r="O16" s="5">
        <f>3+2.5</f>
        <v>5.5</v>
      </c>
      <c r="P16" s="45">
        <f>IF(Table1[[#This Row],[DPS]]="-",Table1[[#This Row],[HP GIVEN]],ROUND(Table1[[#This Row],[HP GIVEN]]/Table1[[#This Row],[DPS]],1))</f>
        <v>3.6</v>
      </c>
    </row>
    <row r="17" spans="2:16" x14ac:dyDescent="0.25">
      <c r="B17" s="22" t="s">
        <v>86</v>
      </c>
      <c r="C17" s="4" t="s">
        <v>109</v>
      </c>
      <c r="D17" s="4" t="s">
        <v>101</v>
      </c>
      <c r="E17" s="4" t="s">
        <v>186</v>
      </c>
      <c r="F17" s="5">
        <f>DATA_ENTITIES_CONTENT!G10</f>
        <v>5</v>
      </c>
      <c r="G17" s="5">
        <v>260</v>
      </c>
      <c r="H17" s="5">
        <v>8</v>
      </c>
      <c r="I17" s="29">
        <v>0.5</v>
      </c>
      <c r="J17" s="29">
        <v>0.5</v>
      </c>
      <c r="K17" s="29">
        <v>1.5</v>
      </c>
      <c r="L17" s="29"/>
      <c r="M17" s="29"/>
      <c r="N17" s="29"/>
      <c r="O17" s="26">
        <f>ROUND((Table1[[#This Row],[DAMAGE]]*Table1[[#This Row],[DURATION]])/(((Table1[[#This Row],[RETREAT TIME MIN]]+Table1[[#This Row],[RETREAT TIME MAX]])/2)+Table1[[#This Row],[DURATION]]),1)</f>
        <v>2.7</v>
      </c>
      <c r="P17" s="45">
        <f>IF(Table1[[#This Row],[DPS]]="-",Table1[[#This Row],[HP GIVEN]],ROUND(Table1[[#This Row],[HP GIVEN]]/Table1[[#This Row],[DPS]],1))</f>
        <v>1.9</v>
      </c>
    </row>
    <row r="18" spans="2:16" x14ac:dyDescent="0.25">
      <c r="B18" s="22" t="s">
        <v>86</v>
      </c>
      <c r="C18" s="4" t="s">
        <v>110</v>
      </c>
      <c r="D18" s="4" t="s">
        <v>102</v>
      </c>
      <c r="E18" s="4" t="s">
        <v>187</v>
      </c>
      <c r="F18" s="5">
        <f>DATA_ENTITIES_CONTENT!G11</f>
        <v>2</v>
      </c>
      <c r="G18" s="5">
        <v>280</v>
      </c>
      <c r="H18" s="6" t="s">
        <v>19</v>
      </c>
      <c r="I18" s="28"/>
      <c r="J18" s="28"/>
      <c r="K18" s="28"/>
      <c r="L18" s="28"/>
      <c r="M18" s="28"/>
      <c r="N18" s="28"/>
      <c r="O18" s="6" t="s">
        <v>19</v>
      </c>
      <c r="P18" s="45">
        <f>IF(Table1[[#This Row],[DPS]]="-",Table1[[#This Row],[HP GIVEN]],ROUND(Table1[[#This Row],[HP GIVEN]]/Table1[[#This Row],[DPS]],1))</f>
        <v>2</v>
      </c>
    </row>
    <row r="19" spans="2:16" x14ac:dyDescent="0.25">
      <c r="B19" s="22" t="s">
        <v>86</v>
      </c>
      <c r="C19" s="4" t="s">
        <v>111</v>
      </c>
      <c r="D19" s="4" t="s">
        <v>103</v>
      </c>
      <c r="E19" s="4" t="s">
        <v>187</v>
      </c>
      <c r="F19" s="5">
        <f>DATA_ENTITIES_CONTENT!G11</f>
        <v>2</v>
      </c>
      <c r="G19" s="5">
        <v>5000</v>
      </c>
      <c r="H19" s="6" t="s">
        <v>19</v>
      </c>
      <c r="I19" s="28"/>
      <c r="J19" s="28"/>
      <c r="K19" s="28"/>
      <c r="L19" s="28"/>
      <c r="M19" s="28"/>
      <c r="N19" s="28"/>
      <c r="O19" s="6" t="s">
        <v>19</v>
      </c>
      <c r="P19" s="45">
        <f>IF(Table1[[#This Row],[DPS]]="-",Table1[[#This Row],[HP GIVEN]],ROUND(Table1[[#This Row],[HP GIVEN]]/Table1[[#This Row],[DPS]],1))</f>
        <v>2</v>
      </c>
    </row>
    <row r="20" spans="2:16" x14ac:dyDescent="0.25">
      <c r="B20" s="22" t="s">
        <v>86</v>
      </c>
      <c r="C20" s="4" t="s">
        <v>136</v>
      </c>
      <c r="D20" s="4" t="s">
        <v>135</v>
      </c>
      <c r="E20" s="2" t="s">
        <v>69</v>
      </c>
      <c r="F20" s="2"/>
      <c r="G20" s="2"/>
      <c r="H20" s="6" t="s">
        <v>19</v>
      </c>
      <c r="I20" s="28"/>
      <c r="J20" s="28"/>
      <c r="K20" s="28"/>
      <c r="L20" s="28"/>
      <c r="M20" s="28"/>
      <c r="N20" s="28"/>
      <c r="O20" s="30" t="s">
        <v>19</v>
      </c>
      <c r="P20" s="45">
        <f>IF(Table1[[#This Row],[DPS]]="-",Table1[[#This Row],[HP GIVEN]],ROUND(Table1[[#This Row],[HP GIVEN]]/Table1[[#This Row],[DPS]],1))</f>
        <v>0</v>
      </c>
    </row>
    <row r="21" spans="2:16" x14ac:dyDescent="0.25">
      <c r="B21" s="22" t="s">
        <v>64</v>
      </c>
      <c r="C21" s="4" t="s">
        <v>139</v>
      </c>
      <c r="D21" s="4" t="s">
        <v>137</v>
      </c>
      <c r="E21" s="4" t="s">
        <v>161</v>
      </c>
      <c r="F21" s="5">
        <f>[1]entities!$H$28</f>
        <v>15</v>
      </c>
      <c r="G21" s="5">
        <v>130</v>
      </c>
      <c r="H21" s="6" t="s">
        <v>19</v>
      </c>
      <c r="I21" s="28"/>
      <c r="J21" s="28"/>
      <c r="K21" s="28"/>
      <c r="L21" s="28"/>
      <c r="M21" s="28"/>
      <c r="N21" s="28"/>
      <c r="O21" s="6" t="s">
        <v>19</v>
      </c>
      <c r="P21" s="45">
        <f>IF(Table1[[#This Row],[DPS]]="-",Table1[[#This Row],[HP GIVEN]],ROUND(Table1[[#This Row],[HP GIVEN]]/Table1[[#This Row],[DPS]],1))</f>
        <v>15</v>
      </c>
    </row>
    <row r="22" spans="2:16" x14ac:dyDescent="0.25">
      <c r="B22" s="22" t="s">
        <v>64</v>
      </c>
      <c r="C22" s="4" t="s">
        <v>140</v>
      </c>
      <c r="D22" s="4" t="s">
        <v>138</v>
      </c>
      <c r="E22" s="4" t="s">
        <v>161</v>
      </c>
      <c r="F22" s="5">
        <f>DATA_ENTITIES_CONTENT!G12</f>
        <v>15</v>
      </c>
      <c r="G22" s="5">
        <v>130</v>
      </c>
      <c r="H22" s="6" t="s">
        <v>19</v>
      </c>
      <c r="I22" s="28"/>
      <c r="J22" s="28"/>
      <c r="K22" s="28"/>
      <c r="L22" s="28"/>
      <c r="M22" s="28"/>
      <c r="N22" s="28"/>
      <c r="O22" s="6" t="s">
        <v>19</v>
      </c>
      <c r="P22" s="45">
        <f>IF(Table1[[#This Row],[DPS]]="-",Table1[[#This Row],[HP GIVEN]],ROUND(Table1[[#This Row],[HP GIVEN]]/Table1[[#This Row],[DPS]],1))</f>
        <v>15</v>
      </c>
    </row>
    <row r="23" spans="2:16" x14ac:dyDescent="0.25">
      <c r="B23" s="22" t="s">
        <v>70</v>
      </c>
      <c r="C23" s="4" t="s">
        <v>77</v>
      </c>
      <c r="D23" s="4" t="s">
        <v>71</v>
      </c>
      <c r="E23" s="4" t="s">
        <v>182</v>
      </c>
      <c r="F23" s="5">
        <f>[1]entities!$H$29</f>
        <v>10</v>
      </c>
      <c r="G23" s="5">
        <v>220</v>
      </c>
      <c r="H23" s="5">
        <v>8</v>
      </c>
      <c r="I23" s="29"/>
      <c r="J23" s="29"/>
      <c r="K23" s="29"/>
      <c r="L23" s="29">
        <v>1</v>
      </c>
      <c r="M23" s="29">
        <v>0</v>
      </c>
      <c r="N23" s="29">
        <v>2</v>
      </c>
      <c r="O23" s="26">
        <f>(Table1[[#This Row],[DAMAGE]]*Table1[[#This Row],[CONSEC. ATK]]) /( (Table1[[#This Row],[ATK DELAY]]*(Table1[[#This Row],[CONSEC. ATK]]-1))+Table1[[#This Row],[RETREAT TIME]])</f>
        <v>4</v>
      </c>
      <c r="P23" s="45">
        <f>IF(Table1[[#This Row],[DPS]]="-",Table1[[#This Row],[HP GIVEN]],ROUND(Table1[[#This Row],[HP GIVEN]]/Table1[[#This Row],[DPS]],1))</f>
        <v>2.5</v>
      </c>
    </row>
    <row r="24" spans="2:16" x14ac:dyDescent="0.25">
      <c r="B24" s="22" t="s">
        <v>86</v>
      </c>
      <c r="C24" s="4" t="s">
        <v>192</v>
      </c>
      <c r="D24" s="4" t="s">
        <v>188</v>
      </c>
      <c r="E24" s="4" t="s">
        <v>200</v>
      </c>
      <c r="F24" s="5">
        <f>[1]entities!$H$30</f>
        <v>2</v>
      </c>
      <c r="G24" s="5">
        <v>180</v>
      </c>
      <c r="H24" s="6" t="s">
        <v>19</v>
      </c>
      <c r="I24" s="28"/>
      <c r="J24" s="28"/>
      <c r="K24" s="28"/>
      <c r="L24" s="28"/>
      <c r="M24" s="28"/>
      <c r="N24" s="28"/>
      <c r="O24" s="6" t="s">
        <v>19</v>
      </c>
      <c r="P24" s="45">
        <f>IF(Table1[[#This Row],[DPS]]="-",Table1[[#This Row],[HP GIVEN]],ROUND(Table1[[#This Row],[HP GIVEN]]/Table1[[#This Row],[DPS]],1))</f>
        <v>2</v>
      </c>
    </row>
    <row r="25" spans="2:16" x14ac:dyDescent="0.25">
      <c r="B25" s="22" t="s">
        <v>86</v>
      </c>
      <c r="C25" s="4" t="s">
        <v>193</v>
      </c>
      <c r="D25" s="4" t="s">
        <v>189</v>
      </c>
      <c r="E25" s="4" t="s">
        <v>201</v>
      </c>
      <c r="F25" s="5">
        <f>DATA_ENTITIES_CONTENT!G15</f>
        <v>2</v>
      </c>
      <c r="G25" s="5">
        <v>180</v>
      </c>
      <c r="H25" s="6" t="s">
        <v>19</v>
      </c>
      <c r="I25" s="28"/>
      <c r="J25" s="28"/>
      <c r="K25" s="28"/>
      <c r="L25" s="28"/>
      <c r="M25" s="28"/>
      <c r="N25" s="28"/>
      <c r="O25" s="6" t="s">
        <v>19</v>
      </c>
      <c r="P25" s="45">
        <f>IF(Table1[[#This Row],[DPS]]="-",Table1[[#This Row],[HP GIVEN]],ROUND(Table1[[#This Row],[HP GIVEN]]/Table1[[#This Row],[DPS]],1))</f>
        <v>2</v>
      </c>
    </row>
    <row r="26" spans="2:16" x14ac:dyDescent="0.25">
      <c r="B26" s="22" t="s">
        <v>86</v>
      </c>
      <c r="C26" s="4" t="s">
        <v>194</v>
      </c>
      <c r="D26" s="4" t="s">
        <v>190</v>
      </c>
      <c r="E26" s="4" t="s">
        <v>202</v>
      </c>
      <c r="F26" s="5">
        <f>DATA_ENTITIES_CONTENT!G16</f>
        <v>2</v>
      </c>
      <c r="G26" s="5">
        <v>180</v>
      </c>
      <c r="H26" s="6" t="s">
        <v>19</v>
      </c>
      <c r="I26" s="28"/>
      <c r="J26" s="28"/>
      <c r="K26" s="28"/>
      <c r="L26" s="28"/>
      <c r="M26" s="28"/>
      <c r="N26" s="28"/>
      <c r="O26" s="6" t="s">
        <v>19</v>
      </c>
      <c r="P26" s="45">
        <f>IF(Table1[[#This Row],[DPS]]="-",Table1[[#This Row],[HP GIVEN]],ROUND(Table1[[#This Row],[HP GIVEN]]/Table1[[#This Row],[DPS]],1))</f>
        <v>2</v>
      </c>
    </row>
    <row r="27" spans="2:16" x14ac:dyDescent="0.25">
      <c r="B27" s="22" t="s">
        <v>86</v>
      </c>
      <c r="C27" s="4" t="s">
        <v>195</v>
      </c>
      <c r="D27" s="4" t="s">
        <v>191</v>
      </c>
      <c r="E27" s="4" t="s">
        <v>203</v>
      </c>
      <c r="F27" s="5">
        <f>DATA_ENTITIES_CONTENT!G17</f>
        <v>2</v>
      </c>
      <c r="G27" s="5">
        <v>180</v>
      </c>
      <c r="H27" s="6" t="s">
        <v>19</v>
      </c>
      <c r="I27" s="28"/>
      <c r="J27" s="28"/>
      <c r="K27" s="28"/>
      <c r="L27" s="28"/>
      <c r="M27" s="28"/>
      <c r="N27" s="28"/>
      <c r="O27" s="6" t="s">
        <v>19</v>
      </c>
      <c r="P27" s="45">
        <f>IF(Table1[[#This Row],[DPS]]="-",Table1[[#This Row],[HP GIVEN]],ROUND(Table1[[#This Row],[HP GIVEN]]/Table1[[#This Row],[DPS]],1))</f>
        <v>2</v>
      </c>
    </row>
    <row r="28" spans="2:16" x14ac:dyDescent="0.25">
      <c r="B28" s="22" t="s">
        <v>64</v>
      </c>
      <c r="C28" s="4" t="s">
        <v>26</v>
      </c>
      <c r="D28" s="4" t="s">
        <v>11</v>
      </c>
      <c r="E28" s="4" t="s">
        <v>163</v>
      </c>
      <c r="F28" s="5">
        <f>[1]entities!$H$35</f>
        <v>15</v>
      </c>
      <c r="G28" s="5">
        <v>210</v>
      </c>
      <c r="H28" s="6" t="s">
        <v>19</v>
      </c>
      <c r="I28" s="28"/>
      <c r="J28" s="28"/>
      <c r="K28" s="28"/>
      <c r="L28" s="28"/>
      <c r="M28" s="28"/>
      <c r="N28" s="28"/>
      <c r="O28" s="6" t="s">
        <v>19</v>
      </c>
      <c r="P28" s="45">
        <f>IF(Table1[[#This Row],[DPS]]="-",Table1[[#This Row],[HP GIVEN]],ROUND(Table1[[#This Row],[HP GIVEN]]/Table1[[#This Row],[DPS]],1))</f>
        <v>15</v>
      </c>
    </row>
    <row r="29" spans="2:16" x14ac:dyDescent="0.25">
      <c r="B29" s="22" t="s">
        <v>141</v>
      </c>
      <c r="C29" s="4" t="s">
        <v>150</v>
      </c>
      <c r="D29" s="4" t="s">
        <v>142</v>
      </c>
      <c r="E29" s="4" t="s">
        <v>226</v>
      </c>
      <c r="F29" s="5">
        <f>[1]entities!$H$36</f>
        <v>30</v>
      </c>
      <c r="G29" s="5">
        <v>240</v>
      </c>
      <c r="H29" s="5">
        <v>15</v>
      </c>
      <c r="I29" s="29">
        <v>1.5</v>
      </c>
      <c r="J29" s="29">
        <v>4</v>
      </c>
      <c r="K29" s="29">
        <v>6</v>
      </c>
      <c r="L29" s="29"/>
      <c r="M29" s="29"/>
      <c r="N29" s="29"/>
      <c r="O29" s="26">
        <f>ROUND((Table1[[#This Row],[DAMAGE]]*Table1[[#This Row],[DURATION]])/(((Table1[[#This Row],[RETREAT TIME MIN]]+Table1[[#This Row],[RETREAT TIME MAX]])/2)+Table1[[#This Row],[DURATION]]),1)</f>
        <v>3.5</v>
      </c>
      <c r="P29" s="45">
        <f>IF(Table1[[#This Row],[DPS]]="-",Table1[[#This Row],[HP GIVEN]],ROUND(Table1[[#This Row],[HP GIVEN]]/Table1[[#This Row],[DPS]],1))</f>
        <v>8.6</v>
      </c>
    </row>
    <row r="30" spans="2:16" x14ac:dyDescent="0.25">
      <c r="B30" s="22" t="s">
        <v>141</v>
      </c>
      <c r="C30" s="4" t="s">
        <v>151</v>
      </c>
      <c r="D30" s="4" t="s">
        <v>143</v>
      </c>
      <c r="E30" s="4" t="s">
        <v>226</v>
      </c>
      <c r="F30" s="5">
        <f>[1]entities!$H$36</f>
        <v>30</v>
      </c>
      <c r="G30" s="5">
        <v>240</v>
      </c>
      <c r="H30" s="6" t="s">
        <v>19</v>
      </c>
      <c r="I30" s="28"/>
      <c r="J30" s="28"/>
      <c r="K30" s="28"/>
      <c r="L30" s="28"/>
      <c r="M30" s="28"/>
      <c r="N30" s="28"/>
      <c r="O30" s="6" t="s">
        <v>19</v>
      </c>
      <c r="P30" s="45">
        <f>IF(Table1[[#This Row],[DPS]]="-",Table1[[#This Row],[HP GIVEN]],ROUND(Table1[[#This Row],[HP GIVEN]]/Table1[[#This Row],[DPS]],1))</f>
        <v>30</v>
      </c>
    </row>
    <row r="31" spans="2:16" x14ac:dyDescent="0.25">
      <c r="B31" s="22" t="s">
        <v>86</v>
      </c>
      <c r="C31" s="4" t="s">
        <v>199</v>
      </c>
      <c r="D31" s="4" t="s">
        <v>198</v>
      </c>
      <c r="E31" s="4" t="s">
        <v>204</v>
      </c>
      <c r="F31" s="5">
        <f>[1]entities!$H$37</f>
        <v>3</v>
      </c>
      <c r="G31" s="5">
        <v>200</v>
      </c>
      <c r="H31" s="6" t="s">
        <v>19</v>
      </c>
      <c r="I31" s="28"/>
      <c r="J31" s="28"/>
      <c r="K31" s="28"/>
      <c r="L31" s="28"/>
      <c r="M31" s="28"/>
      <c r="N31" s="28"/>
      <c r="O31" s="6" t="s">
        <v>19</v>
      </c>
      <c r="P31" s="45">
        <f>IF(Table1[[#This Row],[DPS]]="-",Table1[[#This Row],[HP GIVEN]],ROUND(Table1[[#This Row],[HP GIVEN]]/Table1[[#This Row],[DPS]],1))</f>
        <v>3</v>
      </c>
    </row>
    <row r="32" spans="2:16" x14ac:dyDescent="0.25">
      <c r="B32" s="22" t="s">
        <v>64</v>
      </c>
      <c r="C32" s="4" t="s">
        <v>20</v>
      </c>
      <c r="D32" s="4" t="s">
        <v>12</v>
      </c>
      <c r="E32" s="4" t="s">
        <v>164</v>
      </c>
      <c r="F32" s="5">
        <f>[1]entities!$H$38</f>
        <v>15</v>
      </c>
      <c r="G32" s="5">
        <v>240</v>
      </c>
      <c r="H32" s="6" t="s">
        <v>19</v>
      </c>
      <c r="I32" s="28"/>
      <c r="J32" s="28"/>
      <c r="K32" s="28"/>
      <c r="L32" s="28"/>
      <c r="M32" s="28"/>
      <c r="N32" s="28"/>
      <c r="O32" s="6" t="s">
        <v>19</v>
      </c>
      <c r="P32" s="45">
        <f>IF(Table1[[#This Row],[DPS]]="-",Table1[[#This Row],[HP GIVEN]],ROUND(Table1[[#This Row],[HP GIVEN]]/Table1[[#This Row],[DPS]],1))</f>
        <v>15</v>
      </c>
    </row>
    <row r="33" spans="2:16" x14ac:dyDescent="0.25">
      <c r="B33" s="22" t="s">
        <v>86</v>
      </c>
      <c r="C33" s="4" t="s">
        <v>128</v>
      </c>
      <c r="D33" s="4" t="s">
        <v>123</v>
      </c>
      <c r="E33" s="4" t="s">
        <v>205</v>
      </c>
      <c r="F33" s="5">
        <f>[1]entities!$H$39</f>
        <v>20</v>
      </c>
      <c r="G33" s="5">
        <v>220</v>
      </c>
      <c r="H33" s="5">
        <v>10</v>
      </c>
      <c r="I33" s="29">
        <v>2</v>
      </c>
      <c r="J33" s="29">
        <v>4</v>
      </c>
      <c r="K33" s="29">
        <v>8</v>
      </c>
      <c r="L33" s="29"/>
      <c r="M33" s="29"/>
      <c r="N33" s="29"/>
      <c r="O33" s="26">
        <f>ROUND((Table1[[#This Row],[DAMAGE]]*Table1[[#This Row],[DURATION]])/(((Table1[[#This Row],[RETREAT TIME MIN]]+Table1[[#This Row],[RETREAT TIME MAX]])/2)+Table1[[#This Row],[DURATION]]),1)</f>
        <v>2.5</v>
      </c>
      <c r="P33" s="45">
        <f>IF(Table1[[#This Row],[DPS]]="-",Table1[[#This Row],[HP GIVEN]],ROUND(Table1[[#This Row],[HP GIVEN]]/Table1[[#This Row],[DPS]],1))</f>
        <v>8</v>
      </c>
    </row>
    <row r="34" spans="2:16" x14ac:dyDescent="0.25">
      <c r="B34" s="22" t="s">
        <v>86</v>
      </c>
      <c r="C34" s="4" t="s">
        <v>129</v>
      </c>
      <c r="D34" s="4" t="s">
        <v>127</v>
      </c>
      <c r="E34" s="4" t="s">
        <v>206</v>
      </c>
      <c r="F34" s="5">
        <f>[1]entities!$H$40</f>
        <v>40</v>
      </c>
      <c r="G34" s="5">
        <v>240</v>
      </c>
      <c r="H34" s="5">
        <v>20</v>
      </c>
      <c r="I34" s="29">
        <v>2</v>
      </c>
      <c r="J34" s="29">
        <v>4</v>
      </c>
      <c r="K34" s="29">
        <v>8</v>
      </c>
      <c r="L34" s="29"/>
      <c r="M34" s="29"/>
      <c r="N34" s="29"/>
      <c r="O34" s="26">
        <f>ROUND((Table1[[#This Row],[DAMAGE]]*Table1[[#This Row],[DURATION]])/(((Table1[[#This Row],[RETREAT TIME MIN]]+Table1[[#This Row],[RETREAT TIME MAX]])/2)+Table1[[#This Row],[DURATION]]),1)</f>
        <v>5</v>
      </c>
      <c r="P34" s="45">
        <f>IF(Table1[[#This Row],[DPS]]="-",Table1[[#This Row],[HP GIVEN]],ROUND(Table1[[#This Row],[HP GIVEN]]/Table1[[#This Row],[DPS]],1))</f>
        <v>8</v>
      </c>
    </row>
    <row r="35" spans="2:16" x14ac:dyDescent="0.25">
      <c r="B35" s="22" t="s">
        <v>86</v>
      </c>
      <c r="C35" s="4" t="s">
        <v>130</v>
      </c>
      <c r="D35" s="4" t="s">
        <v>126</v>
      </c>
      <c r="E35" s="4" t="s">
        <v>207</v>
      </c>
      <c r="F35" s="5">
        <f>[1]entities!$H$41</f>
        <v>80</v>
      </c>
      <c r="G35" s="5">
        <v>260</v>
      </c>
      <c r="H35" s="5">
        <v>40</v>
      </c>
      <c r="I35" s="29">
        <v>2</v>
      </c>
      <c r="J35" s="29">
        <v>4</v>
      </c>
      <c r="K35" s="29">
        <v>8</v>
      </c>
      <c r="L35" s="29"/>
      <c r="M35" s="29"/>
      <c r="N35" s="29"/>
      <c r="O35" s="26">
        <f>ROUND((Table1[[#This Row],[DAMAGE]]*Table1[[#This Row],[DURATION]])/(((Table1[[#This Row],[RETREAT TIME MIN]]+Table1[[#This Row],[RETREAT TIME MAX]])/2)+Table1[[#This Row],[DURATION]]),1)</f>
        <v>10</v>
      </c>
      <c r="P35" s="45">
        <f>IF(Table1[[#This Row],[DPS]]="-",Table1[[#This Row],[HP GIVEN]],ROUND(Table1[[#This Row],[HP GIVEN]]/Table1[[#This Row],[DPS]],1))</f>
        <v>8</v>
      </c>
    </row>
    <row r="36" spans="2:16" x14ac:dyDescent="0.25">
      <c r="B36" s="22" t="s">
        <v>86</v>
      </c>
      <c r="C36" s="4" t="s">
        <v>131</v>
      </c>
      <c r="D36" s="4" t="s">
        <v>125</v>
      </c>
      <c r="E36" s="4" t="s">
        <v>208</v>
      </c>
      <c r="F36" s="5">
        <f>[1]entities!$H$42</f>
        <v>100</v>
      </c>
      <c r="G36" s="5">
        <v>280</v>
      </c>
      <c r="H36" s="5">
        <v>50</v>
      </c>
      <c r="I36" s="29">
        <v>2</v>
      </c>
      <c r="J36" s="29">
        <v>4</v>
      </c>
      <c r="K36" s="29">
        <v>8</v>
      </c>
      <c r="L36" s="29"/>
      <c r="M36" s="29"/>
      <c r="N36" s="29"/>
      <c r="O36" s="26">
        <f>ROUND((Table1[[#This Row],[DAMAGE]]*Table1[[#This Row],[DURATION]])/(((Table1[[#This Row],[RETREAT TIME MIN]]+Table1[[#This Row],[RETREAT TIME MAX]])/2)+Table1[[#This Row],[DURATION]]),1)</f>
        <v>12.5</v>
      </c>
      <c r="P36" s="45">
        <f>IF(Table1[[#This Row],[DPS]]="-",Table1[[#This Row],[HP GIVEN]],ROUND(Table1[[#This Row],[HP GIVEN]]/Table1[[#This Row],[DPS]],1))</f>
        <v>8</v>
      </c>
    </row>
    <row r="37" spans="2:16" x14ac:dyDescent="0.25">
      <c r="B37" s="22" t="s">
        <v>86</v>
      </c>
      <c r="C37" s="4" t="s">
        <v>132</v>
      </c>
      <c r="D37" s="4" t="s">
        <v>124</v>
      </c>
      <c r="E37" s="4" t="s">
        <v>209</v>
      </c>
      <c r="F37" s="5">
        <f>[1]entities!$H$43</f>
        <v>120</v>
      </c>
      <c r="G37" s="5">
        <v>300</v>
      </c>
      <c r="H37" s="5">
        <v>60</v>
      </c>
      <c r="I37" s="29">
        <v>2</v>
      </c>
      <c r="J37" s="29">
        <v>4</v>
      </c>
      <c r="K37" s="29">
        <v>8</v>
      </c>
      <c r="L37" s="29"/>
      <c r="M37" s="29"/>
      <c r="N37" s="29"/>
      <c r="O37" s="26">
        <f>ROUND((Table1[[#This Row],[DAMAGE]]*Table1[[#This Row],[DURATION]])/(((Table1[[#This Row],[RETREAT TIME MIN]]+Table1[[#This Row],[RETREAT TIME MAX]])/2)+Table1[[#This Row],[DURATION]]),1)</f>
        <v>15</v>
      </c>
      <c r="P37" s="45">
        <f>IF(Table1[[#This Row],[DPS]]="-",Table1[[#This Row],[HP GIVEN]],ROUND(Table1[[#This Row],[HP GIVEN]]/Table1[[#This Row],[DPS]],1))</f>
        <v>8</v>
      </c>
    </row>
    <row r="38" spans="2:16" x14ac:dyDescent="0.25">
      <c r="B38" s="22" t="s">
        <v>141</v>
      </c>
      <c r="C38" s="4" t="s">
        <v>152</v>
      </c>
      <c r="D38" s="4" t="s">
        <v>144</v>
      </c>
      <c r="E38" s="4" t="s">
        <v>227</v>
      </c>
      <c r="F38" s="5">
        <f>[1]entities!$H$44</f>
        <v>2</v>
      </c>
      <c r="G38" s="5">
        <v>100</v>
      </c>
      <c r="H38" s="6" t="s">
        <v>19</v>
      </c>
      <c r="I38" s="28"/>
      <c r="J38" s="28"/>
      <c r="K38" s="28"/>
      <c r="L38" s="28"/>
      <c r="M38" s="28"/>
      <c r="N38" s="28"/>
      <c r="O38" s="6" t="s">
        <v>19</v>
      </c>
      <c r="P38" s="45">
        <f>IF(Table1[[#This Row],[DPS]]="-",Table1[[#This Row],[HP GIVEN]],ROUND(Table1[[#This Row],[HP GIVEN]]/Table1[[#This Row],[DPS]],1))</f>
        <v>2</v>
      </c>
    </row>
    <row r="39" spans="2:16" x14ac:dyDescent="0.25">
      <c r="B39" s="22" t="s">
        <v>141</v>
      </c>
      <c r="C39" s="4" t="s">
        <v>153</v>
      </c>
      <c r="D39" s="4" t="s">
        <v>145</v>
      </c>
      <c r="E39" s="4" t="s">
        <v>228</v>
      </c>
      <c r="F39" s="5">
        <f>[1]entities!$H$45</f>
        <v>2</v>
      </c>
      <c r="G39" s="5">
        <v>100</v>
      </c>
      <c r="H39" s="6" t="s">
        <v>19</v>
      </c>
      <c r="I39" s="28"/>
      <c r="J39" s="28"/>
      <c r="K39" s="28"/>
      <c r="L39" s="28"/>
      <c r="M39" s="28"/>
      <c r="N39" s="28"/>
      <c r="O39" s="6" t="s">
        <v>19</v>
      </c>
      <c r="P39" s="45">
        <f>IF(Table1[[#This Row],[DPS]]="-",Table1[[#This Row],[HP GIVEN]],ROUND(Table1[[#This Row],[HP GIVEN]]/Table1[[#This Row],[DPS]],1))</f>
        <v>2</v>
      </c>
    </row>
    <row r="40" spans="2:16" x14ac:dyDescent="0.25">
      <c r="B40" s="22" t="s">
        <v>141</v>
      </c>
      <c r="C40" s="4" t="s">
        <v>154</v>
      </c>
      <c r="D40" s="4" t="s">
        <v>146</v>
      </c>
      <c r="E40" s="4" t="s">
        <v>229</v>
      </c>
      <c r="F40" s="5">
        <f>[1]entities!$H$46</f>
        <v>2</v>
      </c>
      <c r="G40" s="5">
        <v>100</v>
      </c>
      <c r="H40" s="6" t="s">
        <v>19</v>
      </c>
      <c r="I40" s="28"/>
      <c r="J40" s="28"/>
      <c r="K40" s="28"/>
      <c r="L40" s="28"/>
      <c r="M40" s="28"/>
      <c r="N40" s="28"/>
      <c r="O40" s="6" t="s">
        <v>19</v>
      </c>
      <c r="P40" s="45">
        <f>IF(Table1[[#This Row],[DPS]]="-",Table1[[#This Row],[HP GIVEN]],ROUND(Table1[[#This Row],[HP GIVEN]]/Table1[[#This Row],[DPS]],1))</f>
        <v>2</v>
      </c>
    </row>
    <row r="41" spans="2:16" x14ac:dyDescent="0.25">
      <c r="B41" s="22" t="s">
        <v>86</v>
      </c>
      <c r="C41" s="4" t="s">
        <v>122</v>
      </c>
      <c r="D41" s="4" t="s">
        <v>90</v>
      </c>
      <c r="E41" s="4" t="s">
        <v>210</v>
      </c>
      <c r="F41" s="5">
        <f>[1]entities!$H$47</f>
        <v>70</v>
      </c>
      <c r="G41" s="5">
        <v>5000</v>
      </c>
      <c r="H41" s="6" t="s">
        <v>19</v>
      </c>
      <c r="I41" s="28"/>
      <c r="J41" s="28"/>
      <c r="K41" s="28"/>
      <c r="L41" s="28"/>
      <c r="M41" s="28"/>
      <c r="N41" s="28"/>
      <c r="O41" s="6" t="s">
        <v>19</v>
      </c>
      <c r="P41" s="45">
        <f>IF(Table1[[#This Row],[DPS]]="-",Table1[[#This Row],[HP GIVEN]],ROUND(Table1[[#This Row],[HP GIVEN]]/Table1[[#This Row],[DPS]],1))</f>
        <v>70</v>
      </c>
    </row>
    <row r="42" spans="2:16" x14ac:dyDescent="0.25">
      <c r="B42" s="22" t="s">
        <v>63</v>
      </c>
      <c r="C42" s="4" t="s">
        <v>60</v>
      </c>
      <c r="D42" s="4" t="s">
        <v>58</v>
      </c>
      <c r="E42" s="4" t="s">
        <v>177</v>
      </c>
      <c r="F42" s="5">
        <f>[1]entities!$H$48</f>
        <v>20</v>
      </c>
      <c r="G42" s="5">
        <v>260</v>
      </c>
      <c r="H42" s="5" t="s">
        <v>69</v>
      </c>
      <c r="I42" s="29"/>
      <c r="J42" s="29"/>
      <c r="K42" s="29"/>
      <c r="L42" s="29"/>
      <c r="M42" s="29"/>
      <c r="N42" s="29"/>
      <c r="O42" s="6" t="s">
        <v>19</v>
      </c>
      <c r="P42" s="45">
        <f>IF(Table1[[#This Row],[DPS]]="-",Table1[[#This Row],[HP GIVEN]],ROUND(Table1[[#This Row],[HP GIVEN]]/Table1[[#This Row],[DPS]],1))</f>
        <v>20</v>
      </c>
    </row>
    <row r="43" spans="2:16" x14ac:dyDescent="0.25">
      <c r="B43" s="22" t="s">
        <v>86</v>
      </c>
      <c r="C43" s="4" t="s">
        <v>112</v>
      </c>
      <c r="D43" s="4" t="s">
        <v>104</v>
      </c>
      <c r="E43" s="4" t="s">
        <v>211</v>
      </c>
      <c r="F43" s="5">
        <f>[1]entities!$H$49</f>
        <v>3</v>
      </c>
      <c r="G43" s="5">
        <v>250</v>
      </c>
      <c r="H43" s="5">
        <v>7</v>
      </c>
      <c r="I43" s="29">
        <v>1.5</v>
      </c>
      <c r="J43" s="29"/>
      <c r="K43" s="29"/>
      <c r="L43" s="29"/>
      <c r="M43" s="29"/>
      <c r="N43" s="29"/>
      <c r="O43" s="26">
        <f>ROUND(Table1[[#This Row],[DAMAGE]]*Table1[[#This Row],[DURATION]],1)</f>
        <v>10.5</v>
      </c>
      <c r="P43" s="45">
        <f>IF(Table1[[#This Row],[DPS]]="-",Table1[[#This Row],[HP GIVEN]],ROUND(Table1[[#This Row],[HP GIVEN]]/Table1[[#This Row],[DPS]],1))</f>
        <v>0.3</v>
      </c>
    </row>
    <row r="44" spans="2:16" x14ac:dyDescent="0.25">
      <c r="B44" s="22" t="s">
        <v>86</v>
      </c>
      <c r="C44" s="4" t="s">
        <v>113</v>
      </c>
      <c r="D44" s="4" t="s">
        <v>105</v>
      </c>
      <c r="E44" s="4" t="s">
        <v>212</v>
      </c>
      <c r="F44" s="5">
        <f>[1]entities!$H$50</f>
        <v>4</v>
      </c>
      <c r="G44" s="5">
        <v>300</v>
      </c>
      <c r="H44" s="5">
        <v>11</v>
      </c>
      <c r="I44" s="29">
        <v>2</v>
      </c>
      <c r="J44" s="29"/>
      <c r="K44" s="29"/>
      <c r="L44" s="29"/>
      <c r="M44" s="29"/>
      <c r="N44" s="29"/>
      <c r="O44" s="26">
        <f>ROUND(Table1[[#This Row],[DAMAGE]]*Table1[[#This Row],[DURATION]],1)</f>
        <v>22</v>
      </c>
      <c r="P44" s="45">
        <f>IF(Table1[[#This Row],[DPS]]="-",Table1[[#This Row],[HP GIVEN]],ROUND(Table1[[#This Row],[HP GIVEN]]/Table1[[#This Row],[DPS]],1))</f>
        <v>0.2</v>
      </c>
    </row>
    <row r="45" spans="2:16" x14ac:dyDescent="0.25">
      <c r="B45" s="22" t="s">
        <v>86</v>
      </c>
      <c r="C45" s="4" t="s">
        <v>114</v>
      </c>
      <c r="D45" s="4" t="s">
        <v>106</v>
      </c>
      <c r="E45" s="4" t="s">
        <v>213</v>
      </c>
      <c r="F45" s="5">
        <f>[1]entities!$H$51</f>
        <v>5</v>
      </c>
      <c r="G45" s="5">
        <v>340</v>
      </c>
      <c r="H45" s="5">
        <v>21</v>
      </c>
      <c r="I45" s="29">
        <v>2.5</v>
      </c>
      <c r="J45" s="29"/>
      <c r="K45" s="29"/>
      <c r="L45" s="29"/>
      <c r="M45" s="29"/>
      <c r="N45" s="29"/>
      <c r="O45" s="26">
        <f>ROUND(Table1[[#This Row],[DAMAGE]]*Table1[[#This Row],[DURATION]],1)</f>
        <v>52.5</v>
      </c>
      <c r="P45" s="44">
        <f>IF(Table1[[#This Row],[DPS]]="-",Table1[[#This Row],[HP GIVEN]],ROUND(Table1[[#This Row],[HP GIVEN]]/Table1[[#This Row],[DPS]],1))</f>
        <v>0.1</v>
      </c>
    </row>
    <row r="46" spans="2:16" x14ac:dyDescent="0.25">
      <c r="B46" s="22" t="s">
        <v>65</v>
      </c>
      <c r="C46" s="4" t="s">
        <v>232</v>
      </c>
      <c r="D46" s="4" t="s">
        <v>66</v>
      </c>
      <c r="E46" s="4" t="s">
        <v>180</v>
      </c>
      <c r="F46" s="5">
        <f>[1]entities!$H$52</f>
        <v>0</v>
      </c>
      <c r="G46" s="5">
        <v>500</v>
      </c>
      <c r="H46" s="6" t="s">
        <v>19</v>
      </c>
      <c r="I46" s="28"/>
      <c r="J46" s="28"/>
      <c r="K46" s="28"/>
      <c r="L46" s="28"/>
      <c r="M46" s="28"/>
      <c r="N46" s="28"/>
      <c r="O46" s="6" t="s">
        <v>19</v>
      </c>
      <c r="P46" s="44">
        <f>IF(Table1[[#This Row],[DPS]]="-",Table1[[#This Row],[HP GIVEN]],ROUND(Table1[[#This Row],[HP GIVEN]]/Table1[[#This Row],[DPS]],1))</f>
        <v>0</v>
      </c>
    </row>
    <row r="47" spans="2:16" x14ac:dyDescent="0.25">
      <c r="B47" s="22" t="s">
        <v>65</v>
      </c>
      <c r="C47" s="4" t="s">
        <v>233</v>
      </c>
      <c r="D47" s="4" t="s">
        <v>67</v>
      </c>
      <c r="E47" s="4" t="s">
        <v>181</v>
      </c>
      <c r="F47" s="5">
        <f>[1]entities!$H$53</f>
        <v>0</v>
      </c>
      <c r="G47" s="5">
        <v>500</v>
      </c>
      <c r="H47" s="6" t="s">
        <v>19</v>
      </c>
      <c r="I47" s="28"/>
      <c r="J47" s="28"/>
      <c r="K47" s="28"/>
      <c r="L47" s="28"/>
      <c r="M47" s="28"/>
      <c r="N47" s="28"/>
      <c r="O47" s="6" t="s">
        <v>19</v>
      </c>
      <c r="P47" s="44">
        <f>IF(Table1[[#This Row],[DPS]]="-",Table1[[#This Row],[HP GIVEN]],ROUND(Table1[[#This Row],[HP GIVEN]]/Table1[[#This Row],[DPS]],1))</f>
        <v>0</v>
      </c>
    </row>
    <row r="48" spans="2:16" x14ac:dyDescent="0.25">
      <c r="B48" s="22" t="s">
        <v>83</v>
      </c>
      <c r="C48" s="4" t="s">
        <v>253</v>
      </c>
      <c r="D48" s="4" t="s">
        <v>85</v>
      </c>
      <c r="E48" s="2" t="s">
        <v>69</v>
      </c>
      <c r="F48" s="5"/>
      <c r="G48" s="5">
        <v>450</v>
      </c>
      <c r="H48" s="5"/>
      <c r="I48" s="29"/>
      <c r="J48" s="29"/>
      <c r="K48" s="29"/>
      <c r="L48" s="29"/>
      <c r="M48" s="29"/>
      <c r="N48" s="29"/>
      <c r="O48" s="6" t="s">
        <v>19</v>
      </c>
      <c r="P48" s="44">
        <f>IF(Table1[[#This Row],[DPS]]="-",Table1[[#This Row],[HP GIVEN]],ROUND(Table1[[#This Row],[HP GIVEN]]/Table1[[#This Row],[DPS]],1))</f>
        <v>0</v>
      </c>
    </row>
    <row r="49" spans="2:16" x14ac:dyDescent="0.25">
      <c r="B49" s="22" t="s">
        <v>86</v>
      </c>
      <c r="C49" s="4" t="s">
        <v>121</v>
      </c>
      <c r="D49" s="4" t="s">
        <v>91</v>
      </c>
      <c r="E49" s="4" t="s">
        <v>214</v>
      </c>
      <c r="F49" s="5">
        <f>[1]entities!$H$54</f>
        <v>20</v>
      </c>
      <c r="G49" s="5">
        <v>180</v>
      </c>
      <c r="H49" s="5">
        <v>25</v>
      </c>
      <c r="I49" s="29"/>
      <c r="J49" s="29"/>
      <c r="K49" s="29"/>
      <c r="L49" s="29"/>
      <c r="M49" s="29"/>
      <c r="N49" s="29">
        <v>5</v>
      </c>
      <c r="O49" s="26">
        <f>Table1[[#This Row],[DAMAGE]]/Table1[[#This Row],[RETREAT TIME]]</f>
        <v>5</v>
      </c>
      <c r="P49" s="44">
        <f>IF(Table1[[#This Row],[DPS]]="-",Table1[[#This Row],[HP GIVEN]],ROUND(Table1[[#This Row],[HP GIVEN]]/Table1[[#This Row],[DPS]],1))</f>
        <v>4</v>
      </c>
    </row>
    <row r="50" spans="2:16" x14ac:dyDescent="0.25">
      <c r="B50" s="22" t="s">
        <v>64</v>
      </c>
      <c r="C50" s="4" t="s">
        <v>27</v>
      </c>
      <c r="D50" s="4" t="s">
        <v>13</v>
      </c>
      <c r="E50" s="4" t="s">
        <v>165</v>
      </c>
      <c r="F50" s="5">
        <f>[1]entities!$H$55</f>
        <v>25</v>
      </c>
      <c r="G50" s="5">
        <v>220</v>
      </c>
      <c r="H50" s="6" t="s">
        <v>19</v>
      </c>
      <c r="I50" s="28"/>
      <c r="J50" s="28"/>
      <c r="K50" s="28"/>
      <c r="L50" s="28"/>
      <c r="M50" s="28"/>
      <c r="N50" s="28"/>
      <c r="O50" s="6" t="s">
        <v>19</v>
      </c>
      <c r="P50" s="44">
        <f>IF(Table1[[#This Row],[DPS]]="-",Table1[[#This Row],[HP GIVEN]],ROUND(Table1[[#This Row],[HP GIVEN]]/Table1[[#This Row],[DPS]],1))</f>
        <v>25</v>
      </c>
    </row>
    <row r="51" spans="2:16" x14ac:dyDescent="0.25">
      <c r="B51" s="22" t="s">
        <v>64</v>
      </c>
      <c r="C51" s="4" t="s">
        <v>29</v>
      </c>
      <c r="D51" s="4" t="s">
        <v>28</v>
      </c>
      <c r="E51" s="4" t="s">
        <v>165</v>
      </c>
      <c r="F51" s="5">
        <f>[1]entities!$H$55</f>
        <v>25</v>
      </c>
      <c r="G51" s="5">
        <v>220</v>
      </c>
      <c r="H51" s="6" t="s">
        <v>19</v>
      </c>
      <c r="I51" s="28"/>
      <c r="J51" s="28"/>
      <c r="K51" s="28"/>
      <c r="L51" s="28"/>
      <c r="M51" s="28"/>
      <c r="N51" s="28"/>
      <c r="O51" s="6" t="s">
        <v>19</v>
      </c>
      <c r="P51" s="44">
        <f>IF(Table1[[#This Row],[DPS]]="-",Table1[[#This Row],[HP GIVEN]],ROUND(Table1[[#This Row],[HP GIVEN]]/Table1[[#This Row],[DPS]],1))</f>
        <v>25</v>
      </c>
    </row>
    <row r="52" spans="2:16" x14ac:dyDescent="0.25">
      <c r="B52" s="22" t="s">
        <v>70</v>
      </c>
      <c r="C52" s="4" t="s">
        <v>78</v>
      </c>
      <c r="D52" s="4" t="s">
        <v>72</v>
      </c>
      <c r="E52" s="4" t="s">
        <v>183</v>
      </c>
      <c r="F52" s="5">
        <f>[1]entities!$H$56</f>
        <v>20</v>
      </c>
      <c r="G52" s="5">
        <v>200</v>
      </c>
      <c r="H52" s="5">
        <v>40</v>
      </c>
      <c r="I52" s="29"/>
      <c r="J52" s="29"/>
      <c r="K52" s="29"/>
      <c r="L52" s="29"/>
      <c r="M52" s="29"/>
      <c r="N52" s="29"/>
      <c r="O52" s="26">
        <f>Table1[[#This Row],[DAMAGE]]</f>
        <v>40</v>
      </c>
      <c r="P52" s="44">
        <f>IF(Table1[[#This Row],[DPS]]="-",Table1[[#This Row],[HP GIVEN]],ROUND(Table1[[#This Row],[HP GIVEN]]/Table1[[#This Row],[DPS]],1))</f>
        <v>0.5</v>
      </c>
    </row>
    <row r="53" spans="2:16" x14ac:dyDescent="0.25">
      <c r="B53" s="22" t="s">
        <v>86</v>
      </c>
      <c r="C53" s="4" t="s">
        <v>234</v>
      </c>
      <c r="D53" s="4" t="s">
        <v>93</v>
      </c>
      <c r="E53" s="4" t="s">
        <v>215</v>
      </c>
      <c r="F53" s="5">
        <f>[1]entities!$H$57</f>
        <v>20</v>
      </c>
      <c r="G53" s="5">
        <v>170</v>
      </c>
      <c r="H53" s="5">
        <v>5</v>
      </c>
      <c r="I53" s="29">
        <v>1.5</v>
      </c>
      <c r="J53" s="29"/>
      <c r="K53" s="29"/>
      <c r="L53" s="29"/>
      <c r="M53" s="29"/>
      <c r="N53" s="29"/>
      <c r="O53" s="26">
        <f>ROUND(Table1[[#This Row],[DAMAGE]]/Table1[[#This Row],[DURATION]],1)</f>
        <v>3.3</v>
      </c>
      <c r="P53" s="44">
        <f>IF(Table1[[#This Row],[DPS]]="-",Table1[[#This Row],[HP GIVEN]],ROUND(Table1[[#This Row],[HP GIVEN]]/Table1[[#This Row],[DPS]],1))</f>
        <v>6.1</v>
      </c>
    </row>
    <row r="54" spans="2:16" x14ac:dyDescent="0.25">
      <c r="B54" s="22" t="s">
        <v>64</v>
      </c>
      <c r="C54" s="4" t="s">
        <v>25</v>
      </c>
      <c r="D54" s="4" t="s">
        <v>14</v>
      </c>
      <c r="E54" s="4" t="s">
        <v>166</v>
      </c>
      <c r="F54" s="5">
        <f>[1]entities!$H$58</f>
        <v>20</v>
      </c>
      <c r="G54" s="5">
        <v>280</v>
      </c>
      <c r="H54" s="5">
        <v>14</v>
      </c>
      <c r="I54" s="29"/>
      <c r="J54" s="29"/>
      <c r="K54" s="29"/>
      <c r="L54" s="29">
        <v>1</v>
      </c>
      <c r="M54" s="29">
        <v>0</v>
      </c>
      <c r="N54" s="29">
        <v>2</v>
      </c>
      <c r="O54" s="26">
        <f>(Table1[[#This Row],[DAMAGE]]*Table1[[#This Row],[CONSEC. ATK]]) /( (Table1[[#This Row],[ATK DELAY]]*(Table1[[#This Row],[CONSEC. ATK]]-1))+Table1[[#This Row],[RETREAT TIME]])</f>
        <v>7</v>
      </c>
      <c r="P54" s="44">
        <f>IF(Table1[[#This Row],[DPS]]="-",Table1[[#This Row],[HP GIVEN]],ROUND(Table1[[#This Row],[HP GIVEN]]/Table1[[#This Row],[DPS]],1))</f>
        <v>2.9</v>
      </c>
    </row>
    <row r="55" spans="2:16" x14ac:dyDescent="0.25">
      <c r="B55" s="22" t="s">
        <v>86</v>
      </c>
      <c r="C55" s="4" t="s">
        <v>115</v>
      </c>
      <c r="D55" s="4" t="s">
        <v>94</v>
      </c>
      <c r="E55" s="4" t="s">
        <v>216</v>
      </c>
      <c r="F55" s="5">
        <f>[1]entities!$H$59</f>
        <v>0</v>
      </c>
      <c r="G55" s="5">
        <v>2500</v>
      </c>
      <c r="H55" s="6">
        <v>440</v>
      </c>
      <c r="I55" s="28"/>
      <c r="J55" s="28"/>
      <c r="K55" s="28"/>
      <c r="L55" s="28"/>
      <c r="M55" s="28"/>
      <c r="N55" s="28"/>
      <c r="O55" s="26">
        <f>Table1[[#This Row],[DAMAGE]]</f>
        <v>440</v>
      </c>
      <c r="P55" s="44">
        <f>IF(Table1[[#This Row],[DPS]]="-",Table1[[#This Row],[HP GIVEN]],ROUND(Table1[[#This Row],[HP GIVEN]]/Table1[[#This Row],[DPS]],1))</f>
        <v>0</v>
      </c>
    </row>
    <row r="56" spans="2:16" x14ac:dyDescent="0.25">
      <c r="B56" s="22" t="s">
        <v>86</v>
      </c>
      <c r="C56" s="4" t="s">
        <v>116</v>
      </c>
      <c r="D56" s="4" t="s">
        <v>95</v>
      </c>
      <c r="E56" s="4" t="s">
        <v>216</v>
      </c>
      <c r="F56" s="5">
        <f>[1]entities!$H$59</f>
        <v>0</v>
      </c>
      <c r="G56" s="5">
        <v>2500</v>
      </c>
      <c r="H56" s="6">
        <v>440</v>
      </c>
      <c r="I56" s="28"/>
      <c r="J56" s="28"/>
      <c r="K56" s="28"/>
      <c r="L56" s="28"/>
      <c r="M56" s="28"/>
      <c r="N56" s="28"/>
      <c r="O56" s="26">
        <f>Table1[[#This Row],[DAMAGE]]</f>
        <v>440</v>
      </c>
      <c r="P56" s="44">
        <f>IF(Table1[[#This Row],[DPS]]="-",Table1[[#This Row],[HP GIVEN]],ROUND(Table1[[#This Row],[HP GIVEN]]/Table1[[#This Row],[DPS]],1))</f>
        <v>0</v>
      </c>
    </row>
    <row r="57" spans="2:16" x14ac:dyDescent="0.25">
      <c r="B57" s="22" t="s">
        <v>86</v>
      </c>
      <c r="C57" s="4" t="s">
        <v>117</v>
      </c>
      <c r="D57" s="4" t="s">
        <v>96</v>
      </c>
      <c r="E57" s="4" t="s">
        <v>217</v>
      </c>
      <c r="F57" s="5">
        <f>[1]entities!$H$60</f>
        <v>0</v>
      </c>
      <c r="G57" s="5">
        <v>2000</v>
      </c>
      <c r="H57" s="6">
        <v>150</v>
      </c>
      <c r="I57" s="28"/>
      <c r="J57" s="28"/>
      <c r="K57" s="28"/>
      <c r="L57" s="28"/>
      <c r="M57" s="28"/>
      <c r="N57" s="28"/>
      <c r="O57" s="26">
        <f>Table1[[#This Row],[DAMAGE]]</f>
        <v>150</v>
      </c>
      <c r="P57" s="44">
        <f>IF(Table1[[#This Row],[DPS]]="-",Table1[[#This Row],[HP GIVEN]],ROUND(Table1[[#This Row],[HP GIVEN]]/Table1[[#This Row],[DPS]],1))</f>
        <v>0</v>
      </c>
    </row>
    <row r="58" spans="2:16" x14ac:dyDescent="0.25">
      <c r="B58" s="22" t="s">
        <v>86</v>
      </c>
      <c r="C58" s="4" t="s">
        <v>118</v>
      </c>
      <c r="D58" s="4" t="s">
        <v>97</v>
      </c>
      <c r="E58" s="4" t="s">
        <v>217</v>
      </c>
      <c r="F58" s="5">
        <f>[1]entities!$H$60</f>
        <v>0</v>
      </c>
      <c r="G58" s="5">
        <v>2000</v>
      </c>
      <c r="H58" s="6">
        <v>150</v>
      </c>
      <c r="I58" s="28"/>
      <c r="J58" s="28"/>
      <c r="K58" s="28"/>
      <c r="L58" s="28"/>
      <c r="M58" s="28"/>
      <c r="N58" s="28"/>
      <c r="O58" s="26">
        <f>Table1[[#This Row],[DAMAGE]]</f>
        <v>150</v>
      </c>
      <c r="P58" s="44">
        <f>IF(Table1[[#This Row],[DPS]]="-",Table1[[#This Row],[HP GIVEN]],ROUND(Table1[[#This Row],[HP GIVEN]]/Table1[[#This Row],[DPS]],1))</f>
        <v>0</v>
      </c>
    </row>
    <row r="59" spans="2:16" x14ac:dyDescent="0.25">
      <c r="B59" s="22" t="s">
        <v>86</v>
      </c>
      <c r="C59" s="4" t="s">
        <v>119</v>
      </c>
      <c r="D59" s="4" t="s">
        <v>107</v>
      </c>
      <c r="E59" s="4" t="s">
        <v>218</v>
      </c>
      <c r="F59" s="5">
        <f>[1]entities!$H$61</f>
        <v>25</v>
      </c>
      <c r="G59" s="5">
        <v>1500</v>
      </c>
      <c r="H59" s="6" t="s">
        <v>319</v>
      </c>
      <c r="I59" s="28"/>
      <c r="J59" s="28"/>
      <c r="K59" s="28"/>
      <c r="L59" s="28"/>
      <c r="M59" s="28"/>
      <c r="N59" s="28"/>
      <c r="O59" s="26" t="str">
        <f>Table1[[#This Row],[DAMAGE]]</f>
        <v>35</v>
      </c>
      <c r="P59" s="44">
        <f>IF(Table1[[#This Row],[DPS]]="-",Table1[[#This Row],[HP GIVEN]],ROUND(Table1[[#This Row],[HP GIVEN]]/Table1[[#This Row],[DPS]],1))</f>
        <v>0.7</v>
      </c>
    </row>
    <row r="60" spans="2:16" x14ac:dyDescent="0.25">
      <c r="B60" s="22" t="s">
        <v>86</v>
      </c>
      <c r="C60" s="4" t="s">
        <v>120</v>
      </c>
      <c r="D60" s="4" t="s">
        <v>108</v>
      </c>
      <c r="E60" s="4" t="s">
        <v>218</v>
      </c>
      <c r="F60" s="5">
        <f>[1]entities!$H$61</f>
        <v>25</v>
      </c>
      <c r="G60" s="5">
        <v>1500</v>
      </c>
      <c r="H60" s="6" t="s">
        <v>319</v>
      </c>
      <c r="I60" s="28"/>
      <c r="J60" s="28"/>
      <c r="K60" s="28"/>
      <c r="L60" s="28"/>
      <c r="M60" s="28"/>
      <c r="N60" s="28"/>
      <c r="O60" s="26" t="str">
        <f>Table1[[#This Row],[DAMAGE]]</f>
        <v>35</v>
      </c>
      <c r="P60" s="44">
        <f>IF(Table1[[#This Row],[DPS]]="-",Table1[[#This Row],[HP GIVEN]],ROUND(Table1[[#This Row],[HP GIVEN]]/Table1[[#This Row],[DPS]],1))</f>
        <v>0.7</v>
      </c>
    </row>
    <row r="61" spans="2:16" x14ac:dyDescent="0.25">
      <c r="B61" s="22" t="s">
        <v>86</v>
      </c>
      <c r="C61" s="4" t="s">
        <v>133</v>
      </c>
      <c r="D61" s="4" t="s">
        <v>98</v>
      </c>
      <c r="E61" s="4" t="s">
        <v>222</v>
      </c>
      <c r="F61" s="5">
        <f>[1]entities!$H$62</f>
        <v>10</v>
      </c>
      <c r="G61" s="5">
        <v>200</v>
      </c>
      <c r="H61" s="6" t="s">
        <v>19</v>
      </c>
      <c r="I61" s="28"/>
      <c r="J61" s="28"/>
      <c r="K61" s="28"/>
      <c r="L61" s="28"/>
      <c r="M61" s="28"/>
      <c r="N61" s="28"/>
      <c r="O61" s="6" t="s">
        <v>19</v>
      </c>
      <c r="P61" s="44">
        <f>IF(Table1[[#This Row],[DPS]]="-",Table1[[#This Row],[HP GIVEN]],ROUND(Table1[[#This Row],[HP GIVEN]]/Table1[[#This Row],[DPS]],1))</f>
        <v>10</v>
      </c>
    </row>
    <row r="62" spans="2:16" x14ac:dyDescent="0.25">
      <c r="B62" s="22" t="s">
        <v>86</v>
      </c>
      <c r="C62" s="4" t="s">
        <v>220</v>
      </c>
      <c r="D62" s="4" t="s">
        <v>219</v>
      </c>
      <c r="E62" s="4" t="s">
        <v>221</v>
      </c>
      <c r="F62" s="5">
        <f>[1]entities!$H$63</f>
        <v>6</v>
      </c>
      <c r="G62" s="5">
        <v>140</v>
      </c>
      <c r="H62" s="6" t="s">
        <v>19</v>
      </c>
      <c r="I62" s="28"/>
      <c r="J62" s="28"/>
      <c r="K62" s="28"/>
      <c r="L62" s="28"/>
      <c r="M62" s="28"/>
      <c r="N62" s="28"/>
      <c r="O62" s="6" t="s">
        <v>19</v>
      </c>
      <c r="P62" s="44">
        <f>IF(Table1[[#This Row],[DPS]]="-",Table1[[#This Row],[HP GIVEN]],ROUND(Table1[[#This Row],[HP GIVEN]]/Table1[[#This Row],[DPS]],1))</f>
        <v>6</v>
      </c>
    </row>
    <row r="63" spans="2:16" x14ac:dyDescent="0.25">
      <c r="B63" s="22" t="s">
        <v>141</v>
      </c>
      <c r="C63" s="4" t="s">
        <v>155</v>
      </c>
      <c r="D63" s="4" t="s">
        <v>147</v>
      </c>
      <c r="E63" s="4" t="s">
        <v>230</v>
      </c>
      <c r="F63" s="5">
        <f>[1]entities!$H$64</f>
        <v>5</v>
      </c>
      <c r="G63" s="5">
        <v>170</v>
      </c>
      <c r="H63" s="5">
        <v>2</v>
      </c>
      <c r="I63" s="29">
        <v>1.5</v>
      </c>
      <c r="J63" s="29">
        <v>4</v>
      </c>
      <c r="K63" s="29">
        <v>6</v>
      </c>
      <c r="L63" s="29"/>
      <c r="M63" s="29"/>
      <c r="N63" s="29"/>
      <c r="O63" s="26">
        <f>ROUND((Table1[[#This Row],[DAMAGE]]*Table1[[#This Row],[DURATION]])/(((Table1[[#This Row],[RETREAT TIME MIN]]+Table1[[#This Row],[RETREAT TIME MAX]])/2)+Table1[[#This Row],[DURATION]]),1)</f>
        <v>0.5</v>
      </c>
      <c r="P63" s="44">
        <f>IF(Table1[[#This Row],[DPS]]="-",Table1[[#This Row],[HP GIVEN]],ROUND(Table1[[#This Row],[HP GIVEN]]/Table1[[#This Row],[DPS]],1))</f>
        <v>10</v>
      </c>
    </row>
    <row r="64" spans="2:16" x14ac:dyDescent="0.25">
      <c r="B64" s="22" t="s">
        <v>86</v>
      </c>
      <c r="C64" s="4" t="s">
        <v>235</v>
      </c>
      <c r="D64" s="4" t="s">
        <v>99</v>
      </c>
      <c r="E64" s="4" t="s">
        <v>223</v>
      </c>
      <c r="F64" s="5">
        <f>[1]entities!$H$65</f>
        <v>15</v>
      </c>
      <c r="G64" s="5">
        <v>220</v>
      </c>
      <c r="H64" s="5">
        <v>8</v>
      </c>
      <c r="I64" s="29"/>
      <c r="J64" s="29"/>
      <c r="K64" s="29"/>
      <c r="L64" s="29"/>
      <c r="M64" s="29"/>
      <c r="N64" s="29"/>
      <c r="O64" s="5">
        <f>ROUND((Table1[[#This Row],[DAMAGE]]*(6/(1+1)))/(6+3),1)</f>
        <v>2.7</v>
      </c>
      <c r="P64" s="44">
        <f>IF(Table1[[#This Row],[DPS]]="-",Table1[[#This Row],[HP GIVEN]],ROUND(Table1[[#This Row],[HP GIVEN]]/Table1[[#This Row],[DPS]],1))</f>
        <v>5.6</v>
      </c>
    </row>
    <row r="65" spans="2:16" x14ac:dyDescent="0.25">
      <c r="B65" s="22" t="s">
        <v>64</v>
      </c>
      <c r="C65" s="4" t="s">
        <v>35</v>
      </c>
      <c r="D65" s="4" t="s">
        <v>34</v>
      </c>
      <c r="E65" s="4" t="s">
        <v>167</v>
      </c>
      <c r="F65" s="5">
        <f>[1]entities!$H$66</f>
        <v>2</v>
      </c>
      <c r="G65" s="5">
        <v>120</v>
      </c>
      <c r="H65" s="6" t="s">
        <v>19</v>
      </c>
      <c r="I65" s="28"/>
      <c r="J65" s="28"/>
      <c r="K65" s="28"/>
      <c r="L65" s="28"/>
      <c r="M65" s="28"/>
      <c r="N65" s="28"/>
      <c r="O65" s="6" t="s">
        <v>19</v>
      </c>
      <c r="P65" s="44">
        <f>IF(Table1[[#This Row],[DPS]]="-",Table1[[#This Row],[HP GIVEN]],ROUND(Table1[[#This Row],[HP GIVEN]]/Table1[[#This Row],[DPS]],1))</f>
        <v>2</v>
      </c>
    </row>
    <row r="66" spans="2:16" x14ac:dyDescent="0.25">
      <c r="B66" s="22" t="s">
        <v>64</v>
      </c>
      <c r="C66" s="4" t="s">
        <v>31</v>
      </c>
      <c r="D66" s="4" t="s">
        <v>30</v>
      </c>
      <c r="E66" s="4" t="s">
        <v>168</v>
      </c>
      <c r="F66" s="5">
        <f>[1]entities!$H$67</f>
        <v>15</v>
      </c>
      <c r="G66" s="5">
        <v>260</v>
      </c>
      <c r="H66" s="6" t="s">
        <v>19</v>
      </c>
      <c r="I66" s="28"/>
      <c r="J66" s="28"/>
      <c r="K66" s="28"/>
      <c r="L66" s="28"/>
      <c r="M66" s="28"/>
      <c r="N66" s="28"/>
      <c r="O66" s="6" t="s">
        <v>19</v>
      </c>
      <c r="P66" s="44">
        <f>IF(Table1[[#This Row],[DPS]]="-",Table1[[#This Row],[HP GIVEN]],ROUND(Table1[[#This Row],[HP GIVEN]]/Table1[[#This Row],[DPS]],1))</f>
        <v>15</v>
      </c>
    </row>
    <row r="67" spans="2:16" x14ac:dyDescent="0.25">
      <c r="B67" s="22" t="s">
        <v>64</v>
      </c>
      <c r="C67" s="4" t="s">
        <v>37</v>
      </c>
      <c r="D67" s="4" t="s">
        <v>36</v>
      </c>
      <c r="E67" s="4" t="s">
        <v>168</v>
      </c>
      <c r="F67" s="5" t="e">
        <f>[1]!entityDefinitions[[#This Row],['[rewardHealth']]]</f>
        <v>#REF!</v>
      </c>
      <c r="G67" s="5">
        <v>260</v>
      </c>
      <c r="H67" s="6" t="s">
        <v>19</v>
      </c>
      <c r="I67" s="28"/>
      <c r="J67" s="28"/>
      <c r="K67" s="28"/>
      <c r="L67" s="28"/>
      <c r="M67" s="28"/>
      <c r="N67" s="28"/>
      <c r="O67" s="6" t="s">
        <v>19</v>
      </c>
      <c r="P67" s="44" t="e">
        <f>IF(Table1[[#This Row],[DPS]]="-",Table1[[#This Row],[HP GIVEN]],ROUND(Table1[[#This Row],[HP GIVEN]]/Table1[[#This Row],[DPS]],1))</f>
        <v>#REF!</v>
      </c>
    </row>
    <row r="68" spans="2:16" x14ac:dyDescent="0.25">
      <c r="B68" s="22" t="s">
        <v>141</v>
      </c>
      <c r="C68" s="4" t="s">
        <v>156</v>
      </c>
      <c r="D68" s="4" t="s">
        <v>148</v>
      </c>
      <c r="E68" s="4" t="s">
        <v>231</v>
      </c>
      <c r="F68" s="5" t="e">
        <f>[1]!entityDefinitions[[#This Row],['[rewardHealth']]]</f>
        <v>#REF!</v>
      </c>
      <c r="G68" s="5">
        <v>350</v>
      </c>
      <c r="H68" s="5">
        <v>15</v>
      </c>
      <c r="I68" s="29">
        <v>1.5</v>
      </c>
      <c r="J68" s="29">
        <v>4</v>
      </c>
      <c r="K68" s="29">
        <v>6</v>
      </c>
      <c r="L68" s="29"/>
      <c r="M68" s="29"/>
      <c r="N68" s="29"/>
      <c r="O68" s="26">
        <f>ROUND((Table1[[#This Row],[DAMAGE]]*Table1[[#This Row],[DURATION]])/(((Table1[[#This Row],[RETREAT TIME MIN]]+Table1[[#This Row],[RETREAT TIME MAX]])/2)+Table1[[#This Row],[DURATION]]),1)</f>
        <v>3.5</v>
      </c>
      <c r="P68" s="44" t="e">
        <f>IF(Table1[[#This Row],[DPS]]="-",Table1[[#This Row],[HP GIVEN]],ROUND(Table1[[#This Row],[HP GIVEN]]/Table1[[#This Row],[DPS]],1))</f>
        <v>#REF!</v>
      </c>
    </row>
    <row r="69" spans="2:16" x14ac:dyDescent="0.25">
      <c r="B69" s="22" t="s">
        <v>64</v>
      </c>
      <c r="C69" s="4" t="s">
        <v>39</v>
      </c>
      <c r="D69" s="4" t="s">
        <v>38</v>
      </c>
      <c r="E69" s="4" t="s">
        <v>169</v>
      </c>
      <c r="F69" s="5" t="e">
        <f>[1]!entityDefinitions[[#This Row],['[rewardHealth']]]</f>
        <v>#REF!</v>
      </c>
      <c r="G69" s="5">
        <v>200</v>
      </c>
      <c r="H69" s="6" t="s">
        <v>19</v>
      </c>
      <c r="I69" s="28"/>
      <c r="J69" s="28"/>
      <c r="K69" s="28"/>
      <c r="L69" s="28"/>
      <c r="M69" s="28"/>
      <c r="N69" s="28"/>
      <c r="O69" s="6" t="s">
        <v>19</v>
      </c>
      <c r="P69" s="44" t="e">
        <f>IF(Table1[[#This Row],[DPS]]="-",Table1[[#This Row],[HP GIVEN]],ROUND(Table1[[#This Row],[HP GIVEN]]/Table1[[#This Row],[DPS]],1))</f>
        <v>#REF!</v>
      </c>
    </row>
    <row r="70" spans="2:16" x14ac:dyDescent="0.25">
      <c r="B70" s="22" t="s">
        <v>64</v>
      </c>
      <c r="C70" s="4" t="s">
        <v>33</v>
      </c>
      <c r="D70" s="4" t="s">
        <v>32</v>
      </c>
      <c r="E70" s="4" t="s">
        <v>170</v>
      </c>
      <c r="F70" s="5" t="e">
        <f>[1]!entityDefinitions[[#This Row],['[rewardHealth']]]</f>
        <v>#REF!</v>
      </c>
      <c r="G70" s="5">
        <v>300</v>
      </c>
      <c r="H70" s="6" t="s">
        <v>19</v>
      </c>
      <c r="I70" s="28"/>
      <c r="J70" s="28"/>
      <c r="K70" s="28"/>
      <c r="L70" s="28"/>
      <c r="M70" s="28"/>
      <c r="N70" s="28"/>
      <c r="O70" s="6" t="s">
        <v>19</v>
      </c>
      <c r="P70" s="44" t="e">
        <f>IF(Table1[[#This Row],[DPS]]="-",Table1[[#This Row],[HP GIVEN]],ROUND(Table1[[#This Row],[HP GIVEN]]/Table1[[#This Row],[DPS]],1))</f>
        <v>#REF!</v>
      </c>
    </row>
    <row r="71" spans="2:16" x14ac:dyDescent="0.25">
      <c r="B71" s="22" t="s">
        <v>64</v>
      </c>
      <c r="C71" s="4" t="s">
        <v>47</v>
      </c>
      <c r="D71" s="4" t="s">
        <v>44</v>
      </c>
      <c r="E71" s="4" t="s">
        <v>171</v>
      </c>
      <c r="F71" s="5" t="e">
        <f>[1]!entityDefinitions[[#This Row],['[rewardHealth']]]</f>
        <v>#REF!</v>
      </c>
      <c r="G71" s="5">
        <v>310</v>
      </c>
      <c r="H71" s="5">
        <v>40</v>
      </c>
      <c r="I71" s="29"/>
      <c r="J71" s="29"/>
      <c r="K71" s="29"/>
      <c r="L71" s="29">
        <v>3</v>
      </c>
      <c r="M71" s="29">
        <v>0</v>
      </c>
      <c r="N71" s="29">
        <v>4</v>
      </c>
      <c r="O71" s="26">
        <f>(Table1[[#This Row],[DAMAGE]]*Table1[[#This Row],[CONSEC. ATK]]) /( (Table1[[#This Row],[ATK DELAY]]*(Table1[[#This Row],[CONSEC. ATK]]-1))+Table1[[#This Row],[RETREAT TIME]])</f>
        <v>30</v>
      </c>
      <c r="P71" s="44" t="e">
        <f>IF(Table1[[#This Row],[DPS]]="-",Table1[[#This Row],[HP GIVEN]],ROUND(Table1[[#This Row],[HP GIVEN]]/Table1[[#This Row],[DPS]],1))</f>
        <v>#REF!</v>
      </c>
    </row>
    <row r="72" spans="2:16" x14ac:dyDescent="0.25">
      <c r="B72" s="22" t="s">
        <v>64</v>
      </c>
      <c r="C72" s="4" t="s">
        <v>49</v>
      </c>
      <c r="D72" s="4" t="s">
        <v>46</v>
      </c>
      <c r="E72" s="4" t="s">
        <v>171</v>
      </c>
      <c r="F72" s="5">
        <f>[1]entities!$H$71</f>
        <v>50</v>
      </c>
      <c r="G72" s="5">
        <v>310</v>
      </c>
      <c r="H72" s="5">
        <v>40</v>
      </c>
      <c r="I72" s="29"/>
      <c r="J72" s="29"/>
      <c r="K72" s="29"/>
      <c r="L72" s="29">
        <v>3</v>
      </c>
      <c r="M72" s="29">
        <v>0</v>
      </c>
      <c r="N72" s="29">
        <v>4</v>
      </c>
      <c r="O72" s="26">
        <f>(Table1[[#This Row],[DAMAGE]]*Table1[[#This Row],[CONSEC. ATK]]) /( (Table1[[#This Row],[ATK DELAY]]*(Table1[[#This Row],[CONSEC. ATK]]-1))+Table1[[#This Row],[RETREAT TIME]])</f>
        <v>30</v>
      </c>
      <c r="P72" s="44">
        <f>IF(Table1[[#This Row],[DPS]]="-",Table1[[#This Row],[HP GIVEN]],ROUND(Table1[[#This Row],[HP GIVEN]]/Table1[[#This Row],[DPS]],1))</f>
        <v>1.7</v>
      </c>
    </row>
    <row r="73" spans="2:16" x14ac:dyDescent="0.25">
      <c r="B73" s="22" t="s">
        <v>64</v>
      </c>
      <c r="C73" s="4" t="s">
        <v>48</v>
      </c>
      <c r="D73" s="4" t="s">
        <v>45</v>
      </c>
      <c r="E73" s="4" t="s">
        <v>171</v>
      </c>
      <c r="F73" s="5">
        <f>[1]entities!$H$71</f>
        <v>50</v>
      </c>
      <c r="G73" s="5">
        <v>310</v>
      </c>
      <c r="H73" s="5">
        <v>40</v>
      </c>
      <c r="I73" s="29"/>
      <c r="J73" s="29"/>
      <c r="K73" s="29"/>
      <c r="L73" s="29">
        <v>3</v>
      </c>
      <c r="M73" s="29">
        <v>0</v>
      </c>
      <c r="N73" s="29">
        <v>4</v>
      </c>
      <c r="O73" s="26">
        <f>(Table1[[#This Row],[DAMAGE]]*Table1[[#This Row],[CONSEC. ATK]]) /( (Table1[[#This Row],[ATK DELAY]]*(Table1[[#This Row],[CONSEC. ATK]]-1))+Table1[[#This Row],[RETREAT TIME]])</f>
        <v>30</v>
      </c>
      <c r="P73" s="44">
        <f>IF(Table1[[#This Row],[DPS]]="-",Table1[[#This Row],[HP GIVEN]],ROUND(Table1[[#This Row],[HP GIVEN]]/Table1[[#This Row],[DPS]],1))</f>
        <v>1.7</v>
      </c>
    </row>
    <row r="74" spans="2:16" x14ac:dyDescent="0.25">
      <c r="B74" s="22" t="s">
        <v>70</v>
      </c>
      <c r="C74" s="4" t="s">
        <v>79</v>
      </c>
      <c r="D74" s="4" t="s">
        <v>73</v>
      </c>
      <c r="E74" s="4" t="s">
        <v>184</v>
      </c>
      <c r="F74" s="5">
        <f>[1]entities!$H$72</f>
        <v>10</v>
      </c>
      <c r="G74" s="5">
        <v>180</v>
      </c>
      <c r="H74" s="5">
        <v>5</v>
      </c>
      <c r="I74" s="29"/>
      <c r="J74" s="29"/>
      <c r="K74" s="29"/>
      <c r="L74" s="29">
        <v>1</v>
      </c>
      <c r="M74" s="29">
        <v>3</v>
      </c>
      <c r="N74" s="29">
        <v>7</v>
      </c>
      <c r="O74" s="26">
        <f>ROUND(((Table1[[#This Row],[DAMAGE]]*2)*Table1[[#This Row],[CONSEC. ATK]])/(Table1[[#This Row],[CONSEC. ATK]]+Table1[[#This Row],[ATK DELAY]]+Table1[[#This Row],[RETREAT TIME]]),1)</f>
        <v>0.9</v>
      </c>
      <c r="P74" s="44">
        <f>IF(Table1[[#This Row],[DPS]]="-",Table1[[#This Row],[HP GIVEN]],ROUND(Table1[[#This Row],[HP GIVEN]]/Table1[[#This Row],[DPS]],1))</f>
        <v>11.1</v>
      </c>
    </row>
    <row r="75" spans="2:16" x14ac:dyDescent="0.25">
      <c r="B75" s="22" t="s">
        <v>64</v>
      </c>
      <c r="C75" s="4" t="s">
        <v>40</v>
      </c>
      <c r="D75" s="4" t="s">
        <v>15</v>
      </c>
      <c r="E75" s="4" t="s">
        <v>172</v>
      </c>
      <c r="F75" s="5">
        <f>[1]entities!$H$73</f>
        <v>20</v>
      </c>
      <c r="G75" s="5">
        <v>170</v>
      </c>
      <c r="H75" s="5">
        <v>20</v>
      </c>
      <c r="I75" s="29"/>
      <c r="J75" s="29"/>
      <c r="K75" s="29"/>
      <c r="L75" s="29">
        <v>1</v>
      </c>
      <c r="M75" s="29">
        <v>0</v>
      </c>
      <c r="N75" s="29">
        <v>2</v>
      </c>
      <c r="O75" s="5">
        <f>(Table1[[#This Row],[DAMAGE]]*Table1[[#This Row],[CONSEC. ATK]]) /( (Table1[[#This Row],[ATK DELAY]]*(Table1[[#This Row],[CONSEC. ATK]]-1))+Table1[[#This Row],[RETREAT TIME]])</f>
        <v>10</v>
      </c>
      <c r="P75" s="44">
        <f>IF(Table1[[#This Row],[DPS]]="-",Table1[[#This Row],[HP GIVEN]],ROUND(Table1[[#This Row],[HP GIVEN]]/Table1[[#This Row],[DPS]],1))</f>
        <v>2</v>
      </c>
    </row>
    <row r="76" spans="2:16" x14ac:dyDescent="0.25">
      <c r="B76" s="22" t="s">
        <v>64</v>
      </c>
      <c r="C76" s="4" t="s">
        <v>41</v>
      </c>
      <c r="D76" s="4" t="s">
        <v>16</v>
      </c>
      <c r="E76" s="4" t="s">
        <v>173</v>
      </c>
      <c r="F76" s="5">
        <f>[1]entities!$H$74</f>
        <v>20</v>
      </c>
      <c r="G76" s="5">
        <v>170</v>
      </c>
      <c r="H76" s="5">
        <v>25</v>
      </c>
      <c r="I76" s="29"/>
      <c r="J76" s="29"/>
      <c r="K76" s="29"/>
      <c r="L76" s="29">
        <v>200</v>
      </c>
      <c r="M76" s="29">
        <v>1.5</v>
      </c>
      <c r="N76" s="29">
        <v>5</v>
      </c>
      <c r="O76" s="26">
        <f>ROUND((Table1[[#This Row],[DAMAGE]]*Table1[[#This Row],[CONSEC. ATK]]) /( (Table1[[#This Row],[ATK DELAY]]*(Table1[[#This Row],[CONSEC. ATK]]-1))+Table1[[#This Row],[RETREAT TIME]]),1)</f>
        <v>16.5</v>
      </c>
      <c r="P76" s="44">
        <f>IF(Table1[[#This Row],[DPS]]="-",Table1[[#This Row],[HP GIVEN]],ROUND(Table1[[#This Row],[HP GIVEN]]/Table1[[#This Row],[DPS]],1))</f>
        <v>1.2</v>
      </c>
    </row>
    <row r="77" spans="2:16" x14ac:dyDescent="0.25">
      <c r="B77" s="22" t="s">
        <v>64</v>
      </c>
      <c r="C77" s="4" t="s">
        <v>42</v>
      </c>
      <c r="D77" s="4" t="s">
        <v>17</v>
      </c>
      <c r="E77" s="4" t="s">
        <v>174</v>
      </c>
      <c r="F77" s="5">
        <f>[1]entities!$H$75</f>
        <v>4</v>
      </c>
      <c r="G77" s="5">
        <v>150</v>
      </c>
      <c r="H77" s="6" t="s">
        <v>19</v>
      </c>
      <c r="I77" s="28"/>
      <c r="J77" s="28"/>
      <c r="K77" s="28"/>
      <c r="L77" s="28"/>
      <c r="M77" s="28"/>
      <c r="N77" s="28"/>
      <c r="O77" s="6" t="s">
        <v>19</v>
      </c>
      <c r="P77" s="44">
        <f>IF(Table1[[#This Row],[DPS]]="-",Table1[[#This Row],[HP GIVEN]],ROUND(Table1[[#This Row],[HP GIVEN]]/Table1[[#This Row],[DPS]],1))</f>
        <v>4</v>
      </c>
    </row>
    <row r="78" spans="2:16" x14ac:dyDescent="0.25">
      <c r="B78" s="22" t="s">
        <v>64</v>
      </c>
      <c r="C78" s="4" t="s">
        <v>43</v>
      </c>
      <c r="D78" s="4" t="s">
        <v>18</v>
      </c>
      <c r="E78" s="4" t="s">
        <v>174</v>
      </c>
      <c r="F78" s="5">
        <f>[1]entities!$H$75</f>
        <v>4</v>
      </c>
      <c r="G78" s="5">
        <v>150</v>
      </c>
      <c r="H78" s="6" t="s">
        <v>19</v>
      </c>
      <c r="I78" s="28"/>
      <c r="J78" s="28"/>
      <c r="K78" s="28"/>
      <c r="L78" s="28"/>
      <c r="M78" s="28"/>
      <c r="N78" s="28"/>
      <c r="O78" s="6" t="s">
        <v>19</v>
      </c>
      <c r="P78" s="44">
        <f>IF(Table1[[#This Row],[DPS]]="-",Table1[[#This Row],[HP GIVEN]],ROUND(Table1[[#This Row],[HP GIVEN]]/Table1[[#This Row],[DPS]],1))</f>
        <v>4</v>
      </c>
    </row>
    <row r="79" spans="2:16" x14ac:dyDescent="0.25">
      <c r="B79" s="22" t="s">
        <v>86</v>
      </c>
      <c r="C79" s="4" t="s">
        <v>197</v>
      </c>
      <c r="D79" s="4" t="s">
        <v>196</v>
      </c>
      <c r="E79" s="4" t="s">
        <v>224</v>
      </c>
      <c r="F79" s="5">
        <f>[1]entities!$H$76</f>
        <v>3</v>
      </c>
      <c r="G79" s="5">
        <v>180</v>
      </c>
      <c r="H79" s="6" t="s">
        <v>19</v>
      </c>
      <c r="I79" s="28"/>
      <c r="J79" s="28"/>
      <c r="K79" s="28"/>
      <c r="L79" s="28"/>
      <c r="M79" s="28"/>
      <c r="N79" s="28"/>
      <c r="O79" s="6" t="s">
        <v>19</v>
      </c>
      <c r="P79" s="44">
        <f>IF(Table1[[#This Row],[DPS]]="-",Table1[[#This Row],[HP GIVEN]],ROUND(Table1[[#This Row],[HP GIVEN]]/Table1[[#This Row],[DPS]],1))</f>
        <v>3</v>
      </c>
    </row>
    <row r="80" spans="2:16" x14ac:dyDescent="0.25">
      <c r="B80" s="22" t="s">
        <v>63</v>
      </c>
      <c r="C80" s="4" t="s">
        <v>61</v>
      </c>
      <c r="D80" s="4" t="s">
        <v>59</v>
      </c>
      <c r="E80" s="4" t="s">
        <v>178</v>
      </c>
      <c r="F80" s="5">
        <f>[1]entities!$H$77</f>
        <v>80</v>
      </c>
      <c r="G80" s="5">
        <v>420</v>
      </c>
      <c r="H80" s="5">
        <v>60</v>
      </c>
      <c r="I80" s="29"/>
      <c r="J80" s="29"/>
      <c r="K80" s="29"/>
      <c r="L80" s="29">
        <v>3</v>
      </c>
      <c r="M80" s="29">
        <v>0</v>
      </c>
      <c r="N80" s="29">
        <v>5</v>
      </c>
      <c r="O80" s="26">
        <f>(Table1[[#This Row],[DAMAGE]]*Table1[[#This Row],[CONSEC. ATK]]) /( (Table1[[#This Row],[ATK DELAY]]*(Table1[[#This Row],[CONSEC. ATK]]-1))+Table1[[#This Row],[RETREAT TIME]])</f>
        <v>36</v>
      </c>
      <c r="P80" s="44">
        <f>IF(Table1[[#This Row],[DPS]]="-",Table1[[#This Row],[HP GIVEN]],ROUND(Table1[[#This Row],[HP GIVEN]]/Table1[[#This Row],[DPS]],1))</f>
        <v>2.2000000000000002</v>
      </c>
    </row>
    <row r="81" spans="2:16" x14ac:dyDescent="0.25">
      <c r="B81" s="22" t="s">
        <v>141</v>
      </c>
      <c r="C81" s="4" t="s">
        <v>157</v>
      </c>
      <c r="D81" s="4" t="s">
        <v>149</v>
      </c>
      <c r="E81" s="4" t="s">
        <v>227</v>
      </c>
      <c r="F81" s="5">
        <f>[1]entities!$H$44</f>
        <v>2</v>
      </c>
      <c r="G81" s="5">
        <v>150</v>
      </c>
      <c r="H81" s="6" t="s">
        <v>19</v>
      </c>
      <c r="I81" s="28"/>
      <c r="J81" s="28"/>
      <c r="K81" s="28"/>
      <c r="L81" s="28"/>
      <c r="M81" s="28"/>
      <c r="N81" s="28"/>
      <c r="O81" s="6" t="s">
        <v>19</v>
      </c>
      <c r="P81" s="44">
        <f>IF(Table1[[#This Row],[DPS]]="-",Table1[[#This Row],[HP GIVEN]],ROUND(Table1[[#This Row],[HP GIVEN]]/Table1[[#This Row],[DPS]],1))</f>
        <v>2</v>
      </c>
    </row>
    <row r="82" spans="2:16" x14ac:dyDescent="0.25">
      <c r="B82" s="22" t="s">
        <v>64</v>
      </c>
      <c r="C82" s="4" t="s">
        <v>54</v>
      </c>
      <c r="D82" s="4" t="s">
        <v>50</v>
      </c>
      <c r="E82" s="4" t="s">
        <v>175</v>
      </c>
      <c r="F82" s="5">
        <f>[1]entities!$H$78</f>
        <v>15</v>
      </c>
      <c r="G82" s="5">
        <v>220</v>
      </c>
      <c r="H82" s="6" t="s">
        <v>19</v>
      </c>
      <c r="I82" s="28"/>
      <c r="J82" s="28"/>
      <c r="K82" s="28"/>
      <c r="L82" s="28"/>
      <c r="M82" s="28"/>
      <c r="N82" s="28"/>
      <c r="O82" s="6" t="s">
        <v>19</v>
      </c>
      <c r="P82" s="44">
        <f>IF(Table1[[#This Row],[DPS]]="-",Table1[[#This Row],[HP GIVEN]],ROUND(Table1[[#This Row],[HP GIVEN]]/Table1[[#This Row],[DPS]],1))</f>
        <v>15</v>
      </c>
    </row>
    <row r="83" spans="2:16" x14ac:dyDescent="0.25">
      <c r="B83" s="22" t="s">
        <v>64</v>
      </c>
      <c r="C83" s="4" t="s">
        <v>56</v>
      </c>
      <c r="D83" s="4" t="s">
        <v>52</v>
      </c>
      <c r="E83" s="4" t="s">
        <v>175</v>
      </c>
      <c r="F83" s="5">
        <f>[1]entities!$H$78</f>
        <v>15</v>
      </c>
      <c r="G83" s="5">
        <v>220</v>
      </c>
      <c r="H83" s="6" t="s">
        <v>19</v>
      </c>
      <c r="I83" s="28"/>
      <c r="J83" s="28"/>
      <c r="K83" s="28"/>
      <c r="L83" s="28"/>
      <c r="M83" s="28"/>
      <c r="N83" s="28"/>
      <c r="O83" s="6" t="s">
        <v>19</v>
      </c>
      <c r="P83" s="44">
        <f>IF(Table1[[#This Row],[DPS]]="-",Table1[[#This Row],[HP GIVEN]],ROUND(Table1[[#This Row],[HP GIVEN]]/Table1[[#This Row],[DPS]],1))</f>
        <v>15</v>
      </c>
    </row>
    <row r="84" spans="2:16" x14ac:dyDescent="0.25">
      <c r="B84" s="22" t="s">
        <v>64</v>
      </c>
      <c r="C84" s="4" t="s">
        <v>55</v>
      </c>
      <c r="D84" s="4" t="s">
        <v>51</v>
      </c>
      <c r="E84" s="4" t="s">
        <v>176</v>
      </c>
      <c r="F84" s="5">
        <f>[1]entities!$H$79</f>
        <v>15</v>
      </c>
      <c r="G84" s="5">
        <v>220</v>
      </c>
      <c r="H84" s="6" t="s">
        <v>19</v>
      </c>
      <c r="I84" s="28"/>
      <c r="J84" s="28"/>
      <c r="K84" s="28"/>
      <c r="L84" s="28"/>
      <c r="M84" s="28"/>
      <c r="N84" s="28"/>
      <c r="O84" s="6" t="s">
        <v>19</v>
      </c>
      <c r="P84" s="44">
        <f>IF(Table1[[#This Row],[DPS]]="-",Table1[[#This Row],[HP GIVEN]],ROUND(Table1[[#This Row],[HP GIVEN]]/Table1[[#This Row],[DPS]],1))</f>
        <v>15</v>
      </c>
    </row>
    <row r="85" spans="2:16" x14ac:dyDescent="0.25">
      <c r="B85" s="22" t="s">
        <v>64</v>
      </c>
      <c r="C85" s="4" t="s">
        <v>57</v>
      </c>
      <c r="D85" s="4" t="s">
        <v>53</v>
      </c>
      <c r="E85" s="4" t="s">
        <v>176</v>
      </c>
      <c r="F85" s="5">
        <f>[1]entities!$H$79</f>
        <v>15</v>
      </c>
      <c r="G85" s="5">
        <v>220</v>
      </c>
      <c r="H85" s="6" t="s">
        <v>19</v>
      </c>
      <c r="I85" s="28"/>
      <c r="J85" s="28"/>
      <c r="K85" s="28"/>
      <c r="L85" s="28"/>
      <c r="M85" s="28"/>
      <c r="N85" s="28"/>
      <c r="O85" s="6" t="s">
        <v>19</v>
      </c>
      <c r="P85" s="44">
        <f>IF(Table1[[#This Row],[DPS]]="-",Table1[[#This Row],[HP GIVEN]],ROUND(Table1[[#This Row],[HP GIVEN]]/Table1[[#This Row],[DPS]],1))</f>
        <v>15</v>
      </c>
    </row>
    <row r="86" spans="2:16" x14ac:dyDescent="0.25">
      <c r="B86" s="22" t="s">
        <v>86</v>
      </c>
      <c r="C86" s="4" t="s">
        <v>134</v>
      </c>
      <c r="D86" s="4" t="s">
        <v>100</v>
      </c>
      <c r="E86" s="4" t="s">
        <v>225</v>
      </c>
      <c r="F86" s="5">
        <f>[1]entities!$H$80</f>
        <v>20</v>
      </c>
      <c r="G86" s="5">
        <v>300</v>
      </c>
      <c r="H86" s="5">
        <v>40</v>
      </c>
      <c r="I86" s="29"/>
      <c r="J86" s="29"/>
      <c r="K86" s="29"/>
      <c r="L86" s="29">
        <v>2</v>
      </c>
      <c r="M86" s="29">
        <v>0</v>
      </c>
      <c r="N86" s="29">
        <v>0</v>
      </c>
      <c r="O86" s="26">
        <f>Table1[[#This Row],[DAMAGE]]</f>
        <v>40</v>
      </c>
      <c r="P86" s="44">
        <f>IF(Table1[[#This Row],[DPS]]="-",Table1[[#This Row],[HP GIVEN]],ROUND(Table1[[#This Row],[HP GIVEN]]/Table1[[#This Row],[DPS]],1))</f>
        <v>0.5</v>
      </c>
    </row>
    <row r="87" spans="2:16" x14ac:dyDescent="0.25">
      <c r="B87" s="22" t="s">
        <v>70</v>
      </c>
      <c r="C87" s="4" t="s">
        <v>80</v>
      </c>
      <c r="D87" s="4" t="s">
        <v>74</v>
      </c>
      <c r="E87" s="4" t="s">
        <v>185</v>
      </c>
      <c r="F87" s="5">
        <f>[1]entities!$H$81</f>
        <v>8</v>
      </c>
      <c r="G87" s="5">
        <v>200</v>
      </c>
      <c r="H87" s="6" t="s">
        <v>19</v>
      </c>
      <c r="I87" s="28"/>
      <c r="J87" s="28"/>
      <c r="K87" s="28"/>
      <c r="L87" s="28"/>
      <c r="M87" s="28"/>
      <c r="N87" s="28"/>
      <c r="O87" s="6" t="s">
        <v>19</v>
      </c>
      <c r="P87" s="44">
        <f>IF(Table1[[#This Row],[DPS]]="-",Table1[[#This Row],[HP GIVEN]],ROUND(Table1[[#This Row],[HP GIVEN]]/Table1[[#This Row],[DPS]],1))</f>
        <v>8</v>
      </c>
    </row>
    <row r="88" spans="2:16" x14ac:dyDescent="0.25">
      <c r="B88" s="22" t="s">
        <v>70</v>
      </c>
      <c r="C88" s="4" t="s">
        <v>81</v>
      </c>
      <c r="D88" s="4" t="s">
        <v>75</v>
      </c>
      <c r="E88" s="4" t="s">
        <v>185</v>
      </c>
      <c r="F88" s="5">
        <f>[1]entities!$H$81</f>
        <v>8</v>
      </c>
      <c r="G88" s="5">
        <v>200</v>
      </c>
      <c r="H88" s="6" t="s">
        <v>19</v>
      </c>
      <c r="I88" s="28"/>
      <c r="J88" s="28"/>
      <c r="K88" s="28"/>
      <c r="L88" s="28"/>
      <c r="M88" s="28"/>
      <c r="N88" s="28"/>
      <c r="O88" s="6" t="s">
        <v>19</v>
      </c>
      <c r="P88" s="44">
        <f>IF(Table1[[#This Row],[DPS]]="-",Table1[[#This Row],[HP GIVEN]],ROUND(Table1[[#This Row],[HP GIVEN]]/Table1[[#This Row],[DPS]],1))</f>
        <v>8</v>
      </c>
    </row>
    <row r="89" spans="2:16" x14ac:dyDescent="0.25">
      <c r="B89" s="22" t="s">
        <v>70</v>
      </c>
      <c r="C89" s="4" t="s">
        <v>82</v>
      </c>
      <c r="D89" s="4" t="s">
        <v>76</v>
      </c>
      <c r="E89" s="4" t="s">
        <v>185</v>
      </c>
      <c r="F89" s="5">
        <f>[1]entities!$H$81</f>
        <v>8</v>
      </c>
      <c r="G89" s="5">
        <v>200</v>
      </c>
      <c r="H89" s="6" t="s">
        <v>19</v>
      </c>
      <c r="I89" s="28"/>
      <c r="J89" s="28"/>
      <c r="K89" s="28"/>
      <c r="L89" s="28"/>
      <c r="M89" s="28"/>
      <c r="N89" s="28"/>
      <c r="O89" s="6" t="s">
        <v>19</v>
      </c>
      <c r="P89" s="44">
        <f>IF(Table1[[#This Row],[DPS]]="-",Table1[[#This Row],[HP GIVEN]],ROUND(Table1[[#This Row],[HP GIVEN]]/Table1[[#This Row],[DPS]],1))</f>
        <v>8</v>
      </c>
    </row>
    <row r="90" spans="2:16" x14ac:dyDescent="0.25">
      <c r="B90" s="22" t="s">
        <v>86</v>
      </c>
      <c r="C90" s="2"/>
      <c r="D90" s="2" t="s">
        <v>89</v>
      </c>
      <c r="E90" s="2"/>
      <c r="F90" s="2"/>
      <c r="G90" s="2"/>
      <c r="H90" s="5"/>
      <c r="I90" s="29"/>
      <c r="J90" s="29"/>
      <c r="K90" s="29"/>
      <c r="L90" s="29"/>
      <c r="M90" s="29"/>
      <c r="N90" s="29"/>
      <c r="O90" s="30" t="s">
        <v>19</v>
      </c>
      <c r="P90" s="44">
        <f>IF(Table1[[#This Row],[DPS]]="-",Table1[[#This Row],[HP GIVEN]],ROUND(Table1[[#This Row],[HP GIVEN]]/Table1[[#This Row],[DPS]],1))</f>
        <v>0</v>
      </c>
    </row>
    <row r="91" spans="2:16" x14ac:dyDescent="0.25">
      <c r="B91" s="22" t="s">
        <v>86</v>
      </c>
      <c r="C91" s="2"/>
      <c r="D91" s="2" t="s">
        <v>92</v>
      </c>
      <c r="E91" s="2" t="s">
        <v>165</v>
      </c>
      <c r="F91" s="2"/>
      <c r="G91" s="2"/>
      <c r="H91" s="6" t="s">
        <v>19</v>
      </c>
      <c r="I91" s="28"/>
      <c r="J91" s="28"/>
      <c r="K91" s="28"/>
      <c r="L91" s="28"/>
      <c r="M91" s="28"/>
      <c r="N91" s="28"/>
      <c r="O91" s="30" t="s">
        <v>19</v>
      </c>
      <c r="P91" s="44">
        <f>IF(Table1[[#This Row],[DPS]]="-",Table1[[#This Row],[HP GIVEN]],ROUND(Table1[[#This Row],[HP GIVEN]]/Table1[[#This Row],[DPS]],1))</f>
        <v>0</v>
      </c>
    </row>
    <row r="92" spans="2:16" x14ac:dyDescent="0.25">
      <c r="B92" s="25" t="s">
        <v>83</v>
      </c>
      <c r="C92" s="91"/>
      <c r="D92" s="91" t="s">
        <v>84</v>
      </c>
      <c r="E92" s="94"/>
      <c r="F92" s="94"/>
      <c r="G92" s="94"/>
      <c r="H92" s="47" t="s">
        <v>19</v>
      </c>
      <c r="I92" s="48"/>
      <c r="J92" s="48"/>
      <c r="K92" s="48"/>
      <c r="L92" s="48"/>
      <c r="M92" s="48"/>
      <c r="N92" s="48"/>
      <c r="O92" s="95" t="s">
        <v>19</v>
      </c>
      <c r="P92" s="46">
        <f>IF(Table1[[#This Row],[DPS]]="-",Table1[[#This Row],[HP GIVEN]],ROUND(Table1[[#This Row],[HP GIVEN]]/Table1[[#This Row],[DPS]],1))</f>
        <v>0</v>
      </c>
    </row>
    <row r="94" spans="2:16" x14ac:dyDescent="0.25">
      <c r="C94" s="21" t="s">
        <v>249</v>
      </c>
    </row>
    <row r="97" spans="2:16" x14ac:dyDescent="0.25">
      <c r="B97" s="2"/>
      <c r="C97" s="2"/>
      <c r="D97" s="4" t="s">
        <v>251</v>
      </c>
      <c r="E97" s="4" t="s">
        <v>250</v>
      </c>
      <c r="F97" s="5"/>
      <c r="G97" s="5">
        <v>300</v>
      </c>
      <c r="J97" s="3"/>
      <c r="K97" s="3"/>
      <c r="L97" s="3"/>
      <c r="M97" s="3"/>
      <c r="N97" s="3"/>
      <c r="O97" s="3"/>
      <c r="P97" s="27"/>
    </row>
  </sheetData>
  <mergeCells count="3">
    <mergeCell ref="H5:I5"/>
    <mergeCell ref="L6:N6"/>
    <mergeCell ref="H6:K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0" sqref="L5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49" t="s">
        <v>282</v>
      </c>
      <c r="K2" s="49" t="s">
        <v>280</v>
      </c>
    </row>
    <row r="3" spans="2:11" ht="16.5" thickTop="1" thickBot="1" x14ac:dyDescent="0.3">
      <c r="I3" s="39"/>
    </row>
    <row r="4" spans="2:11" ht="15.75" thickTop="1" x14ac:dyDescent="0.25">
      <c r="C4" s="37"/>
      <c r="D4" s="36"/>
      <c r="E4" s="36"/>
      <c r="F4" s="36"/>
      <c r="G4" s="38"/>
      <c r="I4" s="39"/>
    </row>
    <row r="5" spans="2:11" x14ac:dyDescent="0.25">
      <c r="C5" s="39"/>
      <c r="D5" s="34"/>
      <c r="E5" s="27">
        <f>(COUNTIF(G23:G270,"&gt;0"))+1</f>
        <v>93</v>
      </c>
      <c r="F5" s="34">
        <f>MOD(E5,60)</f>
        <v>33</v>
      </c>
      <c r="G5" s="40"/>
      <c r="I5" s="39"/>
    </row>
    <row r="6" spans="2:11" x14ac:dyDescent="0.25">
      <c r="C6" s="39"/>
      <c r="D6" s="34"/>
      <c r="E6" s="34"/>
      <c r="F6" s="34">
        <f>ROUNDDOWN(E5/60,0)</f>
        <v>1</v>
      </c>
      <c r="G6" s="40"/>
      <c r="I6" s="39"/>
    </row>
    <row r="7" spans="2:11" ht="19.5" customHeight="1" x14ac:dyDescent="0.35">
      <c r="C7" s="39"/>
      <c r="D7" s="35" t="s">
        <v>273</v>
      </c>
      <c r="E7" s="34"/>
      <c r="F7" s="32" t="str">
        <f>IF(F5&gt;9,CONCATENATE(F6,":",F5),CONCATENATE(F6,":0",F5))</f>
        <v>1:33</v>
      </c>
      <c r="G7" s="40"/>
      <c r="I7" s="39"/>
    </row>
    <row r="8" spans="2:11" ht="18" customHeight="1" x14ac:dyDescent="0.35">
      <c r="C8" s="39"/>
      <c r="D8" s="34"/>
      <c r="E8" s="34"/>
      <c r="F8" s="33"/>
      <c r="G8" s="40"/>
      <c r="I8" s="39"/>
    </row>
    <row r="9" spans="2:11" x14ac:dyDescent="0.25">
      <c r="C9" s="39"/>
      <c r="D9" s="34"/>
      <c r="E9" s="27">
        <f>E5+C14</f>
        <v>93</v>
      </c>
      <c r="F9" s="34">
        <f>MOD(E9,60)</f>
        <v>33</v>
      </c>
      <c r="G9" s="40"/>
      <c r="I9" s="39"/>
    </row>
    <row r="10" spans="2:11" x14ac:dyDescent="0.25">
      <c r="C10" s="39"/>
      <c r="D10" s="34"/>
      <c r="E10" s="34"/>
      <c r="F10" s="34">
        <f>ROUNDDOWN(E9/60,0)</f>
        <v>1</v>
      </c>
      <c r="G10" s="40"/>
      <c r="I10" s="39"/>
    </row>
    <row r="11" spans="2:11" ht="23.25" x14ac:dyDescent="0.35">
      <c r="C11" s="39"/>
      <c r="D11" s="35" t="s">
        <v>274</v>
      </c>
      <c r="E11" s="34"/>
      <c r="F11" s="32" t="str">
        <f>IF(F9&gt;9,CONCATENATE(F10,":",F9),CONCATENATE(F10,":0",F9))</f>
        <v>1:33</v>
      </c>
      <c r="G11" s="40"/>
      <c r="I11" s="39"/>
    </row>
    <row r="12" spans="2:11" ht="15.75" thickBot="1" x14ac:dyDescent="0.3">
      <c r="C12" s="41"/>
      <c r="D12" s="42"/>
      <c r="E12" s="42"/>
      <c r="F12" s="42"/>
      <c r="G12" s="43"/>
      <c r="I12" s="39"/>
    </row>
    <row r="13" spans="2:11" ht="15.75" thickTop="1" x14ac:dyDescent="0.25">
      <c r="I13" s="39"/>
    </row>
    <row r="14" spans="2:11" x14ac:dyDescent="0.25">
      <c r="B14" t="s">
        <v>275</v>
      </c>
      <c r="C14" s="59">
        <v>0</v>
      </c>
      <c r="E14" t="s">
        <v>266</v>
      </c>
      <c r="F14" s="59">
        <v>425</v>
      </c>
      <c r="I14" s="39"/>
    </row>
    <row r="15" spans="2:11" x14ac:dyDescent="0.25">
      <c r="B15" t="s">
        <v>266</v>
      </c>
      <c r="C15" s="61">
        <v>140</v>
      </c>
      <c r="E15" t="s">
        <v>307</v>
      </c>
      <c r="F15" s="60">
        <v>0.05</v>
      </c>
      <c r="I15" s="39"/>
    </row>
    <row r="16" spans="2:11" x14ac:dyDescent="0.25">
      <c r="B16" t="s">
        <v>267</v>
      </c>
      <c r="C16" s="61">
        <v>1.4</v>
      </c>
      <c r="E16" t="s">
        <v>308</v>
      </c>
      <c r="F16">
        <f>ROUND(F14*F15,2)</f>
        <v>21.25</v>
      </c>
      <c r="I16" s="39"/>
    </row>
    <row r="17" spans="2:19" x14ac:dyDescent="0.25">
      <c r="B17" t="s">
        <v>268</v>
      </c>
      <c r="C17" s="61">
        <v>8.0000000000000002E-3</v>
      </c>
      <c r="I17" s="39"/>
    </row>
    <row r="18" spans="2:19" x14ac:dyDescent="0.25">
      <c r="B18" t="s">
        <v>276</v>
      </c>
      <c r="C18" s="61">
        <v>30</v>
      </c>
      <c r="E18" t="s">
        <v>309</v>
      </c>
      <c r="F18" s="59">
        <v>10</v>
      </c>
      <c r="I18" s="39"/>
    </row>
    <row r="19" spans="2:19" x14ac:dyDescent="0.25">
      <c r="B19" t="s">
        <v>277</v>
      </c>
      <c r="C19" s="60">
        <v>0.5</v>
      </c>
      <c r="E19" t="s">
        <v>310</v>
      </c>
      <c r="F19" s="60">
        <v>0.4</v>
      </c>
      <c r="I19" s="39"/>
    </row>
    <row r="20" spans="2:19" x14ac:dyDescent="0.25">
      <c r="E20" t="s">
        <v>311</v>
      </c>
      <c r="F20">
        <f>F18*F19</f>
        <v>4</v>
      </c>
      <c r="I20" s="39"/>
    </row>
    <row r="21" spans="2:19" x14ac:dyDescent="0.25">
      <c r="I21" s="39"/>
    </row>
    <row r="22" spans="2:19" x14ac:dyDescent="0.25">
      <c r="C22" s="1" t="s">
        <v>278</v>
      </c>
      <c r="E22" s="1" t="s">
        <v>236</v>
      </c>
      <c r="G22" s="31" t="s">
        <v>266</v>
      </c>
      <c r="I22" s="39"/>
    </row>
    <row r="23" spans="2:19" x14ac:dyDescent="0.25">
      <c r="B23" t="s">
        <v>270</v>
      </c>
      <c r="C23">
        <f>C14</f>
        <v>0</v>
      </c>
      <c r="E23">
        <f>C17*C23</f>
        <v>0</v>
      </c>
      <c r="G23">
        <f>C15</f>
        <v>140</v>
      </c>
      <c r="I23" s="39"/>
    </row>
    <row r="24" spans="2:19" x14ac:dyDescent="0.25">
      <c r="B24" s="1" t="s">
        <v>269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39"/>
    </row>
    <row r="25" spans="2:19" x14ac:dyDescent="0.25">
      <c r="B25" s="1" t="s">
        <v>271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39"/>
    </row>
    <row r="26" spans="2:19" x14ac:dyDescent="0.25">
      <c r="B26" s="1" t="s">
        <v>272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39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39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39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39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39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39"/>
      <c r="L31" s="3" t="s">
        <v>247</v>
      </c>
      <c r="M31" s="3" t="s">
        <v>248</v>
      </c>
      <c r="N31" t="s">
        <v>279</v>
      </c>
      <c r="O31" t="s">
        <v>286</v>
      </c>
      <c r="P31" t="s">
        <v>287</v>
      </c>
      <c r="Q31" t="s">
        <v>281</v>
      </c>
      <c r="S31" s="1" t="s">
        <v>290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39"/>
      <c r="K32" s="7" t="s">
        <v>237</v>
      </c>
      <c r="L32" s="14">
        <f>DATA_DRAGONS_CONTENT!H5</f>
        <v>65</v>
      </c>
      <c r="M32" s="14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51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39"/>
      <c r="K33" s="9" t="s">
        <v>238</v>
      </c>
      <c r="L33" s="15">
        <f>DATA_DRAGONS_CONTENT!H6</f>
        <v>95</v>
      </c>
      <c r="M33" s="15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52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39"/>
      <c r="K34" s="10" t="s">
        <v>240</v>
      </c>
      <c r="L34" s="16">
        <f>DATA_DRAGONS_CONTENT!H7</f>
        <v>140</v>
      </c>
      <c r="M34" s="16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52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39"/>
      <c r="K35" s="10" t="s">
        <v>239</v>
      </c>
      <c r="L35" s="16">
        <f>DATA_DRAGONS_CONTENT!H8</f>
        <v>170</v>
      </c>
      <c r="M35" s="16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52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39"/>
      <c r="K36" s="11" t="s">
        <v>242</v>
      </c>
      <c r="L36" s="17">
        <f>DATA_DRAGONS_CONTENT!H9</f>
        <v>210</v>
      </c>
      <c r="M36" s="17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52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39"/>
      <c r="K37" s="11" t="s">
        <v>241</v>
      </c>
      <c r="L37" s="17">
        <f>DATA_DRAGONS_CONTENT!H10</f>
        <v>250</v>
      </c>
      <c r="M37" s="17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52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39"/>
      <c r="K38" s="12" t="s">
        <v>243</v>
      </c>
      <c r="L38" s="18">
        <f>DATA_DRAGONS_CONTENT!H11</f>
        <v>290</v>
      </c>
      <c r="M38" s="18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52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39"/>
      <c r="K39" s="13" t="s">
        <v>245</v>
      </c>
      <c r="L39" s="19">
        <f>DATA_DRAGONS_CONTENT!H12</f>
        <v>330</v>
      </c>
      <c r="M39" s="19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52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39"/>
      <c r="K40" s="13" t="s">
        <v>244</v>
      </c>
      <c r="L40" s="19">
        <f>DATA_DRAGONS_CONTENT!H13</f>
        <v>375</v>
      </c>
      <c r="M40" s="19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52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39"/>
      <c r="K41" s="8" t="s">
        <v>246</v>
      </c>
      <c r="L41" s="20">
        <f>DATA_DRAGONS_CONTENT!H14</f>
        <v>425</v>
      </c>
      <c r="M41" s="20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24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39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39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39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39"/>
      <c r="K45" s="49" t="s">
        <v>283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39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39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39"/>
      <c r="K48" s="50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39"/>
      <c r="L49" s="3" t="s">
        <v>289</v>
      </c>
      <c r="N49" s="1" t="s">
        <v>290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39"/>
      <c r="K50" s="7" t="s">
        <v>237</v>
      </c>
      <c r="L50" s="14">
        <f>ROUND((DATA_DRAGONS_CONTENT!J5/DATA_DRAGONS_CONTENT!L5)/DATA_DRAGONS_CONTENT!K5,1)</f>
        <v>8.4</v>
      </c>
      <c r="N50" s="51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39"/>
      <c r="K51" s="9" t="s">
        <v>238</v>
      </c>
      <c r="L51" s="15">
        <f>ROUND((DATA_DRAGONS_CONTENT!J6/DATA_DRAGONS_CONTENT!L6)/DATA_DRAGONS_CONTENT!K6,1)</f>
        <v>11</v>
      </c>
      <c r="N51" s="52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39"/>
      <c r="K52" s="10" t="s">
        <v>240</v>
      </c>
      <c r="L52" s="16">
        <f>ROUND((DATA_DRAGONS_CONTENT!J7/DATA_DRAGONS_CONTENT!L7)/DATA_DRAGONS_CONTENT!K7,1)</f>
        <v>11.5</v>
      </c>
      <c r="N52" s="52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39"/>
      <c r="K53" s="10" t="s">
        <v>239</v>
      </c>
      <c r="L53" s="16">
        <f>ROUND((DATA_DRAGONS_CONTENT!J8/DATA_DRAGONS_CONTENT!L8)/DATA_DRAGONS_CONTENT!K8,1)</f>
        <v>13.7</v>
      </c>
      <c r="N53" s="52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39"/>
      <c r="K54" s="11" t="s">
        <v>242</v>
      </c>
      <c r="L54" s="17">
        <f>ROUND((DATA_DRAGONS_CONTENT!J9/DATA_DRAGONS_CONTENT!L9)/DATA_DRAGONS_CONTENT!K9,1)</f>
        <v>15.4</v>
      </c>
      <c r="N54" s="52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39"/>
      <c r="K55" s="11" t="s">
        <v>241</v>
      </c>
      <c r="L55" s="17">
        <f>ROUND((DATA_DRAGONS_CONTENT!J10/DATA_DRAGONS_CONTENT!L10)/DATA_DRAGONS_CONTENT!K10,1)</f>
        <v>16.8</v>
      </c>
      <c r="N55" s="52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39"/>
      <c r="K56" s="12" t="s">
        <v>243</v>
      </c>
      <c r="L56" s="18">
        <f>ROUND((DATA_DRAGONS_CONTENT!J11/DATA_DRAGONS_CONTENT!L11)/DATA_DRAGONS_CONTENT!K11,1)</f>
        <v>17.8</v>
      </c>
      <c r="N56" s="52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39"/>
      <c r="K57" s="13" t="s">
        <v>245</v>
      </c>
      <c r="L57" s="19">
        <f>ROUND((DATA_DRAGONS_CONTENT!J12/DATA_DRAGONS_CONTENT!L12)/DATA_DRAGONS_CONTENT!K12,1)</f>
        <v>18.899999999999999</v>
      </c>
      <c r="N57" s="52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39"/>
      <c r="K58" s="13" t="s">
        <v>244</v>
      </c>
      <c r="L58" s="19">
        <f>ROUND((DATA_DRAGONS_CONTENT!J13/DATA_DRAGONS_CONTENT!L13)/DATA_DRAGONS_CONTENT!K13,1)</f>
        <v>19.600000000000001</v>
      </c>
      <c r="N58" s="52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39"/>
      <c r="K59" s="8" t="s">
        <v>246</v>
      </c>
      <c r="L59" s="20">
        <f>ROUND((DATA_DRAGONS_CONTENT!J14/DATA_DRAGONS_CONTENT!L14)/DATA_DRAGONS_CONTENT!K14,1)</f>
        <v>20.2</v>
      </c>
      <c r="N59" s="24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39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39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39"/>
      <c r="K62" s="49" t="s">
        <v>291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39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39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39"/>
      <c r="L65" s="3" t="s">
        <v>296</v>
      </c>
      <c r="M65" s="3" t="s">
        <v>297</v>
      </c>
      <c r="N65" s="3" t="s">
        <v>313</v>
      </c>
      <c r="O65" s="3" t="s">
        <v>299</v>
      </c>
      <c r="R65" s="21" t="s">
        <v>312</v>
      </c>
      <c r="U65" s="1" t="s">
        <v>298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39"/>
      <c r="K66" s="7" t="s">
        <v>237</v>
      </c>
      <c r="L66" s="14">
        <f>DATA_DRAGONS_CONTENT!M5</f>
        <v>2</v>
      </c>
      <c r="M66" s="14">
        <f>ROUND(((DATA_DRAGONS_CONTENT!J5*Dragons!L66)/DATA_DRAGONS_CONTENT!L5)/DATA_DRAGONS_CONTENT!K5,1)</f>
        <v>16.8</v>
      </c>
      <c r="N66" s="14">
        <f>ROUND(DATA_DRAGONS_CONTENT!N5/DATA_DRAGONS_CONTENT!O5,1)</f>
        <v>2</v>
      </c>
      <c r="O66" s="14">
        <f>ROUND(DATA_DRAGONS_CONTENT!N5/DATA_DRAGONS_CONTENT!P5,1)</f>
        <v>3.6</v>
      </c>
      <c r="R66" s="51">
        <f>ROUND(N66/O66,1)</f>
        <v>0.6</v>
      </c>
      <c r="U66" s="51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39"/>
      <c r="K67" s="9" t="s">
        <v>238</v>
      </c>
      <c r="L67" s="15">
        <f>DATA_DRAGONS_CONTENT!M6</f>
        <v>2</v>
      </c>
      <c r="M67" s="15">
        <f>ROUND(((DATA_DRAGONS_CONTENT!J6*Dragons!L67)/DATA_DRAGONS_CONTENT!L6)/DATA_DRAGONS_CONTENT!K6,1)</f>
        <v>22.1</v>
      </c>
      <c r="N67" s="15">
        <f>ROUND(DATA_DRAGONS_CONTENT!N6/DATA_DRAGONS_CONTENT!O6,1)</f>
        <v>2.2999999999999998</v>
      </c>
      <c r="O67" s="15">
        <f>ROUND(DATA_DRAGONS_CONTENT!N6/DATA_DRAGONS_CONTENT!P6,1)</f>
        <v>3.8</v>
      </c>
      <c r="R67" s="52">
        <f t="shared" ref="R67:R75" si="8">ROUND(N67/O67,1)</f>
        <v>0.6</v>
      </c>
      <c r="U67" s="52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39"/>
      <c r="K68" s="10" t="s">
        <v>240</v>
      </c>
      <c r="L68" s="16">
        <f>DATA_DRAGONS_CONTENT!M7</f>
        <v>1.9</v>
      </c>
      <c r="M68" s="16">
        <f>ROUND(((DATA_DRAGONS_CONTENT!J7*Dragons!L68)/DATA_DRAGONS_CONTENT!L7)/DATA_DRAGONS_CONTENT!K7,1)</f>
        <v>21.8</v>
      </c>
      <c r="N68" s="16">
        <f>ROUND(DATA_DRAGONS_CONTENT!N7/DATA_DRAGONS_CONTENT!O7,1)</f>
        <v>2.4</v>
      </c>
      <c r="O68" s="16">
        <f>ROUND(DATA_DRAGONS_CONTENT!N7/DATA_DRAGONS_CONTENT!P7,1)</f>
        <v>3.5</v>
      </c>
      <c r="R68" s="52">
        <f t="shared" si="8"/>
        <v>0.7</v>
      </c>
      <c r="U68" s="52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39"/>
      <c r="K69" s="10" t="s">
        <v>239</v>
      </c>
      <c r="L69" s="16">
        <f>DATA_DRAGONS_CONTENT!M8</f>
        <v>2</v>
      </c>
      <c r="M69" s="16">
        <f>ROUND(((DATA_DRAGONS_CONTENT!J8*Dragons!L69)/DATA_DRAGONS_CONTENT!L8)/DATA_DRAGONS_CONTENT!K8,1)</f>
        <v>27.5</v>
      </c>
      <c r="N69" s="16">
        <f>ROUND(DATA_DRAGONS_CONTENT!N8/DATA_DRAGONS_CONTENT!O8,1)</f>
        <v>2.5</v>
      </c>
      <c r="O69" s="16">
        <f>ROUND(DATA_DRAGONS_CONTENT!N8/DATA_DRAGONS_CONTENT!P8,1)</f>
        <v>5</v>
      </c>
      <c r="R69" s="52">
        <f t="shared" si="8"/>
        <v>0.5</v>
      </c>
      <c r="U69" s="52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39"/>
      <c r="K70" s="11" t="s">
        <v>242</v>
      </c>
      <c r="L70" s="17">
        <f>DATA_DRAGONS_CONTENT!M9</f>
        <v>1.8</v>
      </c>
      <c r="M70" s="17">
        <f>ROUND(((DATA_DRAGONS_CONTENT!J9*Dragons!L70)/DATA_DRAGONS_CONTENT!L9)/DATA_DRAGONS_CONTENT!K9,1)</f>
        <v>27.6</v>
      </c>
      <c r="N70" s="17">
        <f>ROUND(DATA_DRAGONS_CONTENT!N9/DATA_DRAGONS_CONTENT!O9,1)</f>
        <v>2.8</v>
      </c>
      <c r="O70" s="17">
        <f>ROUND(DATA_DRAGONS_CONTENT!N9/DATA_DRAGONS_CONTENT!P9,1)</f>
        <v>4.3</v>
      </c>
      <c r="R70" s="52">
        <f t="shared" si="8"/>
        <v>0.7</v>
      </c>
      <c r="U70" s="52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39"/>
      <c r="K71" s="11" t="s">
        <v>241</v>
      </c>
      <c r="L71" s="17">
        <f>DATA_DRAGONS_CONTENT!M10</f>
        <v>1.8</v>
      </c>
      <c r="M71" s="17">
        <f>ROUND(((DATA_DRAGONS_CONTENT!J10*Dragons!L71)/DATA_DRAGONS_CONTENT!L10)/DATA_DRAGONS_CONTENT!K10,1)</f>
        <v>30.3</v>
      </c>
      <c r="N71" s="17">
        <f>ROUND(DATA_DRAGONS_CONTENT!N10/DATA_DRAGONS_CONTENT!O10,1)</f>
        <v>3.3</v>
      </c>
      <c r="O71" s="17">
        <f>ROUND(DATA_DRAGONS_CONTENT!N10/DATA_DRAGONS_CONTENT!P10,1)</f>
        <v>5.8</v>
      </c>
      <c r="R71" s="52">
        <f t="shared" si="8"/>
        <v>0.6</v>
      </c>
      <c r="U71" s="52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39"/>
      <c r="K72" s="12" t="s">
        <v>243</v>
      </c>
      <c r="L72" s="18">
        <f>DATA_DRAGONS_CONTENT!M11</f>
        <v>1.8</v>
      </c>
      <c r="M72" s="18">
        <f>ROUND(((DATA_DRAGONS_CONTENT!J11*Dragons!L72)/DATA_DRAGONS_CONTENT!L11)/DATA_DRAGONS_CONTENT!K11,1)</f>
        <v>32.1</v>
      </c>
      <c r="N72" s="18">
        <f>ROUND(DATA_DRAGONS_CONTENT!N11/DATA_DRAGONS_CONTENT!O11,1)</f>
        <v>3.3</v>
      </c>
      <c r="O72" s="18">
        <f>ROUND(DATA_DRAGONS_CONTENT!N11/DATA_DRAGONS_CONTENT!P11,1)</f>
        <v>6</v>
      </c>
      <c r="R72" s="52">
        <f t="shared" si="8"/>
        <v>0.6</v>
      </c>
      <c r="U72" s="52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39"/>
      <c r="K73" s="13" t="s">
        <v>245</v>
      </c>
      <c r="L73" s="19">
        <f>DATA_DRAGONS_CONTENT!M12</f>
        <v>1.6</v>
      </c>
      <c r="M73" s="19">
        <f>ROUND(((DATA_DRAGONS_CONTENT!J12*Dragons!L73)/DATA_DRAGONS_CONTENT!L12)/DATA_DRAGONS_CONTENT!K12,1)</f>
        <v>30.3</v>
      </c>
      <c r="N73" s="19">
        <f>ROUND(DATA_DRAGONS_CONTENT!N12/DATA_DRAGONS_CONTENT!O12,1)</f>
        <v>3.7</v>
      </c>
      <c r="O73" s="19">
        <f>ROUND(DATA_DRAGONS_CONTENT!N12/DATA_DRAGONS_CONTENT!P12,1)</f>
        <v>5.5</v>
      </c>
      <c r="R73" s="52">
        <f t="shared" si="8"/>
        <v>0.7</v>
      </c>
      <c r="U73" s="52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39"/>
      <c r="K74" s="13" t="s">
        <v>244</v>
      </c>
      <c r="L74" s="19">
        <f>DATA_DRAGONS_CONTENT!M13</f>
        <v>1.6</v>
      </c>
      <c r="M74" s="19">
        <f>ROUND(((DATA_DRAGONS_CONTENT!J13*Dragons!L74)/DATA_DRAGONS_CONTENT!L13)/DATA_DRAGONS_CONTENT!K13,1)</f>
        <v>31.3</v>
      </c>
      <c r="N74" s="19">
        <f>ROUND(DATA_DRAGONS_CONTENT!N13/DATA_DRAGONS_CONTENT!O13,1)</f>
        <v>3.7</v>
      </c>
      <c r="O74" s="19">
        <f>ROUND(DATA_DRAGONS_CONTENT!N13/DATA_DRAGONS_CONTENT!P13,1)</f>
        <v>6.4</v>
      </c>
      <c r="R74" s="52">
        <f t="shared" si="8"/>
        <v>0.6</v>
      </c>
      <c r="U74" s="52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39"/>
      <c r="K75" s="8" t="s">
        <v>246</v>
      </c>
      <c r="L75" s="20">
        <f>DATA_DRAGONS_CONTENT!M14</f>
        <v>1.6</v>
      </c>
      <c r="M75" s="20">
        <f>ROUND(((DATA_DRAGONS_CONTENT!J14*Dragons!L75)/DATA_DRAGONS_CONTENT!L14)/DATA_DRAGONS_CONTENT!K14,1)</f>
        <v>32.299999999999997</v>
      </c>
      <c r="N75" s="20">
        <f>ROUND(DATA_DRAGONS_CONTENT!N14/DATA_DRAGONS_CONTENT!O14,1)</f>
        <v>4</v>
      </c>
      <c r="O75" s="20">
        <f>ROUND(DATA_DRAGONS_CONTENT!N14/DATA_DRAGONS_CONTENT!P14,1)</f>
        <v>6.9</v>
      </c>
      <c r="R75" s="24">
        <f t="shared" si="8"/>
        <v>0.6</v>
      </c>
      <c r="U75" s="24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39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39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39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39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39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39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39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39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39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39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39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39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39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39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39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39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39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39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39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39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39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39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39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39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39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39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39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39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39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39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39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39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39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39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39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39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39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39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39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39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39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39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39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39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39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39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39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39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39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39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39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39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39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39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39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39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39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39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39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39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39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39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39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39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39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39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39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39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39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39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39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39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39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39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39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39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39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39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39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39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39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39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39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39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39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39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39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39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39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39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39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39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39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39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39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39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39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39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39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39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39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39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39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39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39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39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39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39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39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39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39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39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39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39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39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39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39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39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39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39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39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39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39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39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39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39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39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39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39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39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39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39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39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39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39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39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39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39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39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39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39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39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39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39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39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39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39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39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39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39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39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39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39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39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39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39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39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39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39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39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39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39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39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39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39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39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39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39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39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39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39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39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39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39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39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39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39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39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39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39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39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39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39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39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39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39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39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39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39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39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39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39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39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39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3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B13" sqref="B13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90"/>
    </row>
    <row r="6" spans="3:13" x14ac:dyDescent="0.25">
      <c r="C6" s="1"/>
      <c r="D6" s="1"/>
    </row>
    <row r="7" spans="3:13" x14ac:dyDescent="0.25">
      <c r="C7" t="s">
        <v>401</v>
      </c>
      <c r="D7" t="s">
        <v>398</v>
      </c>
      <c r="E7" t="s">
        <v>399</v>
      </c>
      <c r="F7" t="s">
        <v>400</v>
      </c>
    </row>
    <row r="8" spans="3:13" x14ac:dyDescent="0.25">
      <c r="C8" t="s">
        <v>402</v>
      </c>
      <c r="D8" t="s">
        <v>403</v>
      </c>
      <c r="E8">
        <f>DATA_UNITY!F4</f>
        <v>30364</v>
      </c>
      <c r="F8">
        <v>0</v>
      </c>
      <c r="M8" s="1"/>
    </row>
    <row r="9" spans="3:13" x14ac:dyDescent="0.25">
      <c r="C9" t="s">
        <v>402</v>
      </c>
      <c r="D9" t="s">
        <v>404</v>
      </c>
      <c r="E9" t="s">
        <v>408</v>
      </c>
      <c r="F9">
        <f>ROUNDUP(E8*0.2,0)</f>
        <v>6073</v>
      </c>
    </row>
    <row r="10" spans="3:13" x14ac:dyDescent="0.25">
      <c r="C10" t="s">
        <v>402</v>
      </c>
      <c r="D10" t="s">
        <v>405</v>
      </c>
      <c r="E10" t="s">
        <v>408</v>
      </c>
      <c r="F10">
        <f>ROUNDUP(E8*0.1,0)</f>
        <v>3037</v>
      </c>
    </row>
    <row r="11" spans="3:13" x14ac:dyDescent="0.25">
      <c r="C11" t="s">
        <v>402</v>
      </c>
      <c r="D11" t="s">
        <v>406</v>
      </c>
      <c r="E11" t="s">
        <v>408</v>
      </c>
    </row>
    <row r="12" spans="3:13" x14ac:dyDescent="0.25">
      <c r="C12" t="s">
        <v>402</v>
      </c>
      <c r="D12" t="s">
        <v>407</v>
      </c>
      <c r="E12" t="s">
        <v>408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N27" sqref="N2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300</v>
      </c>
    </row>
    <row r="4" spans="7:19" x14ac:dyDescent="0.25">
      <c r="H4" s="3" t="s">
        <v>247</v>
      </c>
      <c r="I4" s="3" t="s">
        <v>248</v>
      </c>
      <c r="J4" s="3" t="s">
        <v>284</v>
      </c>
      <c r="K4" s="3" t="s">
        <v>285</v>
      </c>
      <c r="L4" s="3" t="s">
        <v>288</v>
      </c>
      <c r="M4" s="3" t="s">
        <v>292</v>
      </c>
      <c r="N4" s="3" t="s">
        <v>293</v>
      </c>
      <c r="O4" s="3" t="s">
        <v>294</v>
      </c>
      <c r="P4" s="3" t="s">
        <v>295</v>
      </c>
      <c r="Q4" s="3" t="s">
        <v>314</v>
      </c>
      <c r="R4" s="3" t="s">
        <v>315</v>
      </c>
      <c r="S4" s="3" t="s">
        <v>316</v>
      </c>
    </row>
    <row r="5" spans="7:19" x14ac:dyDescent="0.25">
      <c r="G5" s="7" t="s">
        <v>237</v>
      </c>
      <c r="H5" s="14">
        <f>[1]dragons!$M$16</f>
        <v>65</v>
      </c>
      <c r="I5" s="14">
        <f>[1]dragons!$N$16</f>
        <v>105</v>
      </c>
      <c r="J5" s="14">
        <f>[1]dragons!$AV$16</f>
        <v>160</v>
      </c>
      <c r="K5" s="14">
        <f>[1]dragons!$AW$16</f>
        <v>2</v>
      </c>
      <c r="L5" s="14">
        <f>[1]dragons!$AX$16</f>
        <v>9.5</v>
      </c>
      <c r="M5" s="14">
        <f>[1]dragons!$W$16</f>
        <v>2</v>
      </c>
      <c r="N5" s="14">
        <f>[1]dragons!$X$16</f>
        <v>40</v>
      </c>
      <c r="O5" s="14">
        <f>[1]dragons!$Y$16</f>
        <v>20</v>
      </c>
      <c r="P5" s="14">
        <f>[1]dragons!$Z$16</f>
        <v>11</v>
      </c>
      <c r="Q5" s="14">
        <f>[1]dragons!$O$16</f>
        <v>1</v>
      </c>
      <c r="R5" s="14">
        <f>[1]dragons!$Q$16</f>
        <v>7.0000000000000001E-3</v>
      </c>
      <c r="S5" s="14">
        <f>[1]dragons!$R$16</f>
        <v>30</v>
      </c>
    </row>
    <row r="6" spans="7:19" x14ac:dyDescent="0.25">
      <c r="G6" s="9" t="s">
        <v>238</v>
      </c>
      <c r="H6" s="15">
        <f>[1]dragons!$M$17</f>
        <v>95</v>
      </c>
      <c r="I6" s="15">
        <f>[1]dragons!$N$17</f>
        <v>145</v>
      </c>
      <c r="J6" s="15">
        <f>[1]dragons!$AV$17</f>
        <v>220</v>
      </c>
      <c r="K6" s="15">
        <f>[1]dragons!$AW$17</f>
        <v>2.1</v>
      </c>
      <c r="L6" s="15">
        <f>[1]dragons!$AX$17</f>
        <v>9.5</v>
      </c>
      <c r="M6" s="15">
        <f>[1]dragons!$W$17</f>
        <v>2</v>
      </c>
      <c r="N6" s="15">
        <f>[1]dragons!$X$17</f>
        <v>45</v>
      </c>
      <c r="O6" s="15">
        <f>[1]dragons!$Y$17</f>
        <v>20</v>
      </c>
      <c r="P6" s="15">
        <f>[1]dragons!$Z$17</f>
        <v>12</v>
      </c>
      <c r="Q6" s="15">
        <f>[1]dragons!$O$17</f>
        <v>1.05</v>
      </c>
      <c r="R6" s="15">
        <f>[1]dragons!$Q$17</f>
        <v>7.4999999999999997E-3</v>
      </c>
      <c r="S6" s="15">
        <f>[1]dragons!$R$17</f>
        <v>30</v>
      </c>
    </row>
    <row r="7" spans="7:19" x14ac:dyDescent="0.25">
      <c r="G7" s="10" t="s">
        <v>239</v>
      </c>
      <c r="H7" s="15">
        <f>[1]dragons!$M$18</f>
        <v>140</v>
      </c>
      <c r="I7" s="16">
        <f>[1]dragons!$N$18</f>
        <v>200</v>
      </c>
      <c r="J7" s="16">
        <f>[1]dragons!$AV$18</f>
        <v>240</v>
      </c>
      <c r="K7" s="16">
        <f>[1]dragons!$AW$18</f>
        <v>2.2000000000000002</v>
      </c>
      <c r="L7" s="16">
        <f>[1]dragons!$AX$18</f>
        <v>9.5</v>
      </c>
      <c r="M7" s="16">
        <f>[1]dragons!$W$18</f>
        <v>1.9</v>
      </c>
      <c r="N7" s="16">
        <f>[1]dragons!$X$18</f>
        <v>60</v>
      </c>
      <c r="O7" s="16">
        <f>[1]dragons!$Y$18</f>
        <v>25</v>
      </c>
      <c r="P7" s="16">
        <f>[1]dragons!$Z$18</f>
        <v>17</v>
      </c>
      <c r="Q7" s="16">
        <f>[1]dragons!$O$18</f>
        <v>1.4</v>
      </c>
      <c r="R7" s="16">
        <f>[1]dragons!$Q$18</f>
        <v>8.0000000000000002E-3</v>
      </c>
      <c r="S7" s="16">
        <f>[1]dragons!$R$18</f>
        <v>30</v>
      </c>
    </row>
    <row r="8" spans="7:19" x14ac:dyDescent="0.25">
      <c r="G8" s="10" t="s">
        <v>240</v>
      </c>
      <c r="H8" s="15">
        <f>[1]dragons!$M$19</f>
        <v>170</v>
      </c>
      <c r="I8" s="16">
        <f>[1]dragons!$N$19</f>
        <v>220</v>
      </c>
      <c r="J8" s="16">
        <f>[1]dragons!$AV$19</f>
        <v>300</v>
      </c>
      <c r="K8" s="16">
        <f>[1]dragons!$AW$19</f>
        <v>2.2999999999999998</v>
      </c>
      <c r="L8" s="16">
        <f>[1]dragons!$AX$19</f>
        <v>9.5</v>
      </c>
      <c r="M8" s="16">
        <f>[1]dragons!$W$19</f>
        <v>2</v>
      </c>
      <c r="N8" s="16">
        <f>[1]dragons!$X$19</f>
        <v>75</v>
      </c>
      <c r="O8" s="16">
        <f>[1]dragons!$Y$19</f>
        <v>30</v>
      </c>
      <c r="P8" s="16">
        <f>[1]dragons!$Z$19</f>
        <v>15</v>
      </c>
      <c r="Q8" s="16">
        <f>[1]dragons!$O$19</f>
        <v>1.34</v>
      </c>
      <c r="R8" s="16">
        <f>[1]dragons!$Q$19</f>
        <v>8.9999999999999993E-3</v>
      </c>
      <c r="S8" s="16">
        <f>[1]dragons!$R$19</f>
        <v>30</v>
      </c>
    </row>
    <row r="9" spans="7:19" x14ac:dyDescent="0.25">
      <c r="G9" s="11" t="s">
        <v>241</v>
      </c>
      <c r="H9" s="17">
        <f>[1]dragons!$M$20</f>
        <v>210</v>
      </c>
      <c r="I9" s="17">
        <f>[1]dragons!$N$20</f>
        <v>270</v>
      </c>
      <c r="J9" s="17">
        <f>[1]dragons!$AV$20</f>
        <v>350</v>
      </c>
      <c r="K9" s="17">
        <f>[1]dragons!$AW$20</f>
        <v>2.4</v>
      </c>
      <c r="L9" s="17">
        <f>[1]dragons!$AX$20</f>
        <v>9.5</v>
      </c>
      <c r="M9" s="17">
        <f>[1]dragons!$W$20</f>
        <v>1.8</v>
      </c>
      <c r="N9" s="17">
        <f>[1]dragons!$X$20</f>
        <v>90</v>
      </c>
      <c r="O9" s="17">
        <f>[1]dragons!$Y$20</f>
        <v>32</v>
      </c>
      <c r="P9" s="17">
        <f>[1]dragons!$Z$20</f>
        <v>21</v>
      </c>
      <c r="Q9" s="17">
        <f>[1]dragons!$O$20</f>
        <v>1.6</v>
      </c>
      <c r="R9" s="17">
        <f>[1]dragons!$Q$20</f>
        <v>1.0999999999999999E-2</v>
      </c>
      <c r="S9" s="17">
        <f>[1]dragons!$R$20</f>
        <v>30</v>
      </c>
    </row>
    <row r="10" spans="7:19" x14ac:dyDescent="0.25">
      <c r="G10" s="11" t="s">
        <v>242</v>
      </c>
      <c r="H10" s="17">
        <f>[1]dragons!$M$21</f>
        <v>250</v>
      </c>
      <c r="I10" s="17">
        <f>[1]dragons!$N$21</f>
        <v>310</v>
      </c>
      <c r="J10" s="17">
        <f>[1]dragons!$AV$21</f>
        <v>400</v>
      </c>
      <c r="K10" s="17">
        <f>[1]dragons!$AW$21</f>
        <v>2.5</v>
      </c>
      <c r="L10" s="17">
        <f>[1]dragons!$AX$21</f>
        <v>9.5</v>
      </c>
      <c r="M10" s="17">
        <f>[1]dragons!$W$21</f>
        <v>1.8</v>
      </c>
      <c r="N10" s="17">
        <f>[1]dragons!$X$21</f>
        <v>105</v>
      </c>
      <c r="O10" s="17">
        <f>[1]dragons!$Y$21</f>
        <v>32</v>
      </c>
      <c r="P10" s="17">
        <f>[1]dragons!$Z$21</f>
        <v>18</v>
      </c>
      <c r="Q10" s="17">
        <f>[1]dragons!$O$21</f>
        <v>1.8</v>
      </c>
      <c r="R10" s="17">
        <f>[1]dragons!$Q$21</f>
        <v>1.0999999999999999E-2</v>
      </c>
      <c r="S10" s="17">
        <f>[1]dragons!$R$21</f>
        <v>30</v>
      </c>
    </row>
    <row r="11" spans="7:19" x14ac:dyDescent="0.25">
      <c r="G11" s="12" t="s">
        <v>243</v>
      </c>
      <c r="H11" s="18">
        <f>[1]dragons!$M$22</f>
        <v>290</v>
      </c>
      <c r="I11" s="18">
        <f>[1]dragons!$N$22</f>
        <v>350</v>
      </c>
      <c r="J11" s="18">
        <f>[1]dragons!$AV$22</f>
        <v>440</v>
      </c>
      <c r="K11" s="18">
        <f>[1]dragons!$AW$22</f>
        <v>2.6</v>
      </c>
      <c r="L11" s="18">
        <f>[1]dragons!$AX$22</f>
        <v>9.5</v>
      </c>
      <c r="M11" s="18">
        <f>[1]dragons!$W$22</f>
        <v>1.8</v>
      </c>
      <c r="N11" s="18">
        <f>[1]dragons!$X$22</f>
        <v>120</v>
      </c>
      <c r="O11" s="18">
        <f>[1]dragons!$Y$22</f>
        <v>36</v>
      </c>
      <c r="P11" s="18">
        <f>[1]dragons!$Z$22</f>
        <v>20</v>
      </c>
      <c r="Q11" s="18">
        <f>[1]dragons!$O$22</f>
        <v>2</v>
      </c>
      <c r="R11" s="18">
        <f>[1]dragons!$Q$22</f>
        <v>1.2E-2</v>
      </c>
      <c r="S11" s="18">
        <f>[1]dragons!$R$22</f>
        <v>25</v>
      </c>
    </row>
    <row r="12" spans="7:19" x14ac:dyDescent="0.25">
      <c r="G12" s="13" t="s">
        <v>244</v>
      </c>
      <c r="H12" s="19">
        <f>[1]dragons!$M$23</f>
        <v>330</v>
      </c>
      <c r="I12" s="19">
        <f>[1]dragons!$N$23</f>
        <v>400</v>
      </c>
      <c r="J12" s="19">
        <f>[1]dragons!$AV$23</f>
        <v>575</v>
      </c>
      <c r="K12" s="19">
        <f>[1]dragons!$AW$23</f>
        <v>3.2</v>
      </c>
      <c r="L12" s="19">
        <f>[1]dragons!$AX$23</f>
        <v>9.5</v>
      </c>
      <c r="M12" s="19">
        <f>[1]dragons!$W$23</f>
        <v>1.6</v>
      </c>
      <c r="N12" s="19">
        <f>[1]dragons!$X$23</f>
        <v>155</v>
      </c>
      <c r="O12" s="19">
        <f>[1]dragons!$Y$23</f>
        <v>42</v>
      </c>
      <c r="P12" s="19">
        <f>[1]dragons!$Z$23</f>
        <v>28</v>
      </c>
      <c r="Q12" s="19">
        <f>[1]dragons!$O$23</f>
        <v>2.2000000000000002</v>
      </c>
      <c r="R12" s="19">
        <f>[1]dragons!$Q$23</f>
        <v>1.2999999999999999E-2</v>
      </c>
      <c r="S12" s="19">
        <f>[1]dragons!$R$23</f>
        <v>25</v>
      </c>
    </row>
    <row r="13" spans="7:19" x14ac:dyDescent="0.25">
      <c r="G13" s="13" t="s">
        <v>245</v>
      </c>
      <c r="H13" s="19">
        <f>[1]dragons!$M$24</f>
        <v>375</v>
      </c>
      <c r="I13" s="19">
        <f>[1]dragons!$N$24</f>
        <v>445</v>
      </c>
      <c r="J13" s="19">
        <f>[1]dragons!$AV$24</f>
        <v>725</v>
      </c>
      <c r="K13" s="19">
        <f>[1]dragons!$AW$24</f>
        <v>3.9</v>
      </c>
      <c r="L13" s="19">
        <f>[1]dragons!$AX$24</f>
        <v>9.5</v>
      </c>
      <c r="M13" s="19">
        <f>[1]dragons!$W$24</f>
        <v>1.6</v>
      </c>
      <c r="N13" s="19">
        <f>[1]dragons!$X$24</f>
        <v>160</v>
      </c>
      <c r="O13" s="19">
        <f>[1]dragons!$Y$24</f>
        <v>43</v>
      </c>
      <c r="P13" s="19">
        <f>[1]dragons!$Z$24</f>
        <v>25</v>
      </c>
      <c r="Q13" s="19">
        <f>[1]dragons!$O$24</f>
        <v>2.2000000000000002</v>
      </c>
      <c r="R13" s="19">
        <f>[1]dragons!$Q$24</f>
        <v>1.4E-2</v>
      </c>
      <c r="S13" s="19">
        <f>[1]dragons!$R$24</f>
        <v>25</v>
      </c>
    </row>
    <row r="14" spans="7:19" x14ac:dyDescent="0.25">
      <c r="G14" s="8" t="s">
        <v>246</v>
      </c>
      <c r="H14" s="20">
        <f>[1]dragons!$M$25</f>
        <v>425</v>
      </c>
      <c r="I14" s="20">
        <f>[1]dragons!$N$25</f>
        <v>500</v>
      </c>
      <c r="J14" s="20">
        <f>[1]dragons!$AV$25</f>
        <v>900</v>
      </c>
      <c r="K14" s="20">
        <f>[1]dragons!$AW$25</f>
        <v>4.7</v>
      </c>
      <c r="L14" s="20">
        <f>[1]dragons!$AX$25</f>
        <v>9.5</v>
      </c>
      <c r="M14" s="20">
        <f>[1]dragons!$W$25</f>
        <v>1.6</v>
      </c>
      <c r="N14" s="20">
        <f>[1]dragons!$X$25</f>
        <v>165</v>
      </c>
      <c r="O14" s="20">
        <f>[1]dragons!$Y$25</f>
        <v>41</v>
      </c>
      <c r="P14" s="20">
        <f>[1]dragons!$Z$25</f>
        <v>24</v>
      </c>
      <c r="Q14" s="20">
        <f>[1]dragons!$O$25</f>
        <v>2.2999999999999998</v>
      </c>
      <c r="R14" s="20">
        <f>[1]dragons!$Q$25</f>
        <v>1.4999999999999999E-2</v>
      </c>
      <c r="S14" s="20">
        <f>[1]dragons!$R$25</f>
        <v>20</v>
      </c>
    </row>
    <row r="17" spans="7:9" x14ac:dyDescent="0.25">
      <c r="G17" t="s">
        <v>301</v>
      </c>
    </row>
    <row r="19" spans="7:9" x14ac:dyDescent="0.25">
      <c r="H19" s="58" t="s">
        <v>305</v>
      </c>
      <c r="I19" s="3" t="s">
        <v>306</v>
      </c>
    </row>
    <row r="20" spans="7:9" x14ac:dyDescent="0.25">
      <c r="G20" s="53" t="s">
        <v>302</v>
      </c>
      <c r="H20" s="55">
        <f>[1]dragons!$D$37</f>
        <v>0.25</v>
      </c>
      <c r="I20" s="56">
        <f>[1]dragons!$E$37</f>
        <v>1</v>
      </c>
    </row>
    <row r="21" spans="7:9" x14ac:dyDescent="0.25">
      <c r="G21" s="53" t="s">
        <v>303</v>
      </c>
      <c r="H21" s="54">
        <f>[1]dragons!$D$38</f>
        <v>0.1</v>
      </c>
      <c r="I21" s="57">
        <f>[1]dragons!$E$38</f>
        <v>0.7</v>
      </c>
    </row>
    <row r="22" spans="7:9" x14ac:dyDescent="0.25">
      <c r="G22" s="53" t="s">
        <v>304</v>
      </c>
      <c r="H22" s="54">
        <f>[1]dragons!$D$39</f>
        <v>0.05</v>
      </c>
      <c r="I22" s="57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65"/>
  <sheetViews>
    <sheetView workbookViewId="0">
      <selection activeCell="F17" sqref="F17"/>
    </sheetView>
  </sheetViews>
  <sheetFormatPr defaultRowHeight="15" x14ac:dyDescent="0.25"/>
  <cols>
    <col min="5" max="5" width="18" customWidth="1"/>
    <col min="6" max="6" width="12.42578125" customWidth="1"/>
    <col min="7" max="7" width="13" customWidth="1"/>
    <col min="12" max="12" width="23.5703125" customWidth="1"/>
    <col min="13" max="13" width="23.85546875" customWidth="1"/>
    <col min="14" max="14" width="15.28515625" customWidth="1"/>
    <col min="15" max="15" width="18" customWidth="1"/>
    <col min="16" max="16" width="17.5703125" customWidth="1"/>
    <col min="17" max="17" width="17.42578125" customWidth="1"/>
    <col min="18" max="18" width="20.7109375" customWidth="1"/>
  </cols>
  <sheetData>
    <row r="5" spans="5:7" x14ac:dyDescent="0.25">
      <c r="E5" s="3" t="s">
        <v>409</v>
      </c>
      <c r="F5" s="3" t="s">
        <v>410</v>
      </c>
      <c r="G5" s="3" t="s">
        <v>411</v>
      </c>
    </row>
    <row r="6" spans="5:7" x14ac:dyDescent="0.25">
      <c r="E6" s="92" t="s">
        <v>158</v>
      </c>
      <c r="F6" s="93">
        <f>[1]entities!$J$22</f>
        <v>75</v>
      </c>
      <c r="G6" s="93">
        <f>[1]entities!$H$22</f>
        <v>20</v>
      </c>
    </row>
    <row r="7" spans="5:7" x14ac:dyDescent="0.25">
      <c r="E7" s="92" t="s">
        <v>159</v>
      </c>
      <c r="F7" s="93">
        <f>[1]entities!$J$23</f>
        <v>75</v>
      </c>
      <c r="G7" s="93">
        <f>[1]entities!$H$23</f>
        <v>20</v>
      </c>
    </row>
    <row r="8" spans="5:7" x14ac:dyDescent="0.25">
      <c r="E8" s="62" t="s">
        <v>179</v>
      </c>
      <c r="F8" s="93">
        <f>[1]entities!$J$24</f>
        <v>25</v>
      </c>
      <c r="G8" s="97">
        <v>-10</v>
      </c>
    </row>
    <row r="9" spans="5:7" x14ac:dyDescent="0.25">
      <c r="E9" s="92" t="s">
        <v>160</v>
      </c>
      <c r="F9" s="93">
        <f>[1]entities!$J$25</f>
        <v>50</v>
      </c>
      <c r="G9" s="93">
        <f>[1]entities!$H$25</f>
        <v>20</v>
      </c>
    </row>
    <row r="10" spans="5:7" x14ac:dyDescent="0.25">
      <c r="E10" s="62" t="s">
        <v>186</v>
      </c>
      <c r="F10" s="93">
        <f>[1]entities!$J$26</f>
        <v>55</v>
      </c>
      <c r="G10" s="93">
        <f>[1]entities!$H$26</f>
        <v>5</v>
      </c>
    </row>
    <row r="11" spans="5:7" x14ac:dyDescent="0.25">
      <c r="E11" s="62" t="s">
        <v>187</v>
      </c>
      <c r="F11" s="93">
        <f>[1]entities!$J$27</f>
        <v>25</v>
      </c>
      <c r="G11" s="93">
        <f>[1]entities!$H$27</f>
        <v>2</v>
      </c>
    </row>
    <row r="12" spans="5:7" x14ac:dyDescent="0.25">
      <c r="E12" s="92" t="s">
        <v>161</v>
      </c>
      <c r="F12" s="93">
        <f>[1]entities!$J$28</f>
        <v>50</v>
      </c>
      <c r="G12" s="93">
        <f>[1]entities!$H$28</f>
        <v>15</v>
      </c>
    </row>
    <row r="13" spans="5:7" x14ac:dyDescent="0.25">
      <c r="E13" s="92" t="s">
        <v>182</v>
      </c>
      <c r="F13" s="93">
        <f>[1]entities!$J$29</f>
        <v>75</v>
      </c>
      <c r="G13" s="93">
        <f>[1]entities!$H$29</f>
        <v>10</v>
      </c>
    </row>
    <row r="14" spans="5:7" x14ac:dyDescent="0.25">
      <c r="E14" s="62" t="s">
        <v>200</v>
      </c>
      <c r="F14" s="93">
        <f>[1]entities!$J$30</f>
        <v>25</v>
      </c>
      <c r="G14" s="93">
        <f>[1]entities!$H$30</f>
        <v>2</v>
      </c>
    </row>
    <row r="15" spans="5:7" x14ac:dyDescent="0.25">
      <c r="E15" s="62" t="s">
        <v>201</v>
      </c>
      <c r="F15" s="93">
        <f>[1]entities!$J$31</f>
        <v>25</v>
      </c>
      <c r="G15" s="93">
        <f>[1]entities!$H$31</f>
        <v>2</v>
      </c>
    </row>
    <row r="16" spans="5:7" x14ac:dyDescent="0.25">
      <c r="E16" s="62" t="s">
        <v>202</v>
      </c>
      <c r="F16" s="93">
        <f>[1]entities!$J$32</f>
        <v>25</v>
      </c>
      <c r="G16" s="93">
        <f>[1]entities!$H$32</f>
        <v>2</v>
      </c>
    </row>
    <row r="17" spans="5:7" x14ac:dyDescent="0.25">
      <c r="E17" s="62" t="s">
        <v>203</v>
      </c>
      <c r="F17" s="93">
        <f>[1]entities!$J$33</f>
        <v>25</v>
      </c>
      <c r="G17" s="93">
        <f>[1]entities!$H$33</f>
        <v>2</v>
      </c>
    </row>
    <row r="18" spans="5:7" x14ac:dyDescent="0.25">
      <c r="E18" s="92" t="s">
        <v>162</v>
      </c>
      <c r="F18" s="93">
        <f>[1]entities!$J$34</f>
        <v>75</v>
      </c>
      <c r="G18" s="93">
        <f>[1]entities!$H$34</f>
        <v>15</v>
      </c>
    </row>
    <row r="19" spans="5:7" x14ac:dyDescent="0.25">
      <c r="E19" s="62" t="s">
        <v>163</v>
      </c>
      <c r="F19" s="93">
        <f>[1]entities!$J$35</f>
        <v>75</v>
      </c>
      <c r="G19" s="93">
        <f>[1]entities!$H$35</f>
        <v>15</v>
      </c>
    </row>
    <row r="20" spans="5:7" x14ac:dyDescent="0.25">
      <c r="E20" s="62" t="s">
        <v>226</v>
      </c>
      <c r="F20" s="93">
        <f>[1]entities!$J$36</f>
        <v>83</v>
      </c>
      <c r="G20" s="93">
        <f>[1]entities!$H$36</f>
        <v>30</v>
      </c>
    </row>
    <row r="21" spans="5:7" x14ac:dyDescent="0.25">
      <c r="E21" s="62" t="s">
        <v>204</v>
      </c>
      <c r="F21" s="93">
        <f>[1]entities!$J$37</f>
        <v>50</v>
      </c>
      <c r="G21" s="93">
        <f>[1]entities!$H$37</f>
        <v>3</v>
      </c>
    </row>
    <row r="22" spans="5:7" x14ac:dyDescent="0.25">
      <c r="E22" s="92" t="s">
        <v>164</v>
      </c>
      <c r="F22" s="93">
        <f>[1]entities!$J$38</f>
        <v>75</v>
      </c>
      <c r="G22" s="93">
        <f>[1]entities!$H$38</f>
        <v>15</v>
      </c>
    </row>
    <row r="23" spans="5:7" x14ac:dyDescent="0.25">
      <c r="E23" s="92" t="s">
        <v>205</v>
      </c>
      <c r="F23" s="93">
        <f>[1]entities!$J$39</f>
        <v>50</v>
      </c>
      <c r="G23" s="93">
        <f>[1]entities!$H$39</f>
        <v>20</v>
      </c>
    </row>
    <row r="24" spans="5:7" x14ac:dyDescent="0.25">
      <c r="E24" s="92" t="s">
        <v>206</v>
      </c>
      <c r="F24" s="93">
        <f>[1]entities!$J$40</f>
        <v>55</v>
      </c>
      <c r="G24" s="93">
        <f>[1]entities!$H$40</f>
        <v>40</v>
      </c>
    </row>
    <row r="25" spans="5:7" x14ac:dyDescent="0.25">
      <c r="E25" s="92" t="s">
        <v>207</v>
      </c>
      <c r="F25" s="93">
        <f>[1]entities!$J$41</f>
        <v>105</v>
      </c>
      <c r="G25" s="93">
        <f>[1]entities!$H$41</f>
        <v>80</v>
      </c>
    </row>
    <row r="26" spans="5:7" x14ac:dyDescent="0.25">
      <c r="E26" s="92" t="s">
        <v>208</v>
      </c>
      <c r="F26" s="93">
        <f>[1]entities!$J$42</f>
        <v>143</v>
      </c>
      <c r="G26" s="93">
        <f>[1]entities!$H$42</f>
        <v>100</v>
      </c>
    </row>
    <row r="27" spans="5:7" x14ac:dyDescent="0.25">
      <c r="E27" s="92" t="s">
        <v>209</v>
      </c>
      <c r="F27" s="93">
        <f>[1]entities!$J$43</f>
        <v>195</v>
      </c>
      <c r="G27" s="93">
        <f>[1]entities!$H$43</f>
        <v>120</v>
      </c>
    </row>
    <row r="28" spans="5:7" x14ac:dyDescent="0.25">
      <c r="E28" s="62" t="s">
        <v>227</v>
      </c>
      <c r="F28" s="93">
        <f>[1]entities!$J$44</f>
        <v>25</v>
      </c>
      <c r="G28" s="93">
        <f>[1]entities!$H$44</f>
        <v>2</v>
      </c>
    </row>
    <row r="29" spans="5:7" x14ac:dyDescent="0.25">
      <c r="E29" s="62" t="s">
        <v>228</v>
      </c>
      <c r="F29" s="93">
        <f>[1]entities!$J$45</f>
        <v>25</v>
      </c>
      <c r="G29" s="93">
        <f>[1]entities!$H$45</f>
        <v>2</v>
      </c>
    </row>
    <row r="30" spans="5:7" x14ac:dyDescent="0.25">
      <c r="E30" s="62" t="s">
        <v>229</v>
      </c>
      <c r="F30" s="93">
        <f>[1]entities!$J$46</f>
        <v>25</v>
      </c>
      <c r="G30" s="93">
        <f>[1]entities!$H$46</f>
        <v>2</v>
      </c>
    </row>
    <row r="31" spans="5:7" x14ac:dyDescent="0.25">
      <c r="E31" s="92" t="s">
        <v>210</v>
      </c>
      <c r="F31" s="93">
        <f>[1]entities!$J$47</f>
        <v>75</v>
      </c>
      <c r="G31" s="93">
        <f>[1]entities!$H$47</f>
        <v>70</v>
      </c>
    </row>
    <row r="32" spans="5:7" x14ac:dyDescent="0.25">
      <c r="E32" s="62" t="s">
        <v>177</v>
      </c>
      <c r="F32" s="93">
        <f>[1]entities!$J$48</f>
        <v>28</v>
      </c>
      <c r="G32" s="93">
        <f>[1]entities!$H$48</f>
        <v>20</v>
      </c>
    </row>
    <row r="33" spans="5:7" x14ac:dyDescent="0.25">
      <c r="E33" s="62" t="s">
        <v>211</v>
      </c>
      <c r="F33" s="93">
        <f>[1]entities!$J$49</f>
        <v>48</v>
      </c>
      <c r="G33" s="93">
        <f>[1]entities!$H$49</f>
        <v>3</v>
      </c>
    </row>
    <row r="34" spans="5:7" x14ac:dyDescent="0.25">
      <c r="E34" s="62" t="s">
        <v>212</v>
      </c>
      <c r="F34" s="93">
        <f>[1]entities!$J$50</f>
        <v>195</v>
      </c>
      <c r="G34" s="93">
        <f>[1]entities!$H$50</f>
        <v>4</v>
      </c>
    </row>
    <row r="35" spans="5:7" x14ac:dyDescent="0.25">
      <c r="E35" s="62" t="s">
        <v>213</v>
      </c>
      <c r="F35" s="93">
        <f>[1]entities!$J$51</f>
        <v>263</v>
      </c>
      <c r="G35" s="93">
        <f>[1]entities!$H$51</f>
        <v>5</v>
      </c>
    </row>
    <row r="36" spans="5:7" x14ac:dyDescent="0.25">
      <c r="E36" s="92" t="s">
        <v>180</v>
      </c>
      <c r="F36" s="93">
        <f>[1]entities!$J$52</f>
        <v>75</v>
      </c>
      <c r="G36" s="93">
        <f>[1]entities!$H$52</f>
        <v>0</v>
      </c>
    </row>
    <row r="37" spans="5:7" x14ac:dyDescent="0.25">
      <c r="E37" s="92" t="s">
        <v>181</v>
      </c>
      <c r="F37" s="93">
        <f>[1]entities!$J$53</f>
        <v>75</v>
      </c>
      <c r="G37" s="93">
        <f>[1]entities!$H$53</f>
        <v>0</v>
      </c>
    </row>
    <row r="38" spans="5:7" x14ac:dyDescent="0.25">
      <c r="E38" s="62" t="s">
        <v>214</v>
      </c>
      <c r="F38" s="93">
        <f>[1]entities!$J$54</f>
        <v>25</v>
      </c>
      <c r="G38" s="93">
        <f>[1]entities!$H$54</f>
        <v>20</v>
      </c>
    </row>
    <row r="39" spans="5:7" x14ac:dyDescent="0.25">
      <c r="E39" s="62" t="s">
        <v>165</v>
      </c>
      <c r="F39" s="93">
        <f>[1]entities!$J$55</f>
        <v>55</v>
      </c>
      <c r="G39" s="93">
        <f>[1]entities!$H$55</f>
        <v>25</v>
      </c>
    </row>
    <row r="40" spans="5:7" x14ac:dyDescent="0.25">
      <c r="E40" s="92" t="s">
        <v>183</v>
      </c>
      <c r="F40" s="93">
        <f>[1]entities!$J$56</f>
        <v>75</v>
      </c>
      <c r="G40" s="93">
        <f>[1]entities!$H$56</f>
        <v>20</v>
      </c>
    </row>
    <row r="41" spans="5:7" x14ac:dyDescent="0.25">
      <c r="E41" s="62" t="s">
        <v>215</v>
      </c>
      <c r="F41" s="93">
        <f>[1]entities!$J$57</f>
        <v>55</v>
      </c>
      <c r="G41" s="93">
        <f>[1]entities!$H$57</f>
        <v>20</v>
      </c>
    </row>
    <row r="42" spans="5:7" x14ac:dyDescent="0.25">
      <c r="E42" s="92" t="s">
        <v>166</v>
      </c>
      <c r="F42" s="93">
        <f>[1]entities!$J$58</f>
        <v>75</v>
      </c>
      <c r="G42" s="93">
        <f>[1]entities!$H$58</f>
        <v>20</v>
      </c>
    </row>
    <row r="43" spans="5:7" x14ac:dyDescent="0.25">
      <c r="E43" s="62" t="s">
        <v>216</v>
      </c>
      <c r="F43" s="93">
        <f>[1]entities!$J$59</f>
        <v>263</v>
      </c>
      <c r="G43" s="93">
        <f>[1]entities!$H$59</f>
        <v>0</v>
      </c>
    </row>
    <row r="44" spans="5:7" x14ac:dyDescent="0.25">
      <c r="E44" s="62" t="s">
        <v>217</v>
      </c>
      <c r="F44" s="93">
        <f>[1]entities!$J$60</f>
        <v>175</v>
      </c>
      <c r="G44" s="93">
        <f>[1]entities!$H$60</f>
        <v>0</v>
      </c>
    </row>
    <row r="45" spans="5:7" x14ac:dyDescent="0.25">
      <c r="E45" s="62" t="s">
        <v>218</v>
      </c>
      <c r="F45" s="93">
        <f>[1]entities!$J$61</f>
        <v>130</v>
      </c>
      <c r="G45" s="93">
        <f>[1]entities!$H$61</f>
        <v>25</v>
      </c>
    </row>
    <row r="46" spans="5:7" x14ac:dyDescent="0.25">
      <c r="E46" s="62" t="s">
        <v>222</v>
      </c>
      <c r="F46" s="93">
        <f>[1]entities!$J$62</f>
        <v>55</v>
      </c>
      <c r="G46" s="93">
        <f>[1]entities!$H$62</f>
        <v>10</v>
      </c>
    </row>
    <row r="47" spans="5:7" x14ac:dyDescent="0.25">
      <c r="E47" s="62" t="s">
        <v>221</v>
      </c>
      <c r="F47" s="93">
        <f>[1]entities!$J$63</f>
        <v>25</v>
      </c>
      <c r="G47" s="93">
        <f>[1]entities!$H$63</f>
        <v>6</v>
      </c>
    </row>
    <row r="48" spans="5:7" x14ac:dyDescent="0.25">
      <c r="E48" s="62" t="s">
        <v>230</v>
      </c>
      <c r="F48" s="93">
        <f>[1]entities!$J$64</f>
        <v>28</v>
      </c>
      <c r="G48" s="93">
        <f>[1]entities!$H$64</f>
        <v>5</v>
      </c>
    </row>
    <row r="49" spans="5:7" x14ac:dyDescent="0.25">
      <c r="E49" s="62" t="s">
        <v>223</v>
      </c>
      <c r="F49" s="93">
        <f>[1]entities!$J$65</f>
        <v>28</v>
      </c>
      <c r="G49" s="93">
        <f>[1]entities!$H$65</f>
        <v>15</v>
      </c>
    </row>
    <row r="50" spans="5:7" x14ac:dyDescent="0.25">
      <c r="E50" s="62" t="s">
        <v>167</v>
      </c>
      <c r="F50" s="93">
        <f>[1]entities!$J$66</f>
        <v>25</v>
      </c>
      <c r="G50" s="93">
        <f>[1]entities!$H$66</f>
        <v>2</v>
      </c>
    </row>
    <row r="51" spans="5:7" x14ac:dyDescent="0.25">
      <c r="E51" s="92" t="s">
        <v>168</v>
      </c>
      <c r="F51" s="93">
        <f>[1]entities!$J$67</f>
        <v>75</v>
      </c>
      <c r="G51" s="93">
        <f>[1]entities!$H$67</f>
        <v>15</v>
      </c>
    </row>
    <row r="52" spans="5:7" x14ac:dyDescent="0.25">
      <c r="E52" s="62" t="s">
        <v>231</v>
      </c>
      <c r="F52" s="93">
        <f>[1]entities!$J$68</f>
        <v>83</v>
      </c>
      <c r="G52" s="93">
        <f>[1]entities!$H$68</f>
        <v>30</v>
      </c>
    </row>
    <row r="53" spans="5:7" x14ac:dyDescent="0.25">
      <c r="E53" s="62" t="s">
        <v>169</v>
      </c>
      <c r="F53" s="93">
        <f>[1]entities!$J$69</f>
        <v>75</v>
      </c>
      <c r="G53" s="93">
        <f>[1]entities!$H$69</f>
        <v>7</v>
      </c>
    </row>
    <row r="54" spans="5:7" x14ac:dyDescent="0.25">
      <c r="E54" s="92" t="s">
        <v>170</v>
      </c>
      <c r="F54" s="93">
        <f>[1]entities!$J$70</f>
        <v>105</v>
      </c>
      <c r="G54" s="93">
        <f>[1]entities!$H$70</f>
        <v>30</v>
      </c>
    </row>
    <row r="55" spans="5:7" x14ac:dyDescent="0.25">
      <c r="E55" s="92" t="s">
        <v>171</v>
      </c>
      <c r="F55" s="93">
        <f>[1]entities!$J$71</f>
        <v>55</v>
      </c>
      <c r="G55" s="93">
        <f>[1]entities!$H$71</f>
        <v>50</v>
      </c>
    </row>
    <row r="56" spans="5:7" x14ac:dyDescent="0.25">
      <c r="E56" s="92" t="s">
        <v>184</v>
      </c>
      <c r="F56" s="93">
        <f>[1]entities!$J$72</f>
        <v>75</v>
      </c>
      <c r="G56" s="93">
        <f>[1]entities!$H$72</f>
        <v>10</v>
      </c>
    </row>
    <row r="57" spans="5:7" x14ac:dyDescent="0.25">
      <c r="E57" s="62" t="s">
        <v>172</v>
      </c>
      <c r="F57" s="93">
        <f>[1]entities!$J$73</f>
        <v>55</v>
      </c>
      <c r="G57" s="93">
        <f>[1]entities!$H$73</f>
        <v>20</v>
      </c>
    </row>
    <row r="58" spans="5:7" x14ac:dyDescent="0.25">
      <c r="E58" s="62" t="s">
        <v>173</v>
      </c>
      <c r="F58" s="93">
        <f>[1]entities!$J$74</f>
        <v>55</v>
      </c>
      <c r="G58" s="93">
        <f>[1]entities!$H$74</f>
        <v>20</v>
      </c>
    </row>
    <row r="59" spans="5:7" x14ac:dyDescent="0.25">
      <c r="E59" s="62" t="s">
        <v>174</v>
      </c>
      <c r="F59" s="93">
        <f>[1]entities!$J$75</f>
        <v>25</v>
      </c>
      <c r="G59" s="93">
        <f>[1]entities!$H$75</f>
        <v>4</v>
      </c>
    </row>
    <row r="60" spans="5:7" x14ac:dyDescent="0.25">
      <c r="E60" s="62" t="s">
        <v>224</v>
      </c>
      <c r="F60" s="93">
        <f>[1]entities!$J$76</f>
        <v>25</v>
      </c>
      <c r="G60" s="93">
        <f>[1]entities!$H$76</f>
        <v>3</v>
      </c>
    </row>
    <row r="61" spans="5:7" x14ac:dyDescent="0.25">
      <c r="E61" s="62" t="s">
        <v>178</v>
      </c>
      <c r="F61" s="93">
        <f>[1]entities!$J$77</f>
        <v>83</v>
      </c>
      <c r="G61" s="93">
        <f>[1]entities!$H$77</f>
        <v>80</v>
      </c>
    </row>
    <row r="62" spans="5:7" x14ac:dyDescent="0.25">
      <c r="E62" s="92" t="s">
        <v>175</v>
      </c>
      <c r="F62" s="93">
        <f>[1]entities!$J$78</f>
        <v>50</v>
      </c>
      <c r="G62" s="93">
        <f>[1]entities!$H$78</f>
        <v>15</v>
      </c>
    </row>
    <row r="63" spans="5:7" x14ac:dyDescent="0.25">
      <c r="E63" s="92" t="s">
        <v>176</v>
      </c>
      <c r="F63" s="93">
        <f>[1]entities!$J$79</f>
        <v>50</v>
      </c>
      <c r="G63" s="93">
        <f>[1]entities!$H$79</f>
        <v>15</v>
      </c>
    </row>
    <row r="64" spans="5:7" x14ac:dyDescent="0.25">
      <c r="E64" s="62" t="s">
        <v>225</v>
      </c>
      <c r="F64" s="93">
        <f>[1]entities!$J$80</f>
        <v>55</v>
      </c>
      <c r="G64" s="93">
        <f>[1]entities!$H$80</f>
        <v>20</v>
      </c>
    </row>
    <row r="65" spans="5:7" x14ac:dyDescent="0.25">
      <c r="E65" s="92" t="s">
        <v>185</v>
      </c>
      <c r="F65" s="93">
        <f>[1]entities!$J$81</f>
        <v>75</v>
      </c>
      <c r="G65" s="93">
        <f>[1]entities!$H$81</f>
        <v>8</v>
      </c>
    </row>
  </sheetData>
  <dataValidations count="1">
    <dataValidation type="decimal" operator="greaterThanOrEqual" showInputMessage="1" showErrorMessage="1" sqref="F6:G65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3"/>
  <sheetViews>
    <sheetView tabSelected="1" workbookViewId="0">
      <selection activeCell="I8" sqref="I8"/>
    </sheetView>
  </sheetViews>
  <sheetFormatPr defaultRowHeight="15" x14ac:dyDescent="0.25"/>
  <cols>
    <col min="3" max="3" width="24" customWidth="1"/>
  </cols>
  <sheetData>
    <row r="5" spans="3:5" ht="18.75" x14ac:dyDescent="0.3">
      <c r="C5" s="101" t="s">
        <v>426</v>
      </c>
    </row>
    <row r="7" spans="3:5" x14ac:dyDescent="0.25">
      <c r="C7" s="1" t="s">
        <v>427</v>
      </c>
      <c r="D7" s="1" t="s">
        <v>428</v>
      </c>
      <c r="E7" s="1" t="s">
        <v>429</v>
      </c>
    </row>
    <row r="8" spans="3:5" x14ac:dyDescent="0.25">
      <c r="C8" t="s">
        <v>21</v>
      </c>
      <c r="D8">
        <v>280</v>
      </c>
      <c r="E8">
        <v>280</v>
      </c>
    </row>
    <row r="9" spans="3:5" x14ac:dyDescent="0.25">
      <c r="C9" t="s">
        <v>4</v>
      </c>
      <c r="D9">
        <v>280</v>
      </c>
      <c r="E9">
        <v>280</v>
      </c>
    </row>
    <row r="10" spans="3:5" x14ac:dyDescent="0.25">
      <c r="C10" t="s">
        <v>22</v>
      </c>
      <c r="D10">
        <v>300</v>
      </c>
      <c r="E10">
        <v>300</v>
      </c>
    </row>
    <row r="11" spans="3:5" x14ac:dyDescent="0.25">
      <c r="C11" t="s">
        <v>5</v>
      </c>
      <c r="D11">
        <v>300</v>
      </c>
      <c r="E11">
        <v>300</v>
      </c>
    </row>
    <row r="12" spans="3:5" x14ac:dyDescent="0.25">
      <c r="C12" t="s">
        <v>68</v>
      </c>
      <c r="D12">
        <v>200</v>
      </c>
      <c r="E12">
        <v>200</v>
      </c>
    </row>
    <row r="13" spans="3:5" x14ac:dyDescent="0.25">
      <c r="C13" t="s">
        <v>8</v>
      </c>
      <c r="D13">
        <v>200</v>
      </c>
      <c r="E13">
        <v>200</v>
      </c>
    </row>
    <row r="14" spans="3:5" x14ac:dyDescent="0.25">
      <c r="C14" t="s">
        <v>109</v>
      </c>
      <c r="D14">
        <v>260</v>
      </c>
      <c r="E14">
        <v>260</v>
      </c>
    </row>
    <row r="15" spans="3:5" x14ac:dyDescent="0.25">
      <c r="C15" t="s">
        <v>110</v>
      </c>
      <c r="D15">
        <v>280</v>
      </c>
      <c r="E15">
        <v>280</v>
      </c>
    </row>
    <row r="16" spans="3:5" x14ac:dyDescent="0.25">
      <c r="C16" t="s">
        <v>111</v>
      </c>
      <c r="D16">
        <v>5000</v>
      </c>
      <c r="E16">
        <v>5000</v>
      </c>
    </row>
    <row r="17" spans="3:5" x14ac:dyDescent="0.25">
      <c r="C17" t="s">
        <v>139</v>
      </c>
      <c r="D17">
        <v>130</v>
      </c>
      <c r="E17">
        <v>130</v>
      </c>
    </row>
    <row r="18" spans="3:5" x14ac:dyDescent="0.25">
      <c r="C18" t="s">
        <v>140</v>
      </c>
      <c r="D18">
        <v>130</v>
      </c>
      <c r="E18">
        <v>130</v>
      </c>
    </row>
    <row r="19" spans="3:5" x14ac:dyDescent="0.25">
      <c r="C19" t="s">
        <v>77</v>
      </c>
      <c r="D19">
        <v>220</v>
      </c>
      <c r="E19">
        <v>220</v>
      </c>
    </row>
    <row r="20" spans="3:5" x14ac:dyDescent="0.25">
      <c r="C20" t="s">
        <v>192</v>
      </c>
      <c r="D20">
        <v>180</v>
      </c>
      <c r="E20">
        <v>180</v>
      </c>
    </row>
    <row r="21" spans="3:5" x14ac:dyDescent="0.25">
      <c r="C21" t="s">
        <v>193</v>
      </c>
      <c r="D21">
        <v>180</v>
      </c>
      <c r="E21">
        <v>180</v>
      </c>
    </row>
    <row r="22" spans="3:5" x14ac:dyDescent="0.25">
      <c r="C22" t="s">
        <v>194</v>
      </c>
      <c r="D22">
        <v>180</v>
      </c>
      <c r="E22">
        <v>180</v>
      </c>
    </row>
    <row r="23" spans="3:5" x14ac:dyDescent="0.25">
      <c r="C23" t="s">
        <v>195</v>
      </c>
      <c r="D23">
        <v>180</v>
      </c>
      <c r="E23">
        <v>180</v>
      </c>
    </row>
    <row r="24" spans="3:5" x14ac:dyDescent="0.25">
      <c r="C24" t="s">
        <v>415</v>
      </c>
      <c r="D24">
        <v>180</v>
      </c>
      <c r="E24">
        <v>180</v>
      </c>
    </row>
    <row r="25" spans="3:5" x14ac:dyDescent="0.25">
      <c r="C25" t="s">
        <v>416</v>
      </c>
      <c r="D25">
        <v>180</v>
      </c>
      <c r="E25">
        <v>180</v>
      </c>
    </row>
    <row r="26" spans="3:5" x14ac:dyDescent="0.25">
      <c r="C26" t="s">
        <v>26</v>
      </c>
      <c r="D26">
        <v>210</v>
      </c>
      <c r="E26">
        <v>210</v>
      </c>
    </row>
    <row r="27" spans="3:5" x14ac:dyDescent="0.25">
      <c r="C27" t="s">
        <v>417</v>
      </c>
      <c r="D27">
        <v>210</v>
      </c>
      <c r="E27">
        <v>210</v>
      </c>
    </row>
    <row r="28" spans="3:5" x14ac:dyDescent="0.25">
      <c r="C28" t="s">
        <v>150</v>
      </c>
      <c r="D28">
        <v>240</v>
      </c>
      <c r="E28">
        <v>240</v>
      </c>
    </row>
    <row r="29" spans="3:5" x14ac:dyDescent="0.25">
      <c r="C29" t="s">
        <v>151</v>
      </c>
      <c r="D29">
        <v>240</v>
      </c>
      <c r="E29">
        <v>240</v>
      </c>
    </row>
    <row r="30" spans="3:5" x14ac:dyDescent="0.25">
      <c r="C30" t="s">
        <v>199</v>
      </c>
      <c r="D30">
        <v>200</v>
      </c>
      <c r="E30">
        <v>200</v>
      </c>
    </row>
    <row r="31" spans="3:5" x14ac:dyDescent="0.25">
      <c r="C31" t="s">
        <v>20</v>
      </c>
      <c r="D31">
        <v>240</v>
      </c>
      <c r="E31">
        <v>240</v>
      </c>
    </row>
    <row r="32" spans="3:5" x14ac:dyDescent="0.25">
      <c r="C32" t="s">
        <v>128</v>
      </c>
      <c r="D32">
        <v>220</v>
      </c>
      <c r="E32">
        <v>220</v>
      </c>
    </row>
    <row r="33" spans="3:5" x14ac:dyDescent="0.25">
      <c r="C33" t="s">
        <v>129</v>
      </c>
      <c r="D33">
        <v>240</v>
      </c>
      <c r="E33">
        <v>240</v>
      </c>
    </row>
    <row r="34" spans="3:5" x14ac:dyDescent="0.25">
      <c r="C34" t="s">
        <v>130</v>
      </c>
      <c r="D34">
        <v>260</v>
      </c>
      <c r="E34">
        <v>260</v>
      </c>
    </row>
    <row r="35" spans="3:5" x14ac:dyDescent="0.25">
      <c r="C35" t="s">
        <v>131</v>
      </c>
      <c r="D35">
        <v>280</v>
      </c>
      <c r="E35">
        <v>280</v>
      </c>
    </row>
    <row r="36" spans="3:5" x14ac:dyDescent="0.25">
      <c r="C36" t="s">
        <v>132</v>
      </c>
      <c r="D36">
        <v>300</v>
      </c>
      <c r="E36">
        <v>300</v>
      </c>
    </row>
    <row r="37" spans="3:5" x14ac:dyDescent="0.25">
      <c r="C37" t="s">
        <v>152</v>
      </c>
      <c r="D37">
        <v>100</v>
      </c>
      <c r="E37">
        <v>100</v>
      </c>
    </row>
    <row r="38" spans="3:5" x14ac:dyDescent="0.25">
      <c r="C38" t="s">
        <v>153</v>
      </c>
      <c r="D38">
        <v>100</v>
      </c>
      <c r="E38">
        <v>100</v>
      </c>
    </row>
    <row r="39" spans="3:5" x14ac:dyDescent="0.25">
      <c r="C39" t="s">
        <v>154</v>
      </c>
      <c r="D39">
        <v>100</v>
      </c>
      <c r="E39">
        <v>100</v>
      </c>
    </row>
    <row r="40" spans="3:5" x14ac:dyDescent="0.25">
      <c r="C40" t="s">
        <v>122</v>
      </c>
      <c r="D40">
        <v>5000</v>
      </c>
      <c r="E40">
        <v>5000</v>
      </c>
    </row>
    <row r="41" spans="3:5" x14ac:dyDescent="0.25">
      <c r="C41" t="s">
        <v>60</v>
      </c>
      <c r="D41">
        <v>260</v>
      </c>
      <c r="E41">
        <v>260</v>
      </c>
    </row>
    <row r="42" spans="3:5" x14ac:dyDescent="0.25">
      <c r="C42" t="s">
        <v>112</v>
      </c>
      <c r="D42">
        <v>250</v>
      </c>
      <c r="E42">
        <v>250</v>
      </c>
    </row>
    <row r="43" spans="3:5" x14ac:dyDescent="0.25">
      <c r="C43" t="s">
        <v>418</v>
      </c>
      <c r="D43">
        <v>250</v>
      </c>
      <c r="E43">
        <v>250</v>
      </c>
    </row>
    <row r="44" spans="3:5" x14ac:dyDescent="0.25">
      <c r="C44" t="s">
        <v>113</v>
      </c>
      <c r="D44">
        <v>300</v>
      </c>
      <c r="E44">
        <v>300</v>
      </c>
    </row>
    <row r="45" spans="3:5" x14ac:dyDescent="0.25">
      <c r="C45" t="s">
        <v>419</v>
      </c>
      <c r="D45">
        <v>300</v>
      </c>
      <c r="E45">
        <v>300</v>
      </c>
    </row>
    <row r="46" spans="3:5" x14ac:dyDescent="0.25">
      <c r="C46" t="s">
        <v>114</v>
      </c>
      <c r="D46">
        <v>340</v>
      </c>
      <c r="E46">
        <v>340</v>
      </c>
    </row>
    <row r="47" spans="3:5" x14ac:dyDescent="0.25">
      <c r="C47" t="s">
        <v>420</v>
      </c>
      <c r="D47">
        <v>340</v>
      </c>
      <c r="E47">
        <v>340</v>
      </c>
    </row>
    <row r="48" spans="3:5" x14ac:dyDescent="0.25">
      <c r="C48" t="s">
        <v>232</v>
      </c>
      <c r="D48">
        <v>500</v>
      </c>
      <c r="E48">
        <v>500</v>
      </c>
    </row>
    <row r="49" spans="3:5" x14ac:dyDescent="0.25">
      <c r="C49" t="s">
        <v>233</v>
      </c>
      <c r="D49">
        <v>500</v>
      </c>
      <c r="E49">
        <v>500</v>
      </c>
    </row>
    <row r="50" spans="3:5" x14ac:dyDescent="0.25">
      <c r="C50" t="s">
        <v>253</v>
      </c>
      <c r="D50">
        <v>450</v>
      </c>
      <c r="E50">
        <v>450</v>
      </c>
    </row>
    <row r="51" spans="3:5" x14ac:dyDescent="0.25">
      <c r="C51" t="s">
        <v>121</v>
      </c>
      <c r="D51">
        <v>180</v>
      </c>
      <c r="E51">
        <v>180</v>
      </c>
    </row>
    <row r="52" spans="3:5" x14ac:dyDescent="0.25">
      <c r="C52" t="s">
        <v>27</v>
      </c>
      <c r="D52">
        <v>220</v>
      </c>
      <c r="E52">
        <v>220</v>
      </c>
    </row>
    <row r="53" spans="3:5" x14ac:dyDescent="0.25">
      <c r="C53" t="s">
        <v>29</v>
      </c>
      <c r="D53">
        <v>220</v>
      </c>
      <c r="E53">
        <v>220</v>
      </c>
    </row>
    <row r="54" spans="3:5" x14ac:dyDescent="0.25">
      <c r="C54" t="s">
        <v>78</v>
      </c>
      <c r="D54">
        <v>200</v>
      </c>
      <c r="E54">
        <v>200</v>
      </c>
    </row>
    <row r="55" spans="3:5" x14ac:dyDescent="0.25">
      <c r="C55" t="s">
        <v>234</v>
      </c>
      <c r="D55">
        <v>170</v>
      </c>
      <c r="E55">
        <v>170</v>
      </c>
    </row>
    <row r="56" spans="3:5" x14ac:dyDescent="0.25">
      <c r="C56" t="s">
        <v>25</v>
      </c>
      <c r="D56">
        <v>280</v>
      </c>
      <c r="E56">
        <v>280</v>
      </c>
    </row>
    <row r="57" spans="3:5" x14ac:dyDescent="0.25">
      <c r="C57" t="s">
        <v>115</v>
      </c>
      <c r="D57">
        <v>2500</v>
      </c>
      <c r="E57">
        <v>2500</v>
      </c>
    </row>
    <row r="58" spans="3:5" x14ac:dyDescent="0.25">
      <c r="C58" t="s">
        <v>116</v>
      </c>
      <c r="D58">
        <v>2500</v>
      </c>
      <c r="E58">
        <v>2500</v>
      </c>
    </row>
    <row r="59" spans="3:5" x14ac:dyDescent="0.25">
      <c r="C59" t="s">
        <v>117</v>
      </c>
      <c r="D59">
        <v>2000</v>
      </c>
      <c r="E59">
        <v>2000</v>
      </c>
    </row>
    <row r="60" spans="3:5" x14ac:dyDescent="0.25">
      <c r="C60" t="s">
        <v>118</v>
      </c>
      <c r="D60">
        <v>2000</v>
      </c>
      <c r="E60">
        <v>2000</v>
      </c>
    </row>
    <row r="61" spans="3:5" x14ac:dyDescent="0.25">
      <c r="C61" t="s">
        <v>119</v>
      </c>
      <c r="D61">
        <v>1500</v>
      </c>
      <c r="E61">
        <v>1500</v>
      </c>
    </row>
    <row r="62" spans="3:5" x14ac:dyDescent="0.25">
      <c r="C62" t="s">
        <v>120</v>
      </c>
      <c r="D62">
        <v>1500</v>
      </c>
      <c r="E62">
        <v>1500</v>
      </c>
    </row>
    <row r="63" spans="3:5" x14ac:dyDescent="0.25">
      <c r="C63" t="s">
        <v>133</v>
      </c>
      <c r="D63">
        <v>200</v>
      </c>
      <c r="E63">
        <v>200</v>
      </c>
    </row>
    <row r="64" spans="3:5" x14ac:dyDescent="0.25">
      <c r="C64" t="s">
        <v>220</v>
      </c>
      <c r="D64">
        <v>140</v>
      </c>
      <c r="E64">
        <v>140</v>
      </c>
    </row>
    <row r="65" spans="3:5" x14ac:dyDescent="0.25">
      <c r="C65" t="s">
        <v>155</v>
      </c>
      <c r="D65">
        <v>170</v>
      </c>
      <c r="E65">
        <v>170</v>
      </c>
    </row>
    <row r="66" spans="3:5" x14ac:dyDescent="0.25">
      <c r="C66" t="s">
        <v>235</v>
      </c>
      <c r="D66">
        <v>220</v>
      </c>
      <c r="E66">
        <v>220</v>
      </c>
    </row>
    <row r="67" spans="3:5" x14ac:dyDescent="0.25">
      <c r="C67" t="s">
        <v>35</v>
      </c>
      <c r="D67">
        <v>120</v>
      </c>
      <c r="E67">
        <v>120</v>
      </c>
    </row>
    <row r="68" spans="3:5" x14ac:dyDescent="0.25">
      <c r="C68" t="s">
        <v>421</v>
      </c>
      <c r="D68">
        <v>260</v>
      </c>
      <c r="E68">
        <v>260</v>
      </c>
    </row>
    <row r="69" spans="3:5" x14ac:dyDescent="0.25">
      <c r="C69" t="s">
        <v>37</v>
      </c>
      <c r="D69">
        <v>260</v>
      </c>
      <c r="E69">
        <v>260</v>
      </c>
    </row>
    <row r="70" spans="3:5" x14ac:dyDescent="0.25">
      <c r="C70" t="s">
        <v>156</v>
      </c>
      <c r="D70">
        <v>350</v>
      </c>
      <c r="E70">
        <v>350</v>
      </c>
    </row>
    <row r="71" spans="3:5" x14ac:dyDescent="0.25">
      <c r="C71" t="s">
        <v>39</v>
      </c>
      <c r="D71">
        <v>200</v>
      </c>
      <c r="E71">
        <v>200</v>
      </c>
    </row>
    <row r="72" spans="3:5" x14ac:dyDescent="0.25">
      <c r="C72" t="s">
        <v>422</v>
      </c>
      <c r="D72">
        <v>200</v>
      </c>
      <c r="E72">
        <v>200</v>
      </c>
    </row>
    <row r="73" spans="3:5" x14ac:dyDescent="0.25">
      <c r="C73" t="s">
        <v>423</v>
      </c>
      <c r="D73">
        <v>300</v>
      </c>
      <c r="E73">
        <v>300</v>
      </c>
    </row>
    <row r="74" spans="3:5" x14ac:dyDescent="0.25">
      <c r="C74" t="s">
        <v>47</v>
      </c>
      <c r="D74">
        <v>310</v>
      </c>
      <c r="E74">
        <v>310</v>
      </c>
    </row>
    <row r="75" spans="3:5" x14ac:dyDescent="0.25">
      <c r="C75" t="s">
        <v>49</v>
      </c>
      <c r="D75">
        <v>310</v>
      </c>
      <c r="E75">
        <v>310</v>
      </c>
    </row>
    <row r="76" spans="3:5" x14ac:dyDescent="0.25">
      <c r="C76" t="s">
        <v>48</v>
      </c>
      <c r="D76">
        <v>310</v>
      </c>
      <c r="E76">
        <v>310</v>
      </c>
    </row>
    <row r="77" spans="3:5" x14ac:dyDescent="0.25">
      <c r="C77" t="s">
        <v>79</v>
      </c>
      <c r="D77">
        <v>180</v>
      </c>
      <c r="E77">
        <v>180</v>
      </c>
    </row>
    <row r="78" spans="3:5" x14ac:dyDescent="0.25">
      <c r="C78" t="s">
        <v>40</v>
      </c>
      <c r="D78">
        <v>170</v>
      </c>
      <c r="E78">
        <v>170</v>
      </c>
    </row>
    <row r="79" spans="3:5" x14ac:dyDescent="0.25">
      <c r="C79" t="s">
        <v>41</v>
      </c>
      <c r="D79">
        <v>170</v>
      </c>
      <c r="E79">
        <v>170</v>
      </c>
    </row>
    <row r="80" spans="3:5" x14ac:dyDescent="0.25">
      <c r="C80" t="s">
        <v>42</v>
      </c>
      <c r="D80">
        <v>150</v>
      </c>
      <c r="E80">
        <v>150</v>
      </c>
    </row>
    <row r="81" spans="3:5" x14ac:dyDescent="0.25">
      <c r="C81" t="s">
        <v>43</v>
      </c>
      <c r="D81">
        <v>150</v>
      </c>
      <c r="E81">
        <v>150</v>
      </c>
    </row>
    <row r="82" spans="3:5" x14ac:dyDescent="0.25">
      <c r="C82" t="s">
        <v>424</v>
      </c>
      <c r="D82">
        <v>180</v>
      </c>
      <c r="E82">
        <v>180</v>
      </c>
    </row>
    <row r="83" spans="3:5" x14ac:dyDescent="0.25">
      <c r="C83" t="s">
        <v>197</v>
      </c>
      <c r="D83">
        <v>180</v>
      </c>
      <c r="E83">
        <v>180</v>
      </c>
    </row>
    <row r="84" spans="3:5" x14ac:dyDescent="0.25">
      <c r="C84" t="s">
        <v>61</v>
      </c>
      <c r="D84">
        <v>420</v>
      </c>
      <c r="E84">
        <v>420</v>
      </c>
    </row>
    <row r="85" spans="3:5" x14ac:dyDescent="0.25">
      <c r="C85" t="s">
        <v>157</v>
      </c>
      <c r="D85">
        <v>140</v>
      </c>
      <c r="E85">
        <v>140</v>
      </c>
    </row>
    <row r="86" spans="3:5" x14ac:dyDescent="0.25">
      <c r="C86" t="s">
        <v>54</v>
      </c>
      <c r="D86">
        <v>220</v>
      </c>
      <c r="E86">
        <v>220</v>
      </c>
    </row>
    <row r="87" spans="3:5" x14ac:dyDescent="0.25">
      <c r="C87" t="s">
        <v>56</v>
      </c>
      <c r="D87">
        <v>220</v>
      </c>
      <c r="E87">
        <v>220</v>
      </c>
    </row>
    <row r="88" spans="3:5" x14ac:dyDescent="0.25">
      <c r="C88" t="s">
        <v>55</v>
      </c>
      <c r="D88">
        <v>220</v>
      </c>
      <c r="E88">
        <v>220</v>
      </c>
    </row>
    <row r="89" spans="3:5" x14ac:dyDescent="0.25">
      <c r="C89" t="s">
        <v>57</v>
      </c>
      <c r="D89">
        <v>220</v>
      </c>
      <c r="E89">
        <v>220</v>
      </c>
    </row>
    <row r="90" spans="3:5" x14ac:dyDescent="0.25">
      <c r="C90" t="s">
        <v>425</v>
      </c>
      <c r="D90">
        <v>300</v>
      </c>
      <c r="E90">
        <v>300</v>
      </c>
    </row>
    <row r="91" spans="3:5" x14ac:dyDescent="0.25">
      <c r="C91" t="s">
        <v>80</v>
      </c>
      <c r="D91">
        <v>200</v>
      </c>
      <c r="E91">
        <v>200</v>
      </c>
    </row>
    <row r="92" spans="3:5" x14ac:dyDescent="0.25">
      <c r="C92" t="s">
        <v>81</v>
      </c>
      <c r="D92">
        <v>200</v>
      </c>
      <c r="E92">
        <v>200</v>
      </c>
    </row>
    <row r="93" spans="3:5" x14ac:dyDescent="0.25">
      <c r="C93" t="s">
        <v>82</v>
      </c>
      <c r="D93">
        <v>200</v>
      </c>
      <c r="E93">
        <v>200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workbookViewId="0">
      <selection activeCell="M21" sqref="M21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414</v>
      </c>
      <c r="F2" s="1" t="s">
        <v>402</v>
      </c>
    </row>
    <row r="3" spans="4:11" x14ac:dyDescent="0.25">
      <c r="D3" s="1" t="s">
        <v>345</v>
      </c>
      <c r="E3" s="1"/>
      <c r="F3" s="1" t="s">
        <v>346</v>
      </c>
    </row>
    <row r="4" spans="4:11" x14ac:dyDescent="0.25">
      <c r="D4" s="1" t="s">
        <v>347</v>
      </c>
      <c r="E4" s="1"/>
      <c r="F4" s="90">
        <f>ROUNDUP(SUM(Table245[total xp]),0)</f>
        <v>30364</v>
      </c>
    </row>
    <row r="8" spans="4:11" x14ac:dyDescent="0.25">
      <c r="F8" s="1" t="s">
        <v>348</v>
      </c>
      <c r="G8" s="1" t="s">
        <v>349</v>
      </c>
      <c r="H8" s="1" t="s">
        <v>350</v>
      </c>
      <c r="I8" s="1" t="s">
        <v>351</v>
      </c>
      <c r="J8" s="1" t="s">
        <v>344</v>
      </c>
      <c r="K8" s="1" t="s">
        <v>352</v>
      </c>
    </row>
    <row r="9" spans="4:11" x14ac:dyDescent="0.25">
      <c r="F9" t="s">
        <v>353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353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353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353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354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354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354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354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354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354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354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355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355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355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355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355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355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355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355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355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355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355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355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355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355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355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355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355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355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355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355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355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355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355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355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355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355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355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355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355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355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355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355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355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355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355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355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355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355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355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355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355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355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355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355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355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355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355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355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355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355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355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355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355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355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355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355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355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355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355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355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355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355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355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355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355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355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355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355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355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355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355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355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355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355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355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355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355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355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355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355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355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355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355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355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355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355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355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355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355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355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355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355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355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355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355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355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355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355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355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355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355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355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355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355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355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355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355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355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355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356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356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356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356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356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356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356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356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356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356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356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356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356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356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356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356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356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356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356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357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357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357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357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357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357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357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357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357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357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357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357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357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357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357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357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357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357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357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357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358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358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358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358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358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358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358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358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358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358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358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359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359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359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360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360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360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361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361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362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362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362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362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362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362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362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362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363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363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363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363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363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363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363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363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363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363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363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363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363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363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363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363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363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363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363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363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363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363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363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363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363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363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363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363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363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363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363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363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363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363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363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363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363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363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363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363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363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363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363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364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364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364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365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365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365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365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366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366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366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366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366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367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367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367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367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367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367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367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367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367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368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368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368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368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368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368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369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369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370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370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371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371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371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371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371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372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372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372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372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372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372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372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372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372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372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373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373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373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373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373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373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373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373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373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373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373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373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373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373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373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373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373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373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373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373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373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373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373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374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374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374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375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375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375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375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375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375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376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376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376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376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376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376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376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376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376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376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377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377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377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377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377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378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378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378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378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378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379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379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379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379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379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380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380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380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380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380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380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380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380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380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380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380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380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381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381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382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382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382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382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382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382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382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383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383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384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384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384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384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385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386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386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386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387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387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388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388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388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388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389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389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389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389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389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389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389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389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389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389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389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389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389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389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389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389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389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389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390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390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390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391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392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392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392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393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393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393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393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393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393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393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393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393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393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393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393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393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393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393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393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393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393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393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393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393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394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394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394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394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394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394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394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394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394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394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394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394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394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394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394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394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394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394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394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394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394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394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394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394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394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394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394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394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394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394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394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394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394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394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394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394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394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394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394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394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394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394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394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394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394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394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394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394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394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394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394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394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394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394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394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394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394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394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394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394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394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394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394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394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394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394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394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394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394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394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394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394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394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394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394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394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394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394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394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394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394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394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394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394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394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394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394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394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394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395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395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396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396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396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396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396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396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396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396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396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396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396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397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397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397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343</v>
      </c>
      <c r="R3" t="s">
        <v>335</v>
      </c>
      <c r="S3" t="s">
        <v>336</v>
      </c>
    </row>
    <row r="4" spans="3:20" x14ac:dyDescent="0.25">
      <c r="M4" s="84" t="s">
        <v>322</v>
      </c>
      <c r="N4" s="85" t="s">
        <v>320</v>
      </c>
      <c r="O4" s="85" t="s">
        <v>321</v>
      </c>
      <c r="P4" s="86" t="s">
        <v>324</v>
      </c>
      <c r="R4" s="51" t="s">
        <v>330</v>
      </c>
      <c r="S4" s="21" t="s">
        <v>333</v>
      </c>
      <c r="T4" s="21" t="s">
        <v>332</v>
      </c>
    </row>
    <row r="5" spans="3:20" x14ac:dyDescent="0.25">
      <c r="C5" s="58" t="s">
        <v>342</v>
      </c>
      <c r="D5" s="88">
        <v>20</v>
      </c>
      <c r="M5" s="64" t="s">
        <v>325</v>
      </c>
      <c r="N5" s="65">
        <f>MIN(I13:I17)</f>
        <v>35</v>
      </c>
      <c r="O5" s="65">
        <f>D5</f>
        <v>20</v>
      </c>
      <c r="P5" s="66">
        <f>ROUND(O5/N5,2)</f>
        <v>0.56999999999999995</v>
      </c>
      <c r="R5" s="79">
        <v>10</v>
      </c>
      <c r="S5">
        <v>10</v>
      </c>
      <c r="T5">
        <f>(R5+S5)*K13</f>
        <v>51.428571428571431</v>
      </c>
    </row>
    <row r="6" spans="3:20" x14ac:dyDescent="0.25">
      <c r="M6" s="67" t="s">
        <v>326</v>
      </c>
      <c r="N6" s="68">
        <f>MIN(I18:I23)</f>
        <v>50</v>
      </c>
      <c r="O6" s="68">
        <f>D5</f>
        <v>20</v>
      </c>
      <c r="P6" s="69">
        <f t="shared" ref="P6:P8" si="0">ROUND(O6/N6,2)</f>
        <v>0.4</v>
      </c>
      <c r="R6" s="79">
        <v>0</v>
      </c>
      <c r="S6">
        <v>0</v>
      </c>
      <c r="T6">
        <f>(R6+S6)*K18</f>
        <v>0</v>
      </c>
    </row>
    <row r="7" spans="3:20" x14ac:dyDescent="0.25">
      <c r="M7" s="70" t="s">
        <v>327</v>
      </c>
      <c r="N7" s="71">
        <f>MIN(I24:I31)</f>
        <v>60</v>
      </c>
      <c r="O7" s="71">
        <f>D5</f>
        <v>20</v>
      </c>
      <c r="P7" s="72">
        <f t="shared" si="0"/>
        <v>0.33</v>
      </c>
      <c r="R7" s="79">
        <v>10</v>
      </c>
      <c r="S7">
        <v>0</v>
      </c>
      <c r="T7">
        <f>(R7+S7)*K24</f>
        <v>15</v>
      </c>
    </row>
    <row r="8" spans="3:20" x14ac:dyDescent="0.25">
      <c r="M8" s="73" t="s">
        <v>328</v>
      </c>
      <c r="N8" s="74">
        <f>MIN(I32:I40)</f>
        <v>70</v>
      </c>
      <c r="O8" s="74">
        <f>D5</f>
        <v>20</v>
      </c>
      <c r="P8" s="75">
        <f t="shared" si="0"/>
        <v>0.28999999999999998</v>
      </c>
      <c r="R8" s="79">
        <v>5</v>
      </c>
      <c r="S8">
        <v>0</v>
      </c>
      <c r="T8">
        <f>(R8+S8)*K32</f>
        <v>6.4285714285714288</v>
      </c>
    </row>
    <row r="9" spans="3:20" x14ac:dyDescent="0.25">
      <c r="M9" s="76" t="s">
        <v>329</v>
      </c>
      <c r="N9" s="77">
        <f>MIN(I41:I51)</f>
        <v>90</v>
      </c>
      <c r="O9" s="77">
        <f>D5</f>
        <v>20</v>
      </c>
      <c r="P9" s="78">
        <f>ROUND(O9/N9,2)</f>
        <v>0.22</v>
      </c>
      <c r="R9" s="80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84" t="s">
        <v>331</v>
      </c>
      <c r="I12" s="85" t="s">
        <v>320</v>
      </c>
      <c r="J12" s="86" t="s">
        <v>321</v>
      </c>
      <c r="K12" s="86" t="s">
        <v>334</v>
      </c>
      <c r="Q12" s="58" t="s">
        <v>337</v>
      </c>
      <c r="R12" s="87">
        <f>(R5*P5)+(R6*P6)+(R7*P7)+(R8*P8)+(R9*P9)+(S9*P9)+(S8*P8)+(S7*P7)+(S6*P6)+(S5*P5)</f>
        <v>19.45</v>
      </c>
      <c r="T12" s="89">
        <f>(90*20)/T10</f>
        <v>20.487804878048781</v>
      </c>
    </row>
    <row r="13" spans="3:20" x14ac:dyDescent="0.25">
      <c r="H13" s="64" t="s">
        <v>158</v>
      </c>
      <c r="I13" s="65">
        <v>35</v>
      </c>
      <c r="J13" s="66">
        <f>$D$5</f>
        <v>20</v>
      </c>
      <c r="K13" s="66">
        <f>$I$41/$I$13</f>
        <v>2.5714285714285716</v>
      </c>
      <c r="L13" t="s">
        <v>338</v>
      </c>
    </row>
    <row r="14" spans="3:20" x14ac:dyDescent="0.25">
      <c r="H14" s="64" t="s">
        <v>158</v>
      </c>
      <c r="I14" s="65">
        <v>35</v>
      </c>
      <c r="J14" s="66">
        <f t="shared" ref="J14:J17" si="1">$D$5</f>
        <v>20</v>
      </c>
      <c r="K14" s="66">
        <f t="shared" ref="K14:K17" si="2">$I$41/$I$13</f>
        <v>2.5714285714285716</v>
      </c>
    </row>
    <row r="15" spans="3:20" x14ac:dyDescent="0.25">
      <c r="H15" s="64" t="s">
        <v>159</v>
      </c>
      <c r="I15" s="65">
        <v>35</v>
      </c>
      <c r="J15" s="66">
        <f t="shared" si="1"/>
        <v>20</v>
      </c>
      <c r="K15" s="66">
        <f t="shared" si="2"/>
        <v>2.5714285714285716</v>
      </c>
    </row>
    <row r="16" spans="3:20" x14ac:dyDescent="0.25">
      <c r="H16" s="64" t="s">
        <v>159</v>
      </c>
      <c r="I16" s="65">
        <v>35</v>
      </c>
      <c r="J16" s="66">
        <f t="shared" si="1"/>
        <v>20</v>
      </c>
      <c r="K16" s="66">
        <f t="shared" si="2"/>
        <v>2.5714285714285716</v>
      </c>
    </row>
    <row r="17" spans="8:12" x14ac:dyDescent="0.25">
      <c r="H17" s="64" t="s">
        <v>225</v>
      </c>
      <c r="I17" s="65">
        <v>40</v>
      </c>
      <c r="J17" s="66">
        <f t="shared" si="1"/>
        <v>20</v>
      </c>
      <c r="K17" s="66">
        <f t="shared" si="2"/>
        <v>2.5714285714285716</v>
      </c>
    </row>
    <row r="18" spans="8:12" x14ac:dyDescent="0.25">
      <c r="H18" s="67" t="s">
        <v>168</v>
      </c>
      <c r="I18" s="68">
        <v>50</v>
      </c>
      <c r="J18" s="69">
        <f>$D$5</f>
        <v>20</v>
      </c>
      <c r="K18" s="69">
        <f t="shared" ref="K18:K23" si="3">$I$41/$I$18</f>
        <v>1.8</v>
      </c>
      <c r="L18" t="s">
        <v>339</v>
      </c>
    </row>
    <row r="19" spans="8:12" x14ac:dyDescent="0.25">
      <c r="H19" s="67" t="s">
        <v>168</v>
      </c>
      <c r="I19" s="68">
        <v>50</v>
      </c>
      <c r="J19" s="69">
        <f t="shared" ref="J19:J23" si="4">$D$5</f>
        <v>20</v>
      </c>
      <c r="K19" s="69">
        <f t="shared" si="3"/>
        <v>1.8</v>
      </c>
    </row>
    <row r="20" spans="8:12" x14ac:dyDescent="0.25">
      <c r="H20" s="67" t="s">
        <v>175</v>
      </c>
      <c r="I20" s="68">
        <v>50</v>
      </c>
      <c r="J20" s="69">
        <f t="shared" si="4"/>
        <v>20</v>
      </c>
      <c r="K20" s="69">
        <f t="shared" si="3"/>
        <v>1.8</v>
      </c>
    </row>
    <row r="21" spans="8:12" x14ac:dyDescent="0.25">
      <c r="H21" s="67" t="s">
        <v>175</v>
      </c>
      <c r="I21" s="68">
        <v>50</v>
      </c>
      <c r="J21" s="69">
        <f t="shared" si="4"/>
        <v>20</v>
      </c>
      <c r="K21" s="69">
        <f t="shared" si="3"/>
        <v>1.8</v>
      </c>
    </row>
    <row r="22" spans="8:12" x14ac:dyDescent="0.25">
      <c r="H22" s="67" t="s">
        <v>176</v>
      </c>
      <c r="I22" s="68">
        <v>50</v>
      </c>
      <c r="J22" s="69">
        <f t="shared" si="4"/>
        <v>20</v>
      </c>
      <c r="K22" s="69">
        <f t="shared" si="3"/>
        <v>1.8</v>
      </c>
    </row>
    <row r="23" spans="8:12" x14ac:dyDescent="0.25">
      <c r="H23" s="67" t="s">
        <v>176</v>
      </c>
      <c r="I23" s="68">
        <v>50</v>
      </c>
      <c r="J23" s="69">
        <f t="shared" si="4"/>
        <v>20</v>
      </c>
      <c r="K23" s="69">
        <f t="shared" si="3"/>
        <v>1.8</v>
      </c>
    </row>
    <row r="24" spans="8:12" x14ac:dyDescent="0.25">
      <c r="H24" s="70" t="s">
        <v>165</v>
      </c>
      <c r="I24" s="71">
        <v>60</v>
      </c>
      <c r="J24" s="72">
        <f>$D$5</f>
        <v>20</v>
      </c>
      <c r="K24" s="72">
        <f>$I$41/$I$24</f>
        <v>1.5</v>
      </c>
      <c r="L24" t="s">
        <v>340</v>
      </c>
    </row>
    <row r="25" spans="8:12" x14ac:dyDescent="0.25">
      <c r="H25" s="70" t="s">
        <v>184</v>
      </c>
      <c r="I25" s="71">
        <v>60</v>
      </c>
      <c r="J25" s="72">
        <f t="shared" ref="J25:J31" si="5">$D$5</f>
        <v>20</v>
      </c>
      <c r="K25" s="72">
        <f t="shared" ref="K25:K31" si="6">$I$41/$I$24</f>
        <v>1.5</v>
      </c>
    </row>
    <row r="26" spans="8:12" x14ac:dyDescent="0.25">
      <c r="H26" s="70" t="s">
        <v>185</v>
      </c>
      <c r="I26" s="71">
        <v>60</v>
      </c>
      <c r="J26" s="72">
        <f t="shared" si="5"/>
        <v>20</v>
      </c>
      <c r="K26" s="72">
        <f t="shared" si="6"/>
        <v>1.5</v>
      </c>
    </row>
    <row r="27" spans="8:12" x14ac:dyDescent="0.25">
      <c r="H27" s="70" t="s">
        <v>185</v>
      </c>
      <c r="I27" s="71">
        <v>60</v>
      </c>
      <c r="J27" s="72">
        <f t="shared" si="5"/>
        <v>20</v>
      </c>
      <c r="K27" s="72">
        <f t="shared" si="6"/>
        <v>1.5</v>
      </c>
    </row>
    <row r="28" spans="8:12" x14ac:dyDescent="0.25">
      <c r="H28" s="70" t="s">
        <v>185</v>
      </c>
      <c r="I28" s="71">
        <v>60</v>
      </c>
      <c r="J28" s="72">
        <f t="shared" si="5"/>
        <v>20</v>
      </c>
      <c r="K28" s="72">
        <f t="shared" si="6"/>
        <v>1.5</v>
      </c>
    </row>
    <row r="29" spans="8:12" x14ac:dyDescent="0.25">
      <c r="H29" s="70" t="s">
        <v>171</v>
      </c>
      <c r="I29" s="71">
        <v>60</v>
      </c>
      <c r="J29" s="72">
        <f t="shared" si="5"/>
        <v>20</v>
      </c>
      <c r="K29" s="72">
        <f t="shared" si="6"/>
        <v>1.5</v>
      </c>
    </row>
    <row r="30" spans="8:12" x14ac:dyDescent="0.25">
      <c r="H30" s="70" t="s">
        <v>171</v>
      </c>
      <c r="I30" s="71">
        <v>60</v>
      </c>
      <c r="J30" s="72">
        <f t="shared" si="5"/>
        <v>20</v>
      </c>
      <c r="K30" s="72">
        <f t="shared" si="6"/>
        <v>1.5</v>
      </c>
    </row>
    <row r="31" spans="8:12" x14ac:dyDescent="0.25">
      <c r="H31" s="70" t="s">
        <v>171</v>
      </c>
      <c r="I31" s="71">
        <v>60</v>
      </c>
      <c r="J31" s="72">
        <f t="shared" si="5"/>
        <v>20</v>
      </c>
      <c r="K31" s="72">
        <f t="shared" si="6"/>
        <v>1.5</v>
      </c>
    </row>
    <row r="32" spans="8:12" x14ac:dyDescent="0.25">
      <c r="H32" s="73" t="s">
        <v>173</v>
      </c>
      <c r="I32" s="74">
        <v>70</v>
      </c>
      <c r="J32" s="75">
        <f>$D$5</f>
        <v>20</v>
      </c>
      <c r="K32" s="75">
        <f>$I$41/$I$32</f>
        <v>1.2857142857142858</v>
      </c>
      <c r="L32" t="s">
        <v>341</v>
      </c>
    </row>
    <row r="33" spans="8:11" x14ac:dyDescent="0.25">
      <c r="H33" s="73" t="s">
        <v>214</v>
      </c>
      <c r="I33" s="74">
        <v>70</v>
      </c>
      <c r="J33" s="75">
        <f t="shared" ref="J33:J40" si="7">$D$5</f>
        <v>20</v>
      </c>
      <c r="K33" s="75">
        <f t="shared" ref="K33:K40" si="8">$I$41/$I$32</f>
        <v>1.2857142857142858</v>
      </c>
    </row>
    <row r="34" spans="8:11" x14ac:dyDescent="0.25">
      <c r="H34" s="73" t="s">
        <v>213</v>
      </c>
      <c r="I34" s="74">
        <v>75</v>
      </c>
      <c r="J34" s="75">
        <f t="shared" si="7"/>
        <v>20</v>
      </c>
      <c r="K34" s="75">
        <f t="shared" si="8"/>
        <v>1.2857142857142858</v>
      </c>
    </row>
    <row r="35" spans="8:11" x14ac:dyDescent="0.25">
      <c r="H35" s="73" t="s">
        <v>212</v>
      </c>
      <c r="I35" s="74">
        <v>75</v>
      </c>
      <c r="J35" s="75">
        <f t="shared" si="7"/>
        <v>20</v>
      </c>
      <c r="K35" s="75">
        <f t="shared" si="8"/>
        <v>1.2857142857142858</v>
      </c>
    </row>
    <row r="36" spans="8:11" x14ac:dyDescent="0.25">
      <c r="H36" s="73" t="s">
        <v>211</v>
      </c>
      <c r="I36" s="74">
        <v>75</v>
      </c>
      <c r="J36" s="75">
        <f t="shared" si="7"/>
        <v>20</v>
      </c>
      <c r="K36" s="75">
        <f t="shared" si="8"/>
        <v>1.2857142857142858</v>
      </c>
    </row>
    <row r="37" spans="8:11" x14ac:dyDescent="0.25">
      <c r="H37" s="73" t="s">
        <v>210</v>
      </c>
      <c r="I37" s="74">
        <v>80</v>
      </c>
      <c r="J37" s="75">
        <f t="shared" si="7"/>
        <v>20</v>
      </c>
      <c r="K37" s="75">
        <f t="shared" si="8"/>
        <v>1.2857142857142858</v>
      </c>
    </row>
    <row r="38" spans="8:11" x14ac:dyDescent="0.25">
      <c r="H38" s="73" t="s">
        <v>163</v>
      </c>
      <c r="I38" s="74">
        <v>80</v>
      </c>
      <c r="J38" s="75">
        <f t="shared" si="7"/>
        <v>20</v>
      </c>
      <c r="K38" s="75">
        <f t="shared" si="8"/>
        <v>1.2857142857142858</v>
      </c>
    </row>
    <row r="39" spans="8:11" x14ac:dyDescent="0.25">
      <c r="H39" s="73" t="s">
        <v>186</v>
      </c>
      <c r="I39" s="74">
        <v>80</v>
      </c>
      <c r="J39" s="75">
        <f t="shared" si="7"/>
        <v>20</v>
      </c>
      <c r="K39" s="75">
        <f t="shared" si="8"/>
        <v>1.2857142857142858</v>
      </c>
    </row>
    <row r="40" spans="8:11" x14ac:dyDescent="0.25">
      <c r="H40" s="73" t="s">
        <v>169</v>
      </c>
      <c r="I40" s="74">
        <v>85</v>
      </c>
      <c r="J40" s="75">
        <f t="shared" si="7"/>
        <v>20</v>
      </c>
      <c r="K40" s="75">
        <f t="shared" si="8"/>
        <v>1.2857142857142858</v>
      </c>
    </row>
    <row r="41" spans="8:11" x14ac:dyDescent="0.25">
      <c r="H41" s="81" t="s">
        <v>204</v>
      </c>
      <c r="I41" s="82">
        <v>90</v>
      </c>
      <c r="J41" s="83">
        <f>$D$5</f>
        <v>20</v>
      </c>
      <c r="K41" s="83">
        <v>1</v>
      </c>
    </row>
    <row r="42" spans="8:11" x14ac:dyDescent="0.25">
      <c r="H42" s="81" t="s">
        <v>224</v>
      </c>
      <c r="I42" s="82">
        <v>90</v>
      </c>
      <c r="J42" s="83">
        <f t="shared" ref="J42:J51" si="9">$D$5</f>
        <v>20</v>
      </c>
      <c r="K42" s="83">
        <v>1</v>
      </c>
    </row>
    <row r="43" spans="8:11" x14ac:dyDescent="0.25">
      <c r="H43" s="81" t="s">
        <v>323</v>
      </c>
      <c r="I43" s="82">
        <v>90</v>
      </c>
      <c r="J43" s="83">
        <f t="shared" si="9"/>
        <v>20</v>
      </c>
      <c r="K43" s="83">
        <v>1</v>
      </c>
    </row>
    <row r="44" spans="8:11" x14ac:dyDescent="0.25">
      <c r="H44" s="81" t="s">
        <v>187</v>
      </c>
      <c r="I44" s="82">
        <v>90</v>
      </c>
      <c r="J44" s="83">
        <f t="shared" si="9"/>
        <v>20</v>
      </c>
      <c r="K44" s="83">
        <v>1</v>
      </c>
    </row>
    <row r="45" spans="8:11" x14ac:dyDescent="0.25">
      <c r="H45" s="81" t="s">
        <v>200</v>
      </c>
      <c r="I45" s="82">
        <v>90</v>
      </c>
      <c r="J45" s="83">
        <f t="shared" si="9"/>
        <v>20</v>
      </c>
      <c r="K45" s="83">
        <v>1</v>
      </c>
    </row>
    <row r="46" spans="8:11" x14ac:dyDescent="0.25">
      <c r="H46" s="81" t="s">
        <v>201</v>
      </c>
      <c r="I46" s="82">
        <v>90</v>
      </c>
      <c r="J46" s="83">
        <f t="shared" si="9"/>
        <v>20</v>
      </c>
      <c r="K46" s="83">
        <v>1</v>
      </c>
    </row>
    <row r="47" spans="8:11" x14ac:dyDescent="0.25">
      <c r="H47" s="81" t="s">
        <v>202</v>
      </c>
      <c r="I47" s="82">
        <v>90</v>
      </c>
      <c r="J47" s="83">
        <f t="shared" si="9"/>
        <v>20</v>
      </c>
      <c r="K47" s="83">
        <v>1</v>
      </c>
    </row>
    <row r="48" spans="8:11" x14ac:dyDescent="0.25">
      <c r="H48" s="81" t="s">
        <v>203</v>
      </c>
      <c r="I48" s="82">
        <v>90</v>
      </c>
      <c r="J48" s="83">
        <f t="shared" si="9"/>
        <v>20</v>
      </c>
      <c r="K48" s="83">
        <v>1</v>
      </c>
    </row>
    <row r="49" spans="8:11" x14ac:dyDescent="0.25">
      <c r="H49" s="81" t="s">
        <v>174</v>
      </c>
      <c r="I49" s="82">
        <v>90</v>
      </c>
      <c r="J49" s="83">
        <f t="shared" si="9"/>
        <v>20</v>
      </c>
      <c r="K49" s="83">
        <v>1</v>
      </c>
    </row>
    <row r="50" spans="8:11" x14ac:dyDescent="0.25">
      <c r="H50" s="81" t="s">
        <v>222</v>
      </c>
      <c r="I50" s="82">
        <v>100</v>
      </c>
      <c r="J50" s="83">
        <f t="shared" si="9"/>
        <v>20</v>
      </c>
      <c r="K50" s="83">
        <v>1</v>
      </c>
    </row>
    <row r="51" spans="8:11" x14ac:dyDescent="0.25">
      <c r="H51" s="76" t="s">
        <v>221</v>
      </c>
      <c r="I51" s="77">
        <v>100</v>
      </c>
      <c r="J51" s="78">
        <f t="shared" si="9"/>
        <v>20</v>
      </c>
      <c r="K51" s="7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Entities</vt:lpstr>
      <vt:lpstr>Dragons</vt:lpstr>
      <vt:lpstr>Progression</vt:lpstr>
      <vt:lpstr>DATA_DRAGONS_CONTENT</vt:lpstr>
      <vt:lpstr>DATA_ENTITIES_CONTENT</vt:lpstr>
      <vt:lpstr>DATA_ENTITIES_UNITY</vt:lpstr>
      <vt:lpstr>DATA_UNITY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2017-04-27T13:40:20Z</dcterms:modified>
</cp:coreProperties>
</file>